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diag2act titanium\Projets et prospects\JTT 2023\"/>
    </mc:Choice>
  </mc:AlternateContent>
  <xr:revisionPtr revIDLastSave="0" documentId="13_ncr:1_{934EC657-6695-4C0F-B860-DDEF31283F7E}" xr6:coauthVersionLast="47" xr6:coauthVersionMax="47" xr10:uidLastSave="{00000000-0000-0000-0000-000000000000}"/>
  <bookViews>
    <workbookView xWindow="6315" yWindow="1605" windowWidth="24450" windowHeight="17640" activeTab="1" xr2:uid="{00000000-000D-0000-FFFF-FFFF00000000}"/>
  </bookViews>
  <sheets>
    <sheet name="Structure" sheetId="1" r:id="rId1"/>
    <sheet name="Moteur" sheetId="2" r:id="rId2"/>
  </sheets>
  <definedNames>
    <definedName name="moteur">Moteur!$A$6:$D$12</definedName>
    <definedName name="structure">Structure!$A$5:$D$11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2" l="1"/>
  <c r="J26" i="2"/>
  <c r="J27" i="2" s="1"/>
  <c r="J28" i="2" s="1"/>
  <c r="J29" i="2" s="1"/>
  <c r="J24" i="2"/>
  <c r="J25" i="2"/>
  <c r="O26" i="2"/>
  <c r="O27" i="2"/>
  <c r="O28" i="2"/>
  <c r="O29" i="2"/>
  <c r="O30" i="2"/>
  <c r="O25" i="2"/>
  <c r="T22" i="2" l="1"/>
  <c r="T25" i="2" s="1"/>
  <c r="O24" i="2"/>
  <c r="P24" i="2" s="1"/>
  <c r="P25" i="2" s="1"/>
  <c r="P26" i="2" s="1"/>
  <c r="P27" i="2" s="1"/>
  <c r="P28" i="2" s="1"/>
  <c r="P29" i="2" s="1"/>
  <c r="P30" i="2" s="1"/>
  <c r="I25" i="2"/>
  <c r="I26" i="2"/>
  <c r="I27" i="2"/>
  <c r="I28" i="2"/>
  <c r="I29" i="2"/>
  <c r="I30" i="2"/>
  <c r="I24" i="2"/>
  <c r="D25" i="2"/>
  <c r="D26" i="2"/>
  <c r="D27" i="2"/>
  <c r="D28" i="2"/>
  <c r="D29" i="2"/>
  <c r="D30" i="2"/>
  <c r="D24" i="2"/>
  <c r="E24" i="2" s="1"/>
  <c r="B25" i="2"/>
  <c r="B26" i="2"/>
  <c r="B27" i="2"/>
  <c r="B28" i="2"/>
  <c r="B29" i="2"/>
  <c r="B30" i="2"/>
  <c r="B24" i="2"/>
  <c r="H18" i="1"/>
  <c r="H19" i="1"/>
  <c r="H20" i="1"/>
  <c r="H21" i="1"/>
  <c r="H22" i="1"/>
  <c r="H23" i="1"/>
  <c r="H17" i="1"/>
  <c r="I17" i="1" s="1"/>
  <c r="J17" i="1" s="1"/>
  <c r="E25" i="2" l="1"/>
  <c r="Q25" i="2" s="1"/>
  <c r="E26" i="2"/>
  <c r="O32" i="2"/>
  <c r="F25" i="2"/>
  <c r="G25" i="2" s="1"/>
  <c r="K30" i="2"/>
  <c r="L30" i="2" s="1"/>
  <c r="K29" i="2"/>
  <c r="Q24" i="2"/>
  <c r="R24" i="2" s="1"/>
  <c r="K28" i="2"/>
  <c r="K27" i="2"/>
  <c r="L27" i="2" s="1"/>
  <c r="F24" i="2"/>
  <c r="G24" i="2" s="1"/>
  <c r="K26" i="2"/>
  <c r="F30" i="2"/>
  <c r="G30" i="2" s="1"/>
  <c r="K25" i="2"/>
  <c r="L25" i="2" s="1"/>
  <c r="T24" i="2"/>
  <c r="F29" i="2"/>
  <c r="G29" i="2" s="1"/>
  <c r="R25" i="2"/>
  <c r="T30" i="2"/>
  <c r="F28" i="2"/>
  <c r="G28" i="2" s="1"/>
  <c r="T29" i="2"/>
  <c r="F27" i="2"/>
  <c r="G27" i="2" s="1"/>
  <c r="T28" i="2"/>
  <c r="F26" i="2"/>
  <c r="G26" i="2" s="1"/>
  <c r="T27" i="2"/>
  <c r="T26" i="2"/>
  <c r="K24" i="2"/>
  <c r="D32" i="2"/>
  <c r="I32" i="2"/>
  <c r="L28" i="2"/>
  <c r="B32" i="2"/>
  <c r="L24" i="2"/>
  <c r="L29" i="2"/>
  <c r="L26" i="2"/>
  <c r="I18" i="1"/>
  <c r="J18" i="1" s="1"/>
  <c r="I23" i="1"/>
  <c r="J23" i="1" s="1"/>
  <c r="I22" i="1"/>
  <c r="J22" i="1" s="1"/>
  <c r="I21" i="1"/>
  <c r="J21" i="1" s="1"/>
  <c r="I20" i="1"/>
  <c r="J20" i="1" s="1"/>
  <c r="I19" i="1"/>
  <c r="J19" i="1" s="1"/>
  <c r="H25" i="1"/>
  <c r="D23" i="1"/>
  <c r="D22" i="1"/>
  <c r="D21" i="1"/>
  <c r="D20" i="1"/>
  <c r="D19" i="1"/>
  <c r="D18" i="1"/>
  <c r="D17" i="1"/>
  <c r="E17" i="1" s="1"/>
  <c r="F17" i="1" s="1"/>
  <c r="B18" i="1"/>
  <c r="B19" i="1"/>
  <c r="B20" i="1"/>
  <c r="B21" i="1"/>
  <c r="B22" i="1"/>
  <c r="B23" i="1"/>
  <c r="B17" i="1"/>
  <c r="E27" i="2" l="1"/>
  <c r="Q26" i="2"/>
  <c r="R26" i="2" s="1"/>
  <c r="T32" i="2"/>
  <c r="U24" i="2"/>
  <c r="V24" i="2" s="1"/>
  <c r="U25" i="2"/>
  <c r="V25" i="2" s="1"/>
  <c r="U26" i="2"/>
  <c r="V26" i="2" s="1"/>
  <c r="U27" i="2"/>
  <c r="V27" i="2" s="1"/>
  <c r="U28" i="2"/>
  <c r="V28" i="2" s="1"/>
  <c r="U29" i="2"/>
  <c r="V29" i="2" s="1"/>
  <c r="U30" i="2"/>
  <c r="V30" i="2" s="1"/>
  <c r="D25" i="1"/>
  <c r="E18" i="1"/>
  <c r="F18" i="1" s="1"/>
  <c r="E22" i="1"/>
  <c r="F22" i="1" s="1"/>
  <c r="E21" i="1"/>
  <c r="F21" i="1" s="1"/>
  <c r="E20" i="1"/>
  <c r="F20" i="1" s="1"/>
  <c r="E19" i="1"/>
  <c r="F19" i="1" s="1"/>
  <c r="E23" i="1"/>
  <c r="F23" i="1" s="1"/>
  <c r="B25" i="1"/>
  <c r="E28" i="2" l="1"/>
  <c r="Q27" i="2"/>
  <c r="R27" i="2" s="1"/>
  <c r="E29" i="2" l="1"/>
  <c r="Q28" i="2"/>
  <c r="R28" i="2" s="1"/>
  <c r="E30" i="2" l="1"/>
  <c r="Q30" i="2" s="1"/>
  <c r="R30" i="2" s="1"/>
  <c r="Q29" i="2"/>
  <c r="R29" i="2" s="1"/>
</calcChain>
</file>

<file path=xl/sharedStrings.xml><?xml version="1.0" encoding="utf-8"?>
<sst xmlns="http://schemas.openxmlformats.org/spreadsheetml/2006/main" count="76" uniqueCount="30">
  <si>
    <t>Phase</t>
  </si>
  <si>
    <t>Activité</t>
  </si>
  <si>
    <t>Livraison</t>
  </si>
  <si>
    <t>Cycle (mois)</t>
  </si>
  <si>
    <t>FAL</t>
  </si>
  <si>
    <t>Usinage Final / assemblage module</t>
  </si>
  <si>
    <t>Matriçage , préusinage et contrôles pièces</t>
  </si>
  <si>
    <t>Billette pour matriçage, demi-produits pour fondeurs ou chaudronniers</t>
  </si>
  <si>
    <t>Assemblage Final</t>
  </si>
  <si>
    <t>Stock aval (mois)</t>
  </si>
  <si>
    <t>Module</t>
  </si>
  <si>
    <t>Brut, ou préusiné</t>
  </si>
  <si>
    <t>Demi-produit</t>
  </si>
  <si>
    <t>Lingot</t>
  </si>
  <si>
    <t>Elaboration, refusion</t>
  </si>
  <si>
    <t>Matières premières</t>
  </si>
  <si>
    <t>1 an de cycle appro mat</t>
  </si>
  <si>
    <t>Montage Moteur</t>
  </si>
  <si>
    <t>Couvertures et achats à termes</t>
  </si>
  <si>
    <t>Besoin /mensuel</t>
  </si>
  <si>
    <t>Assemblage final</t>
  </si>
  <si>
    <t>Nouveau besoin</t>
  </si>
  <si>
    <t>Excédent Quantité</t>
  </si>
  <si>
    <t>Excédent Mois</t>
  </si>
  <si>
    <t>Ressources
 engagées</t>
  </si>
  <si>
    <t>Suppression des stocks de sécurité</t>
  </si>
  <si>
    <t>Iso stocks de sécurité</t>
  </si>
  <si>
    <t>Retard Quantité</t>
  </si>
  <si>
    <t>Retard Mois</t>
  </si>
  <si>
    <t>Mise en place de safety stocks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</si>
</sst>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5"/>
  <sheetViews>
    <sheetView workbookViewId="0">
      <selection activeCell="A13" sqref="A13:J25"/>
    </sheetView>
  </sheetViews>
  <sheetFormatPr baseColWidth="10" defaultColWidth="9.140625" defaultRowHeight="15" x14ac:dyDescent="0.25"/>
  <cols>
    <col min="1" max="1" width="28.28515625" customWidth="1"/>
    <col min="2" max="2" width="34.28515625" customWidth="1"/>
    <col min="3" max="3" width="9.42578125" customWidth="1"/>
    <col min="4" max="4" width="11.7109375" customWidth="1"/>
    <col min="5" max="5" width="10.42578125" customWidth="1"/>
    <col min="6" max="6" width="11.85546875" customWidth="1"/>
    <col min="8" max="8" width="12.140625" customWidth="1"/>
    <col min="9" max="9" width="11.85546875" customWidth="1"/>
    <col min="10" max="10" width="12" bestFit="1" customWidth="1"/>
  </cols>
  <sheetData>
    <row r="2" spans="1:10" ht="30" x14ac:dyDescent="0.25">
      <c r="A2" t="s">
        <v>0</v>
      </c>
      <c r="B2" t="s">
        <v>1</v>
      </c>
      <c r="C2" s="1" t="s">
        <v>3</v>
      </c>
      <c r="D2" s="1" t="s">
        <v>9</v>
      </c>
    </row>
    <row r="3" spans="1:10" x14ac:dyDescent="0.25">
      <c r="B3" s="1"/>
    </row>
    <row r="4" spans="1:10" x14ac:dyDescent="0.25">
      <c r="B4" s="1" t="s">
        <v>2</v>
      </c>
    </row>
    <row r="5" spans="1:10" x14ac:dyDescent="0.25">
      <c r="A5" t="s">
        <v>8</v>
      </c>
      <c r="B5" s="1" t="s">
        <v>4</v>
      </c>
      <c r="C5">
        <v>1</v>
      </c>
    </row>
    <row r="6" spans="1:10" x14ac:dyDescent="0.25">
      <c r="A6" t="s">
        <v>10</v>
      </c>
      <c r="B6" s="1" t="s">
        <v>5</v>
      </c>
      <c r="C6">
        <v>3</v>
      </c>
      <c r="D6">
        <v>1</v>
      </c>
    </row>
    <row r="7" spans="1:10" ht="30" x14ac:dyDescent="0.25">
      <c r="A7" t="s">
        <v>11</v>
      </c>
      <c r="B7" s="1" t="s">
        <v>6</v>
      </c>
      <c r="C7">
        <v>3</v>
      </c>
      <c r="D7">
        <v>1</v>
      </c>
    </row>
    <row r="8" spans="1:10" ht="45" x14ac:dyDescent="0.25">
      <c r="A8" t="s">
        <v>12</v>
      </c>
      <c r="B8" s="1" t="s">
        <v>7</v>
      </c>
      <c r="C8">
        <v>3</v>
      </c>
      <c r="D8">
        <v>1</v>
      </c>
    </row>
    <row r="9" spans="1:10" x14ac:dyDescent="0.25">
      <c r="A9" t="s">
        <v>13</v>
      </c>
      <c r="B9" s="1" t="s">
        <v>14</v>
      </c>
      <c r="C9">
        <v>2</v>
      </c>
      <c r="D9">
        <v>3</v>
      </c>
    </row>
    <row r="10" spans="1:10" x14ac:dyDescent="0.25">
      <c r="A10" t="s">
        <v>15</v>
      </c>
      <c r="D10">
        <v>3</v>
      </c>
    </row>
    <row r="11" spans="1:10" x14ac:dyDescent="0.25">
      <c r="A11" t="s">
        <v>18</v>
      </c>
      <c r="D11">
        <v>3</v>
      </c>
    </row>
    <row r="13" spans="1:10" ht="45" x14ac:dyDescent="0.25">
      <c r="F13" s="1" t="s">
        <v>26</v>
      </c>
      <c r="H13" s="1" t="s">
        <v>25</v>
      </c>
    </row>
    <row r="15" spans="1:10" x14ac:dyDescent="0.25">
      <c r="A15" t="s">
        <v>19</v>
      </c>
      <c r="B15" s="2">
        <v>100</v>
      </c>
      <c r="D15">
        <v>43</v>
      </c>
    </row>
    <row r="16" spans="1:10" ht="30" x14ac:dyDescent="0.25">
      <c r="B16" s="5" t="s">
        <v>24</v>
      </c>
      <c r="C16" s="4"/>
      <c r="D16" s="5" t="s">
        <v>21</v>
      </c>
      <c r="E16" s="5" t="s">
        <v>22</v>
      </c>
      <c r="F16" s="5" t="s">
        <v>23</v>
      </c>
      <c r="H16" s="5" t="s">
        <v>21</v>
      </c>
      <c r="I16" s="5" t="s">
        <v>22</v>
      </c>
      <c r="J16" s="5" t="s">
        <v>23</v>
      </c>
    </row>
    <row r="17" spans="1:10" x14ac:dyDescent="0.25">
      <c r="A17" t="s">
        <v>20</v>
      </c>
      <c r="B17">
        <f t="shared" ref="B17:B23" si="0">B$15*(VLOOKUP($A17,structure,3,0)+VLOOKUP($A17,structure,4,0))</f>
        <v>100</v>
      </c>
      <c r="D17">
        <f t="shared" ref="D17:D23" si="1">D$15*(VLOOKUP($A17,structure,3,0)+VLOOKUP($A17,structure,4,0))</f>
        <v>43</v>
      </c>
      <c r="E17">
        <f>SUM(B$17:B17)-SUM(D$17:D17)</f>
        <v>57</v>
      </c>
      <c r="F17" s="6">
        <f>E17/$D$15</f>
        <v>1.3255813953488371</v>
      </c>
      <c r="H17">
        <f t="shared" ref="H17:H23" si="2">D$15*(VLOOKUP($A17,structure,3,0))</f>
        <v>43</v>
      </c>
      <c r="I17">
        <f>SUM(B$17:B17)-SUM(H$17:H17)</f>
        <v>57</v>
      </c>
      <c r="J17" s="6">
        <f>I17/$D$15</f>
        <v>1.3255813953488371</v>
      </c>
    </row>
    <row r="18" spans="1:10" x14ac:dyDescent="0.25">
      <c r="A18" t="s">
        <v>10</v>
      </c>
      <c r="B18">
        <f t="shared" si="0"/>
        <v>400</v>
      </c>
      <c r="D18">
        <f t="shared" si="1"/>
        <v>172</v>
      </c>
      <c r="E18">
        <f>SUM(B$17:B18)-SUM(D$17:D18)</f>
        <v>285</v>
      </c>
      <c r="F18" s="6">
        <f t="shared" ref="F18:F23" si="3">E18/$D$15</f>
        <v>6.6279069767441863</v>
      </c>
      <c r="H18">
        <f t="shared" si="2"/>
        <v>129</v>
      </c>
      <c r="I18">
        <f>SUM(B$17:B18)-SUM(H$17:H18)</f>
        <v>328</v>
      </c>
      <c r="J18" s="6">
        <f t="shared" ref="J18:J23" si="4">I18/$D$15</f>
        <v>7.6279069767441863</v>
      </c>
    </row>
    <row r="19" spans="1:10" x14ac:dyDescent="0.25">
      <c r="A19" t="s">
        <v>11</v>
      </c>
      <c r="B19">
        <f t="shared" si="0"/>
        <v>400</v>
      </c>
      <c r="D19">
        <f t="shared" si="1"/>
        <v>172</v>
      </c>
      <c r="E19">
        <f>SUM(B$17:B19)-SUM(D$17:D19)</f>
        <v>513</v>
      </c>
      <c r="F19" s="6">
        <f t="shared" si="3"/>
        <v>11.930232558139535</v>
      </c>
      <c r="H19">
        <f t="shared" si="2"/>
        <v>129</v>
      </c>
      <c r="I19">
        <f>SUM(B$17:B19)-SUM(H$17:H19)</f>
        <v>599</v>
      </c>
      <c r="J19" s="6">
        <f t="shared" si="4"/>
        <v>13.930232558139535</v>
      </c>
    </row>
    <row r="20" spans="1:10" x14ac:dyDescent="0.25">
      <c r="A20" t="s">
        <v>12</v>
      </c>
      <c r="B20">
        <f t="shared" si="0"/>
        <v>400</v>
      </c>
      <c r="D20">
        <f t="shared" si="1"/>
        <v>172</v>
      </c>
      <c r="E20">
        <f>SUM(B$17:B20)-SUM(D$17:D20)</f>
        <v>741</v>
      </c>
      <c r="F20" s="6">
        <f t="shared" si="3"/>
        <v>17.232558139534884</v>
      </c>
      <c r="H20">
        <f t="shared" si="2"/>
        <v>129</v>
      </c>
      <c r="I20">
        <f>SUM(B$17:B20)-SUM(H$17:H20)</f>
        <v>870</v>
      </c>
      <c r="J20" s="6">
        <f t="shared" si="4"/>
        <v>20.232558139534884</v>
      </c>
    </row>
    <row r="21" spans="1:10" x14ac:dyDescent="0.25">
      <c r="A21" t="s">
        <v>13</v>
      </c>
      <c r="B21">
        <f t="shared" si="0"/>
        <v>500</v>
      </c>
      <c r="D21">
        <f t="shared" si="1"/>
        <v>215</v>
      </c>
      <c r="E21">
        <f>SUM(B$17:B21)-SUM(D$17:D21)</f>
        <v>1026</v>
      </c>
      <c r="F21" s="6">
        <f t="shared" si="3"/>
        <v>23.86046511627907</v>
      </c>
      <c r="H21">
        <f t="shared" si="2"/>
        <v>86</v>
      </c>
      <c r="I21">
        <f>SUM(B$17:B21)-SUM(H$17:H21)</f>
        <v>1284</v>
      </c>
      <c r="J21" s="6">
        <f t="shared" si="4"/>
        <v>29.86046511627907</v>
      </c>
    </row>
    <row r="22" spans="1:10" x14ac:dyDescent="0.25">
      <c r="A22" t="s">
        <v>15</v>
      </c>
      <c r="B22">
        <f t="shared" si="0"/>
        <v>300</v>
      </c>
      <c r="D22">
        <f t="shared" si="1"/>
        <v>129</v>
      </c>
      <c r="E22">
        <f>SUM(B$17:B22)-SUM(D$17:D22)</f>
        <v>1197</v>
      </c>
      <c r="F22" s="6">
        <f t="shared" si="3"/>
        <v>27.837209302325583</v>
      </c>
      <c r="H22">
        <f t="shared" si="2"/>
        <v>0</v>
      </c>
      <c r="I22">
        <f>SUM(B$17:B22)-SUM(H$17:H22)</f>
        <v>1584</v>
      </c>
      <c r="J22" s="6">
        <f t="shared" si="4"/>
        <v>36.837209302325583</v>
      </c>
    </row>
    <row r="23" spans="1:10" x14ac:dyDescent="0.25">
      <c r="A23" t="s">
        <v>18</v>
      </c>
      <c r="B23">
        <f t="shared" si="0"/>
        <v>300</v>
      </c>
      <c r="D23">
        <f t="shared" si="1"/>
        <v>129</v>
      </c>
      <c r="E23">
        <f>SUM(B$17:B23)-SUM(D$17:D23)</f>
        <v>1368</v>
      </c>
      <c r="F23" s="6">
        <f t="shared" si="3"/>
        <v>31.813953488372093</v>
      </c>
      <c r="H23">
        <f t="shared" si="2"/>
        <v>0</v>
      </c>
      <c r="I23">
        <f>SUM(B$17:B23)-SUM(H$17:H23)</f>
        <v>1884</v>
      </c>
      <c r="J23" s="6">
        <f t="shared" si="4"/>
        <v>43.813953488372093</v>
      </c>
    </row>
    <row r="25" spans="1:10" x14ac:dyDescent="0.25">
      <c r="B25">
        <f>SUM(B17:B23)</f>
        <v>2400</v>
      </c>
      <c r="D25">
        <f>SUM(D17:D23)</f>
        <v>1032</v>
      </c>
      <c r="H25">
        <f>SUM(H17:H23)</f>
        <v>516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5F8A-44C3-43A1-B15F-A8B74ABD57E4}">
  <dimension ref="A3:V32"/>
  <sheetViews>
    <sheetView tabSelected="1" topLeftCell="C4" workbookViewId="0">
      <selection activeCell="D27" sqref="D27"/>
    </sheetView>
  </sheetViews>
  <sheetFormatPr baseColWidth="10" defaultRowHeight="15" x14ac:dyDescent="0.25"/>
  <cols>
    <col min="1" max="1" width="21.7109375" customWidth="1"/>
    <col min="2" max="2" width="35" customWidth="1"/>
    <col min="3" max="3" width="11" customWidth="1"/>
    <col min="4" max="5" width="16.5703125" customWidth="1"/>
    <col min="16" max="16" width="8.140625" customWidth="1"/>
    <col min="20" max="20" width="12.7109375" bestFit="1" customWidth="1"/>
  </cols>
  <sheetData>
    <row r="3" spans="1:4" x14ac:dyDescent="0.25">
      <c r="A3" t="s">
        <v>0</v>
      </c>
      <c r="B3" t="s">
        <v>1</v>
      </c>
      <c r="C3" t="s">
        <v>3</v>
      </c>
      <c r="D3" t="s">
        <v>9</v>
      </c>
    </row>
    <row r="4" spans="1:4" x14ac:dyDescent="0.25">
      <c r="B4" s="1"/>
    </row>
    <row r="5" spans="1:4" x14ac:dyDescent="0.25">
      <c r="B5" s="1" t="s">
        <v>2</v>
      </c>
    </row>
    <row r="6" spans="1:4" x14ac:dyDescent="0.25">
      <c r="A6" t="s">
        <v>8</v>
      </c>
      <c r="B6" s="1" t="s">
        <v>17</v>
      </c>
      <c r="C6">
        <v>1</v>
      </c>
    </row>
    <row r="7" spans="1:4" x14ac:dyDescent="0.25">
      <c r="A7" t="s">
        <v>10</v>
      </c>
      <c r="B7" s="1" t="s">
        <v>5</v>
      </c>
      <c r="C7">
        <v>2</v>
      </c>
      <c r="D7">
        <v>1</v>
      </c>
    </row>
    <row r="8" spans="1:4" ht="30" x14ac:dyDescent="0.25">
      <c r="A8" t="s">
        <v>11</v>
      </c>
      <c r="B8" s="1" t="s">
        <v>6</v>
      </c>
      <c r="C8">
        <v>6</v>
      </c>
      <c r="D8">
        <v>1</v>
      </c>
    </row>
    <row r="9" spans="1:4" ht="45" x14ac:dyDescent="0.25">
      <c r="A9" t="s">
        <v>12</v>
      </c>
      <c r="B9" s="1" t="s">
        <v>7</v>
      </c>
      <c r="C9">
        <v>3</v>
      </c>
      <c r="D9">
        <v>1</v>
      </c>
    </row>
    <row r="10" spans="1:4" x14ac:dyDescent="0.25">
      <c r="A10" t="s">
        <v>13</v>
      </c>
      <c r="B10" s="1" t="s">
        <v>14</v>
      </c>
      <c r="C10">
        <v>3</v>
      </c>
      <c r="D10">
        <v>3</v>
      </c>
    </row>
    <row r="11" spans="1:4" x14ac:dyDescent="0.25">
      <c r="A11" t="s">
        <v>15</v>
      </c>
      <c r="C11">
        <v>6</v>
      </c>
      <c r="D11">
        <v>3</v>
      </c>
    </row>
    <row r="12" spans="1:4" x14ac:dyDescent="0.25">
      <c r="A12" t="s">
        <v>18</v>
      </c>
      <c r="D12">
        <v>6</v>
      </c>
    </row>
    <row r="16" spans="1:4" x14ac:dyDescent="0.25">
      <c r="A16" t="s">
        <v>16</v>
      </c>
    </row>
    <row r="20" spans="1:22" ht="60" x14ac:dyDescent="0.25">
      <c r="G20" s="1" t="s">
        <v>26</v>
      </c>
      <c r="I20" s="1" t="s">
        <v>25</v>
      </c>
      <c r="J20" s="1"/>
      <c r="T20" s="1" t="s">
        <v>29</v>
      </c>
    </row>
    <row r="22" spans="1:22" x14ac:dyDescent="0.25">
      <c r="A22" t="s">
        <v>19</v>
      </c>
      <c r="B22" s="2">
        <v>100</v>
      </c>
      <c r="D22">
        <v>45</v>
      </c>
      <c r="O22" s="3">
        <v>59</v>
      </c>
      <c r="T22" s="6">
        <f>D22*1.5781</f>
        <v>71.014499999999998</v>
      </c>
    </row>
    <row r="23" spans="1:22" ht="30" x14ac:dyDescent="0.25">
      <c r="B23" s="5" t="s">
        <v>24</v>
      </c>
      <c r="C23" s="4"/>
      <c r="D23" s="5" t="s">
        <v>21</v>
      </c>
      <c r="E23" s="5"/>
      <c r="F23" s="5" t="s">
        <v>22</v>
      </c>
      <c r="G23" s="5" t="s">
        <v>23</v>
      </c>
      <c r="I23" s="5" t="s">
        <v>21</v>
      </c>
      <c r="J23" s="5"/>
      <c r="K23" s="5" t="s">
        <v>22</v>
      </c>
      <c r="L23" s="5" t="s">
        <v>23</v>
      </c>
      <c r="O23" s="5" t="s">
        <v>21</v>
      </c>
      <c r="Q23" s="5" t="s">
        <v>27</v>
      </c>
      <c r="R23" s="5" t="s">
        <v>28</v>
      </c>
      <c r="T23" s="5" t="s">
        <v>21</v>
      </c>
      <c r="U23" s="5" t="s">
        <v>27</v>
      </c>
      <c r="V23" s="5" t="s">
        <v>28</v>
      </c>
    </row>
    <row r="24" spans="1:22" x14ac:dyDescent="0.25">
      <c r="A24" t="s">
        <v>8</v>
      </c>
      <c r="B24">
        <f t="shared" ref="B24:B30" si="0">B$22*(VLOOKUP($A24,moteur,3,0)+VLOOKUP($A24,moteur,4,0))</f>
        <v>100</v>
      </c>
      <c r="D24">
        <f t="shared" ref="D24:D30" si="1">D$22*(VLOOKUP($A24,moteur,3,0)+VLOOKUP($A24,moteur,4,0))</f>
        <v>45</v>
      </c>
      <c r="E24">
        <f>D24</f>
        <v>45</v>
      </c>
      <c r="F24">
        <f>SUM(B$24:B24)-SUM(D$24:D24)</f>
        <v>55</v>
      </c>
      <c r="G24" s="6">
        <f>F24/$D$22</f>
        <v>1.2222222222222223</v>
      </c>
      <c r="I24">
        <f t="shared" ref="I24:I30" si="2">D$22*(VLOOKUP($A24,moteur,3,0))</f>
        <v>45</v>
      </c>
      <c r="J24">
        <f>I24</f>
        <v>45</v>
      </c>
      <c r="K24">
        <f>SUM(B$24:B24)-SUM(I$24:I24)</f>
        <v>55</v>
      </c>
      <c r="L24" s="6">
        <f>K24/$D$22</f>
        <v>1.2222222222222223</v>
      </c>
      <c r="O24" s="6">
        <f t="shared" ref="O24" si="3">O$22*(VLOOKUP($A24,moteur,3,0))</f>
        <v>59</v>
      </c>
      <c r="P24" s="6">
        <f>O24</f>
        <v>59</v>
      </c>
      <c r="Q24" s="6">
        <f>SUM(I$24:I24)-SUM(O$24:O24)</f>
        <v>-14</v>
      </c>
      <c r="R24" s="3">
        <f t="shared" ref="R24:R30" si="4">Q24/$O$22</f>
        <v>-0.23728813559322035</v>
      </c>
      <c r="T24" s="6">
        <f>T$22*(VLOOKUP($A24,moteur,3,0)+VLOOKUP($A24,moteur,4,0))</f>
        <v>71.014499999999998</v>
      </c>
      <c r="U24" s="6">
        <f>SUM(O$24:O24)-SUM(T$24:T24)</f>
        <v>-12.014499999999998</v>
      </c>
      <c r="V24" s="3">
        <f>U24/$T$22</f>
        <v>-0.16918375824655527</v>
      </c>
    </row>
    <row r="25" spans="1:22" x14ac:dyDescent="0.25">
      <c r="A25" t="s">
        <v>10</v>
      </c>
      <c r="B25">
        <f t="shared" si="0"/>
        <v>300</v>
      </c>
      <c r="D25">
        <f t="shared" si="1"/>
        <v>135</v>
      </c>
      <c r="E25">
        <f>E24+D25</f>
        <v>180</v>
      </c>
      <c r="F25">
        <f>SUM(B$24:B25)-SUM(D$24:D25)</f>
        <v>220</v>
      </c>
      <c r="G25" s="6">
        <f t="shared" ref="G25:G30" si="5">F25/$D$22</f>
        <v>4.8888888888888893</v>
      </c>
      <c r="I25">
        <f t="shared" si="2"/>
        <v>90</v>
      </c>
      <c r="J25">
        <f>J24+I25</f>
        <v>135</v>
      </c>
      <c r="K25">
        <f>SUM(B$24:B25)-SUM(I$24:I25)</f>
        <v>265</v>
      </c>
      <c r="L25" s="6">
        <f t="shared" ref="L25:L30" si="6">K25/$D$22</f>
        <v>5.8888888888888893</v>
      </c>
      <c r="O25" s="6">
        <f>O$22*(VLOOKUP($A25,moteur,3,0)+VLOOKUP($A25,moteur,4,0))</f>
        <v>177</v>
      </c>
      <c r="P25" s="6">
        <f>O25+P24</f>
        <v>236</v>
      </c>
      <c r="Q25" s="6">
        <f>E25-P25</f>
        <v>-56</v>
      </c>
      <c r="R25" s="3">
        <f t="shared" si="4"/>
        <v>-0.94915254237288138</v>
      </c>
      <c r="T25" s="6">
        <f>T$22*(VLOOKUP($A25,moteur,3,0)+VLOOKUP($A25,moteur,4,0))</f>
        <v>213.04349999999999</v>
      </c>
      <c r="U25" s="6">
        <f>SUM(O$24:O25)-SUM(T$24:T25)</f>
        <v>-48.057999999999993</v>
      </c>
      <c r="V25" s="3">
        <f>U25/$T$22</f>
        <v>-0.67673503298622106</v>
      </c>
    </row>
    <row r="26" spans="1:22" x14ac:dyDescent="0.25">
      <c r="A26" t="s">
        <v>11</v>
      </c>
      <c r="B26">
        <f t="shared" si="0"/>
        <v>700</v>
      </c>
      <c r="D26">
        <f t="shared" si="1"/>
        <v>315</v>
      </c>
      <c r="E26">
        <f t="shared" ref="E26:E30" si="7">E25+D26</f>
        <v>495</v>
      </c>
      <c r="F26">
        <f>SUM(B$24:B26)-SUM(D$24:D26)</f>
        <v>605</v>
      </c>
      <c r="G26" s="6">
        <f t="shared" si="5"/>
        <v>13.444444444444445</v>
      </c>
      <c r="I26">
        <f t="shared" si="2"/>
        <v>270</v>
      </c>
      <c r="J26">
        <f t="shared" ref="J26:J29" si="8">J25+I26</f>
        <v>405</v>
      </c>
      <c r="K26">
        <f>SUM(B$24:B26)-SUM(I$24:I26)</f>
        <v>695</v>
      </c>
      <c r="L26" s="6">
        <f t="shared" si="6"/>
        <v>15.444444444444445</v>
      </c>
      <c r="O26" s="6">
        <f>O$22*(VLOOKUP($A26,moteur,3,0)+VLOOKUP($A26,moteur,4,0))</f>
        <v>413</v>
      </c>
      <c r="P26" s="6">
        <f t="shared" ref="P26:P30" si="9">O26+P25</f>
        <v>649</v>
      </c>
      <c r="Q26" s="6">
        <f>E26-P26</f>
        <v>-154</v>
      </c>
      <c r="R26" s="3">
        <f t="shared" si="4"/>
        <v>-2.6101694915254239</v>
      </c>
      <c r="T26" s="6">
        <f>T$22*(VLOOKUP($A26,moteur,3,0)+VLOOKUP($A26,moteur,4,0))</f>
        <v>497.10149999999999</v>
      </c>
      <c r="U26" s="6">
        <f>SUM(O$24:O26)-SUM(T$24:T26)</f>
        <v>-132.15949999999998</v>
      </c>
      <c r="V26" s="3">
        <f>U26/$T$22</f>
        <v>-1.8610213407121079</v>
      </c>
    </row>
    <row r="27" spans="1:22" x14ac:dyDescent="0.25">
      <c r="A27" t="s">
        <v>12</v>
      </c>
      <c r="B27">
        <f t="shared" si="0"/>
        <v>400</v>
      </c>
      <c r="D27">
        <f t="shared" si="1"/>
        <v>180</v>
      </c>
      <c r="E27">
        <f t="shared" si="7"/>
        <v>675</v>
      </c>
      <c r="F27">
        <f>SUM(B$24:B27)-SUM(D$24:D27)</f>
        <v>825</v>
      </c>
      <c r="G27" s="6">
        <f t="shared" si="5"/>
        <v>18.333333333333332</v>
      </c>
      <c r="I27">
        <f t="shared" si="2"/>
        <v>135</v>
      </c>
      <c r="J27">
        <f t="shared" si="8"/>
        <v>540</v>
      </c>
      <c r="K27">
        <f>SUM(B$24:B27)-SUM(I$24:I27)</f>
        <v>960</v>
      </c>
      <c r="L27" s="6">
        <f t="shared" si="6"/>
        <v>21.333333333333332</v>
      </c>
      <c r="O27" s="6">
        <f>O$22*(VLOOKUP($A27,moteur,3,0)+VLOOKUP($A27,moteur,4,0))</f>
        <v>236</v>
      </c>
      <c r="P27" s="6">
        <f t="shared" si="9"/>
        <v>885</v>
      </c>
      <c r="Q27" s="6">
        <f>E27-P27</f>
        <v>-210</v>
      </c>
      <c r="R27" s="3">
        <f t="shared" si="4"/>
        <v>-3.5593220338983049</v>
      </c>
      <c r="T27" s="6">
        <f>T$22*(VLOOKUP($A27,moteur,3,0)+VLOOKUP($A27,moteur,4,0))</f>
        <v>284.05799999999999</v>
      </c>
      <c r="U27" s="6">
        <f>SUM(O$24:O27)-SUM(T$24:T27)</f>
        <v>-180.21749999999997</v>
      </c>
      <c r="V27" s="3">
        <f>U27/$T$22</f>
        <v>-2.5377563736983291</v>
      </c>
    </row>
    <row r="28" spans="1:22" x14ac:dyDescent="0.25">
      <c r="A28" t="s">
        <v>13</v>
      </c>
      <c r="B28">
        <f t="shared" si="0"/>
        <v>600</v>
      </c>
      <c r="D28">
        <f t="shared" si="1"/>
        <v>270</v>
      </c>
      <c r="E28">
        <f t="shared" si="7"/>
        <v>945</v>
      </c>
      <c r="F28">
        <f>SUM(B$24:B28)-SUM(D$24:D28)</f>
        <v>1155</v>
      </c>
      <c r="G28" s="6">
        <f t="shared" si="5"/>
        <v>25.666666666666668</v>
      </c>
      <c r="I28">
        <f t="shared" si="2"/>
        <v>135</v>
      </c>
      <c r="J28">
        <f t="shared" si="8"/>
        <v>675</v>
      </c>
      <c r="K28">
        <f>SUM(B$24:B28)-SUM(I$24:I28)</f>
        <v>1425</v>
      </c>
      <c r="L28" s="6">
        <f t="shared" si="6"/>
        <v>31.666666666666668</v>
      </c>
      <c r="O28" s="6">
        <f>O$22*(VLOOKUP($A28,moteur,3,0)+VLOOKUP($A28,moteur,4,0))</f>
        <v>354</v>
      </c>
      <c r="P28" s="6">
        <f t="shared" si="9"/>
        <v>1239</v>
      </c>
      <c r="Q28" s="6">
        <f>E28-P28</f>
        <v>-294</v>
      </c>
      <c r="R28" s="3">
        <f t="shared" si="4"/>
        <v>-4.9830508474576272</v>
      </c>
      <c r="T28" s="6">
        <f>T$22*(VLOOKUP($A28,moteur,3,0)+VLOOKUP($A28,moteur,4,0))</f>
        <v>426.08699999999999</v>
      </c>
      <c r="U28" s="6">
        <f>SUM(O$24:O28)-SUM(T$24:T28)</f>
        <v>-252.30449999999996</v>
      </c>
      <c r="V28" s="3">
        <f>U28/$T$22</f>
        <v>-3.5528589231776606</v>
      </c>
    </row>
    <row r="29" spans="1:22" x14ac:dyDescent="0.25">
      <c r="A29" t="s">
        <v>15</v>
      </c>
      <c r="B29">
        <f t="shared" si="0"/>
        <v>900</v>
      </c>
      <c r="D29">
        <f t="shared" si="1"/>
        <v>405</v>
      </c>
      <c r="E29">
        <f t="shared" si="7"/>
        <v>1350</v>
      </c>
      <c r="F29">
        <f>SUM(B$24:B29)-SUM(D$24:D29)</f>
        <v>1650</v>
      </c>
      <c r="G29" s="6">
        <f t="shared" si="5"/>
        <v>36.666666666666664</v>
      </c>
      <c r="I29">
        <f t="shared" si="2"/>
        <v>270</v>
      </c>
      <c r="J29">
        <f t="shared" si="8"/>
        <v>945</v>
      </c>
      <c r="K29">
        <f>SUM(B$24:B29)-SUM(I$24:I29)</f>
        <v>2055</v>
      </c>
      <c r="L29" s="6">
        <f t="shared" si="6"/>
        <v>45.666666666666664</v>
      </c>
      <c r="O29" s="6">
        <f>O$22*(VLOOKUP($A29,moteur,3,0)+VLOOKUP($A29,moteur,4,0))</f>
        <v>531</v>
      </c>
      <c r="P29" s="6">
        <f t="shared" si="9"/>
        <v>1770</v>
      </c>
      <c r="Q29" s="6">
        <f>E29-P29</f>
        <v>-420</v>
      </c>
      <c r="R29" s="3">
        <f t="shared" si="4"/>
        <v>-7.1186440677966099</v>
      </c>
      <c r="T29" s="6">
        <f>T$22*(VLOOKUP($A29,moteur,3,0)+VLOOKUP($A29,moteur,4,0))</f>
        <v>639.13049999999998</v>
      </c>
      <c r="U29" s="6">
        <f>SUM(O$24:O29)-SUM(T$24:T29)</f>
        <v>-360.43499999999995</v>
      </c>
      <c r="V29" s="3">
        <f>U29/$T$22</f>
        <v>-5.0755127473966581</v>
      </c>
    </row>
    <row r="30" spans="1:22" x14ac:dyDescent="0.25">
      <c r="A30" t="s">
        <v>18</v>
      </c>
      <c r="B30">
        <f t="shared" si="0"/>
        <v>600</v>
      </c>
      <c r="D30">
        <f t="shared" si="1"/>
        <v>270</v>
      </c>
      <c r="E30">
        <f t="shared" si="7"/>
        <v>1620</v>
      </c>
      <c r="F30">
        <f>SUM(B$24:B30)-SUM(D$24:D30)</f>
        <v>1980</v>
      </c>
      <c r="G30" s="6">
        <f t="shared" si="5"/>
        <v>44</v>
      </c>
      <c r="I30">
        <f t="shared" si="2"/>
        <v>0</v>
      </c>
      <c r="J30">
        <f>J29+I30</f>
        <v>945</v>
      </c>
      <c r="K30">
        <f>SUM(B$24:B30)-SUM(I$24:I30)</f>
        <v>2655</v>
      </c>
      <c r="L30" s="6">
        <f t="shared" si="6"/>
        <v>59</v>
      </c>
      <c r="O30" s="6">
        <f>O$22*(VLOOKUP($A30,moteur,3,0)+VLOOKUP($A30,moteur,4,0))</f>
        <v>354</v>
      </c>
      <c r="P30" s="6">
        <f t="shared" si="9"/>
        <v>2124</v>
      </c>
      <c r="Q30" s="6">
        <f>E30-P30</f>
        <v>-504</v>
      </c>
      <c r="R30" s="3">
        <f t="shared" si="4"/>
        <v>-8.5423728813559325</v>
      </c>
      <c r="T30" s="6">
        <f>T$22*(VLOOKUP($A30,moteur,3,0)+VLOOKUP($A30,moteur,4,0))</f>
        <v>426.08699999999999</v>
      </c>
      <c r="U30" s="6">
        <f>SUM(O$24:O30)-SUM(T$24:T30)</f>
        <v>-432.52199999999993</v>
      </c>
      <c r="V30" s="3">
        <f>U30/$T$22</f>
        <v>-6.0906152968759892</v>
      </c>
    </row>
    <row r="32" spans="1:22" x14ac:dyDescent="0.25">
      <c r="B32">
        <f>SUM(B24:B30)</f>
        <v>3600</v>
      </c>
      <c r="D32">
        <f>SUM(D24:D30)</f>
        <v>1620</v>
      </c>
      <c r="I32">
        <f>SUM(I24:I30)</f>
        <v>945</v>
      </c>
      <c r="O32" s="6">
        <f>SUM(O24:O30)</f>
        <v>2124</v>
      </c>
      <c r="T32" s="6">
        <f>SUM(T24:T30)</f>
        <v>2556.5219999999999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Structure</vt:lpstr>
      <vt:lpstr>Moteur</vt:lpstr>
      <vt:lpstr>moteur</vt:lpstr>
      <vt:lpstr>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2015-06-05T18:19:34Z</dcterms:created>
  <dcterms:modified xsi:type="dcterms:W3CDTF">2023-09-28T18:41:30Z</dcterms:modified>
</cp:coreProperties>
</file>