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20" windowHeight="8055" tabRatio="873" firstSheet="2" activeTab="2"/>
  </bookViews>
  <sheets>
    <sheet name="Not included" sheetId="1" state="hidden" r:id="rId1"/>
    <sheet name="Costs" sheetId="2" state="hidden" r:id="rId2"/>
    <sheet name="Stakes" sheetId="18" r:id="rId3"/>
    <sheet name="Total costs" sheetId="16" r:id="rId4"/>
    <sheet name="Media" sheetId="5" r:id="rId5"/>
    <sheet name="Energy" sheetId="13" r:id="rId6"/>
    <sheet name="Civil works" sheetId="10" r:id="rId7"/>
    <sheet name="Roll shop" sheetId="11" r:id="rId8"/>
    <sheet name="Roll change system" sheetId="12" r:id="rId9"/>
    <sheet name="Computer system" sheetId="15" r:id="rId10"/>
    <sheet name="Miscellaneous" sheetId="17" r:id="rId11"/>
  </sheets>
  <calcPr calcId="114210"/>
</workbook>
</file>

<file path=xl/calcChain.xml><?xml version="1.0" encoding="utf-8"?>
<calcChain xmlns="http://schemas.openxmlformats.org/spreadsheetml/2006/main">
  <c r="H7" i="18"/>
  <c r="D2" i="16"/>
  <c r="I11"/>
  <c r="C11"/>
  <c r="G10" i="18"/>
  <c r="H10"/>
  <c r="G6"/>
  <c r="H6"/>
  <c r="G5"/>
  <c r="H5"/>
  <c r="G4"/>
  <c r="H4"/>
  <c r="G3"/>
  <c r="H3"/>
  <c r="G2"/>
  <c r="H2"/>
  <c r="H13"/>
  <c r="G13"/>
  <c r="G9" i="13"/>
  <c r="G8"/>
  <c r="G7"/>
  <c r="G6"/>
  <c r="G5"/>
  <c r="G4"/>
  <c r="G3"/>
  <c r="G11" i="10"/>
  <c r="G10"/>
  <c r="G9"/>
  <c r="G8"/>
  <c r="G7"/>
  <c r="G6"/>
  <c r="G5"/>
  <c r="G4"/>
  <c r="G3"/>
  <c r="G12" i="11"/>
  <c r="G11"/>
  <c r="G10"/>
  <c r="G9"/>
  <c r="G8"/>
  <c r="G7"/>
  <c r="G6"/>
  <c r="G5"/>
  <c r="G4"/>
  <c r="G3"/>
  <c r="G4" i="12"/>
  <c r="G3"/>
  <c r="G4" i="15"/>
  <c r="G3"/>
  <c r="G9" i="17"/>
  <c r="G8"/>
  <c r="G7"/>
  <c r="G6"/>
  <c r="G5"/>
  <c r="G4"/>
  <c r="G3"/>
  <c r="G16" i="5"/>
  <c r="G15"/>
  <c r="G14"/>
  <c r="G13"/>
  <c r="G12"/>
  <c r="G11"/>
  <c r="G10"/>
  <c r="G9"/>
  <c r="G8"/>
  <c r="G7"/>
  <c r="G6"/>
  <c r="G5"/>
  <c r="G4"/>
  <c r="G3"/>
  <c r="G2" i="13"/>
  <c r="G2" i="10"/>
  <c r="G2" i="11"/>
  <c r="G2" i="12"/>
  <c r="G2" i="15"/>
  <c r="G2" i="17"/>
  <c r="G2" i="5"/>
  <c r="C4" i="16"/>
  <c r="C5"/>
  <c r="C6"/>
  <c r="C7"/>
  <c r="B8"/>
  <c r="C8"/>
  <c r="D8"/>
  <c r="C9"/>
  <c r="C10"/>
  <c r="B11"/>
  <c r="D11"/>
  <c r="B12"/>
  <c r="C12"/>
  <c r="D12"/>
  <c r="B13"/>
  <c r="D13"/>
  <c r="C14"/>
  <c r="B15"/>
  <c r="C15"/>
  <c r="D15"/>
  <c r="J9"/>
  <c r="D9"/>
  <c r="H9"/>
  <c r="B9"/>
  <c r="J7"/>
  <c r="D7"/>
  <c r="H7"/>
  <c r="B7"/>
  <c r="J6"/>
  <c r="D6"/>
  <c r="H6"/>
  <c r="B6"/>
  <c r="J5"/>
  <c r="D5"/>
  <c r="H5"/>
  <c r="B5"/>
  <c r="J4"/>
  <c r="D4"/>
  <c r="H4"/>
  <c r="B4"/>
  <c r="F11" i="17"/>
  <c r="G11"/>
  <c r="F5" i="15"/>
  <c r="F12" i="11"/>
  <c r="F11" i="10"/>
  <c r="F9" i="13"/>
  <c r="F9" i="17"/>
  <c r="F10"/>
  <c r="G10"/>
  <c r="F8"/>
  <c r="F7"/>
  <c r="F5"/>
  <c r="F6"/>
  <c r="F3"/>
  <c r="F4"/>
  <c r="F2"/>
  <c r="F4" i="15"/>
  <c r="F3"/>
  <c r="F2"/>
  <c r="F11" i="11"/>
  <c r="F8"/>
  <c r="F14" i="5"/>
  <c r="F15"/>
  <c r="F11"/>
  <c r="F8"/>
  <c r="F6"/>
  <c r="J14" i="16"/>
  <c r="D14"/>
  <c r="H14"/>
  <c r="B14"/>
  <c r="I13"/>
  <c r="C13"/>
  <c r="J2"/>
  <c r="I2"/>
  <c r="C2"/>
  <c r="H2"/>
  <c r="B2"/>
  <c r="F24" i="2"/>
  <c r="F39"/>
  <c r="F3"/>
  <c r="E39"/>
  <c r="E3"/>
  <c r="F10" i="11"/>
  <c r="F5"/>
  <c r="F7" i="10"/>
  <c r="F4" i="5"/>
  <c r="F3"/>
  <c r="F16"/>
  <c r="G25" i="2"/>
  <c r="G39"/>
  <c r="G3"/>
  <c r="E25"/>
  <c r="J10" i="16"/>
  <c r="H10"/>
  <c r="H16"/>
  <c r="J16"/>
  <c r="I16"/>
  <c r="I3"/>
  <c r="I17"/>
  <c r="F2" i="2"/>
  <c r="E2"/>
  <c r="G2"/>
  <c r="F7" i="11"/>
  <c r="F6"/>
  <c r="F3"/>
  <c r="F3" i="13"/>
  <c r="F4"/>
  <c r="F7"/>
  <c r="F8"/>
  <c r="F2"/>
  <c r="F6" i="10"/>
  <c r="F4"/>
  <c r="F5"/>
  <c r="F3"/>
  <c r="D10" i="16"/>
  <c r="J3"/>
  <c r="J17"/>
  <c r="B10"/>
  <c r="H3"/>
  <c r="H17"/>
  <c r="C3"/>
  <c r="C16"/>
  <c r="B16"/>
  <c r="D16"/>
  <c r="B3"/>
  <c r="B17"/>
  <c r="C17"/>
  <c r="C18"/>
  <c r="D3"/>
  <c r="D17"/>
</calcChain>
</file>

<file path=xl/comments1.xml><?xml version="1.0" encoding="utf-8"?>
<comments xmlns="http://schemas.openxmlformats.org/spreadsheetml/2006/main">
  <authors>
    <author>P Delaborde</author>
  </authors>
  <commentList>
    <comment ref="D2" authorId="0">
      <text>
        <r>
          <rPr>
            <b/>
            <sz val="8"/>
            <color indexed="81"/>
            <rFont val="Tahoma"/>
          </rPr>
          <t>P Delaborde:</t>
        </r>
        <r>
          <rPr>
            <sz val="8"/>
            <color indexed="81"/>
            <rFont val="Tahoma"/>
          </rPr>
          <t xml:space="preserve">
C'est le coût calculé par le CdG coût horaire du personnel variable et coût des auxilliaires</t>
        </r>
      </text>
    </comment>
    <comment ref="E2" authorId="0">
      <text>
        <r>
          <rPr>
            <b/>
            <sz val="8"/>
            <color indexed="81"/>
            <rFont val="Tahoma"/>
          </rPr>
          <t>P Delaborde:</t>
        </r>
        <r>
          <rPr>
            <sz val="8"/>
            <color indexed="81"/>
            <rFont val="Tahoma"/>
          </rPr>
          <t xml:space="preserve">
6000 t de fil laminé, génère 285 heures de stand By</t>
        </r>
      </text>
    </comment>
  </commentList>
</comments>
</file>

<file path=xl/sharedStrings.xml><?xml version="1.0" encoding="utf-8"?>
<sst xmlns="http://schemas.openxmlformats.org/spreadsheetml/2006/main" count="444" uniqueCount="306">
  <si>
    <t>Base frames and/or fixings for electric motors</t>
  </si>
  <si>
    <t>􀀗 Control pulpits, operating platforms</t>
  </si>
  <si>
    <t>􀀗 Heating, lighting, ventilation and air-conditioning systems</t>
  </si>
  <si>
    <t>􀀗 Special noise abatement equipment, if required by local regulations</t>
  </si>
  <si>
    <t>􀀗 Fire detection, fire prevention and extinguishing equipment</t>
  </si>
  <si>
    <t>􀀗 Civil engineering, e.g. buildings, offices, control rooms, rest rooms, sanitary</t>
  </si>
  <si>
    <t>installations, ring mains, water treatment plant, drainage installations</t>
  </si>
  <si>
    <t>􀀗 Excavations, equipment foundations, floor plates, anchor bolts and embedded</t>
  </si>
  <si>
    <t>steel</t>
  </si>
  <si>
    <t>􀀗 Compressed air and cooling water systems</t>
  </si>
  <si>
    <t>􀀗 Service equipment, e.g. hydraulic tank and pump station, oil lubrication unit for</t>
  </si>
  <si>
    <t>gearing, oil-air lubrication unit for roller guides, grease unit for stands, unless</t>
  </si>
  <si>
    <t>specifically stated</t>
  </si>
  <si>
    <t>􀀗 Supply and installation of interconnecting piping, cables and wiring</t>
  </si>
  <si>
    <t>􀀗 Remote adjustment for stands and roller guides unless specifically stated</t>
  </si>
  <si>
    <t>􀀗 Lifting harness and accessories for 3-roll stands</t>
  </si>
  <si>
    <t>􀀗 Consumables, first fillings of oil, roll/hub glue, grease, etc.</t>
  </si>
  <si>
    <t>􀀗 General factory handling equipment, including jib cranes, hoists, trucks, etc.</t>
  </si>
  <si>
    <t>􀀗 Cross-overs, walkways, protective barriers, gratings for maintenance purposes,</t>
  </si>
  <si>
    <t>safety covers, platforms, handrails, supports for HMD and temperature measuring</t>
  </si>
  <si>
    <t>heads unless specifically stated</t>
  </si>
  <si>
    <t>Special plant-related safety equipment, if required by local regulations</t>
  </si>
  <si>
    <t>􀀗 Connecting equipment upstream and downstream of the equipment offered in this</t>
  </si>
  <si>
    <t>proposal, unless otherwise specifically stated</t>
  </si>
  <si>
    <t>􀀗 Production wear parts, e.g. roll rings, guide rollers and funnels, shear blades, etc.,</t>
  </si>
  <si>
    <t>unless otherwise specifically stated</t>
  </si>
  <si>
    <t>􀀗 Machines, tools and accessories for roll pass dressing</t>
  </si>
  <si>
    <t>􀀗 General tools and equipment for the roll shop, measuring tools, storage and</t>
  </si>
  <si>
    <t>transport facilities for rolls and guides, except as specified in the scope of supply</t>
  </si>
  <si>
    <t>􀀗 Computer hardware, as well as additions, alterations and adaptations to existing</t>
  </si>
  <si>
    <t>computer systems, computer software programs, database, updating routines etc.,</t>
  </si>
  <si>
    <t>􀀗 Software corrections, installation of Oracle Database, functional connection of</t>
  </si>
  <si>
    <t>BAMICON to any other external system, extensions</t>
  </si>
  <si>
    <t>􀀗 Alterations to and/or removal of existing equipment in the area of the offered</t>
  </si>
  <si>
    <t>equipment or any modification of existing equipment</t>
  </si>
  <si>
    <t>􀀗 Erection and commissioning of the offered equipment. Supervision by KOCKS</t>
  </si>
  <si>
    <t>personnel will be covered separately</t>
  </si>
  <si>
    <t>􀀗 Special tools, materials, utilities and personnel for commissioning, start-up and</t>
  </si>
  <si>
    <t>test runs</t>
  </si>
  <si>
    <t>􀀗 Offices and amenities for erection and supervising personnel</t>
  </si>
  <si>
    <t>􀀗 Finishing paint on site</t>
  </si>
  <si>
    <t>􀀗 Spare parts, unless otherwise specifically stated</t>
  </si>
  <si>
    <t>􀀗 Online dimension measuring gauge</t>
  </si>
  <si>
    <t>Prylar som inte är med</t>
  </si>
  <si>
    <t>Electrical equipment for the offered rolling mill such as motors, limit switches, etc.,except if explicit stated in the scope of supply or for electrical equipment which is incorporated as an integral part of supplied machinery, e.g. remote adjustment of stands and guides, if applicable</t>
  </si>
  <si>
    <t>El</t>
  </si>
  <si>
    <t>Fundament</t>
  </si>
  <si>
    <t>m</t>
  </si>
  <si>
    <t>Industrivatten rör</t>
  </si>
  <si>
    <t>2.3.1 Cooling water for roll cooling (open circuit)</t>
  </si>
  <si>
    <t>2.3.2 Cooling water for oil cooling (closed circuit)</t>
  </si>
  <si>
    <t>2.3.3 Compressed air for sealing of the stands</t>
  </si>
  <si>
    <t>2.3.4 Compressed air for general purposes</t>
  </si>
  <si>
    <t>2.3.5 Hydraulic system</t>
  </si>
  <si>
    <t>2.3.6 Oil lubrication system</t>
  </si>
  <si>
    <t>2.3.7 Oil - air lubrication system</t>
  </si>
  <si>
    <t>2.4 Electrical Power</t>
  </si>
  <si>
    <t>2.5 Grease Lubrication System</t>
  </si>
  <si>
    <t>Industrivatten 3 bar</t>
  </si>
  <si>
    <t>Sjövatten 3 bar</t>
  </si>
  <si>
    <t>Tryckluft 3 bar</t>
  </si>
  <si>
    <t>Tryckluft 5 bar</t>
  </si>
  <si>
    <t>Beskrivning</t>
  </si>
  <si>
    <t>Hydraulsystem 120 bar</t>
  </si>
  <si>
    <t>Hydraulsystem för att öppna/stänga luckor, valsparsbyte, fastspänning av par, drivning av ev. vagnar, växel, mm.</t>
  </si>
  <si>
    <t>Nya rör och tryckhöjningspump för att erhålla rätt tryck, utnyttja befintligt avlopp under hasplar 40/60 m3/h</t>
  </si>
  <si>
    <t>Nya rör och investering i en vassare pump i pumpstation??! 10m3/h</t>
  </si>
  <si>
    <t>320/480 Nm3/h För att täta packnignarna på paren</t>
  </si>
  <si>
    <t>115Nm3/h för att driva saxen</t>
  </si>
  <si>
    <t xml:space="preserve">Oljesmörjning för växellådorna 760/1140 l/min </t>
  </si>
  <si>
    <t>Oljesmörjning 5 bar min. 30 °C</t>
  </si>
  <si>
    <t>Olja/luft-smörjning 60 bar</t>
  </si>
  <si>
    <t>För smörjning av ledarna</t>
  </si>
  <si>
    <t>System för att smörja valsar</t>
  </si>
  <si>
    <t>Till matarverk, sax, block, garrethasplar, rullbana</t>
  </si>
  <si>
    <t>Valsparshanteringssystem</t>
  </si>
  <si>
    <t>Valsparbytarvagn, räls, ect.</t>
  </si>
  <si>
    <t>Artikel</t>
  </si>
  <si>
    <t>Fundamet matarverk</t>
  </si>
  <si>
    <t>Fundamet Snoppsax</t>
  </si>
  <si>
    <t>Fundament Trådblock</t>
  </si>
  <si>
    <t>Källare/fundament Garrethasplar</t>
  </si>
  <si>
    <t>Elrum med installationsgolv, belysning, skåp och ventilation mm.</t>
  </si>
  <si>
    <t>(se skannad bild fr. Anders Johansson, 77 som är ändrat till 250 beror på att ett nytt elskåp måste köpas)</t>
  </si>
  <si>
    <t xml:space="preserve">Arbete för inkoppling från elrum till trådblock, garrethasplar etc. </t>
  </si>
  <si>
    <t>System ingår i Kocks offert</t>
  </si>
  <si>
    <t>-</t>
  </si>
  <si>
    <t>Rör mellan systen och block</t>
  </si>
  <si>
    <t>Rör från befintligt system</t>
  </si>
  <si>
    <t>Vi betalade 200 tkr för ett  dia. 200 mm och 56 m långt rostfritt rör för att ansluta kylnkingen till Newelcon</t>
  </si>
  <si>
    <t>Rör mellan system och block</t>
  </si>
  <si>
    <t>CNC-styrd slip för att slipa valsar</t>
  </si>
  <si>
    <t>Datasystem</t>
  </si>
  <si>
    <t>Serversystem för materialföljning samt data till ABB systemet</t>
  </si>
  <si>
    <t xml:space="preserve"> </t>
  </si>
  <si>
    <t>Valsverkastad &amp; Valsslip</t>
  </si>
  <si>
    <t>Ytterligare Haspel</t>
  </si>
  <si>
    <t>kbm</t>
  </si>
  <si>
    <t>Konstruktionarbete/Projektorgansiation</t>
  </si>
  <si>
    <t>kg</t>
  </si>
  <si>
    <t>Sax vid sacken</t>
  </si>
  <si>
    <t>Endast en haspel inkluderas fr Kocks'</t>
  </si>
  <si>
    <t>För att klippa ändar på Ti och undvika "skinn"</t>
  </si>
  <si>
    <t>10 x 7 m 80 cm tjockt i snitt</t>
  </si>
  <si>
    <t xml:space="preserve">Kraftkabel räcker nog, </t>
  </si>
  <si>
    <t>Ombyggnad högspänningsfack</t>
  </si>
  <si>
    <t>Uppdatering selektivplan</t>
  </si>
  <si>
    <t xml:space="preserve">Ny 22 kV, 525 V Matning av el till elrum </t>
  </si>
  <si>
    <t>Pyrometer före block</t>
  </si>
  <si>
    <t>Olja ISO 220 VG (växelådsolja) 12,5 kbm</t>
  </si>
  <si>
    <t>Valsringar</t>
  </si>
  <si>
    <t>36 mandagar igångkörning</t>
  </si>
  <si>
    <t>Metotest längre kabel sladdfästen</t>
  </si>
  <si>
    <t>Provtagning vid sax</t>
  </si>
  <si>
    <t>Med arbete</t>
  </si>
  <si>
    <t>Stroppar och lyftanordningar</t>
  </si>
  <si>
    <t>Rörgrav för 200 mm rör</t>
  </si>
  <si>
    <t>Rör fr. Ö2</t>
  </si>
  <si>
    <t>Ställ för valsar</t>
  </si>
  <si>
    <t>Valsslip CNC</t>
  </si>
  <si>
    <t>Byggnad belysning etc.</t>
  </si>
  <si>
    <t>Karmeror för övervakning</t>
  </si>
  <si>
    <t>Ritningar på färdigt bygge</t>
  </si>
  <si>
    <t>Säkerhetsbeiktning (myndghetskrav?)</t>
  </si>
  <si>
    <t>Item</t>
  </si>
  <si>
    <t>Unit</t>
  </si>
  <si>
    <t>Amount</t>
  </si>
  <si>
    <t>Price/unit kSEK</t>
  </si>
  <si>
    <t>Total kSEK</t>
  </si>
  <si>
    <t>Description</t>
  </si>
  <si>
    <t>Price kkr 4(6)</t>
  </si>
  <si>
    <t>4 =&gt;6</t>
  </si>
  <si>
    <t>6 (6)</t>
  </si>
  <si>
    <t>Offer from KOCKS</t>
  </si>
  <si>
    <t>Detaljprojektering</t>
  </si>
  <si>
    <t>Rullbana efter haspel</t>
  </si>
  <si>
    <t>Comment</t>
  </si>
  <si>
    <t>Only inter-connection, Kocks supplies system</t>
  </si>
  <si>
    <t>Only inter-connection, use existing system</t>
  </si>
  <si>
    <t>Only inter-connection, use existing system, up-grade pump</t>
  </si>
  <si>
    <t>1 Eur = 9 SEK</t>
  </si>
  <si>
    <t>Included above</t>
  </si>
  <si>
    <t>System/equipment</t>
  </si>
  <si>
    <t>Valskassetter</t>
  </si>
  <si>
    <t>Offert från Kocks</t>
  </si>
  <si>
    <t>Fett - smörjsystem</t>
  </si>
  <si>
    <t>576 mandagar montage av KOCK-leverans</t>
  </si>
  <si>
    <t>Ev. provtagning e Kocks-block</t>
  </si>
  <si>
    <t>Tvätthall</t>
  </si>
  <si>
    <t>Valsbytessytem</t>
  </si>
  <si>
    <t>Flytta bef. Kabelgravar</t>
  </si>
  <si>
    <t>Returledning</t>
  </si>
  <si>
    <t>Stålfundament för motorer (balkar)</t>
  </si>
  <si>
    <t>10 x 10 m 30 cm tjock betong djup 3.4 m , väggar 20 cm + 2 st fundament 2.5 x2.5 x 0.8 m</t>
  </si>
  <si>
    <t>Schakt/återfyllning/återställning ingår nedan</t>
  </si>
  <si>
    <t>Avlopp industrivatten (60m3/h)</t>
  </si>
  <si>
    <t>Pelarsvängkranar</t>
  </si>
  <si>
    <t>1000 kg -  2,5 m, including mounting Golv?</t>
  </si>
  <si>
    <t>Fundament slip</t>
  </si>
  <si>
    <t>Lättbalksystem för valsparhantering</t>
  </si>
  <si>
    <t>Oförutsett</t>
  </si>
  <si>
    <t>Matning till nytt elrum via en ny trafo.  Samt inkoppling till block</t>
  </si>
  <si>
    <t>Skydd, Gångar, gallerdurk, räcken mm.</t>
  </si>
  <si>
    <t>Erection</t>
  </si>
  <si>
    <t>Cold test</t>
  </si>
  <si>
    <t>Cooling water Closed cirkuit</t>
  </si>
  <si>
    <t>Compressed air</t>
  </si>
  <si>
    <t>Cooling water colsed cirkuit</t>
  </si>
  <si>
    <t>Hydraulic system</t>
  </si>
  <si>
    <t>Oil lubrication system</t>
  </si>
  <si>
    <t xml:space="preserve">Upgrade selective plan </t>
  </si>
  <si>
    <t>Reconstruction high voltage cabinet</t>
  </si>
  <si>
    <t>New 22 kV primary feed, 525 V feed to new electrical room</t>
  </si>
  <si>
    <t>Cable ladders from electric room to Kocks</t>
  </si>
  <si>
    <t>h</t>
  </si>
  <si>
    <t>m2</t>
  </si>
  <si>
    <t>Man-hours, installaton between electrical room and Kocks block</t>
  </si>
  <si>
    <t>Electrical room w. ventilation (60 kW) lights and fire alarm etc.</t>
  </si>
  <si>
    <t>Stegar</t>
  </si>
  <si>
    <t>Matning Garret</t>
  </si>
  <si>
    <t>Feed for Garret coilers (cable drum for might be enough for one engine)</t>
  </si>
  <si>
    <t>Digging and refill included below</t>
  </si>
  <si>
    <t>Foundations Kocks block</t>
  </si>
  <si>
    <t>Foundation Snap shear</t>
  </si>
  <si>
    <t>Foundation Looper</t>
  </si>
  <si>
    <t>Basement foundations Garret coilers</t>
  </si>
  <si>
    <t>Steel structure for block engines</t>
  </si>
  <si>
    <t>Shift existing cable duct</t>
  </si>
  <si>
    <t>Connect waste water (open circuit)</t>
  </si>
  <si>
    <t>Move cesspit</t>
  </si>
  <si>
    <t>Flytta bef. Avloppsbrunn</t>
  </si>
  <si>
    <t>Jib cranes</t>
  </si>
  <si>
    <t>CNC grinding machine</t>
  </si>
  <si>
    <t>Foundation grinding machine</t>
  </si>
  <si>
    <t>Storage rack for rings</t>
  </si>
  <si>
    <t>Building, walls, lighting etc.</t>
  </si>
  <si>
    <t>Stand rack for 4/6 stands</t>
  </si>
  <si>
    <t>Stand rack for 1 stand</t>
  </si>
  <si>
    <t>Ställ för valspar 4/6</t>
  </si>
  <si>
    <t>Ställ för valspar 1</t>
  </si>
  <si>
    <t>pc.</t>
  </si>
  <si>
    <t>Stand change table</t>
  </si>
  <si>
    <t>Valsbytesbord</t>
  </si>
  <si>
    <t>Included</t>
  </si>
  <si>
    <t>I-type stand change system</t>
  </si>
  <si>
    <t>T-type change system</t>
  </si>
  <si>
    <t>Room for cleaning rollers</t>
  </si>
  <si>
    <t>Valsparstvätt</t>
  </si>
  <si>
    <t>Perstudy</t>
  </si>
  <si>
    <t>Försstudie</t>
  </si>
  <si>
    <t>Extend existing system</t>
  </si>
  <si>
    <t>Utbyggnad av bef. Sys</t>
  </si>
  <si>
    <t>New features</t>
  </si>
  <si>
    <t>Nya funktioner</t>
  </si>
  <si>
    <t>Bakdrundsfakta</t>
  </si>
  <si>
    <t>745 Nm3/h, 320/480 Nm3/h För att täta packnignarna på paren, 115Nm3/h för att driva saxen</t>
  </si>
  <si>
    <t>Detta system kan ev. skippas genom att vi använder dagens befintliga system istället. Vi har system både vid garret och GFM som skulle kunna utnyttjas. Hydraulsystem för att öppna/stänga luckor, valsparsbyte, fastspänning av par, drivning av ev. vagnar, växel, mm.</t>
  </si>
  <si>
    <t>Extra Garret coiler</t>
  </si>
  <si>
    <t>Media</t>
  </si>
  <si>
    <t>System/utrustning</t>
  </si>
  <si>
    <t>Construction/Project organisation</t>
  </si>
  <si>
    <t>Energy</t>
  </si>
  <si>
    <t>Roll shop</t>
  </si>
  <si>
    <t>Valsverkstad</t>
  </si>
  <si>
    <t>Roll change system</t>
  </si>
  <si>
    <t>Computer system/integration</t>
  </si>
  <si>
    <t>Shear in rougher</t>
  </si>
  <si>
    <t>Move metotest</t>
  </si>
  <si>
    <t>Flytta metotest</t>
  </si>
  <si>
    <t>New pyro before Kocks block</t>
  </si>
  <si>
    <t>12,5 m3 gear box oil</t>
  </si>
  <si>
    <t>ltr</t>
  </si>
  <si>
    <t>Erection 576 man days</t>
  </si>
  <si>
    <t>Lifting gear</t>
  </si>
  <si>
    <t xml:space="preserve">Syste to get a test piece </t>
  </si>
  <si>
    <t>Cameras</t>
  </si>
  <si>
    <t>Safety inspection</t>
  </si>
  <si>
    <t>Roll stands</t>
  </si>
  <si>
    <t>Transporter from coiler to cooling line</t>
  </si>
  <si>
    <t>Unforseen</t>
  </si>
  <si>
    <t>Roll rings</t>
  </si>
  <si>
    <t>Only inter-connection, use existing systems mainly</t>
  </si>
  <si>
    <t>Duct for 200 mm pipe</t>
  </si>
  <si>
    <t>Piping between system and block</t>
  </si>
  <si>
    <t>Sum</t>
  </si>
  <si>
    <t>Civil works</t>
  </si>
  <si>
    <t>Micellaneous</t>
  </si>
  <si>
    <t>Diverse</t>
  </si>
  <si>
    <t>Tot EUR</t>
  </si>
  <si>
    <t>Total</t>
  </si>
  <si>
    <t>Price kEUR 4(6)</t>
  </si>
  <si>
    <t>Unit price [SEK]</t>
  </si>
  <si>
    <t>Potential</t>
  </si>
  <si>
    <t>Saving [SEK]</t>
  </si>
  <si>
    <t>Saving [EUR]</t>
  </si>
  <si>
    <t>Set up time</t>
  </si>
  <si>
    <t>Wire scrap stand 13-20</t>
  </si>
  <si>
    <t>Ovality mill</t>
  </si>
  <si>
    <t>Ovality inspection</t>
  </si>
  <si>
    <t>Surface defects mill</t>
  </si>
  <si>
    <t>Surface defects inspection</t>
  </si>
  <si>
    <t>Descrption</t>
  </si>
  <si>
    <t>Change of  dimension</t>
  </si>
  <si>
    <t>No scrap in Kocks block asssumed</t>
  </si>
  <si>
    <t>Material scrapped directly after coiler</t>
  </si>
  <si>
    <t xml:space="preserve">In manual inspection </t>
  </si>
  <si>
    <t>Tax savings</t>
  </si>
  <si>
    <t>Lower tax</t>
  </si>
  <si>
    <t>Saving round, round - oval round</t>
  </si>
  <si>
    <t>%</t>
  </si>
  <si>
    <t>Roll wear</t>
  </si>
  <si>
    <t>Saving/stake</t>
  </si>
  <si>
    <t>Added value Ti</t>
  </si>
  <si>
    <t>4+4=&gt;6</t>
  </si>
  <si>
    <t>0.30</t>
  </si>
  <si>
    <t>Converting at a later stage plus first investment</t>
  </si>
  <si>
    <t>rouge</t>
  </si>
  <si>
    <t>estimation</t>
  </si>
  <si>
    <t xml:space="preserve">orange </t>
  </si>
  <si>
    <t>données autres projets</t>
  </si>
  <si>
    <t>vert</t>
  </si>
  <si>
    <t>devis / chiffrage spécifique</t>
  </si>
  <si>
    <t>Coûts Supports Projet</t>
  </si>
  <si>
    <t>Fluide hors énergie</t>
  </si>
  <si>
    <t>Energie</t>
  </si>
  <si>
    <t>Génie Civil</t>
  </si>
  <si>
    <t>Atelier Usinage de Cylindre, la rectif est le plus cher</t>
  </si>
  <si>
    <t>Besoinde rectif , solution à affiner selon benchmark Kocks</t>
  </si>
  <si>
    <t>A affiner la proposition, il n'y aurait qu'un charriot</t>
  </si>
  <si>
    <t>poste à affiner selon proposition Kocks.</t>
  </si>
  <si>
    <t>OK</t>
  </si>
  <si>
    <t>Coiler supplémentaire en vue productivité, solution Titane +. Vérifier l'apport / gain de productivité.</t>
  </si>
  <si>
    <t>A commenter, sur le besoin, et en particulier en 6 cages?</t>
  </si>
  <si>
    <t>Galets supplémentaires</t>
  </si>
  <si>
    <t>72 €/h</t>
  </si>
  <si>
    <t>Enjeux Annuel avec l'ensemble de la production en Kocks, donc nécessairement une solution 6 cages.</t>
  </si>
  <si>
    <t>Commentaires</t>
  </si>
  <si>
    <t>Hypothèse gain de 80 % , 11 personnes se répartissent en finition sur les compléments de poste. C'est déjà la pratique actuelle lorsqu'il y a une baisse d'activité.
Cela permet d'absorber 2000 t de titane.</t>
  </si>
  <si>
    <t>Voir la capa en t/h, Rapide et extrapollation au titane.</t>
  </si>
  <si>
    <t>Détailler le coût, et mode de calcul.</t>
  </si>
  <si>
    <t>Rebut sur le train, car la géométrie n'est pas bonne.</t>
  </si>
  <si>
    <t>C'est la part vue après le recuit et le décapage</t>
  </si>
  <si>
    <t>Beaucoup plus prudent, à voir selon diamètre</t>
  </si>
  <si>
    <t>Législation suédoise, l'investissement génère un boni d'impôt de l'ordre de 600 k€/an.</t>
  </si>
  <si>
    <t>A fouiller</t>
  </si>
  <si>
    <t>Semble très sécuritaire.</t>
  </si>
</sst>
</file>

<file path=xl/styles.xml><?xml version="1.0" encoding="utf-8"?>
<styleSheet xmlns="http://schemas.openxmlformats.org/spreadsheetml/2006/main">
  <numFmts count="3">
    <numFmt numFmtId="164" formatCode="_-* #,##0.00\ _k_r_-;\-* #,##0.00\ _k_r_-;_-* &quot;-&quot;??\ _k_r_-;_-@_-"/>
    <numFmt numFmtId="165" formatCode="0.0"/>
    <numFmt numFmtId="166" formatCode="_-* #,##0\ _k_r_-;\-* #,##0\ _k_r_-;_-* &quot;-&quot;??\ _k_r_-;_-@_-"/>
  </numFmts>
  <fonts count="12">
    <font>
      <sz val="11"/>
      <color theme="1"/>
      <name val="Calibri"/>
      <family val="2"/>
      <scheme val="minor"/>
    </font>
    <font>
      <sz val="11"/>
      <color indexed="8"/>
      <name val="Calibri"/>
      <family val="2"/>
    </font>
    <font>
      <b/>
      <sz val="11"/>
      <color indexed="8"/>
      <name val="Calibri"/>
      <family val="2"/>
    </font>
    <font>
      <b/>
      <sz val="14"/>
      <color indexed="8"/>
      <name val="Calibri"/>
      <family val="2"/>
    </font>
    <font>
      <b/>
      <sz val="11"/>
      <color indexed="8"/>
      <name val="Calibri"/>
      <family val="2"/>
    </font>
    <font>
      <sz val="11"/>
      <color indexed="9"/>
      <name val="Calibri"/>
      <family val="2"/>
    </font>
    <font>
      <sz val="11"/>
      <color indexed="8"/>
      <name val="Calibri"/>
      <family val="2"/>
    </font>
    <font>
      <sz val="11"/>
      <color indexed="8"/>
      <name val="Calibri"/>
      <family val="2"/>
    </font>
    <font>
      <b/>
      <sz val="12"/>
      <color indexed="8"/>
      <name val="Calibri"/>
      <family val="2"/>
    </font>
    <font>
      <sz val="12"/>
      <color indexed="8"/>
      <name val="Calibri"/>
      <family val="2"/>
    </font>
    <font>
      <sz val="8"/>
      <color indexed="81"/>
      <name val="Tahoma"/>
    </font>
    <font>
      <b/>
      <sz val="8"/>
      <color indexed="81"/>
      <name val="Tahoma"/>
    </font>
  </fonts>
  <fills count="5">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10"/>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67">
    <xf numFmtId="0" fontId="0" fillId="0" borderId="0" xfId="0"/>
    <xf numFmtId="0" fontId="2" fillId="0" borderId="0" xfId="0" applyFont="1"/>
    <xf numFmtId="0" fontId="0" fillId="0" borderId="0" xfId="0" applyAlignment="1">
      <alignment wrapText="1"/>
    </xf>
    <xf numFmtId="0" fontId="3" fillId="0" borderId="0" xfId="0" applyFont="1"/>
    <xf numFmtId="1" fontId="0" fillId="2" borderId="0" xfId="0" applyNumberFormat="1" applyFill="1"/>
    <xf numFmtId="0" fontId="0" fillId="2" borderId="0" xfId="0" applyFill="1"/>
    <xf numFmtId="0" fontId="0" fillId="3" borderId="0" xfId="0" applyFill="1"/>
    <xf numFmtId="0" fontId="0" fillId="4" borderId="0" xfId="0" applyFill="1"/>
    <xf numFmtId="0" fontId="4" fillId="0" borderId="0" xfId="0" applyFont="1"/>
    <xf numFmtId="1" fontId="0" fillId="4" borderId="0" xfId="0" applyNumberFormat="1" applyFill="1"/>
    <xf numFmtId="0" fontId="6" fillId="0" borderId="0" xfId="0" applyFont="1" applyAlignment="1">
      <alignment wrapText="1"/>
    </xf>
    <xf numFmtId="0" fontId="5" fillId="4" borderId="0" xfId="0" applyFont="1" applyFill="1"/>
    <xf numFmtId="0" fontId="5" fillId="2" borderId="0" xfId="0" applyFont="1" applyFill="1"/>
    <xf numFmtId="0" fontId="6" fillId="0" borderId="0" xfId="0" applyFont="1"/>
    <xf numFmtId="1" fontId="0" fillId="3" borderId="0" xfId="0" applyNumberFormat="1" applyFill="1"/>
    <xf numFmtId="1" fontId="0" fillId="0" borderId="0" xfId="0" applyNumberFormat="1"/>
    <xf numFmtId="165" fontId="0" fillId="3" borderId="0" xfId="0" applyNumberFormat="1" applyFill="1"/>
    <xf numFmtId="165" fontId="0" fillId="4" borderId="0" xfId="0" applyNumberFormat="1" applyFill="1"/>
    <xf numFmtId="165" fontId="0" fillId="2" borderId="0" xfId="0" applyNumberFormat="1" applyFill="1"/>
    <xf numFmtId="165" fontId="0" fillId="0" borderId="0" xfId="0" applyNumberFormat="1"/>
    <xf numFmtId="165" fontId="2" fillId="0" borderId="0" xfId="0" applyNumberFormat="1" applyFont="1"/>
    <xf numFmtId="165" fontId="5" fillId="4" borderId="0" xfId="0" applyNumberFormat="1" applyFont="1" applyFill="1"/>
    <xf numFmtId="165" fontId="5" fillId="2" borderId="0" xfId="0" applyNumberFormat="1" applyFont="1" applyFill="1"/>
    <xf numFmtId="165" fontId="4" fillId="0" borderId="0" xfId="0" applyNumberFormat="1" applyFont="1"/>
    <xf numFmtId="166" fontId="2" fillId="0" borderId="0" xfId="1" applyNumberFormat="1" applyFont="1"/>
    <xf numFmtId="1" fontId="2" fillId="0" borderId="0" xfId="0" applyNumberFormat="1" applyFont="1"/>
    <xf numFmtId="0" fontId="8" fillId="0" borderId="1" xfId="0" applyFont="1" applyBorder="1"/>
    <xf numFmtId="0" fontId="8" fillId="0" borderId="2" xfId="0" applyFont="1" applyBorder="1" applyAlignment="1">
      <alignment horizontal="center"/>
    </xf>
    <xf numFmtId="0" fontId="8" fillId="0" borderId="3" xfId="0" applyFont="1" applyBorder="1" applyAlignment="1">
      <alignment horizontal="center"/>
    </xf>
    <xf numFmtId="0" fontId="9" fillId="0" borderId="4" xfId="0" applyFont="1" applyBorder="1"/>
    <xf numFmtId="0" fontId="9" fillId="0" borderId="5" xfId="0" applyFont="1" applyBorder="1" applyAlignment="1">
      <alignment horizontal="center"/>
    </xf>
    <xf numFmtId="9" fontId="9" fillId="0" borderId="5" xfId="2" applyFont="1" applyBorder="1" applyAlignment="1">
      <alignment horizontal="center"/>
    </xf>
    <xf numFmtId="166" fontId="9" fillId="0" borderId="5" xfId="1" applyNumberFormat="1" applyFont="1" applyBorder="1" applyAlignment="1">
      <alignment horizontal="center"/>
    </xf>
    <xf numFmtId="166" fontId="9" fillId="0" borderId="6" xfId="1" applyNumberFormat="1" applyFont="1" applyBorder="1"/>
    <xf numFmtId="0" fontId="9" fillId="0" borderId="7" xfId="0" applyFont="1" applyBorder="1"/>
    <xf numFmtId="0" fontId="9" fillId="0" borderId="8" xfId="0" applyFont="1" applyBorder="1" applyAlignment="1">
      <alignment horizontal="center"/>
    </xf>
    <xf numFmtId="9" fontId="9" fillId="0" borderId="8" xfId="2" applyFont="1" applyBorder="1" applyAlignment="1">
      <alignment horizontal="center"/>
    </xf>
    <xf numFmtId="166" fontId="9" fillId="0" borderId="8" xfId="1" applyNumberFormat="1" applyFont="1" applyBorder="1" applyAlignment="1">
      <alignment horizontal="center"/>
    </xf>
    <xf numFmtId="166" fontId="9" fillId="0" borderId="9" xfId="1" applyNumberFormat="1" applyFont="1" applyBorder="1"/>
    <xf numFmtId="0" fontId="9" fillId="0" borderId="10" xfId="0" applyFont="1" applyBorder="1"/>
    <xf numFmtId="0" fontId="9" fillId="0" borderId="11" xfId="0" applyFont="1" applyBorder="1" applyAlignment="1">
      <alignment horizontal="center"/>
    </xf>
    <xf numFmtId="9" fontId="9" fillId="0" borderId="12" xfId="2" applyFont="1" applyBorder="1" applyAlignment="1">
      <alignment horizontal="center"/>
    </xf>
    <xf numFmtId="166" fontId="9" fillId="0" borderId="12" xfId="1" applyNumberFormat="1" applyFont="1" applyBorder="1" applyAlignment="1">
      <alignment horizontal="center"/>
    </xf>
    <xf numFmtId="166" fontId="9" fillId="0" borderId="13" xfId="1" applyNumberFormat="1" applyFont="1" applyBorder="1"/>
    <xf numFmtId="0" fontId="9" fillId="0" borderId="0" xfId="0" applyFont="1"/>
    <xf numFmtId="0" fontId="9" fillId="0" borderId="14" xfId="0" applyFont="1" applyBorder="1"/>
    <xf numFmtId="166" fontId="9" fillId="0" borderId="15" xfId="0" applyNumberFormat="1" applyFont="1" applyBorder="1"/>
    <xf numFmtId="166" fontId="9" fillId="0" borderId="16" xfId="0" applyNumberFormat="1" applyFont="1" applyBorder="1"/>
    <xf numFmtId="0" fontId="8" fillId="0" borderId="17" xfId="0" applyFont="1" applyBorder="1"/>
    <xf numFmtId="0" fontId="9" fillId="0" borderId="18" xfId="0" applyFont="1" applyBorder="1"/>
    <xf numFmtId="0" fontId="9" fillId="0" borderId="19" xfId="0" applyFont="1" applyBorder="1"/>
    <xf numFmtId="0" fontId="9" fillId="0" borderId="12" xfId="0" applyFont="1" applyBorder="1" applyAlignment="1">
      <alignment horizontal="center"/>
    </xf>
    <xf numFmtId="49" fontId="9" fillId="0" borderId="12" xfId="0" applyNumberFormat="1" applyFont="1" applyBorder="1" applyAlignment="1">
      <alignment horizontal="center"/>
    </xf>
    <xf numFmtId="166" fontId="0" fillId="0" borderId="0" xfId="0" applyNumberFormat="1"/>
    <xf numFmtId="166" fontId="2" fillId="0" borderId="0" xfId="0" applyNumberFormat="1" applyFont="1"/>
    <xf numFmtId="166" fontId="7" fillId="0" borderId="0" xfId="1" applyNumberFormat="1" applyFont="1"/>
    <xf numFmtId="0" fontId="3" fillId="0" borderId="0" xfId="0" applyFont="1" applyAlignment="1">
      <alignment wrapText="1"/>
    </xf>
    <xf numFmtId="0" fontId="0" fillId="3" borderId="0" xfId="0" applyFill="1" applyAlignment="1">
      <alignment wrapText="1"/>
    </xf>
    <xf numFmtId="1" fontId="0" fillId="4" borderId="0" xfId="0" applyNumberFormat="1" applyFill="1" applyAlignment="1">
      <alignment wrapText="1"/>
    </xf>
    <xf numFmtId="1" fontId="0" fillId="2" borderId="0" xfId="0" applyNumberFormat="1" applyFill="1" applyAlignment="1">
      <alignment wrapText="1"/>
    </xf>
    <xf numFmtId="0" fontId="0" fillId="2" borderId="0" xfId="0" applyFill="1" applyAlignment="1">
      <alignment wrapText="1"/>
    </xf>
    <xf numFmtId="0" fontId="1" fillId="3" borderId="0" xfId="0" applyFont="1" applyFill="1"/>
    <xf numFmtId="165" fontId="1" fillId="3" borderId="0" xfId="0" applyNumberFormat="1" applyFont="1" applyFill="1"/>
    <xf numFmtId="0" fontId="9" fillId="0" borderId="20" xfId="0" applyFont="1" applyBorder="1" applyAlignment="1">
      <alignment wrapText="1"/>
    </xf>
    <xf numFmtId="0" fontId="9" fillId="0" borderId="21" xfId="0" applyFont="1" applyBorder="1" applyAlignment="1">
      <alignment wrapText="1"/>
    </xf>
    <xf numFmtId="0" fontId="9" fillId="0" borderId="22" xfId="0" applyFont="1" applyBorder="1" applyAlignment="1">
      <alignment wrapText="1"/>
    </xf>
    <xf numFmtId="0" fontId="8" fillId="0" borderId="23" xfId="0" applyFont="1" applyFill="1" applyBorder="1" applyAlignment="1">
      <alignment horizontal="center"/>
    </xf>
  </cellXfs>
  <cellStyles count="3">
    <cellStyle name="Milliers" xfId="1" builtinId="3"/>
    <cellStyle name="Normal" xfId="0" builtinId="0"/>
    <cellStyle name="Pourcentage"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30</xdr:col>
      <xdr:colOff>485775</xdr:colOff>
      <xdr:row>85</xdr:row>
      <xdr:rowOff>9525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3982700" y="2095500"/>
          <a:ext cx="11458575" cy="15059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A46"/>
  <sheetViews>
    <sheetView topLeftCell="A13" workbookViewId="0">
      <selection activeCell="A18" sqref="A18"/>
    </sheetView>
  </sheetViews>
  <sheetFormatPr baseColWidth="10" defaultColWidth="9.140625" defaultRowHeight="15"/>
  <cols>
    <col min="1" max="1" width="75" bestFit="1" customWidth="1"/>
  </cols>
  <sheetData>
    <row r="1" spans="1:1">
      <c r="A1" s="1" t="s">
        <v>43</v>
      </c>
    </row>
    <row r="2" spans="1:1" ht="60">
      <c r="A2" s="2" t="s">
        <v>44</v>
      </c>
    </row>
    <row r="3" spans="1:1">
      <c r="A3" t="s">
        <v>0</v>
      </c>
    </row>
    <row r="4" spans="1:1">
      <c r="A4" t="s">
        <v>1</v>
      </c>
    </row>
    <row r="5" spans="1:1">
      <c r="A5" t="s">
        <v>2</v>
      </c>
    </row>
    <row r="6" spans="1:1">
      <c r="A6" t="s">
        <v>3</v>
      </c>
    </row>
    <row r="7" spans="1:1">
      <c r="A7" t="s">
        <v>4</v>
      </c>
    </row>
    <row r="8" spans="1:1">
      <c r="A8" t="s">
        <v>5</v>
      </c>
    </row>
    <row r="9" spans="1:1">
      <c r="A9" t="s">
        <v>6</v>
      </c>
    </row>
    <row r="10" spans="1:1">
      <c r="A10"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0" spans="1:1">
      <c r="A20" t="s">
        <v>17</v>
      </c>
    </row>
    <row r="21" spans="1:1">
      <c r="A21" t="s">
        <v>18</v>
      </c>
    </row>
    <row r="22" spans="1:1">
      <c r="A22" t="s">
        <v>19</v>
      </c>
    </row>
    <row r="23" spans="1:1">
      <c r="A23" t="s">
        <v>20</v>
      </c>
    </row>
    <row r="24" spans="1:1">
      <c r="A24" t="s">
        <v>21</v>
      </c>
    </row>
    <row r="25" spans="1:1">
      <c r="A25" t="s">
        <v>22</v>
      </c>
    </row>
    <row r="26" spans="1:1">
      <c r="A26" t="s">
        <v>23</v>
      </c>
    </row>
    <row r="27" spans="1:1">
      <c r="A27" t="s">
        <v>24</v>
      </c>
    </row>
    <row r="28" spans="1:1">
      <c r="A28" t="s">
        <v>25</v>
      </c>
    </row>
    <row r="29" spans="1:1">
      <c r="A29" t="s">
        <v>26</v>
      </c>
    </row>
    <row r="30" spans="1:1">
      <c r="A30" t="s">
        <v>27</v>
      </c>
    </row>
    <row r="31" spans="1:1">
      <c r="A31" t="s">
        <v>28</v>
      </c>
    </row>
    <row r="32" spans="1:1">
      <c r="A32" t="s">
        <v>29</v>
      </c>
    </row>
    <row r="33" spans="1:1">
      <c r="A33" t="s">
        <v>30</v>
      </c>
    </row>
    <row r="34" spans="1:1">
      <c r="A34" t="s">
        <v>25</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39</v>
      </c>
    </row>
    <row r="44" spans="1:1">
      <c r="A44" t="s">
        <v>40</v>
      </c>
    </row>
    <row r="45" spans="1:1">
      <c r="A45" t="s">
        <v>41</v>
      </c>
    </row>
    <row r="46" spans="1:1">
      <c r="A46" t="s">
        <v>42</v>
      </c>
    </row>
  </sheetData>
  <phoneticPr fontId="0"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A1:H26"/>
  <sheetViews>
    <sheetView workbookViewId="0">
      <selection activeCell="F4" sqref="F4"/>
    </sheetView>
  </sheetViews>
  <sheetFormatPr baseColWidth="10" defaultColWidth="9.140625" defaultRowHeight="15"/>
  <cols>
    <col min="1" max="1" width="28.5703125" customWidth="1"/>
    <col min="2" max="2" width="20.42578125" bestFit="1" customWidth="1"/>
    <col min="5" max="5" width="14.5703125" bestFit="1" customWidth="1"/>
    <col min="8" max="8" width="39.140625" customWidth="1"/>
  </cols>
  <sheetData>
    <row r="1" spans="1:8" s="8" customFormat="1">
      <c r="A1" s="8" t="s">
        <v>124</v>
      </c>
      <c r="B1" s="8" t="s">
        <v>77</v>
      </c>
      <c r="C1" s="8" t="s">
        <v>125</v>
      </c>
      <c r="D1" s="8" t="s">
        <v>126</v>
      </c>
      <c r="E1" s="8" t="s">
        <v>127</v>
      </c>
      <c r="F1" s="8" t="s">
        <v>128</v>
      </c>
      <c r="G1" s="8" t="s">
        <v>248</v>
      </c>
    </row>
    <row r="2" spans="1:8" ht="30">
      <c r="A2" t="s">
        <v>208</v>
      </c>
      <c r="B2" t="s">
        <v>209</v>
      </c>
      <c r="C2" t="s">
        <v>200</v>
      </c>
      <c r="D2">
        <v>1</v>
      </c>
      <c r="E2">
        <v>80</v>
      </c>
      <c r="F2" s="6">
        <f>D2*E2</f>
        <v>80</v>
      </c>
      <c r="G2" s="16">
        <f>F2/9</f>
        <v>8.8888888888888893</v>
      </c>
      <c r="H2" s="2" t="s">
        <v>93</v>
      </c>
    </row>
    <row r="3" spans="1:8">
      <c r="A3" t="s">
        <v>210</v>
      </c>
      <c r="B3" t="s">
        <v>211</v>
      </c>
      <c r="C3" t="s">
        <v>200</v>
      </c>
      <c r="D3">
        <v>1</v>
      </c>
      <c r="E3">
        <v>320</v>
      </c>
      <c r="F3" s="6">
        <f>D3*E3</f>
        <v>320</v>
      </c>
      <c r="G3" s="16">
        <f>F3/9</f>
        <v>35.555555555555557</v>
      </c>
    </row>
    <row r="4" spans="1:8">
      <c r="A4" t="s">
        <v>212</v>
      </c>
      <c r="B4" t="s">
        <v>213</v>
      </c>
      <c r="C4" t="s">
        <v>200</v>
      </c>
      <c r="D4">
        <v>1</v>
      </c>
      <c r="E4">
        <v>200</v>
      </c>
      <c r="F4" s="7">
        <f>D4*E4</f>
        <v>200</v>
      </c>
      <c r="G4" s="17">
        <f>F4/9</f>
        <v>22.222222222222221</v>
      </c>
    </row>
    <row r="5" spans="1:8">
      <c r="E5" s="1" t="s">
        <v>244</v>
      </c>
      <c r="F5">
        <f>SUM(F2:F4)</f>
        <v>600</v>
      </c>
      <c r="G5" s="19"/>
    </row>
    <row r="6" spans="1:8">
      <c r="G6" s="19"/>
    </row>
    <row r="7" spans="1:8">
      <c r="G7" s="19"/>
    </row>
    <row r="8" spans="1:8">
      <c r="G8" s="19"/>
    </row>
    <row r="9" spans="1:8">
      <c r="G9" s="19"/>
    </row>
    <row r="10" spans="1:8">
      <c r="G10" s="19"/>
    </row>
    <row r="11" spans="1:8">
      <c r="G11" s="19"/>
    </row>
    <row r="12" spans="1:8">
      <c r="G12" s="19"/>
    </row>
    <row r="13" spans="1:8">
      <c r="G13" s="19"/>
    </row>
    <row r="14" spans="1:8">
      <c r="G14" s="19"/>
    </row>
    <row r="15" spans="1:8">
      <c r="G15" s="19"/>
    </row>
    <row r="16" spans="1:8">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sheetData>
  <phoneticPr fontId="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H26"/>
  <sheetViews>
    <sheetView workbookViewId="0">
      <selection activeCell="A10" sqref="A10"/>
    </sheetView>
  </sheetViews>
  <sheetFormatPr baseColWidth="10" defaultColWidth="9.140625" defaultRowHeight="15"/>
  <cols>
    <col min="1" max="1" width="27.5703125" bestFit="1" customWidth="1"/>
    <col min="2" max="2" width="36.42578125" bestFit="1" customWidth="1"/>
    <col min="8" max="8" width="30.7109375" customWidth="1"/>
  </cols>
  <sheetData>
    <row r="1" spans="1:8">
      <c r="A1" s="8" t="s">
        <v>124</v>
      </c>
      <c r="B1" s="8" t="s">
        <v>77</v>
      </c>
      <c r="C1" s="8" t="s">
        <v>125</v>
      </c>
      <c r="D1" s="8" t="s">
        <v>126</v>
      </c>
      <c r="E1" s="8" t="s">
        <v>127</v>
      </c>
      <c r="F1" s="8" t="s">
        <v>128</v>
      </c>
      <c r="G1" s="8" t="s">
        <v>248</v>
      </c>
      <c r="H1" s="8"/>
    </row>
    <row r="2" spans="1:8">
      <c r="A2" s="2" t="s">
        <v>227</v>
      </c>
      <c r="B2" t="s">
        <v>228</v>
      </c>
      <c r="C2" t="s">
        <v>200</v>
      </c>
      <c r="D2">
        <v>1</v>
      </c>
      <c r="E2">
        <v>50</v>
      </c>
      <c r="F2" s="5">
        <f t="shared" ref="F2:F10" si="0">D2*E2</f>
        <v>50</v>
      </c>
      <c r="G2" s="18">
        <f>F2/9</f>
        <v>5.5555555555555554</v>
      </c>
      <c r="H2" s="2"/>
    </row>
    <row r="3" spans="1:8">
      <c r="A3" s="2" t="s">
        <v>229</v>
      </c>
      <c r="C3" t="s">
        <v>200</v>
      </c>
      <c r="D3">
        <v>1</v>
      </c>
      <c r="E3">
        <v>70</v>
      </c>
      <c r="F3" s="5">
        <f t="shared" si="0"/>
        <v>70</v>
      </c>
      <c r="G3" s="18">
        <f t="shared" ref="G3:G11" si="1">F3/9</f>
        <v>7.7777777777777777</v>
      </c>
    </row>
    <row r="4" spans="1:8">
      <c r="A4" s="2" t="s">
        <v>230</v>
      </c>
      <c r="B4" t="s">
        <v>109</v>
      </c>
      <c r="C4" t="s">
        <v>231</v>
      </c>
      <c r="D4">
        <v>12500</v>
      </c>
      <c r="E4">
        <v>2.2210000000000001E-2</v>
      </c>
      <c r="F4" s="14">
        <f t="shared" si="0"/>
        <v>277.625</v>
      </c>
      <c r="G4" s="16">
        <f t="shared" si="1"/>
        <v>30.847222222222221</v>
      </c>
    </row>
    <row r="5" spans="1:8">
      <c r="A5" s="2" t="s">
        <v>234</v>
      </c>
      <c r="C5" t="s">
        <v>200</v>
      </c>
      <c r="D5">
        <v>1</v>
      </c>
      <c r="E5">
        <v>50</v>
      </c>
      <c r="F5" s="9">
        <f t="shared" si="0"/>
        <v>50</v>
      </c>
      <c r="G5" s="17">
        <f t="shared" si="1"/>
        <v>5.5555555555555554</v>
      </c>
    </row>
    <row r="6" spans="1:8">
      <c r="A6" s="2" t="s">
        <v>233</v>
      </c>
      <c r="C6" t="s">
        <v>200</v>
      </c>
      <c r="F6" s="9">
        <f t="shared" si="0"/>
        <v>0</v>
      </c>
      <c r="G6" s="17">
        <f t="shared" si="1"/>
        <v>0</v>
      </c>
    </row>
    <row r="7" spans="1:8">
      <c r="A7" s="2" t="s">
        <v>235</v>
      </c>
      <c r="C7" t="s">
        <v>200</v>
      </c>
      <c r="D7">
        <v>2</v>
      </c>
      <c r="E7">
        <v>50</v>
      </c>
      <c r="F7" s="9">
        <f t="shared" si="0"/>
        <v>100</v>
      </c>
      <c r="G7" s="17">
        <f t="shared" si="1"/>
        <v>11.111111111111111</v>
      </c>
    </row>
    <row r="8" spans="1:8">
      <c r="A8" s="2" t="s">
        <v>236</v>
      </c>
      <c r="B8" t="s">
        <v>123</v>
      </c>
      <c r="C8" t="s">
        <v>200</v>
      </c>
      <c r="D8">
        <v>1</v>
      </c>
      <c r="E8">
        <v>40</v>
      </c>
      <c r="F8" s="9">
        <f t="shared" si="0"/>
        <v>40</v>
      </c>
      <c r="G8" s="17">
        <f t="shared" si="1"/>
        <v>4.4444444444444446</v>
      </c>
    </row>
    <row r="9" spans="1:8" ht="30">
      <c r="A9" s="2" t="s">
        <v>238</v>
      </c>
      <c r="B9" t="s">
        <v>135</v>
      </c>
      <c r="C9" t="s">
        <v>200</v>
      </c>
      <c r="D9">
        <v>1</v>
      </c>
      <c r="E9">
        <v>500</v>
      </c>
      <c r="F9" s="9">
        <f t="shared" si="0"/>
        <v>500</v>
      </c>
      <c r="G9" s="17">
        <f t="shared" si="1"/>
        <v>55.555555555555557</v>
      </c>
    </row>
    <row r="10" spans="1:8">
      <c r="A10" s="2" t="s">
        <v>237</v>
      </c>
      <c r="B10" t="s">
        <v>143</v>
      </c>
      <c r="C10" t="s">
        <v>200</v>
      </c>
      <c r="D10">
        <v>7</v>
      </c>
      <c r="E10">
        <v>200</v>
      </c>
      <c r="F10" s="9">
        <f t="shared" si="0"/>
        <v>1400</v>
      </c>
      <c r="G10" s="17">
        <f t="shared" si="1"/>
        <v>155.55555555555554</v>
      </c>
    </row>
    <row r="11" spans="1:8">
      <c r="E11" s="1" t="s">
        <v>244</v>
      </c>
      <c r="F11" s="9">
        <f>SUM(F2:F10)</f>
        <v>2487.625</v>
      </c>
      <c r="G11" s="17">
        <f t="shared" si="1"/>
        <v>276.40277777777777</v>
      </c>
    </row>
    <row r="12" spans="1:8">
      <c r="G12" s="19"/>
    </row>
    <row r="13" spans="1:8">
      <c r="G13" s="19"/>
    </row>
    <row r="14" spans="1:8">
      <c r="G14" s="19"/>
    </row>
    <row r="15" spans="1:8">
      <c r="G15" s="19"/>
    </row>
    <row r="16" spans="1:8">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39"/>
  <sheetViews>
    <sheetView zoomScale="85" zoomScaleNormal="85" workbookViewId="0">
      <selection activeCell="E4" sqref="E4:E9"/>
    </sheetView>
  </sheetViews>
  <sheetFormatPr baseColWidth="10" defaultColWidth="9.140625" defaultRowHeight="15"/>
  <cols>
    <col min="1" max="1" width="47" bestFit="1" customWidth="1"/>
    <col min="2" max="2" width="46.42578125" bestFit="1" customWidth="1"/>
    <col min="3" max="3" width="46.42578125" customWidth="1"/>
    <col min="4" max="4" width="39.42578125" bestFit="1" customWidth="1"/>
    <col min="5" max="5" width="16.42578125" bestFit="1" customWidth="1"/>
    <col min="7" max="7" width="10.42578125" bestFit="1" customWidth="1"/>
    <col min="8" max="8" width="56.5703125" bestFit="1" customWidth="1"/>
  </cols>
  <sheetData>
    <row r="1" spans="1:8" s="3" customFormat="1" ht="18.75">
      <c r="A1" s="3" t="s">
        <v>142</v>
      </c>
      <c r="B1" s="3" t="s">
        <v>142</v>
      </c>
      <c r="C1" s="3" t="s">
        <v>129</v>
      </c>
      <c r="D1" s="3" t="s">
        <v>62</v>
      </c>
      <c r="E1" s="3" t="s">
        <v>130</v>
      </c>
      <c r="F1" s="3" t="s">
        <v>131</v>
      </c>
      <c r="G1" s="3" t="s">
        <v>132</v>
      </c>
      <c r="H1" s="3" t="s">
        <v>136</v>
      </c>
    </row>
    <row r="2" spans="1:8">
      <c r="A2" t="s">
        <v>133</v>
      </c>
      <c r="B2" t="s">
        <v>144</v>
      </c>
      <c r="D2" s="2"/>
      <c r="E2" s="6">
        <f>6520*9</f>
        <v>58680</v>
      </c>
      <c r="F2" s="6">
        <f>1820*9</f>
        <v>16380</v>
      </c>
      <c r="G2" s="6">
        <f>7740*9</f>
        <v>69660</v>
      </c>
      <c r="H2" t="s">
        <v>140</v>
      </c>
    </row>
    <row r="3" spans="1:8">
      <c r="B3" t="s">
        <v>98</v>
      </c>
      <c r="D3" s="2"/>
      <c r="E3" s="9">
        <f>0.15*SUM(E4:E57)</f>
        <v>3249.873</v>
      </c>
      <c r="F3" s="9">
        <f>0.15*SUM(F4:F57)</f>
        <v>178.53</v>
      </c>
      <c r="G3" s="9">
        <f>0.15*SUM(G4:G57)</f>
        <v>4335.9030000000002</v>
      </c>
    </row>
    <row r="4" spans="1:8" ht="45">
      <c r="A4" t="s">
        <v>49</v>
      </c>
      <c r="B4" t="s">
        <v>58</v>
      </c>
      <c r="D4" s="2" t="s">
        <v>65</v>
      </c>
      <c r="E4" s="5">
        <v>726</v>
      </c>
      <c r="F4" s="5"/>
      <c r="G4" s="5">
        <v>726</v>
      </c>
      <c r="H4" t="s">
        <v>139</v>
      </c>
    </row>
    <row r="5" spans="1:8" ht="30">
      <c r="A5" t="s">
        <v>50</v>
      </c>
      <c r="B5" t="s">
        <v>59</v>
      </c>
      <c r="D5" s="2" t="s">
        <v>66</v>
      </c>
      <c r="E5" s="5">
        <v>225</v>
      </c>
      <c r="F5" s="5"/>
      <c r="G5" s="5">
        <v>225</v>
      </c>
      <c r="H5" t="s">
        <v>139</v>
      </c>
    </row>
    <row r="6" spans="1:8" ht="30">
      <c r="A6" t="s">
        <v>51</v>
      </c>
      <c r="B6" t="s">
        <v>60</v>
      </c>
      <c r="D6" s="2" t="s">
        <v>67</v>
      </c>
      <c r="E6" s="5">
        <v>90</v>
      </c>
      <c r="F6" s="5"/>
      <c r="G6" s="5">
        <v>90</v>
      </c>
      <c r="H6" t="s">
        <v>138</v>
      </c>
    </row>
    <row r="7" spans="1:8">
      <c r="A7" t="s">
        <v>52</v>
      </c>
      <c r="B7" t="s">
        <v>61</v>
      </c>
      <c r="D7" s="2" t="s">
        <v>68</v>
      </c>
      <c r="E7" s="5" t="s">
        <v>141</v>
      </c>
      <c r="F7" s="5"/>
      <c r="G7" s="5" t="s">
        <v>141</v>
      </c>
      <c r="H7" t="s">
        <v>137</v>
      </c>
    </row>
    <row r="8" spans="1:8" ht="45">
      <c r="A8" t="s">
        <v>53</v>
      </c>
      <c r="B8" t="s">
        <v>63</v>
      </c>
      <c r="D8" s="2" t="s">
        <v>64</v>
      </c>
      <c r="E8" s="5">
        <v>30</v>
      </c>
      <c r="F8" s="5"/>
      <c r="G8" s="5">
        <v>30</v>
      </c>
      <c r="H8" t="s">
        <v>137</v>
      </c>
    </row>
    <row r="9" spans="1:8" ht="30">
      <c r="A9" t="s">
        <v>54</v>
      </c>
      <c r="B9" t="s">
        <v>70</v>
      </c>
      <c r="D9" s="2" t="s">
        <v>69</v>
      </c>
      <c r="E9" s="5">
        <v>95</v>
      </c>
      <c r="F9" s="5"/>
      <c r="G9" s="5">
        <v>95</v>
      </c>
      <c r="H9" t="s">
        <v>137</v>
      </c>
    </row>
    <row r="10" spans="1:8">
      <c r="A10" t="s">
        <v>55</v>
      </c>
      <c r="B10" t="s">
        <v>71</v>
      </c>
      <c r="D10" s="2" t="s">
        <v>72</v>
      </c>
      <c r="E10" s="5" t="s">
        <v>141</v>
      </c>
      <c r="F10" s="5"/>
      <c r="G10" s="5" t="s">
        <v>141</v>
      </c>
      <c r="H10" t="s">
        <v>137</v>
      </c>
    </row>
    <row r="11" spans="1:8" ht="30">
      <c r="A11" t="s">
        <v>56</v>
      </c>
      <c r="B11" t="s">
        <v>45</v>
      </c>
      <c r="D11" s="2" t="s">
        <v>161</v>
      </c>
      <c r="E11" s="5">
        <v>1498</v>
      </c>
      <c r="F11" s="5"/>
      <c r="G11" s="5">
        <v>1498</v>
      </c>
    </row>
    <row r="12" spans="1:8">
      <c r="A12" t="s">
        <v>57</v>
      </c>
      <c r="B12" t="s">
        <v>145</v>
      </c>
      <c r="D12" s="2" t="s">
        <v>73</v>
      </c>
    </row>
    <row r="14" spans="1:8" ht="30">
      <c r="B14" t="s">
        <v>46</v>
      </c>
      <c r="D14" s="2" t="s">
        <v>74</v>
      </c>
      <c r="E14" s="5">
        <v>1822</v>
      </c>
      <c r="F14" s="5"/>
      <c r="G14" s="5">
        <v>1822</v>
      </c>
    </row>
    <row r="15" spans="1:8">
      <c r="B15" t="s">
        <v>95</v>
      </c>
      <c r="D15" t="s">
        <v>91</v>
      </c>
      <c r="E15" s="5">
        <v>4349</v>
      </c>
      <c r="F15" s="5"/>
      <c r="G15" s="5">
        <v>4349</v>
      </c>
    </row>
    <row r="16" spans="1:8">
      <c r="B16" t="s">
        <v>75</v>
      </c>
      <c r="D16" t="s">
        <v>76</v>
      </c>
    </row>
    <row r="17" spans="1:7" ht="30">
      <c r="B17" t="s">
        <v>92</v>
      </c>
      <c r="D17" s="2" t="s">
        <v>93</v>
      </c>
      <c r="E17" s="6">
        <v>400</v>
      </c>
      <c r="F17" s="6"/>
      <c r="G17" s="6">
        <v>400</v>
      </c>
    </row>
    <row r="18" spans="1:7">
      <c r="B18" t="s">
        <v>96</v>
      </c>
      <c r="D18" t="s">
        <v>101</v>
      </c>
      <c r="F18">
        <v>0</v>
      </c>
      <c r="G18" s="6">
        <v>5500</v>
      </c>
    </row>
    <row r="20" spans="1:7">
      <c r="B20" t="s">
        <v>100</v>
      </c>
      <c r="D20" t="s">
        <v>102</v>
      </c>
      <c r="E20" s="6">
        <v>2000</v>
      </c>
      <c r="F20" s="6"/>
      <c r="G20" s="6">
        <v>2000</v>
      </c>
    </row>
    <row r="21" spans="1:7">
      <c r="B21" t="s">
        <v>108</v>
      </c>
      <c r="E21" s="5">
        <v>70</v>
      </c>
      <c r="G21" s="5">
        <v>70</v>
      </c>
    </row>
    <row r="22" spans="1:7">
      <c r="B22" t="s">
        <v>109</v>
      </c>
      <c r="E22" s="6">
        <v>278</v>
      </c>
      <c r="F22" s="6"/>
      <c r="G22" s="6">
        <v>278</v>
      </c>
    </row>
    <row r="23" spans="1:7">
      <c r="B23" t="s">
        <v>162</v>
      </c>
      <c r="E23" s="7">
        <v>20</v>
      </c>
      <c r="F23" s="7"/>
      <c r="G23" s="7">
        <v>20</v>
      </c>
    </row>
    <row r="24" spans="1:7">
      <c r="B24" t="s">
        <v>110</v>
      </c>
      <c r="E24" s="5">
        <v>4509</v>
      </c>
      <c r="F24" s="6">
        <f>G24-E24</f>
        <v>1082</v>
      </c>
      <c r="G24" s="5">
        <v>5591</v>
      </c>
    </row>
    <row r="25" spans="1:7">
      <c r="A25" t="s">
        <v>163</v>
      </c>
      <c r="B25" t="s">
        <v>146</v>
      </c>
      <c r="E25" s="6">
        <f>576*8*0.65</f>
        <v>2995.2000000000003</v>
      </c>
      <c r="F25" s="6"/>
      <c r="G25" s="6">
        <f>576*8*0.65</f>
        <v>2995.2000000000003</v>
      </c>
    </row>
    <row r="26" spans="1:7">
      <c r="A26" t="s">
        <v>164</v>
      </c>
      <c r="B26" t="s">
        <v>111</v>
      </c>
      <c r="E26" s="6">
        <v>189</v>
      </c>
      <c r="F26" s="6"/>
      <c r="G26" s="6">
        <v>189</v>
      </c>
    </row>
    <row r="27" spans="1:7">
      <c r="B27" t="s">
        <v>112</v>
      </c>
      <c r="E27" s="7">
        <v>50</v>
      </c>
      <c r="F27" s="7"/>
      <c r="G27" s="7">
        <v>50</v>
      </c>
    </row>
    <row r="28" spans="1:7">
      <c r="B28" t="s">
        <v>147</v>
      </c>
    </row>
    <row r="29" spans="1:7">
      <c r="B29" t="s">
        <v>113</v>
      </c>
    </row>
    <row r="30" spans="1:7">
      <c r="B30" t="s">
        <v>115</v>
      </c>
      <c r="E30" s="7">
        <v>50</v>
      </c>
      <c r="F30" s="7"/>
      <c r="G30" s="7">
        <v>50</v>
      </c>
    </row>
    <row r="31" spans="1:7">
      <c r="B31" t="s">
        <v>121</v>
      </c>
      <c r="E31">
        <v>300</v>
      </c>
      <c r="G31">
        <v>300</v>
      </c>
    </row>
    <row r="32" spans="1:7">
      <c r="B32" t="s">
        <v>122</v>
      </c>
    </row>
    <row r="33" spans="2:7">
      <c r="B33" t="s">
        <v>123</v>
      </c>
    </row>
    <row r="34" spans="2:7">
      <c r="B34" t="s">
        <v>134</v>
      </c>
    </row>
    <row r="35" spans="2:7">
      <c r="B35" t="s">
        <v>135</v>
      </c>
    </row>
    <row r="36" spans="2:7">
      <c r="B36" t="s">
        <v>143</v>
      </c>
    </row>
    <row r="37" spans="2:7">
      <c r="B37" t="s">
        <v>148</v>
      </c>
    </row>
    <row r="38" spans="2:7">
      <c r="B38" t="s">
        <v>149</v>
      </c>
    </row>
    <row r="39" spans="2:7">
      <c r="B39" t="s">
        <v>160</v>
      </c>
      <c r="E39" s="9">
        <f>SUM(E4:E37)*0.1</f>
        <v>1969.6200000000001</v>
      </c>
      <c r="F39" s="9">
        <f>SUM(F4:F37)*0.1</f>
        <v>108.2</v>
      </c>
      <c r="G39" s="9">
        <f>SUM(G4:G37)*0.1</f>
        <v>2627.82</v>
      </c>
    </row>
  </sheetData>
  <phoneticPr fontId="0"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I17"/>
  <sheetViews>
    <sheetView tabSelected="1" zoomScale="115" zoomScaleNormal="115" workbookViewId="0">
      <selection activeCell="H7" sqref="H7"/>
    </sheetView>
  </sheetViews>
  <sheetFormatPr baseColWidth="10" defaultColWidth="9.140625" defaultRowHeight="15"/>
  <cols>
    <col min="1" max="1" width="26" bestFit="1" customWidth="1"/>
    <col min="2" max="2" width="24.85546875" customWidth="1"/>
    <col min="4" max="4" width="16.28515625" bestFit="1" customWidth="1"/>
    <col min="5" max="5" width="11.28515625" bestFit="1" customWidth="1"/>
    <col min="6" max="6" width="10" bestFit="1" customWidth="1"/>
    <col min="7" max="7" width="16.140625" bestFit="1" customWidth="1"/>
    <col min="8" max="8" width="14.5703125" customWidth="1"/>
    <col min="9" max="9" width="24" customWidth="1"/>
  </cols>
  <sheetData>
    <row r="1" spans="1:9" ht="16.5" thickBot="1">
      <c r="A1" s="26" t="s">
        <v>271</v>
      </c>
      <c r="B1" s="48" t="s">
        <v>261</v>
      </c>
      <c r="C1" s="27" t="s">
        <v>125</v>
      </c>
      <c r="D1" s="27" t="s">
        <v>251</v>
      </c>
      <c r="E1" s="27" t="s">
        <v>126</v>
      </c>
      <c r="F1" s="27" t="s">
        <v>252</v>
      </c>
      <c r="G1" s="27" t="s">
        <v>253</v>
      </c>
      <c r="H1" s="28" t="s">
        <v>254</v>
      </c>
      <c r="I1" s="66" t="s">
        <v>296</v>
      </c>
    </row>
    <row r="2" spans="1:9" ht="135">
      <c r="A2" s="29" t="s">
        <v>255</v>
      </c>
      <c r="B2" s="63" t="s">
        <v>262</v>
      </c>
      <c r="C2" s="30" t="s">
        <v>174</v>
      </c>
      <c r="D2" s="30">
        <v>6300</v>
      </c>
      <c r="E2" s="30">
        <v>285</v>
      </c>
      <c r="F2" s="31">
        <v>0.8</v>
      </c>
      <c r="G2" s="32">
        <f>E2*D2*F2</f>
        <v>1436400</v>
      </c>
      <c r="H2" s="33">
        <f t="shared" ref="H2:H6" si="0">G2/9</f>
        <v>159600</v>
      </c>
      <c r="I2" s="2" t="s">
        <v>297</v>
      </c>
    </row>
    <row r="3" spans="1:9" ht="31.5">
      <c r="A3" s="34" t="s">
        <v>256</v>
      </c>
      <c r="B3" s="64" t="s">
        <v>263</v>
      </c>
      <c r="C3" s="35" t="s">
        <v>99</v>
      </c>
      <c r="D3" s="35">
        <v>31</v>
      </c>
      <c r="E3" s="35">
        <v>74000</v>
      </c>
      <c r="F3" s="36">
        <v>1</v>
      </c>
      <c r="G3" s="37">
        <f>E3*D3*F3</f>
        <v>2294000</v>
      </c>
      <c r="H3" s="38">
        <f t="shared" si="0"/>
        <v>254888.88888888888</v>
      </c>
      <c r="I3" s="2" t="s">
        <v>299</v>
      </c>
    </row>
    <row r="4" spans="1:9" ht="45">
      <c r="A4" s="34" t="s">
        <v>257</v>
      </c>
      <c r="B4" s="64" t="s">
        <v>264</v>
      </c>
      <c r="C4" s="35" t="s">
        <v>99</v>
      </c>
      <c r="D4" s="35">
        <v>31</v>
      </c>
      <c r="E4" s="35">
        <v>105000</v>
      </c>
      <c r="F4" s="36">
        <v>1</v>
      </c>
      <c r="G4" s="37">
        <f>E4*D4*F4</f>
        <v>3255000</v>
      </c>
      <c r="H4" s="38">
        <f t="shared" si="0"/>
        <v>361666.66666666669</v>
      </c>
      <c r="I4" s="2" t="s">
        <v>300</v>
      </c>
    </row>
    <row r="5" spans="1:9" ht="30">
      <c r="A5" s="34" t="s">
        <v>258</v>
      </c>
      <c r="B5" s="64" t="s">
        <v>265</v>
      </c>
      <c r="C5" s="35" t="s">
        <v>99</v>
      </c>
      <c r="D5" s="35">
        <v>33</v>
      </c>
      <c r="E5" s="35">
        <v>44000</v>
      </c>
      <c r="F5" s="36">
        <v>1</v>
      </c>
      <c r="G5" s="37">
        <f>E5*D5*F5</f>
        <v>1452000</v>
      </c>
      <c r="H5" s="38">
        <f t="shared" si="0"/>
        <v>161333.33333333334</v>
      </c>
      <c r="I5" s="2" t="s">
        <v>301</v>
      </c>
    </row>
    <row r="6" spans="1:9" ht="30">
      <c r="A6" s="34" t="s">
        <v>259</v>
      </c>
      <c r="B6" s="64"/>
      <c r="C6" s="35" t="s">
        <v>99</v>
      </c>
      <c r="D6" s="35">
        <v>31</v>
      </c>
      <c r="E6" s="35">
        <v>40000</v>
      </c>
      <c r="F6" s="36">
        <v>0.25</v>
      </c>
      <c r="G6" s="37">
        <f>E6*D6*F6</f>
        <v>310000</v>
      </c>
      <c r="H6" s="38">
        <f t="shared" si="0"/>
        <v>34444.444444444445</v>
      </c>
      <c r="I6" s="2" t="s">
        <v>302</v>
      </c>
    </row>
    <row r="7" spans="1:9" ht="60">
      <c r="A7" s="50" t="s">
        <v>266</v>
      </c>
      <c r="B7" s="65" t="s">
        <v>267</v>
      </c>
      <c r="C7" s="51" t="s">
        <v>269</v>
      </c>
      <c r="D7" s="52" t="s">
        <v>274</v>
      </c>
      <c r="E7" s="51">
        <v>100000000</v>
      </c>
      <c r="F7" s="41">
        <v>0.3</v>
      </c>
      <c r="G7" s="37">
        <v>6000000</v>
      </c>
      <c r="H7" s="38">
        <f>G7/9</f>
        <v>666666.66666666663</v>
      </c>
      <c r="I7" s="2" t="s">
        <v>303</v>
      </c>
    </row>
    <row r="8" spans="1:9" ht="31.5">
      <c r="A8" s="50" t="s">
        <v>270</v>
      </c>
      <c r="B8" s="65" t="s">
        <v>268</v>
      </c>
      <c r="C8" s="51"/>
      <c r="D8" s="52"/>
      <c r="E8" s="51"/>
      <c r="F8" s="41"/>
      <c r="G8" s="42"/>
      <c r="H8" s="43"/>
      <c r="I8" s="2" t="s">
        <v>304</v>
      </c>
    </row>
    <row r="9" spans="1:9" ht="31.5">
      <c r="A9" s="50" t="s">
        <v>221</v>
      </c>
      <c r="B9" s="65" t="s">
        <v>268</v>
      </c>
      <c r="C9" s="51"/>
      <c r="D9" s="51"/>
      <c r="E9" s="51"/>
      <c r="F9" s="41"/>
      <c r="G9" s="42"/>
      <c r="H9" s="43"/>
      <c r="I9" s="2" t="s">
        <v>304</v>
      </c>
    </row>
    <row r="10" spans="1:9" ht="15.75">
      <c r="A10" s="50" t="s">
        <v>260</v>
      </c>
      <c r="B10" s="65"/>
      <c r="C10" s="51" t="s">
        <v>99</v>
      </c>
      <c r="D10" s="51">
        <v>33</v>
      </c>
      <c r="E10" s="51">
        <v>418000</v>
      </c>
      <c r="F10" s="41">
        <v>0.25</v>
      </c>
      <c r="G10" s="42">
        <f>E10*D10*F10</f>
        <v>3448500</v>
      </c>
      <c r="H10" s="43">
        <f>G10/9</f>
        <v>383166.66666666669</v>
      </c>
      <c r="I10" s="2" t="s">
        <v>305</v>
      </c>
    </row>
    <row r="11" spans="1:9" ht="15.75">
      <c r="A11" s="50" t="s">
        <v>272</v>
      </c>
      <c r="B11" s="65"/>
      <c r="C11" s="51"/>
      <c r="D11" s="51"/>
      <c r="E11" s="51"/>
      <c r="F11" s="41"/>
      <c r="G11" s="42"/>
      <c r="H11" s="43"/>
    </row>
    <row r="12" spans="1:9" ht="16.5" thickBot="1">
      <c r="A12" s="39"/>
      <c r="B12" s="49"/>
      <c r="C12" s="40"/>
      <c r="D12" s="40"/>
      <c r="E12" s="40"/>
      <c r="F12" s="41"/>
      <c r="G12" s="42"/>
      <c r="H12" s="43"/>
    </row>
    <row r="13" spans="1:9" ht="16.5" thickBot="1">
      <c r="A13" s="44"/>
      <c r="B13" s="44"/>
      <c r="C13" s="44"/>
      <c r="D13" s="44"/>
      <c r="E13" s="44"/>
      <c r="F13" s="45" t="s">
        <v>249</v>
      </c>
      <c r="G13" s="46">
        <f>SUM(G2:G12)</f>
        <v>18195900</v>
      </c>
      <c r="H13" s="47">
        <f>SUM(H2:H12)</f>
        <v>2021766.6666666667</v>
      </c>
    </row>
    <row r="15" spans="1:9">
      <c r="A15" t="s">
        <v>295</v>
      </c>
    </row>
    <row r="17" spans="1:1">
      <c r="A17" t="s">
        <v>298</v>
      </c>
    </row>
  </sheetData>
  <phoneticPr fontId="0" type="noConversion"/>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dimension ref="A1:K24"/>
  <sheetViews>
    <sheetView workbookViewId="0">
      <selection activeCell="B27" sqref="B27"/>
    </sheetView>
  </sheetViews>
  <sheetFormatPr baseColWidth="10" defaultColWidth="9.140625" defaultRowHeight="15"/>
  <cols>
    <col min="1" max="1" width="47" bestFit="1" customWidth="1"/>
    <col min="2" max="2" width="19" bestFit="1" customWidth="1"/>
    <col min="3" max="3" width="11.5703125" bestFit="1" customWidth="1"/>
    <col min="4" max="4" width="12.5703125" bestFit="1" customWidth="1"/>
    <col min="5" max="5" width="3.7109375" customWidth="1"/>
    <col min="6" max="6" width="47.7109375" customWidth="1"/>
    <col min="7" max="7" width="46.42578125" bestFit="1" customWidth="1"/>
    <col min="8" max="8" width="16.5703125" bestFit="1" customWidth="1"/>
    <col min="9" max="9" width="11.5703125" bestFit="1" customWidth="1"/>
    <col min="10" max="10" width="12.5703125" bestFit="1" customWidth="1"/>
    <col min="11" max="11" width="56.5703125" bestFit="1" customWidth="1"/>
  </cols>
  <sheetData>
    <row r="1" spans="1:11" s="3" customFormat="1" ht="18.75">
      <c r="A1" s="3" t="s">
        <v>142</v>
      </c>
      <c r="B1" s="3" t="s">
        <v>250</v>
      </c>
      <c r="C1" s="3" t="s">
        <v>131</v>
      </c>
      <c r="D1" s="3" t="s">
        <v>132</v>
      </c>
      <c r="E1"/>
      <c r="F1" s="2"/>
      <c r="G1" s="56" t="s">
        <v>219</v>
      </c>
      <c r="H1" s="56" t="s">
        <v>130</v>
      </c>
      <c r="I1" s="56" t="s">
        <v>131</v>
      </c>
      <c r="J1" s="56" t="s">
        <v>132</v>
      </c>
      <c r="K1" s="56" t="s">
        <v>136</v>
      </c>
    </row>
    <row r="2" spans="1:11">
      <c r="A2" t="s">
        <v>133</v>
      </c>
      <c r="B2" s="14">
        <f>H2/9</f>
        <v>6520</v>
      </c>
      <c r="C2" s="14">
        <f>I2/9</f>
        <v>1820</v>
      </c>
      <c r="D2" s="14">
        <f>J2/9</f>
        <v>7740</v>
      </c>
      <c r="F2" s="2"/>
      <c r="G2" s="2" t="s">
        <v>144</v>
      </c>
      <c r="H2" s="57">
        <f>6520*9</f>
        <v>58680</v>
      </c>
      <c r="I2" s="57">
        <f>1820*9</f>
        <v>16380</v>
      </c>
      <c r="J2" s="57">
        <f>7740*9</f>
        <v>69660</v>
      </c>
      <c r="K2" s="2" t="s">
        <v>140</v>
      </c>
    </row>
    <row r="3" spans="1:11">
      <c r="A3" t="s">
        <v>220</v>
      </c>
      <c r="B3" s="9">
        <f t="shared" ref="B3:B16" si="0">H3/9</f>
        <v>406.46905357142862</v>
      </c>
      <c r="C3" s="9">
        <f t="shared" ref="C3:C16" si="1">I3/9</f>
        <v>135.79499999999996</v>
      </c>
      <c r="D3" s="9">
        <f t="shared" ref="D3:D16" si="2">J3/9</f>
        <v>527.13905357142858</v>
      </c>
      <c r="F3" s="2" t="s">
        <v>282</v>
      </c>
      <c r="G3" s="2" t="s">
        <v>98</v>
      </c>
      <c r="H3" s="58">
        <f>0.15*SUM(H4:H16)</f>
        <v>3658.2214821428574</v>
      </c>
      <c r="I3" s="58">
        <f>0.15*SUM(I4:I16)</f>
        <v>1222.1549999999997</v>
      </c>
      <c r="J3" s="58">
        <f>0.15*SUM(J4:J16)</f>
        <v>4744.2514821428576</v>
      </c>
      <c r="K3" s="2"/>
    </row>
    <row r="4" spans="1:11">
      <c r="A4" t="s">
        <v>218</v>
      </c>
      <c r="B4" s="4">
        <f t="shared" si="0"/>
        <v>111.74603174603175</v>
      </c>
      <c r="C4" s="4">
        <f t="shared" si="1"/>
        <v>0</v>
      </c>
      <c r="D4" s="4">
        <f t="shared" si="2"/>
        <v>111.74603174603175</v>
      </c>
      <c r="F4" s="2" t="s">
        <v>283</v>
      </c>
      <c r="G4" s="2" t="s">
        <v>218</v>
      </c>
      <c r="H4" s="59">
        <f ca="1">+Media!F16</f>
        <v>1005.7142857142857</v>
      </c>
      <c r="I4" s="60"/>
      <c r="J4" s="59">
        <f ca="1">+Media!F16</f>
        <v>1005.7142857142857</v>
      </c>
      <c r="K4" s="2" t="s">
        <v>241</v>
      </c>
    </row>
    <row r="5" spans="1:11">
      <c r="A5" t="s">
        <v>221</v>
      </c>
      <c r="B5" s="4">
        <f t="shared" si="0"/>
        <v>168.11111111111111</v>
      </c>
      <c r="C5" s="4">
        <f t="shared" si="1"/>
        <v>0</v>
      </c>
      <c r="D5" s="4">
        <f t="shared" si="2"/>
        <v>168.11111111111111</v>
      </c>
      <c r="F5" s="2" t="s">
        <v>284</v>
      </c>
      <c r="G5" s="2" t="s">
        <v>45</v>
      </c>
      <c r="H5" s="60">
        <f ca="1">+Energy!F9</f>
        <v>1513</v>
      </c>
      <c r="I5" s="60"/>
      <c r="J5" s="60">
        <f ca="1">+Energy!F9</f>
        <v>1513</v>
      </c>
      <c r="K5" s="2"/>
    </row>
    <row r="6" spans="1:11">
      <c r="A6" t="s">
        <v>245</v>
      </c>
      <c r="B6" s="4">
        <f t="shared" si="0"/>
        <v>202.5</v>
      </c>
      <c r="C6" s="4">
        <f t="shared" si="1"/>
        <v>0</v>
      </c>
      <c r="D6" s="4">
        <f t="shared" si="2"/>
        <v>202.5</v>
      </c>
      <c r="F6" s="2" t="s">
        <v>285</v>
      </c>
      <c r="G6" s="2" t="s">
        <v>46</v>
      </c>
      <c r="H6" s="59">
        <f ca="1">+'Civil works'!F11</f>
        <v>1822.5</v>
      </c>
      <c r="I6" s="60"/>
      <c r="J6" s="59">
        <f ca="1">+'Civil works'!F11</f>
        <v>1822.5</v>
      </c>
      <c r="K6" s="2"/>
    </row>
    <row r="7" spans="1:11">
      <c r="A7" t="s">
        <v>222</v>
      </c>
      <c r="B7" s="4">
        <f t="shared" si="0"/>
        <v>561</v>
      </c>
      <c r="C7" s="4">
        <f t="shared" si="1"/>
        <v>0</v>
      </c>
      <c r="D7" s="4">
        <f t="shared" si="2"/>
        <v>561</v>
      </c>
      <c r="F7" s="2" t="s">
        <v>286</v>
      </c>
      <c r="G7" s="2" t="s">
        <v>223</v>
      </c>
      <c r="H7" s="60">
        <f ca="1">+'Roll shop'!F12</f>
        <v>5049</v>
      </c>
      <c r="I7" s="60"/>
      <c r="J7" s="60">
        <f ca="1">+'Roll shop'!F12</f>
        <v>5049</v>
      </c>
      <c r="K7" s="2"/>
    </row>
    <row r="8" spans="1:11">
      <c r="A8" t="s">
        <v>224</v>
      </c>
      <c r="B8" s="15">
        <f t="shared" si="0"/>
        <v>0</v>
      </c>
      <c r="C8" s="15">
        <f t="shared" si="1"/>
        <v>0</v>
      </c>
      <c r="D8" s="15">
        <f t="shared" si="2"/>
        <v>0</v>
      </c>
      <c r="F8" s="2" t="s">
        <v>288</v>
      </c>
    </row>
    <row r="9" spans="1:11">
      <c r="A9" t="s">
        <v>225</v>
      </c>
      <c r="B9" s="14">
        <f t="shared" si="0"/>
        <v>66.666666666666671</v>
      </c>
      <c r="C9" s="14">
        <f t="shared" si="1"/>
        <v>0</v>
      </c>
      <c r="D9" s="14">
        <f t="shared" si="2"/>
        <v>66.666666666666671</v>
      </c>
      <c r="F9" s="2" t="s">
        <v>289</v>
      </c>
      <c r="G9" t="s">
        <v>92</v>
      </c>
      <c r="H9" s="6">
        <f ca="1">+'Computer system'!F5</f>
        <v>600</v>
      </c>
      <c r="I9" s="6"/>
      <c r="J9" s="6">
        <f ca="1">+'Computer system'!F5</f>
        <v>600</v>
      </c>
    </row>
    <row r="10" spans="1:11">
      <c r="A10" t="s">
        <v>246</v>
      </c>
      <c r="B10" s="9">
        <f t="shared" si="0"/>
        <v>276.40277777777777</v>
      </c>
      <c r="C10" s="9">
        <f t="shared" si="1"/>
        <v>0</v>
      </c>
      <c r="D10" s="9">
        <f t="shared" si="2"/>
        <v>276.40277777777777</v>
      </c>
      <c r="F10" s="2" t="s">
        <v>290</v>
      </c>
      <c r="G10" t="s">
        <v>247</v>
      </c>
      <c r="H10" s="9">
        <f ca="1">+Miscellaneous!F11</f>
        <v>2487.625</v>
      </c>
      <c r="I10" s="7"/>
      <c r="J10" s="9">
        <f ca="1">+Miscellaneous!F11</f>
        <v>2487.625</v>
      </c>
    </row>
    <row r="11" spans="1:11" ht="31.5" customHeight="1">
      <c r="A11" t="s">
        <v>217</v>
      </c>
      <c r="B11" s="15">
        <f t="shared" si="0"/>
        <v>0</v>
      </c>
      <c r="C11" s="4">
        <f>I11/9</f>
        <v>702.77777777777771</v>
      </c>
      <c r="D11" s="14">
        <f>J11/9</f>
        <v>611.11111111111109</v>
      </c>
      <c r="F11" s="2" t="s">
        <v>291</v>
      </c>
      <c r="G11" t="s">
        <v>96</v>
      </c>
      <c r="I11" s="5">
        <f>1.15*5500</f>
        <v>6324.9999999999991</v>
      </c>
      <c r="J11" s="6">
        <v>5500</v>
      </c>
    </row>
    <row r="12" spans="1:11" ht="30">
      <c r="A12" t="s">
        <v>226</v>
      </c>
      <c r="B12" s="14">
        <f t="shared" si="0"/>
        <v>222.22222222222223</v>
      </c>
      <c r="C12" s="14">
        <f t="shared" si="1"/>
        <v>0</v>
      </c>
      <c r="D12" s="14">
        <f t="shared" si="2"/>
        <v>222.22222222222223</v>
      </c>
      <c r="F12" s="2" t="s">
        <v>292</v>
      </c>
      <c r="G12" t="s">
        <v>100</v>
      </c>
      <c r="H12" s="6">
        <v>2000</v>
      </c>
      <c r="I12" s="6"/>
      <c r="J12" s="6">
        <v>2000</v>
      </c>
    </row>
    <row r="13" spans="1:11">
      <c r="A13" t="s">
        <v>240</v>
      </c>
      <c r="B13" s="4">
        <f t="shared" si="0"/>
        <v>501</v>
      </c>
      <c r="C13" s="14">
        <f t="shared" si="1"/>
        <v>120.22222222222223</v>
      </c>
      <c r="D13" s="4">
        <f t="shared" si="2"/>
        <v>621.22222222222217</v>
      </c>
      <c r="F13" s="2" t="s">
        <v>293</v>
      </c>
      <c r="G13" t="s">
        <v>110</v>
      </c>
      <c r="H13" s="5">
        <v>4509</v>
      </c>
      <c r="I13" s="6">
        <f>J13-H13</f>
        <v>1082</v>
      </c>
      <c r="J13" s="5">
        <v>5591</v>
      </c>
    </row>
    <row r="14" spans="1:11">
      <c r="A14" t="s">
        <v>232</v>
      </c>
      <c r="B14" s="14">
        <f t="shared" si="0"/>
        <v>332.8</v>
      </c>
      <c r="C14" s="14">
        <f t="shared" si="1"/>
        <v>0</v>
      </c>
      <c r="D14" s="14">
        <f t="shared" si="2"/>
        <v>332.8</v>
      </c>
      <c r="F14" s="2" t="s">
        <v>294</v>
      </c>
      <c r="G14" t="s">
        <v>146</v>
      </c>
      <c r="H14" s="14">
        <f>576*8*0.65</f>
        <v>2995.2000000000003</v>
      </c>
      <c r="I14" s="6"/>
      <c r="J14" s="6">
        <f>576*8*0.65</f>
        <v>2995.2000000000003</v>
      </c>
    </row>
    <row r="15" spans="1:11">
      <c r="A15" t="s">
        <v>164</v>
      </c>
      <c r="B15" s="14">
        <f t="shared" si="0"/>
        <v>21</v>
      </c>
      <c r="C15" s="14">
        <f t="shared" si="1"/>
        <v>0</v>
      </c>
      <c r="D15" s="14">
        <f t="shared" si="2"/>
        <v>21</v>
      </c>
      <c r="G15" t="s">
        <v>111</v>
      </c>
      <c r="H15" s="6">
        <v>189</v>
      </c>
      <c r="I15" s="6"/>
      <c r="J15" s="6">
        <v>189</v>
      </c>
    </row>
    <row r="16" spans="1:11">
      <c r="A16" t="s">
        <v>239</v>
      </c>
      <c r="B16" s="9">
        <f t="shared" si="0"/>
        <v>246.34488095238098</v>
      </c>
      <c r="C16" s="9">
        <f t="shared" si="1"/>
        <v>82.3</v>
      </c>
      <c r="D16" s="9">
        <f t="shared" si="2"/>
        <v>319.47821428571433</v>
      </c>
      <c r="G16" t="s">
        <v>160</v>
      </c>
      <c r="H16" s="9">
        <f>SUM(H4:H15)*0.1</f>
        <v>2217.1039285714287</v>
      </c>
      <c r="I16" s="9">
        <f>SUM(I4:I15)*0.1</f>
        <v>740.69999999999993</v>
      </c>
      <c r="J16" s="9">
        <f>SUM(J4:J15)*0.1</f>
        <v>2875.303928571429</v>
      </c>
    </row>
    <row r="17" spans="1:10">
      <c r="A17" s="1" t="s">
        <v>249</v>
      </c>
      <c r="B17" s="24">
        <f>SUM(B2:B16)</f>
        <v>9636.2627440476208</v>
      </c>
      <c r="C17" s="55">
        <f>SUM(C2:C16)</f>
        <v>2861.0950000000003</v>
      </c>
      <c r="D17" s="24">
        <f>SUM(D2:D16)</f>
        <v>11781.399410714286</v>
      </c>
      <c r="E17" s="1"/>
      <c r="F17" s="1"/>
      <c r="G17" s="1"/>
      <c r="H17" s="25">
        <f>SUM(H2:H16)</f>
        <v>86726.364696428558</v>
      </c>
      <c r="I17" s="25">
        <f>SUM(I2:I16)</f>
        <v>25749.855</v>
      </c>
      <c r="J17" s="25">
        <f>SUM(J2:J16)</f>
        <v>106032.59469642858</v>
      </c>
    </row>
    <row r="18" spans="1:10">
      <c r="A18" t="s">
        <v>275</v>
      </c>
      <c r="B18" t="s">
        <v>273</v>
      </c>
      <c r="C18" s="54">
        <f>C17+B17</f>
        <v>12497.357744047622</v>
      </c>
      <c r="D18" s="53"/>
    </row>
    <row r="22" spans="1:10">
      <c r="B22" s="9" t="s">
        <v>276</v>
      </c>
      <c r="C22" t="s">
        <v>277</v>
      </c>
    </row>
    <row r="23" spans="1:10">
      <c r="B23" s="4" t="s">
        <v>278</v>
      </c>
      <c r="C23" t="s">
        <v>279</v>
      </c>
    </row>
    <row r="24" spans="1:10">
      <c r="B24" s="14" t="s">
        <v>280</v>
      </c>
      <c r="C24" t="s">
        <v>281</v>
      </c>
    </row>
  </sheetData>
  <phoneticPr fontId="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I26"/>
  <sheetViews>
    <sheetView workbookViewId="0">
      <selection activeCell="G16" sqref="G16"/>
    </sheetView>
  </sheetViews>
  <sheetFormatPr baseColWidth="10" defaultColWidth="9.140625" defaultRowHeight="15"/>
  <cols>
    <col min="1" max="1" width="31.28515625" bestFit="1" customWidth="1"/>
    <col min="2" max="2" width="41.7109375" bestFit="1" customWidth="1"/>
    <col min="5" max="7" width="15.7109375" customWidth="1"/>
    <col min="8" max="8" width="44.28515625" customWidth="1"/>
    <col min="9" max="9" width="46.5703125" customWidth="1"/>
  </cols>
  <sheetData>
    <row r="1" spans="1:9" s="1" customFormat="1">
      <c r="A1" s="1" t="s">
        <v>124</v>
      </c>
      <c r="B1" s="1" t="s">
        <v>77</v>
      </c>
      <c r="C1" s="1" t="s">
        <v>125</v>
      </c>
      <c r="D1" s="1" t="s">
        <v>126</v>
      </c>
      <c r="E1" s="1" t="s">
        <v>127</v>
      </c>
      <c r="F1" s="1" t="s">
        <v>128</v>
      </c>
      <c r="G1" s="1" t="s">
        <v>248</v>
      </c>
      <c r="H1" s="1" t="s">
        <v>214</v>
      </c>
    </row>
    <row r="2" spans="1:9" s="1" customFormat="1">
      <c r="G2" s="20">
        <f>F2/9</f>
        <v>0</v>
      </c>
    </row>
    <row r="3" spans="1:9" ht="45">
      <c r="A3" t="s">
        <v>165</v>
      </c>
      <c r="B3" t="s">
        <v>48</v>
      </c>
      <c r="C3" t="s">
        <v>47</v>
      </c>
      <c r="D3">
        <v>150</v>
      </c>
      <c r="E3" s="4" t="s">
        <v>86</v>
      </c>
      <c r="F3" s="4">
        <f>150/56*200</f>
        <v>535.71428571428567</v>
      </c>
      <c r="G3" s="18">
        <f t="shared" ref="G3:G16" si="0">F3/9</f>
        <v>59.523809523809518</v>
      </c>
      <c r="H3" s="2" t="s">
        <v>89</v>
      </c>
    </row>
    <row r="4" spans="1:9">
      <c r="A4" t="s">
        <v>242</v>
      </c>
      <c r="B4" t="s">
        <v>116</v>
      </c>
      <c r="C4" t="s">
        <v>47</v>
      </c>
      <c r="D4">
        <v>15</v>
      </c>
      <c r="E4" s="7">
        <v>2</v>
      </c>
      <c r="F4" s="7">
        <f>E4*D4</f>
        <v>30</v>
      </c>
      <c r="G4" s="17">
        <f t="shared" si="0"/>
        <v>3.3333333333333335</v>
      </c>
      <c r="H4" s="2"/>
    </row>
    <row r="5" spans="1:9">
      <c r="G5" s="19">
        <f t="shared" si="0"/>
        <v>0</v>
      </c>
      <c r="H5" s="2"/>
    </row>
    <row r="6" spans="1:9" ht="45">
      <c r="A6" t="s">
        <v>166</v>
      </c>
      <c r="B6" t="s">
        <v>88</v>
      </c>
      <c r="C6" t="s">
        <v>47</v>
      </c>
      <c r="D6">
        <v>75</v>
      </c>
      <c r="E6" s="5">
        <v>1.2</v>
      </c>
      <c r="F6" s="5">
        <f>E6*D6</f>
        <v>90</v>
      </c>
      <c r="G6" s="18">
        <f t="shared" si="0"/>
        <v>10</v>
      </c>
      <c r="H6" s="2" t="s">
        <v>215</v>
      </c>
      <c r="I6" s="2"/>
    </row>
    <row r="7" spans="1:9">
      <c r="G7" s="19">
        <f t="shared" si="0"/>
        <v>0</v>
      </c>
      <c r="H7" s="2"/>
    </row>
    <row r="8" spans="1:9">
      <c r="A8" t="s">
        <v>167</v>
      </c>
      <c r="B8" t="s">
        <v>117</v>
      </c>
      <c r="C8" t="s">
        <v>47</v>
      </c>
      <c r="D8">
        <v>150</v>
      </c>
      <c r="E8">
        <v>1.5</v>
      </c>
      <c r="F8" s="5">
        <f>E8*D8</f>
        <v>225</v>
      </c>
      <c r="G8" s="18">
        <f t="shared" si="0"/>
        <v>25</v>
      </c>
      <c r="H8" s="2"/>
    </row>
    <row r="9" spans="1:9">
      <c r="G9" s="19">
        <f t="shared" si="0"/>
        <v>0</v>
      </c>
      <c r="H9" s="2"/>
    </row>
    <row r="10" spans="1:9" ht="90">
      <c r="A10" t="s">
        <v>168</v>
      </c>
      <c r="B10" t="s">
        <v>85</v>
      </c>
      <c r="C10" t="s">
        <v>200</v>
      </c>
      <c r="D10">
        <v>1</v>
      </c>
      <c r="E10" t="s">
        <v>86</v>
      </c>
      <c r="G10" s="19">
        <f t="shared" si="0"/>
        <v>0</v>
      </c>
      <c r="H10" s="2" t="s">
        <v>216</v>
      </c>
    </row>
    <row r="11" spans="1:9">
      <c r="A11" t="s">
        <v>243</v>
      </c>
      <c r="B11" t="s">
        <v>90</v>
      </c>
      <c r="C11" t="s">
        <v>47</v>
      </c>
      <c r="D11">
        <v>25</v>
      </c>
      <c r="E11">
        <v>1.2</v>
      </c>
      <c r="F11" s="5">
        <f>E11*D11</f>
        <v>30</v>
      </c>
      <c r="G11" s="18">
        <f t="shared" si="0"/>
        <v>3.3333333333333335</v>
      </c>
      <c r="H11" s="2" t="s">
        <v>114</v>
      </c>
    </row>
    <row r="12" spans="1:9">
      <c r="G12" s="19">
        <f t="shared" si="0"/>
        <v>0</v>
      </c>
      <c r="H12" s="2"/>
    </row>
    <row r="13" spans="1:9">
      <c r="A13" t="s">
        <v>169</v>
      </c>
      <c r="B13" t="s">
        <v>85</v>
      </c>
      <c r="C13" t="s">
        <v>200</v>
      </c>
      <c r="D13">
        <v>1</v>
      </c>
      <c r="E13" t="s">
        <v>86</v>
      </c>
      <c r="G13" s="19">
        <f t="shared" si="0"/>
        <v>0</v>
      </c>
      <c r="H13" s="2" t="s">
        <v>69</v>
      </c>
    </row>
    <row r="14" spans="1:9">
      <c r="B14" t="s">
        <v>87</v>
      </c>
      <c r="C14" t="s">
        <v>47</v>
      </c>
      <c r="D14">
        <v>25</v>
      </c>
      <c r="E14">
        <v>1.4</v>
      </c>
      <c r="F14" s="5">
        <f>E14*D14</f>
        <v>35</v>
      </c>
      <c r="G14" s="18">
        <f t="shared" si="0"/>
        <v>3.8888888888888888</v>
      </c>
      <c r="H14" s="2" t="s">
        <v>72</v>
      </c>
    </row>
    <row r="15" spans="1:9">
      <c r="B15" t="s">
        <v>151</v>
      </c>
      <c r="C15" t="s">
        <v>47</v>
      </c>
      <c r="D15">
        <v>10</v>
      </c>
      <c r="E15">
        <v>6</v>
      </c>
      <c r="F15" s="5">
        <f>E15*D15</f>
        <v>60</v>
      </c>
      <c r="G15" s="18">
        <f t="shared" si="0"/>
        <v>6.666666666666667</v>
      </c>
      <c r="H15" s="2"/>
    </row>
    <row r="16" spans="1:9">
      <c r="E16" s="1" t="s">
        <v>244</v>
      </c>
      <c r="F16" s="15">
        <f>SUM(F3:F15)</f>
        <v>1005.7142857142857</v>
      </c>
      <c r="G16" s="19">
        <f t="shared" si="0"/>
        <v>111.74603174603175</v>
      </c>
      <c r="H16" s="2"/>
    </row>
    <row r="17" spans="7:9">
      <c r="G17" s="19"/>
      <c r="H17" s="2"/>
      <c r="I17" s="2"/>
    </row>
    <row r="18" spans="7:9">
      <c r="G18" s="19"/>
      <c r="H18" s="2"/>
      <c r="I18" s="2"/>
    </row>
    <row r="19" spans="7:9">
      <c r="G19" s="19"/>
      <c r="H19" s="2"/>
    </row>
    <row r="20" spans="7:9">
      <c r="G20" s="19"/>
    </row>
    <row r="21" spans="7:9">
      <c r="G21" s="19"/>
      <c r="I21" s="2"/>
    </row>
    <row r="22" spans="7:9">
      <c r="G22" s="19"/>
      <c r="I22" s="2"/>
    </row>
    <row r="23" spans="7:9">
      <c r="G23" s="19"/>
    </row>
    <row r="24" spans="7:9">
      <c r="G24" s="19"/>
    </row>
    <row r="25" spans="7:9">
      <c r="G25" s="19"/>
    </row>
    <row r="26" spans="7:9">
      <c r="G26" s="19"/>
    </row>
  </sheetData>
  <phoneticPr fontId="0"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26"/>
  <sheetViews>
    <sheetView zoomScale="85" zoomScaleNormal="85" workbookViewId="0">
      <selection activeCell="G9" sqref="G9"/>
    </sheetView>
  </sheetViews>
  <sheetFormatPr baseColWidth="10" defaultColWidth="9.140625" defaultRowHeight="15"/>
  <cols>
    <col min="1" max="1" width="40.7109375" customWidth="1"/>
    <col min="2" max="2" width="33.85546875" customWidth="1"/>
    <col min="5" max="7" width="15.7109375" customWidth="1"/>
    <col min="8" max="8" width="33.140625" customWidth="1"/>
  </cols>
  <sheetData>
    <row r="1" spans="1:8" s="8" customFormat="1">
      <c r="A1" s="8" t="s">
        <v>124</v>
      </c>
      <c r="B1" s="8" t="s">
        <v>77</v>
      </c>
      <c r="C1" s="8" t="s">
        <v>125</v>
      </c>
      <c r="D1" s="8" t="s">
        <v>126</v>
      </c>
      <c r="E1" s="8" t="s">
        <v>127</v>
      </c>
      <c r="F1" s="8" t="s">
        <v>128</v>
      </c>
      <c r="G1" s="8" t="s">
        <v>248</v>
      </c>
    </row>
    <row r="2" spans="1:8" ht="30">
      <c r="A2" s="2" t="s">
        <v>170</v>
      </c>
      <c r="B2" t="s">
        <v>106</v>
      </c>
      <c r="C2" t="s">
        <v>200</v>
      </c>
      <c r="D2">
        <v>1</v>
      </c>
      <c r="E2">
        <v>40</v>
      </c>
      <c r="F2" s="6">
        <f>D2*E2</f>
        <v>40</v>
      </c>
      <c r="G2" s="16">
        <f>F2/9</f>
        <v>4.4444444444444446</v>
      </c>
      <c r="H2" s="2" t="s">
        <v>161</v>
      </c>
    </row>
    <row r="3" spans="1:8">
      <c r="A3" s="2" t="s">
        <v>171</v>
      </c>
      <c r="B3" t="s">
        <v>105</v>
      </c>
      <c r="C3" t="s">
        <v>200</v>
      </c>
      <c r="D3">
        <v>1</v>
      </c>
      <c r="E3">
        <v>250</v>
      </c>
      <c r="F3" s="6">
        <f t="shared" ref="F3:F8" si="0">D3*E3</f>
        <v>250</v>
      </c>
      <c r="G3" s="16">
        <f t="shared" ref="G3:G9" si="1">F3/9</f>
        <v>27.777777777777779</v>
      </c>
    </row>
    <row r="4" spans="1:8" ht="30">
      <c r="A4" s="2" t="s">
        <v>172</v>
      </c>
      <c r="B4" s="2" t="s">
        <v>107</v>
      </c>
      <c r="C4" t="s">
        <v>200</v>
      </c>
      <c r="D4">
        <v>1</v>
      </c>
      <c r="E4">
        <v>832</v>
      </c>
      <c r="F4" s="6">
        <f t="shared" si="0"/>
        <v>832</v>
      </c>
      <c r="G4" s="16">
        <f t="shared" si="1"/>
        <v>92.444444444444443</v>
      </c>
      <c r="H4" t="s">
        <v>83</v>
      </c>
    </row>
    <row r="5" spans="1:8">
      <c r="A5" s="2" t="s">
        <v>173</v>
      </c>
      <c r="B5" s="2" t="s">
        <v>178</v>
      </c>
      <c r="F5" s="7">
        <v>15</v>
      </c>
      <c r="G5" s="17">
        <f t="shared" si="1"/>
        <v>1.6666666666666667</v>
      </c>
      <c r="H5" t="s">
        <v>104</v>
      </c>
    </row>
    <row r="6" spans="1:8" ht="30">
      <c r="A6" s="2" t="s">
        <v>180</v>
      </c>
      <c r="B6" s="2" t="s">
        <v>179</v>
      </c>
      <c r="F6" s="7"/>
      <c r="G6" s="17">
        <f t="shared" si="1"/>
        <v>0</v>
      </c>
    </row>
    <row r="7" spans="1:8" ht="30">
      <c r="A7" s="2" t="s">
        <v>176</v>
      </c>
      <c r="B7" s="2" t="s">
        <v>84</v>
      </c>
      <c r="C7" t="s">
        <v>174</v>
      </c>
      <c r="D7">
        <v>200</v>
      </c>
      <c r="E7">
        <v>0.6</v>
      </c>
      <c r="F7" s="7">
        <f t="shared" si="0"/>
        <v>120</v>
      </c>
      <c r="G7" s="17">
        <f t="shared" si="1"/>
        <v>13.333333333333334</v>
      </c>
    </row>
    <row r="8" spans="1:8" ht="30">
      <c r="A8" s="2" t="s">
        <v>177</v>
      </c>
      <c r="B8" s="2" t="s">
        <v>82</v>
      </c>
      <c r="C8" t="s">
        <v>175</v>
      </c>
      <c r="D8">
        <v>32</v>
      </c>
      <c r="E8">
        <v>8</v>
      </c>
      <c r="F8" s="7">
        <f t="shared" si="0"/>
        <v>256</v>
      </c>
      <c r="G8" s="17">
        <f t="shared" si="1"/>
        <v>28.444444444444443</v>
      </c>
    </row>
    <row r="9" spans="1:8">
      <c r="A9" s="2"/>
      <c r="E9" s="1" t="s">
        <v>244</v>
      </c>
      <c r="F9">
        <f>SUM(F2:F8)</f>
        <v>1513</v>
      </c>
      <c r="G9" s="19">
        <f t="shared" si="1"/>
        <v>168.11111111111111</v>
      </c>
    </row>
    <row r="10" spans="1:8">
      <c r="A10" s="2"/>
      <c r="G10" s="19"/>
    </row>
    <row r="11" spans="1:8">
      <c r="A11" s="2"/>
      <c r="G11" s="19"/>
    </row>
    <row r="12" spans="1:8">
      <c r="A12" s="2"/>
      <c r="G12" s="19"/>
    </row>
    <row r="13" spans="1:8">
      <c r="A13" s="2"/>
      <c r="G13" s="19"/>
    </row>
    <row r="14" spans="1:8">
      <c r="A14" s="2"/>
      <c r="G14" s="19"/>
    </row>
    <row r="15" spans="1:8">
      <c r="G15" s="19"/>
    </row>
    <row r="16" spans="1:8">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sheetData>
  <phoneticPr fontId="0"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dimension ref="A1:H26"/>
  <sheetViews>
    <sheetView workbookViewId="0">
      <selection activeCell="G1" sqref="G1"/>
    </sheetView>
  </sheetViews>
  <sheetFormatPr baseColWidth="10" defaultColWidth="9.140625" defaultRowHeight="15"/>
  <cols>
    <col min="1" max="1" width="34.140625" bestFit="1" customWidth="1"/>
    <col min="2" max="2" width="33.85546875" customWidth="1"/>
    <col min="5" max="5" width="15.7109375" customWidth="1"/>
  </cols>
  <sheetData>
    <row r="1" spans="1:8" s="8" customFormat="1">
      <c r="A1" s="8" t="s">
        <v>124</v>
      </c>
      <c r="B1" s="8" t="s">
        <v>77</v>
      </c>
      <c r="C1" s="8" t="s">
        <v>125</v>
      </c>
      <c r="D1" s="8" t="s">
        <v>126</v>
      </c>
      <c r="E1" s="8" t="s">
        <v>127</v>
      </c>
      <c r="F1" s="8" t="s">
        <v>128</v>
      </c>
      <c r="G1" s="8" t="s">
        <v>248</v>
      </c>
    </row>
    <row r="2" spans="1:8" s="8" customFormat="1" ht="30">
      <c r="A2" s="13" t="s">
        <v>181</v>
      </c>
      <c r="B2" s="10" t="s">
        <v>154</v>
      </c>
      <c r="G2" s="23">
        <f>F2/9</f>
        <v>0</v>
      </c>
    </row>
    <row r="3" spans="1:8">
      <c r="A3" t="s">
        <v>184</v>
      </c>
      <c r="B3" s="2" t="s">
        <v>78</v>
      </c>
      <c r="C3" t="s">
        <v>97</v>
      </c>
      <c r="D3">
        <v>3</v>
      </c>
      <c r="E3">
        <v>10</v>
      </c>
      <c r="F3" s="5">
        <f>E3*D3</f>
        <v>30</v>
      </c>
      <c r="G3" s="18">
        <f t="shared" ref="G3:G11" si="0">F3/9</f>
        <v>3.3333333333333335</v>
      </c>
    </row>
    <row r="4" spans="1:8">
      <c r="A4" t="s">
        <v>183</v>
      </c>
      <c r="B4" s="2" t="s">
        <v>79</v>
      </c>
      <c r="C4" t="s">
        <v>97</v>
      </c>
      <c r="D4">
        <v>2</v>
      </c>
      <c r="E4">
        <v>10</v>
      </c>
      <c r="F4" s="5">
        <f>E4*D4</f>
        <v>20</v>
      </c>
      <c r="G4" s="18">
        <f t="shared" si="0"/>
        <v>2.2222222222222223</v>
      </c>
    </row>
    <row r="5" spans="1:8">
      <c r="A5" t="s">
        <v>182</v>
      </c>
      <c r="B5" s="2" t="s">
        <v>80</v>
      </c>
      <c r="C5" t="s">
        <v>97</v>
      </c>
      <c r="D5">
        <v>42</v>
      </c>
      <c r="E5">
        <v>10</v>
      </c>
      <c r="F5" s="5">
        <f>E5*D5</f>
        <v>420</v>
      </c>
      <c r="G5" s="18">
        <f t="shared" si="0"/>
        <v>46.666666666666664</v>
      </c>
      <c r="H5" t="s">
        <v>103</v>
      </c>
    </row>
    <row r="6" spans="1:8">
      <c r="A6" t="s">
        <v>185</v>
      </c>
      <c r="B6" s="2" t="s">
        <v>81</v>
      </c>
      <c r="C6" t="s">
        <v>97</v>
      </c>
      <c r="D6">
        <v>100</v>
      </c>
      <c r="E6">
        <v>10</v>
      </c>
      <c r="F6" s="5">
        <f>E6*D6</f>
        <v>1000</v>
      </c>
      <c r="G6" s="18">
        <f t="shared" si="0"/>
        <v>111.11111111111111</v>
      </c>
      <c r="H6" t="s">
        <v>153</v>
      </c>
    </row>
    <row r="7" spans="1:8">
      <c r="A7" t="s">
        <v>186</v>
      </c>
      <c r="B7" s="2" t="s">
        <v>152</v>
      </c>
      <c r="C7" t="s">
        <v>99</v>
      </c>
      <c r="D7">
        <v>5500</v>
      </c>
      <c r="E7">
        <v>5.5E-2</v>
      </c>
      <c r="F7" s="4">
        <f>E7*D7</f>
        <v>302.5</v>
      </c>
      <c r="G7" s="18">
        <f t="shared" si="0"/>
        <v>33.611111111111114</v>
      </c>
    </row>
    <row r="8" spans="1:8">
      <c r="A8" t="s">
        <v>187</v>
      </c>
      <c r="B8" s="2" t="s">
        <v>150</v>
      </c>
      <c r="C8" t="s">
        <v>47</v>
      </c>
      <c r="D8">
        <v>25</v>
      </c>
      <c r="F8" s="7">
        <v>50</v>
      </c>
      <c r="G8" s="17">
        <f t="shared" si="0"/>
        <v>5.5555555555555554</v>
      </c>
    </row>
    <row r="9" spans="1:8">
      <c r="A9" t="s">
        <v>188</v>
      </c>
      <c r="B9" s="2" t="s">
        <v>155</v>
      </c>
      <c r="C9" t="s">
        <v>47</v>
      </c>
      <c r="G9" s="19">
        <f t="shared" si="0"/>
        <v>0</v>
      </c>
    </row>
    <row r="10" spans="1:8">
      <c r="A10" t="s">
        <v>189</v>
      </c>
      <c r="B10" s="2" t="s">
        <v>190</v>
      </c>
      <c r="G10" s="19">
        <f t="shared" si="0"/>
        <v>0</v>
      </c>
    </row>
    <row r="11" spans="1:8">
      <c r="B11" s="2"/>
      <c r="E11" s="1" t="s">
        <v>244</v>
      </c>
      <c r="F11">
        <f>SUM(F2:F10)</f>
        <v>1822.5</v>
      </c>
      <c r="G11" s="19">
        <f t="shared" si="0"/>
        <v>202.5</v>
      </c>
    </row>
    <row r="12" spans="1:8">
      <c r="B12" s="2"/>
      <c r="G12" s="19"/>
    </row>
    <row r="13" spans="1:8">
      <c r="B13" s="2"/>
      <c r="G13" s="19"/>
    </row>
    <row r="14" spans="1:8">
      <c r="B14" s="2"/>
      <c r="G14" s="19"/>
    </row>
    <row r="15" spans="1:8">
      <c r="B15" s="2"/>
      <c r="G15" s="19"/>
    </row>
    <row r="16" spans="1:8">
      <c r="B16" s="2"/>
      <c r="G16" s="19"/>
    </row>
    <row r="17" spans="2:7">
      <c r="B17" s="2"/>
      <c r="G17" s="19"/>
    </row>
    <row r="18" spans="2:7">
      <c r="G18" s="19"/>
    </row>
    <row r="19" spans="2:7">
      <c r="G19" s="19"/>
    </row>
    <row r="20" spans="2:7">
      <c r="G20" s="19"/>
    </row>
    <row r="21" spans="2:7">
      <c r="G21" s="19"/>
    </row>
    <row r="22" spans="2:7">
      <c r="G22" s="19"/>
    </row>
    <row r="23" spans="2:7">
      <c r="G23" s="19"/>
    </row>
    <row r="24" spans="2:7">
      <c r="G24" s="19"/>
    </row>
    <row r="25" spans="2:7">
      <c r="G25" s="19"/>
    </row>
    <row r="26" spans="2:7">
      <c r="G26" s="19"/>
    </row>
  </sheetData>
  <phoneticPr fontId="0"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26"/>
  <sheetViews>
    <sheetView workbookViewId="0">
      <selection activeCell="H8" sqref="H8"/>
    </sheetView>
  </sheetViews>
  <sheetFormatPr baseColWidth="10" defaultColWidth="9.140625" defaultRowHeight="15"/>
  <cols>
    <col min="1" max="1" width="28.5703125" customWidth="1"/>
    <col min="2" max="2" width="33.85546875" customWidth="1"/>
    <col min="5" max="7" width="15.7109375" customWidth="1"/>
  </cols>
  <sheetData>
    <row r="1" spans="1:8" s="8" customFormat="1">
      <c r="A1" s="8" t="s">
        <v>124</v>
      </c>
      <c r="B1" s="8" t="s">
        <v>77</v>
      </c>
      <c r="C1" s="8" t="s">
        <v>125</v>
      </c>
      <c r="D1" s="8" t="s">
        <v>126</v>
      </c>
      <c r="E1" s="8" t="s">
        <v>127</v>
      </c>
      <c r="F1" s="8" t="s">
        <v>128</v>
      </c>
      <c r="G1" s="8" t="s">
        <v>248</v>
      </c>
    </row>
    <row r="2" spans="1:8">
      <c r="A2" t="s">
        <v>191</v>
      </c>
      <c r="B2" t="s">
        <v>156</v>
      </c>
      <c r="C2" t="s">
        <v>200</v>
      </c>
      <c r="D2">
        <v>2</v>
      </c>
      <c r="E2" t="s">
        <v>86</v>
      </c>
      <c r="F2" s="6">
        <v>95</v>
      </c>
      <c r="G2" s="16">
        <f>F2/9</f>
        <v>10.555555555555555</v>
      </c>
      <c r="H2" t="s">
        <v>157</v>
      </c>
    </row>
    <row r="3" spans="1:8">
      <c r="A3" t="s">
        <v>192</v>
      </c>
      <c r="B3" t="s">
        <v>119</v>
      </c>
      <c r="C3" t="s">
        <v>200</v>
      </c>
      <c r="D3">
        <v>1</v>
      </c>
      <c r="E3">
        <v>3000</v>
      </c>
      <c r="F3" s="61">
        <f t="shared" ref="F3:F11" si="0">E3*D3</f>
        <v>3000</v>
      </c>
      <c r="G3" s="62">
        <f t="shared" ref="G3:G12" si="1">F3/9</f>
        <v>333.33333333333331</v>
      </c>
      <c r="H3" t="s">
        <v>287</v>
      </c>
    </row>
    <row r="4" spans="1:8">
      <c r="A4" t="s">
        <v>193</v>
      </c>
      <c r="B4" t="s">
        <v>158</v>
      </c>
      <c r="C4" t="s">
        <v>200</v>
      </c>
      <c r="D4">
        <v>1</v>
      </c>
      <c r="F4" s="11"/>
      <c r="G4" s="21">
        <f t="shared" si="1"/>
        <v>0</v>
      </c>
    </row>
    <row r="5" spans="1:8">
      <c r="A5" t="s">
        <v>194</v>
      </c>
      <c r="B5" t="s">
        <v>118</v>
      </c>
      <c r="C5" t="s">
        <v>200</v>
      </c>
      <c r="D5">
        <v>1</v>
      </c>
      <c r="E5">
        <v>300</v>
      </c>
      <c r="F5" s="11">
        <f t="shared" si="0"/>
        <v>300</v>
      </c>
      <c r="G5" s="21">
        <f t="shared" si="1"/>
        <v>33.333333333333336</v>
      </c>
    </row>
    <row r="6" spans="1:8">
      <c r="A6" t="s">
        <v>195</v>
      </c>
      <c r="B6" t="s">
        <v>120</v>
      </c>
      <c r="C6" t="s">
        <v>47</v>
      </c>
      <c r="D6">
        <v>84</v>
      </c>
      <c r="E6">
        <v>6</v>
      </c>
      <c r="F6" s="11">
        <f t="shared" si="0"/>
        <v>504</v>
      </c>
      <c r="G6" s="21">
        <f t="shared" si="1"/>
        <v>56</v>
      </c>
    </row>
    <row r="7" spans="1:8">
      <c r="A7" t="s">
        <v>196</v>
      </c>
      <c r="B7" t="s">
        <v>198</v>
      </c>
      <c r="C7" t="s">
        <v>200</v>
      </c>
      <c r="D7">
        <v>1</v>
      </c>
      <c r="E7">
        <v>200</v>
      </c>
      <c r="F7" s="11">
        <f t="shared" si="0"/>
        <v>200</v>
      </c>
      <c r="G7" s="21">
        <f t="shared" si="1"/>
        <v>22.222222222222221</v>
      </c>
    </row>
    <row r="8" spans="1:8">
      <c r="A8" t="s">
        <v>197</v>
      </c>
      <c r="B8" t="s">
        <v>199</v>
      </c>
      <c r="C8" t="s">
        <v>200</v>
      </c>
      <c r="D8">
        <v>1</v>
      </c>
      <c r="E8">
        <v>200</v>
      </c>
      <c r="F8" s="11">
        <f>E8*D8</f>
        <v>200</v>
      </c>
      <c r="G8" s="21">
        <f t="shared" si="1"/>
        <v>22.222222222222221</v>
      </c>
    </row>
    <row r="9" spans="1:8">
      <c r="F9" s="11"/>
      <c r="G9" s="21">
        <f t="shared" si="1"/>
        <v>0</v>
      </c>
    </row>
    <row r="10" spans="1:8">
      <c r="B10" t="s">
        <v>159</v>
      </c>
      <c r="C10" t="s">
        <v>200</v>
      </c>
      <c r="D10">
        <v>1</v>
      </c>
      <c r="E10">
        <v>250</v>
      </c>
      <c r="F10" s="12">
        <f t="shared" si="0"/>
        <v>250</v>
      </c>
      <c r="G10" s="22">
        <f t="shared" si="1"/>
        <v>27.777777777777779</v>
      </c>
    </row>
    <row r="11" spans="1:8">
      <c r="A11" t="s">
        <v>206</v>
      </c>
      <c r="B11" t="s">
        <v>207</v>
      </c>
      <c r="C11" t="s">
        <v>200</v>
      </c>
      <c r="D11">
        <v>1</v>
      </c>
      <c r="E11">
        <v>500</v>
      </c>
      <c r="F11" s="11">
        <f t="shared" si="0"/>
        <v>500</v>
      </c>
      <c r="G11" s="21">
        <f t="shared" si="1"/>
        <v>55.555555555555557</v>
      </c>
    </row>
    <row r="12" spans="1:8">
      <c r="E12" s="1" t="s">
        <v>244</v>
      </c>
      <c r="F12" s="11">
        <f>SUM(F2:F11)</f>
        <v>5049</v>
      </c>
      <c r="G12" s="21">
        <f t="shared" si="1"/>
        <v>561</v>
      </c>
    </row>
    <row r="13" spans="1:8">
      <c r="G13" s="19"/>
    </row>
    <row r="14" spans="1:8">
      <c r="G14" s="19"/>
    </row>
    <row r="15" spans="1:8">
      <c r="G15" s="19"/>
    </row>
    <row r="16" spans="1:8">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sheetData>
  <phoneticPr fontId="0" type="noConversion"/>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dimension ref="A1:G26"/>
  <sheetViews>
    <sheetView workbookViewId="0">
      <selection activeCell="G1" sqref="G1"/>
    </sheetView>
  </sheetViews>
  <sheetFormatPr baseColWidth="10" defaultColWidth="9.140625" defaultRowHeight="15"/>
  <cols>
    <col min="1" max="1" width="28.5703125" customWidth="1"/>
    <col min="2" max="2" width="33.85546875" customWidth="1"/>
    <col min="5" max="5" width="15.7109375" customWidth="1"/>
    <col min="7" max="7" width="11.5703125" bestFit="1" customWidth="1"/>
  </cols>
  <sheetData>
    <row r="1" spans="1:7" s="8" customFormat="1">
      <c r="A1" s="8" t="s">
        <v>124</v>
      </c>
      <c r="B1" s="8" t="s">
        <v>77</v>
      </c>
      <c r="C1" s="8" t="s">
        <v>125</v>
      </c>
      <c r="D1" s="8" t="s">
        <v>126</v>
      </c>
      <c r="E1" s="8" t="s">
        <v>127</v>
      </c>
      <c r="F1" s="8" t="s">
        <v>128</v>
      </c>
      <c r="G1" s="8" t="s">
        <v>248</v>
      </c>
    </row>
    <row r="2" spans="1:7">
      <c r="A2" t="s">
        <v>201</v>
      </c>
      <c r="B2" t="s">
        <v>202</v>
      </c>
      <c r="E2" t="s">
        <v>94</v>
      </c>
      <c r="F2" t="s">
        <v>203</v>
      </c>
      <c r="G2" s="19" t="e">
        <f>F2/9</f>
        <v>#VALUE!</v>
      </c>
    </row>
    <row r="3" spans="1:7">
      <c r="A3" t="s">
        <v>204</v>
      </c>
      <c r="G3" s="19">
        <f>F3/9</f>
        <v>0</v>
      </c>
    </row>
    <row r="4" spans="1:7">
      <c r="A4" t="s">
        <v>205</v>
      </c>
      <c r="G4" s="19">
        <f>F4/9</f>
        <v>0</v>
      </c>
    </row>
    <row r="5" spans="1:7">
      <c r="E5" s="1" t="s">
        <v>244</v>
      </c>
      <c r="G5" s="19"/>
    </row>
    <row r="6" spans="1:7">
      <c r="G6" s="19"/>
    </row>
    <row r="7" spans="1:7">
      <c r="G7" s="19"/>
    </row>
    <row r="8" spans="1:7">
      <c r="G8" s="19"/>
    </row>
    <row r="9" spans="1:7">
      <c r="G9" s="19"/>
    </row>
    <row r="10" spans="1:7">
      <c r="G10" s="19"/>
    </row>
    <row r="11" spans="1:7">
      <c r="G11" s="19"/>
    </row>
    <row r="12" spans="1:7">
      <c r="G12" s="19"/>
    </row>
    <row r="13" spans="1:7">
      <c r="G13" s="19"/>
    </row>
    <row r="14" spans="1:7">
      <c r="G14" s="19"/>
    </row>
    <row r="15" spans="1:7">
      <c r="G15" s="19"/>
    </row>
    <row r="16" spans="1:7">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Not included</vt:lpstr>
      <vt:lpstr>Costs</vt:lpstr>
      <vt:lpstr>Stakes</vt:lpstr>
      <vt:lpstr>Total costs</vt:lpstr>
      <vt:lpstr>Media</vt:lpstr>
      <vt:lpstr>Energy</vt:lpstr>
      <vt:lpstr>Civil works</vt:lpstr>
      <vt:lpstr>Roll shop</vt:lpstr>
      <vt:lpstr>Roll change system</vt:lpstr>
      <vt:lpstr>Computer system</vt:lpstr>
      <vt:lpstr>Miscellaneous</vt:lpstr>
    </vt:vector>
  </TitlesOfParts>
  <Company>Erasteel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Sahlin</dc:creator>
  <cp:lastModifiedBy>Aubert &amp; Duval</cp:lastModifiedBy>
  <cp:lastPrinted>2011-12-01T10:41:22Z</cp:lastPrinted>
  <dcterms:created xsi:type="dcterms:W3CDTF">2011-12-01T08:37:24Z</dcterms:created>
  <dcterms:modified xsi:type="dcterms:W3CDTF">2012-01-23T09:49:57Z</dcterms:modified>
</cp:coreProperties>
</file>