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rametgroup-my.sharepoint.com/personal/patrick_delaborde_eramet_com/Documents/UKAD/Pamiers/"/>
    </mc:Choice>
  </mc:AlternateContent>
  <xr:revisionPtr revIDLastSave="0" documentId="8_{C7794C7F-C73F-4AAD-BE04-3A31D5760AE8}" xr6:coauthVersionLast="45" xr6:coauthVersionMax="45" xr10:uidLastSave="{00000000-0000-0000-0000-000000000000}"/>
  <bookViews>
    <workbookView xWindow="1170" yWindow="1170" windowWidth="18000" windowHeight="9300" tabRatio="782" xr2:uid="{00000000-000D-0000-FFFF-FFFF00000000}"/>
  </bookViews>
  <sheets>
    <sheet name="Prévisionnel au 09dec2020" sheetId="89" r:id="rId1"/>
    <sheet name="Conbid au 09dec2020" sheetId="90" r:id="rId2"/>
    <sheet name="Copie Carnet au 09dec2020" sheetId="91" r:id="rId3"/>
    <sheet name="Prévisionnel au 19nov2020" sheetId="87" r:id="rId4"/>
    <sheet name="Copie Carnet au 19nov2020" sheetId="88" r:id="rId5"/>
    <sheet name="Prévisionnel au 24sept2020" sheetId="85" r:id="rId6"/>
    <sheet name="Copie Carnet au 24sept2020" sheetId="86" r:id="rId7"/>
    <sheet name="Conbid au 05aout2020" sheetId="84" r:id="rId8"/>
    <sheet name="Prévisionnel au 05aout2020" sheetId="83" r:id="rId9"/>
    <sheet name="Prévisionnel au 100620" sheetId="82" r:id="rId10"/>
    <sheet name="Prévisions 22 avril" sheetId="79" r:id="rId11"/>
    <sheet name="Conbid 22 avril" sheetId="81" r:id="rId12"/>
    <sheet name="Conbid 01 avril" sheetId="78" r:id="rId13"/>
    <sheet name="Conbid 18 février" sheetId="77" r:id="rId14"/>
    <sheet name="Prévisions 18 février" sheetId="76" r:id="rId15"/>
    <sheet name="Carnet 18 février" sheetId="75" r:id="rId16"/>
    <sheet name="Conbid 16 janvier" sheetId="74" r:id="rId17"/>
    <sheet name="Prévisions 16 janvier 2020" sheetId="71" r:id="rId18"/>
    <sheet name="Carnet 16 janvier" sheetId="72" r:id="rId19"/>
    <sheet name="Conbid 21 novembre 2019" sheetId="67" r:id="rId20"/>
    <sheet name="Prévisions 21 novembre" sheetId="68" r:id="rId21"/>
    <sheet name="Carnet 21 novembre" sheetId="69" r:id="rId22"/>
    <sheet name="Conbid 21 octobre" sheetId="66" r:id="rId23"/>
    <sheet name="Prévisions 21 octobre" sheetId="65" r:id="rId24"/>
    <sheet name="Ref Conbid" sheetId="12" r:id="rId25"/>
  </sheets>
  <definedNames>
    <definedName name="_xlnm._FilterDatabase" localSheetId="18" hidden="1">'Carnet 16 janvier'!$A$2:$J$2</definedName>
    <definedName name="_xlnm._FilterDatabase" localSheetId="15" hidden="1">'Carnet 18 février'!$A$3:$K$3</definedName>
    <definedName name="_xlnm._FilterDatabase" localSheetId="21" hidden="1">'Carnet 21 novembre'!$A$2:$J$182</definedName>
    <definedName name="_xlnm._FilterDatabase" localSheetId="2" hidden="1">'Copie Carnet au 09dec2020'!$A$3:$I$3</definedName>
    <definedName name="_xlnm._FilterDatabase" localSheetId="4" hidden="1">'Copie Carnet au 19nov2020'!$A$2:$I$2</definedName>
    <definedName name="_xlnm._FilterDatabase" localSheetId="6" hidden="1">'Copie Carnet au 24sept2020'!$A$2:$J$94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90" l="1"/>
  <c r="H40" i="90"/>
  <c r="F40" i="90"/>
  <c r="F44" i="90" s="1"/>
  <c r="C40" i="90"/>
  <c r="B40" i="90"/>
  <c r="J39" i="90"/>
  <c r="E39" i="90"/>
  <c r="G39" i="90" s="1"/>
  <c r="J38" i="90"/>
  <c r="E38" i="90"/>
  <c r="G38" i="90" s="1"/>
  <c r="J37" i="90"/>
  <c r="E37" i="90"/>
  <c r="G37" i="90" s="1"/>
  <c r="J36" i="90"/>
  <c r="E36" i="90"/>
  <c r="G36" i="90" s="1"/>
  <c r="J35" i="90"/>
  <c r="E35" i="90"/>
  <c r="G35" i="90" s="1"/>
  <c r="J34" i="90"/>
  <c r="J33" i="90"/>
  <c r="E33" i="90"/>
  <c r="G33" i="90" s="1"/>
  <c r="J32" i="90"/>
  <c r="E32" i="90"/>
  <c r="G32" i="90" s="1"/>
  <c r="J31" i="90"/>
  <c r="E31" i="90"/>
  <c r="G31" i="90" s="1"/>
  <c r="J30" i="90"/>
  <c r="E30" i="90"/>
  <c r="G30" i="90" s="1"/>
  <c r="J29" i="90"/>
  <c r="E29" i="90"/>
  <c r="G29" i="90" s="1"/>
  <c r="J28" i="90"/>
  <c r="E28" i="90"/>
  <c r="G28" i="90" s="1"/>
  <c r="H18" i="90"/>
  <c r="H22" i="90" s="1"/>
  <c r="F18" i="90"/>
  <c r="E18" i="90"/>
  <c r="D18" i="90"/>
  <c r="C18" i="90"/>
  <c r="B18" i="90"/>
  <c r="G17" i="90"/>
  <c r="I17" i="90" s="1"/>
  <c r="G16" i="90"/>
  <c r="G15" i="90"/>
  <c r="G14" i="90"/>
  <c r="I14" i="90" s="1"/>
  <c r="G13" i="90"/>
  <c r="I13" i="90" s="1"/>
  <c r="G12" i="90"/>
  <c r="I12" i="90" s="1"/>
  <c r="G11" i="90"/>
  <c r="I11" i="90" s="1"/>
  <c r="G10" i="90"/>
  <c r="I10" i="90" s="1"/>
  <c r="G9" i="90"/>
  <c r="I9" i="90" s="1"/>
  <c r="G8" i="90"/>
  <c r="I8" i="90" s="1"/>
  <c r="G7" i="90"/>
  <c r="I7" i="90" s="1"/>
  <c r="G6" i="90"/>
  <c r="I6" i="90" s="1"/>
  <c r="G5" i="90"/>
  <c r="I15" i="90" l="1"/>
  <c r="G18" i="90"/>
  <c r="I5" i="90"/>
  <c r="J40" i="90"/>
  <c r="D40" i="90"/>
  <c r="E34" i="90"/>
  <c r="G34" i="90" s="1"/>
  <c r="T7" i="85"/>
  <c r="T8" i="85"/>
  <c r="T9" i="85"/>
  <c r="T10" i="85"/>
  <c r="T11" i="85"/>
  <c r="T12" i="85"/>
  <c r="T13" i="85"/>
  <c r="T14" i="85"/>
  <c r="T15" i="85"/>
  <c r="T16" i="85"/>
  <c r="T17" i="85"/>
  <c r="T18" i="85"/>
  <c r="T19" i="85"/>
  <c r="T20" i="85"/>
  <c r="T21" i="85"/>
  <c r="T22" i="85"/>
  <c r="T23" i="85"/>
  <c r="T24" i="85"/>
  <c r="T25" i="85"/>
  <c r="T26" i="85"/>
  <c r="T27" i="85"/>
  <c r="T28" i="85"/>
  <c r="T29" i="85"/>
  <c r="T30" i="85"/>
  <c r="T31" i="85"/>
  <c r="T32" i="85"/>
  <c r="T33" i="85"/>
  <c r="T34" i="85"/>
  <c r="T35" i="85"/>
  <c r="T36" i="85"/>
  <c r="T37" i="85"/>
  <c r="T38" i="85"/>
  <c r="T39" i="85"/>
  <c r="T40" i="85"/>
  <c r="T41" i="85"/>
  <c r="T42" i="85"/>
  <c r="T43" i="85"/>
  <c r="T44" i="85"/>
  <c r="T45" i="85"/>
  <c r="T46" i="85"/>
  <c r="T47" i="85"/>
  <c r="T48" i="85"/>
  <c r="T49" i="85"/>
  <c r="T50" i="85"/>
  <c r="T51" i="85"/>
  <c r="T52" i="85"/>
  <c r="T53" i="85"/>
  <c r="T6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E52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E47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E33" i="85"/>
  <c r="F30" i="85"/>
  <c r="G30" i="85"/>
  <c r="H30" i="85"/>
  <c r="H53" i="85" s="1"/>
  <c r="I30" i="85"/>
  <c r="J30" i="85"/>
  <c r="K30" i="85"/>
  <c r="L30" i="85"/>
  <c r="M30" i="85"/>
  <c r="N30" i="85"/>
  <c r="O30" i="85"/>
  <c r="P30" i="85"/>
  <c r="P53" i="85" s="1"/>
  <c r="Q30" i="85"/>
  <c r="R30" i="85"/>
  <c r="S30" i="85"/>
  <c r="E30" i="85"/>
  <c r="E53" i="85" s="1"/>
  <c r="E40" i="90" l="1"/>
  <c r="G40" i="90" s="1"/>
  <c r="I18" i="90"/>
  <c r="I22" i="90"/>
  <c r="M53" i="85"/>
  <c r="F53" i="85"/>
  <c r="L53" i="85"/>
  <c r="S53" i="85"/>
  <c r="R53" i="85"/>
  <c r="J53" i="85"/>
  <c r="K53" i="85"/>
  <c r="Q53" i="85"/>
  <c r="I53" i="85"/>
  <c r="N53" i="85"/>
  <c r="O53" i="85"/>
  <c r="G53" i="85"/>
  <c r="J28" i="84"/>
  <c r="F44" i="84"/>
  <c r="I40" i="84"/>
  <c r="H40" i="84"/>
  <c r="F40" i="84"/>
  <c r="C40" i="84"/>
  <c r="B40" i="84"/>
  <c r="J39" i="84"/>
  <c r="E39" i="84"/>
  <c r="G39" i="84" s="1"/>
  <c r="J38" i="84"/>
  <c r="E38" i="84"/>
  <c r="G38" i="84" s="1"/>
  <c r="J37" i="84"/>
  <c r="E37" i="84"/>
  <c r="G37" i="84" s="1"/>
  <c r="J36" i="84"/>
  <c r="E36" i="84"/>
  <c r="G36" i="84" s="1"/>
  <c r="J35" i="84"/>
  <c r="E35" i="84"/>
  <c r="G35" i="84" s="1"/>
  <c r="D34" i="84"/>
  <c r="J34" i="84" s="1"/>
  <c r="J33" i="84"/>
  <c r="E33" i="84"/>
  <c r="G33" i="84" s="1"/>
  <c r="J32" i="84"/>
  <c r="E32" i="84"/>
  <c r="G32" i="84" s="1"/>
  <c r="J31" i="84"/>
  <c r="E31" i="84"/>
  <c r="G31" i="84" s="1"/>
  <c r="J30" i="84"/>
  <c r="E30" i="84"/>
  <c r="G30" i="84" s="1"/>
  <c r="J29" i="84"/>
  <c r="E29" i="84"/>
  <c r="G29" i="84" s="1"/>
  <c r="E28" i="84"/>
  <c r="G28" i="84" s="1"/>
  <c r="H18" i="84"/>
  <c r="H22" i="84" s="1"/>
  <c r="F18" i="84"/>
  <c r="E18" i="84"/>
  <c r="D18" i="84"/>
  <c r="C18" i="84"/>
  <c r="B18" i="84"/>
  <c r="G17" i="84"/>
  <c r="I17" i="84" s="1"/>
  <c r="G16" i="84"/>
  <c r="G15" i="84"/>
  <c r="G14" i="84"/>
  <c r="I14" i="84" s="1"/>
  <c r="G13" i="84"/>
  <c r="I13" i="84" s="1"/>
  <c r="G12" i="84"/>
  <c r="I12" i="84" s="1"/>
  <c r="G11" i="84"/>
  <c r="I11" i="84" s="1"/>
  <c r="G10" i="84"/>
  <c r="I10" i="84" s="1"/>
  <c r="G9" i="84"/>
  <c r="I9" i="84" s="1"/>
  <c r="G8" i="84"/>
  <c r="I8" i="84" s="1"/>
  <c r="G7" i="84"/>
  <c r="I7" i="84" s="1"/>
  <c r="G6" i="84"/>
  <c r="I6" i="84" s="1"/>
  <c r="G5" i="84"/>
  <c r="S32" i="83"/>
  <c r="R32" i="83"/>
  <c r="Q32" i="83"/>
  <c r="P32" i="83"/>
  <c r="O32" i="83"/>
  <c r="N32" i="83"/>
  <c r="M32" i="83"/>
  <c r="L32" i="83"/>
  <c r="K32" i="83"/>
  <c r="J32" i="83"/>
  <c r="I32" i="83"/>
  <c r="H32" i="83"/>
  <c r="G32" i="83"/>
  <c r="F32" i="83"/>
  <c r="E32" i="83"/>
  <c r="D32" i="83"/>
  <c r="T31" i="83"/>
  <c r="T30" i="83"/>
  <c r="T29" i="83"/>
  <c r="T28" i="83"/>
  <c r="T27" i="83"/>
  <c r="T26" i="83"/>
  <c r="T25" i="83"/>
  <c r="T24" i="83"/>
  <c r="T23" i="83"/>
  <c r="T22" i="83"/>
  <c r="T21" i="83"/>
  <c r="T20" i="83"/>
  <c r="T19" i="83"/>
  <c r="S18" i="83"/>
  <c r="S33" i="83" s="1"/>
  <c r="R18" i="83"/>
  <c r="Q18" i="83"/>
  <c r="Q33" i="83" s="1"/>
  <c r="P18" i="83"/>
  <c r="O18" i="83"/>
  <c r="N18" i="83"/>
  <c r="M18" i="83"/>
  <c r="M33" i="83" s="1"/>
  <c r="L18" i="83"/>
  <c r="K18" i="83"/>
  <c r="K33" i="83" s="1"/>
  <c r="J18" i="83"/>
  <c r="I18" i="83"/>
  <c r="I33" i="83" s="1"/>
  <c r="H18" i="83"/>
  <c r="G18" i="83"/>
  <c r="F18" i="83"/>
  <c r="E18" i="83"/>
  <c r="E33" i="83" s="1"/>
  <c r="D18" i="83"/>
  <c r="T17" i="83"/>
  <c r="T16" i="83"/>
  <c r="T15" i="83"/>
  <c r="T14" i="83"/>
  <c r="T13" i="83"/>
  <c r="T12" i="83"/>
  <c r="T11" i="83"/>
  <c r="T10" i="83"/>
  <c r="T9" i="83"/>
  <c r="T8" i="83"/>
  <c r="T7" i="83"/>
  <c r="T6" i="83"/>
  <c r="T5" i="83"/>
  <c r="O29" i="82"/>
  <c r="M29" i="82"/>
  <c r="L29" i="82"/>
  <c r="K29" i="82"/>
  <c r="J29" i="82"/>
  <c r="I29" i="82"/>
  <c r="H29" i="82"/>
  <c r="G29" i="82"/>
  <c r="F29" i="82"/>
  <c r="E29" i="82"/>
  <c r="D29" i="82"/>
  <c r="P28" i="82"/>
  <c r="P27" i="82"/>
  <c r="P26" i="82"/>
  <c r="P25" i="82"/>
  <c r="P24" i="82"/>
  <c r="P23" i="82"/>
  <c r="P22" i="82"/>
  <c r="P21" i="82"/>
  <c r="P20" i="82"/>
  <c r="P19" i="82"/>
  <c r="P18" i="82"/>
  <c r="N17" i="82"/>
  <c r="N29" i="82" s="1"/>
  <c r="P16" i="82"/>
  <c r="P15" i="82"/>
  <c r="P14" i="82"/>
  <c r="P13" i="82"/>
  <c r="P12" i="82"/>
  <c r="P11" i="82"/>
  <c r="P10" i="82"/>
  <c r="P9" i="82"/>
  <c r="P8" i="82"/>
  <c r="P7" i="82"/>
  <c r="P6" i="82"/>
  <c r="P5" i="82"/>
  <c r="P4" i="82"/>
  <c r="G44" i="90" l="1"/>
  <c r="D33" i="83"/>
  <c r="L33" i="83"/>
  <c r="P17" i="82"/>
  <c r="H33" i="83"/>
  <c r="P33" i="83"/>
  <c r="P29" i="82"/>
  <c r="J33" i="83"/>
  <c r="R33" i="83"/>
  <c r="J40" i="84"/>
  <c r="G18" i="84"/>
  <c r="I18" i="84" s="1"/>
  <c r="D40" i="84"/>
  <c r="I15" i="84"/>
  <c r="T32" i="83"/>
  <c r="F33" i="83"/>
  <c r="N33" i="83"/>
  <c r="T18" i="83"/>
  <c r="G33" i="83"/>
  <c r="O33" i="83"/>
  <c r="I5" i="84"/>
  <c r="E34" i="84"/>
  <c r="G34" i="84" s="1"/>
  <c r="P63" i="79"/>
  <c r="E63" i="79"/>
  <c r="F63" i="79"/>
  <c r="G63" i="79"/>
  <c r="H63" i="79"/>
  <c r="I63" i="79"/>
  <c r="J63" i="79"/>
  <c r="K63" i="79"/>
  <c r="L63" i="79"/>
  <c r="M63" i="79"/>
  <c r="N63" i="79"/>
  <c r="O63" i="79"/>
  <c r="D63" i="79"/>
  <c r="T33" i="83" l="1"/>
  <c r="E40" i="84"/>
  <c r="E18" i="81"/>
  <c r="G41" i="81"/>
  <c r="G45" i="81" s="1"/>
  <c r="C41" i="81"/>
  <c r="B41" i="81"/>
  <c r="F40" i="81"/>
  <c r="H40" i="81" s="1"/>
  <c r="F39" i="81"/>
  <c r="H39" i="81" s="1"/>
  <c r="F38" i="81"/>
  <c r="H38" i="81" s="1"/>
  <c r="F37" i="81"/>
  <c r="H37" i="81" s="1"/>
  <c r="F36" i="81"/>
  <c r="H36" i="81" s="1"/>
  <c r="F35" i="81"/>
  <c r="H35" i="81" s="1"/>
  <c r="F34" i="81"/>
  <c r="H34" i="81" s="1"/>
  <c r="H33" i="81"/>
  <c r="F33" i="81"/>
  <c r="F32" i="81"/>
  <c r="H32" i="81" s="1"/>
  <c r="F31" i="81"/>
  <c r="H31" i="81" s="1"/>
  <c r="F30" i="81"/>
  <c r="H30" i="81" s="1"/>
  <c r="F24" i="81"/>
  <c r="G18" i="81"/>
  <c r="D18" i="81"/>
  <c r="C18" i="81"/>
  <c r="F17" i="81"/>
  <c r="H17" i="81" s="1"/>
  <c r="F16" i="81"/>
  <c r="F15" i="81"/>
  <c r="F14" i="81"/>
  <c r="H14" i="81" s="1"/>
  <c r="C13" i="81"/>
  <c r="F13" i="81" s="1"/>
  <c r="H13" i="81" s="1"/>
  <c r="F12" i="81"/>
  <c r="H12" i="81" s="1"/>
  <c r="B18" i="81"/>
  <c r="F10" i="81"/>
  <c r="H10" i="81" s="1"/>
  <c r="F9" i="81"/>
  <c r="H9" i="81" s="1"/>
  <c r="F8" i="81"/>
  <c r="H8" i="81" s="1"/>
  <c r="F7" i="81"/>
  <c r="H7" i="81" s="1"/>
  <c r="F6" i="81"/>
  <c r="H6" i="81" s="1"/>
  <c r="F5" i="81"/>
  <c r="H5" i="81" s="1"/>
  <c r="P8" i="79"/>
  <c r="P9" i="79"/>
  <c r="P10" i="79"/>
  <c r="P11" i="79"/>
  <c r="P12" i="79"/>
  <c r="P13" i="79"/>
  <c r="P14" i="79"/>
  <c r="P15" i="79"/>
  <c r="P16" i="79"/>
  <c r="P17" i="79"/>
  <c r="P18" i="79"/>
  <c r="P19" i="79"/>
  <c r="P20" i="79"/>
  <c r="P21" i="79"/>
  <c r="P22" i="79"/>
  <c r="P23" i="79"/>
  <c r="P24" i="79"/>
  <c r="P25" i="79"/>
  <c r="P26" i="79"/>
  <c r="P27" i="79"/>
  <c r="P28" i="79"/>
  <c r="P29" i="79"/>
  <c r="P30" i="79"/>
  <c r="P31" i="79"/>
  <c r="P7" i="79"/>
  <c r="L32" i="79"/>
  <c r="M32" i="79"/>
  <c r="N32" i="79"/>
  <c r="O32" i="79"/>
  <c r="D32" i="79"/>
  <c r="E32" i="79"/>
  <c r="F32" i="79"/>
  <c r="G32" i="79"/>
  <c r="H32" i="79"/>
  <c r="I32" i="79"/>
  <c r="J32" i="79"/>
  <c r="K32" i="79"/>
  <c r="G40" i="84" l="1"/>
  <c r="G44" i="84"/>
  <c r="H15" i="81"/>
  <c r="F41" i="81"/>
  <c r="F11" i="81"/>
  <c r="H11" i="81" s="1"/>
  <c r="P32" i="79"/>
  <c r="H45" i="81" l="1"/>
  <c r="H41" i="81"/>
  <c r="F18" i="81"/>
  <c r="H18" i="81" l="1"/>
  <c r="G20" i="81" s="1"/>
  <c r="G20" i="78"/>
  <c r="G22" i="81" l="1"/>
  <c r="H22" i="81" s="1"/>
  <c r="H20" i="81"/>
  <c r="F6" i="78"/>
  <c r="H6" i="78" s="1"/>
  <c r="F7" i="78"/>
  <c r="H7" i="78" s="1"/>
  <c r="F8" i="78"/>
  <c r="F9" i="78"/>
  <c r="H9" i="78" s="1"/>
  <c r="F10" i="78"/>
  <c r="F12" i="78"/>
  <c r="F14" i="78"/>
  <c r="H14" i="78" s="1"/>
  <c r="F15" i="78"/>
  <c r="F16" i="78"/>
  <c r="F17" i="78"/>
  <c r="H17" i="78" s="1"/>
  <c r="F5" i="78"/>
  <c r="H5" i="78" s="1"/>
  <c r="E15" i="78"/>
  <c r="E14" i="78"/>
  <c r="E18" i="78" s="1"/>
  <c r="C8" i="78"/>
  <c r="F24" i="78"/>
  <c r="G41" i="78"/>
  <c r="G45" i="78" s="1"/>
  <c r="C41" i="78"/>
  <c r="B41" i="78"/>
  <c r="F40" i="78"/>
  <c r="H40" i="78" s="1"/>
  <c r="F39" i="78"/>
  <c r="H39" i="78" s="1"/>
  <c r="F38" i="78"/>
  <c r="H38" i="78" s="1"/>
  <c r="F37" i="78"/>
  <c r="H37" i="78" s="1"/>
  <c r="F36" i="78"/>
  <c r="H36" i="78" s="1"/>
  <c r="F35" i="78"/>
  <c r="H35" i="78" s="1"/>
  <c r="F34" i="78"/>
  <c r="H34" i="78" s="1"/>
  <c r="F33" i="78"/>
  <c r="H33" i="78" s="1"/>
  <c r="F32" i="78"/>
  <c r="H32" i="78" s="1"/>
  <c r="F31" i="78"/>
  <c r="H31" i="78" s="1"/>
  <c r="F30" i="78"/>
  <c r="G18" i="78"/>
  <c r="H20" i="78" s="1"/>
  <c r="C13" i="78"/>
  <c r="C18" i="78" s="1"/>
  <c r="H12" i="78"/>
  <c r="B11" i="78"/>
  <c r="D18" i="78"/>
  <c r="H11" i="78" l="1"/>
  <c r="F13" i="78"/>
  <c r="H13" i="78" s="1"/>
  <c r="H8" i="78"/>
  <c r="F11" i="78"/>
  <c r="B18" i="78"/>
  <c r="F41" i="78"/>
  <c r="H41" i="78" s="1"/>
  <c r="H30" i="78"/>
  <c r="H15" i="78"/>
  <c r="G22" i="78"/>
  <c r="H45" i="78"/>
  <c r="H10" i="78"/>
  <c r="F18" i="78" l="1"/>
  <c r="H18" i="78" s="1"/>
  <c r="H22" i="78" l="1"/>
  <c r="G18" i="77" l="1"/>
  <c r="G20" i="77"/>
  <c r="C13" i="77"/>
  <c r="C18" i="77" s="1"/>
  <c r="B11" i="77"/>
  <c r="F11" i="77" s="1"/>
  <c r="H11" i="77" s="1"/>
  <c r="B9" i="77"/>
  <c r="F9" i="77" s="1"/>
  <c r="H9" i="77" s="1"/>
  <c r="D10" i="77"/>
  <c r="F10" i="77" s="1"/>
  <c r="H10" i="77" s="1"/>
  <c r="E36" i="76"/>
  <c r="F36" i="76"/>
  <c r="G36" i="76"/>
  <c r="H36" i="76"/>
  <c r="I36" i="76"/>
  <c r="J36" i="76"/>
  <c r="K36" i="76"/>
  <c r="L36" i="76"/>
  <c r="M36" i="76"/>
  <c r="N36" i="76"/>
  <c r="O36" i="76"/>
  <c r="P36" i="76"/>
  <c r="Q36" i="76"/>
  <c r="R36" i="76"/>
  <c r="S36" i="76"/>
  <c r="T36" i="76"/>
  <c r="U36" i="76"/>
  <c r="V36" i="76"/>
  <c r="W36" i="76"/>
  <c r="X36" i="76"/>
  <c r="Y36" i="76"/>
  <c r="Z36" i="76"/>
  <c r="AA36" i="76"/>
  <c r="D36" i="76"/>
  <c r="E18" i="76"/>
  <c r="F18" i="76"/>
  <c r="G18" i="76"/>
  <c r="G38" i="76" s="1"/>
  <c r="H18" i="76"/>
  <c r="H38" i="76" s="1"/>
  <c r="I18" i="76"/>
  <c r="I38" i="76" s="1"/>
  <c r="J18" i="76"/>
  <c r="J38" i="76" s="1"/>
  <c r="K18" i="76"/>
  <c r="K38" i="76" s="1"/>
  <c r="L18" i="76"/>
  <c r="L38" i="76" s="1"/>
  <c r="M18" i="76"/>
  <c r="M38" i="76" s="1"/>
  <c r="N18" i="76"/>
  <c r="N38" i="76" s="1"/>
  <c r="O18" i="76"/>
  <c r="O38" i="76" s="1"/>
  <c r="P18" i="76"/>
  <c r="P38" i="76" s="1"/>
  <c r="Q18" i="76"/>
  <c r="Q38" i="76" s="1"/>
  <c r="R18" i="76"/>
  <c r="R38" i="76" s="1"/>
  <c r="S18" i="76"/>
  <c r="S38" i="76" s="1"/>
  <c r="T18" i="76"/>
  <c r="T38" i="76" s="1"/>
  <c r="U18" i="76"/>
  <c r="U38" i="76" s="1"/>
  <c r="V18" i="76"/>
  <c r="V38" i="76" s="1"/>
  <c r="W18" i="76"/>
  <c r="W38" i="76" s="1"/>
  <c r="X18" i="76"/>
  <c r="X38" i="76" s="1"/>
  <c r="Y18" i="76"/>
  <c r="Y38" i="76" s="1"/>
  <c r="Z18" i="76"/>
  <c r="Z38" i="76" s="1"/>
  <c r="AA18" i="76"/>
  <c r="AA38" i="76" s="1"/>
  <c r="D18" i="76"/>
  <c r="G38" i="77"/>
  <c r="G42" i="77" s="1"/>
  <c r="D38" i="77"/>
  <c r="C38" i="77"/>
  <c r="B38" i="77"/>
  <c r="F37" i="77"/>
  <c r="H37" i="77" s="1"/>
  <c r="F36" i="77"/>
  <c r="H36" i="77" s="1"/>
  <c r="F35" i="77"/>
  <c r="H35" i="77" s="1"/>
  <c r="F34" i="77"/>
  <c r="H34" i="77" s="1"/>
  <c r="F33" i="77"/>
  <c r="H33" i="77" s="1"/>
  <c r="F32" i="77"/>
  <c r="H32" i="77" s="1"/>
  <c r="F31" i="77"/>
  <c r="H31" i="77" s="1"/>
  <c r="F30" i="77"/>
  <c r="H30" i="77" s="1"/>
  <c r="F29" i="77"/>
  <c r="H29" i="77" s="1"/>
  <c r="F28" i="77"/>
  <c r="H28" i="77" s="1"/>
  <c r="F27" i="77"/>
  <c r="D18" i="77"/>
  <c r="B18" i="77"/>
  <c r="F17" i="77"/>
  <c r="H17" i="77" s="1"/>
  <c r="F16" i="77"/>
  <c r="F15" i="77"/>
  <c r="F14" i="77"/>
  <c r="H14" i="77" s="1"/>
  <c r="F12" i="77"/>
  <c r="F8" i="77"/>
  <c r="H8" i="77" s="1"/>
  <c r="F7" i="77"/>
  <c r="H7" i="77" s="1"/>
  <c r="F6" i="77"/>
  <c r="H6" i="77" s="1"/>
  <c r="F5" i="77"/>
  <c r="H5" i="77" s="1"/>
  <c r="O39" i="76" l="1"/>
  <c r="H12" i="77"/>
  <c r="G22" i="77"/>
  <c r="H15" i="77"/>
  <c r="F38" i="77"/>
  <c r="H42" i="77" s="1"/>
  <c r="H27" i="77"/>
  <c r="F13" i="77"/>
  <c r="H13" i="77" s="1"/>
  <c r="W20" i="71"/>
  <c r="X20" i="71"/>
  <c r="Y20" i="71"/>
  <c r="Z20" i="71"/>
  <c r="AA20" i="71"/>
  <c r="R20" i="71"/>
  <c r="S20" i="71"/>
  <c r="T20" i="71"/>
  <c r="U20" i="71"/>
  <c r="V20" i="71"/>
  <c r="C13" i="74"/>
  <c r="D27" i="74"/>
  <c r="H38" i="77" l="1"/>
  <c r="F18" i="77"/>
  <c r="G40" i="74"/>
  <c r="G44" i="74" s="1"/>
  <c r="D40" i="74"/>
  <c r="C40" i="74"/>
  <c r="B40" i="74"/>
  <c r="F39" i="74"/>
  <c r="H39" i="74" s="1"/>
  <c r="F38" i="74"/>
  <c r="H38" i="74" s="1"/>
  <c r="F37" i="74"/>
  <c r="H37" i="74" s="1"/>
  <c r="F36" i="74"/>
  <c r="H36" i="74" s="1"/>
  <c r="F35" i="74"/>
  <c r="H35" i="74" s="1"/>
  <c r="F34" i="74"/>
  <c r="H34" i="74" s="1"/>
  <c r="F33" i="74"/>
  <c r="H33" i="74" s="1"/>
  <c r="F32" i="74"/>
  <c r="H32" i="74" s="1"/>
  <c r="F31" i="74"/>
  <c r="H31" i="74" s="1"/>
  <c r="F30" i="74"/>
  <c r="H30" i="74" s="1"/>
  <c r="F29" i="74"/>
  <c r="H29" i="74" s="1"/>
  <c r="F28" i="74"/>
  <c r="H28" i="74" s="1"/>
  <c r="F27" i="74"/>
  <c r="G20" i="74"/>
  <c r="D18" i="74"/>
  <c r="C18" i="74"/>
  <c r="B18" i="74"/>
  <c r="F17" i="74"/>
  <c r="H17" i="74" s="1"/>
  <c r="F16" i="74"/>
  <c r="F15" i="74"/>
  <c r="F14" i="74"/>
  <c r="H14" i="74" s="1"/>
  <c r="F13" i="74"/>
  <c r="H13" i="74" s="1"/>
  <c r="G12" i="74"/>
  <c r="F12" i="74"/>
  <c r="F11" i="74"/>
  <c r="H11" i="74" s="1"/>
  <c r="F10" i="74"/>
  <c r="H10" i="74" s="1"/>
  <c r="F9" i="74"/>
  <c r="H9" i="74" s="1"/>
  <c r="F8" i="74"/>
  <c r="H8" i="74" s="1"/>
  <c r="F7" i="74"/>
  <c r="H7" i="74" s="1"/>
  <c r="F6" i="74"/>
  <c r="H6" i="74" s="1"/>
  <c r="F5" i="74"/>
  <c r="H5" i="74" s="1"/>
  <c r="AA37" i="71"/>
  <c r="Z37" i="71"/>
  <c r="Y37" i="71"/>
  <c r="X37" i="71"/>
  <c r="W37" i="71"/>
  <c r="V37" i="71"/>
  <c r="U37" i="71"/>
  <c r="T37" i="71"/>
  <c r="S37" i="71"/>
  <c r="R37" i="71"/>
  <c r="Q37" i="71"/>
  <c r="P37" i="71"/>
  <c r="O37" i="71"/>
  <c r="N37" i="71"/>
  <c r="M37" i="71"/>
  <c r="L37" i="71"/>
  <c r="K37" i="71"/>
  <c r="J37" i="71"/>
  <c r="I37" i="71"/>
  <c r="H37" i="71"/>
  <c r="G37" i="71"/>
  <c r="F37" i="71"/>
  <c r="E37" i="71"/>
  <c r="D37" i="71"/>
  <c r="C37" i="71"/>
  <c r="Q20" i="71"/>
  <c r="P20" i="71"/>
  <c r="O20" i="71"/>
  <c r="N20" i="71"/>
  <c r="M20" i="71"/>
  <c r="L20" i="71"/>
  <c r="K20" i="71"/>
  <c r="J20" i="71"/>
  <c r="I20" i="71"/>
  <c r="H20" i="71"/>
  <c r="G20" i="71"/>
  <c r="F20" i="71"/>
  <c r="E20" i="71"/>
  <c r="D20" i="71"/>
  <c r="C20" i="71"/>
  <c r="H22" i="77" l="1"/>
  <c r="H18" i="77"/>
  <c r="H12" i="74"/>
  <c r="F40" i="74"/>
  <c r="H44" i="74" s="1"/>
  <c r="H15" i="74"/>
  <c r="H27" i="74"/>
  <c r="F18" i="74"/>
  <c r="G18" i="74"/>
  <c r="G22" i="74" s="1"/>
  <c r="D37" i="68"/>
  <c r="E37" i="68"/>
  <c r="F37" i="68"/>
  <c r="F38" i="68" s="1"/>
  <c r="G37" i="68"/>
  <c r="H37" i="68"/>
  <c r="I37" i="68"/>
  <c r="J37" i="68"/>
  <c r="K37" i="68"/>
  <c r="L37" i="68"/>
  <c r="M37" i="68"/>
  <c r="N37" i="68"/>
  <c r="N38" i="68" s="1"/>
  <c r="O37" i="68"/>
  <c r="P37" i="68"/>
  <c r="Q37" i="68"/>
  <c r="R37" i="68"/>
  <c r="R38" i="68" s="1"/>
  <c r="S37" i="68"/>
  <c r="T37" i="68"/>
  <c r="C37" i="68"/>
  <c r="T20" i="68"/>
  <c r="S20" i="68"/>
  <c r="R20" i="68"/>
  <c r="Q20" i="68"/>
  <c r="Q38" i="68" s="1"/>
  <c r="P20" i="68"/>
  <c r="O20" i="68"/>
  <c r="N20" i="68"/>
  <c r="M20" i="68"/>
  <c r="M38" i="68" s="1"/>
  <c r="L20" i="68"/>
  <c r="K20" i="68"/>
  <c r="J20" i="68"/>
  <c r="I20" i="68"/>
  <c r="H20" i="68"/>
  <c r="G20" i="68"/>
  <c r="F20" i="68"/>
  <c r="E20" i="68"/>
  <c r="D20" i="68"/>
  <c r="C20" i="68"/>
  <c r="G61" i="67"/>
  <c r="G65" i="67" s="1"/>
  <c r="D61" i="67"/>
  <c r="C61" i="67"/>
  <c r="B61" i="67"/>
  <c r="F60" i="67"/>
  <c r="H60" i="67" s="1"/>
  <c r="F59" i="67"/>
  <c r="H59" i="67" s="1"/>
  <c r="F58" i="67"/>
  <c r="H58" i="67" s="1"/>
  <c r="F57" i="67"/>
  <c r="H57" i="67" s="1"/>
  <c r="F56" i="67"/>
  <c r="H56" i="67" s="1"/>
  <c r="F55" i="67"/>
  <c r="H55" i="67" s="1"/>
  <c r="F54" i="67"/>
  <c r="H54" i="67" s="1"/>
  <c r="F53" i="67"/>
  <c r="H53" i="67" s="1"/>
  <c r="F52" i="67"/>
  <c r="H52" i="67" s="1"/>
  <c r="F51" i="67"/>
  <c r="H51" i="67" s="1"/>
  <c r="F50" i="67"/>
  <c r="H50" i="67" s="1"/>
  <c r="F49" i="67"/>
  <c r="H49" i="67" s="1"/>
  <c r="F48" i="67"/>
  <c r="G41" i="67"/>
  <c r="D39" i="67"/>
  <c r="C39" i="67"/>
  <c r="B39" i="67"/>
  <c r="F38" i="67"/>
  <c r="H38" i="67" s="1"/>
  <c r="F37" i="67"/>
  <c r="F36" i="67"/>
  <c r="F35" i="67"/>
  <c r="H35" i="67" s="1"/>
  <c r="F34" i="67"/>
  <c r="H34" i="67" s="1"/>
  <c r="G33" i="67"/>
  <c r="G39" i="67" s="1"/>
  <c r="G43" i="67" s="1"/>
  <c r="F33" i="67"/>
  <c r="H33" i="67" s="1"/>
  <c r="F32" i="67"/>
  <c r="H32" i="67" s="1"/>
  <c r="F31" i="67"/>
  <c r="H31" i="67" s="1"/>
  <c r="H30" i="67"/>
  <c r="F30" i="67"/>
  <c r="F29" i="67"/>
  <c r="H29" i="67" s="1"/>
  <c r="F28" i="67"/>
  <c r="F27" i="67"/>
  <c r="H27" i="67" s="1"/>
  <c r="F26" i="67"/>
  <c r="H26" i="67" s="1"/>
  <c r="G19" i="67"/>
  <c r="G17" i="67"/>
  <c r="G21" i="67" s="1"/>
  <c r="D17" i="67"/>
  <c r="C17" i="67"/>
  <c r="F16" i="67"/>
  <c r="H16" i="67" s="1"/>
  <c r="F15" i="67"/>
  <c r="H15" i="67" s="1"/>
  <c r="F14" i="67"/>
  <c r="H14" i="67" s="1"/>
  <c r="B13" i="67"/>
  <c r="B17" i="67" s="1"/>
  <c r="F12" i="67"/>
  <c r="F11" i="67"/>
  <c r="H11" i="67" s="1"/>
  <c r="F10" i="67"/>
  <c r="H10" i="67" s="1"/>
  <c r="F9" i="67"/>
  <c r="H9" i="67" s="1"/>
  <c r="F8" i="67"/>
  <c r="H8" i="67" s="1"/>
  <c r="F7" i="67"/>
  <c r="H7" i="67" s="1"/>
  <c r="F6" i="67"/>
  <c r="H6" i="67" s="1"/>
  <c r="F5" i="67"/>
  <c r="H5" i="67" s="1"/>
  <c r="H36" i="67" l="1"/>
  <c r="G38" i="68"/>
  <c r="D38" i="68"/>
  <c r="H40" i="74"/>
  <c r="H22" i="74"/>
  <c r="H18" i="74"/>
  <c r="C38" i="68"/>
  <c r="L38" i="68"/>
  <c r="F13" i="67"/>
  <c r="H12" i="67" s="1"/>
  <c r="K38" i="68"/>
  <c r="I38" i="68"/>
  <c r="J38" i="68"/>
  <c r="H38" i="68"/>
  <c r="S38" i="68"/>
  <c r="T38" i="68"/>
  <c r="E38" i="68"/>
  <c r="O38" i="68"/>
  <c r="P38" i="68"/>
  <c r="F39" i="67"/>
  <c r="F61" i="67"/>
  <c r="H65" i="67" s="1"/>
  <c r="H43" i="67"/>
  <c r="H39" i="67"/>
  <c r="H48" i="67"/>
  <c r="H28" i="67"/>
  <c r="C34" i="66"/>
  <c r="C36" i="66" s="1"/>
  <c r="D34" i="66"/>
  <c r="D33" i="66"/>
  <c r="F33" i="66" s="1"/>
  <c r="H33" i="66" s="1"/>
  <c r="D29" i="66"/>
  <c r="F29" i="66" s="1"/>
  <c r="H29" i="66" s="1"/>
  <c r="D24" i="66"/>
  <c r="F24" i="66" s="1"/>
  <c r="H24" i="66" s="1"/>
  <c r="B36" i="66"/>
  <c r="F35" i="66"/>
  <c r="H35" i="66" s="1"/>
  <c r="F32" i="66"/>
  <c r="H32" i="66" s="1"/>
  <c r="G31" i="66"/>
  <c r="G36" i="66" s="1"/>
  <c r="G40" i="66" s="1"/>
  <c r="F31" i="66"/>
  <c r="F30" i="66"/>
  <c r="H30" i="66" s="1"/>
  <c r="F28" i="66"/>
  <c r="H28" i="66" s="1"/>
  <c r="F27" i="66"/>
  <c r="H27" i="66" s="1"/>
  <c r="F26" i="66"/>
  <c r="H26" i="66" s="1"/>
  <c r="F25" i="66"/>
  <c r="H25" i="66" s="1"/>
  <c r="G17" i="66"/>
  <c r="D17" i="66"/>
  <c r="F16" i="66"/>
  <c r="H16" i="66" s="1"/>
  <c r="C17" i="66"/>
  <c r="F14" i="66"/>
  <c r="H14" i="66" s="1"/>
  <c r="B17" i="66"/>
  <c r="F12" i="66"/>
  <c r="F11" i="66"/>
  <c r="H11" i="66" s="1"/>
  <c r="F10" i="66"/>
  <c r="H10" i="66" s="1"/>
  <c r="F9" i="66"/>
  <c r="H9" i="66" s="1"/>
  <c r="F8" i="66"/>
  <c r="H8" i="66" s="1"/>
  <c r="F7" i="66"/>
  <c r="H7" i="66" s="1"/>
  <c r="F6" i="66"/>
  <c r="H6" i="66" s="1"/>
  <c r="F5" i="66"/>
  <c r="H5" i="66" s="1"/>
  <c r="D37" i="65"/>
  <c r="E37" i="65"/>
  <c r="E38" i="65" s="1"/>
  <c r="F37" i="65"/>
  <c r="F38" i="65" s="1"/>
  <c r="G37" i="65"/>
  <c r="H37" i="65"/>
  <c r="I37" i="65"/>
  <c r="I38" i="65" s="1"/>
  <c r="J37" i="65"/>
  <c r="K37" i="65"/>
  <c r="L37" i="65"/>
  <c r="M37" i="65"/>
  <c r="M38" i="65" s="1"/>
  <c r="N37" i="65"/>
  <c r="O37" i="65"/>
  <c r="P37" i="65"/>
  <c r="Q37" i="65"/>
  <c r="C37" i="65"/>
  <c r="C38" i="65" s="1"/>
  <c r="D20" i="65"/>
  <c r="E20" i="65"/>
  <c r="F20" i="65"/>
  <c r="G20" i="65"/>
  <c r="H20" i="65"/>
  <c r="H38" i="65" s="1"/>
  <c r="I20" i="65"/>
  <c r="J20" i="65"/>
  <c r="K20" i="65"/>
  <c r="L20" i="65"/>
  <c r="M20" i="65"/>
  <c r="N20" i="65"/>
  <c r="O20" i="65"/>
  <c r="P20" i="65"/>
  <c r="P38" i="65" s="1"/>
  <c r="Q20" i="65"/>
  <c r="C20" i="65"/>
  <c r="K38" i="65" l="1"/>
  <c r="J38" i="65"/>
  <c r="Q38" i="65"/>
  <c r="G38" i="65"/>
  <c r="N38" i="65"/>
  <c r="L38" i="65"/>
  <c r="D38" i="65"/>
  <c r="F34" i="66"/>
  <c r="H34" i="66" s="1"/>
  <c r="F17" i="67"/>
  <c r="H17" i="67" s="1"/>
  <c r="H61" i="67"/>
  <c r="H31" i="66"/>
  <c r="O38" i="65"/>
  <c r="D36" i="66"/>
  <c r="F15" i="66"/>
  <c r="H15" i="66" s="1"/>
  <c r="F13" i="66"/>
  <c r="H12" i="66" s="1"/>
  <c r="F36" i="66" l="1"/>
  <c r="F17" i="66"/>
  <c r="H40" i="66"/>
  <c r="H36" i="66"/>
  <c r="H17" i="66" l="1"/>
</calcChain>
</file>

<file path=xl/sharedStrings.xml><?xml version="1.0" encoding="utf-8"?>
<sst xmlns="http://schemas.openxmlformats.org/spreadsheetml/2006/main" count="6391" uniqueCount="923">
  <si>
    <t>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</si>
  <si>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</si>
  <si>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</si>
  <si>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</si>
  <si>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</si>
  <si>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</si>
  <si>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</si>
  <si>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</si>
  <si>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</si>
  <si>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/>
  </si>
  <si>
    <t>T0500LB350M602</t>
  </si>
  <si>
    <t>T0500LB240M370B</t>
  </si>
  <si>
    <t>TA6V UKAD DIA 240 MULT 370 KG</t>
  </si>
  <si>
    <t>T0518LB125</t>
  </si>
  <si>
    <t>TA6V STD DIA 125 UKAD</t>
  </si>
  <si>
    <t>T0600LB110</t>
  </si>
  <si>
    <t>TA6V ELI UKAD DIA 110 MM</t>
  </si>
  <si>
    <t>T0518LB330</t>
  </si>
  <si>
    <t>TA6V STD DIA 330  UKAD</t>
  </si>
  <si>
    <t>T0518LB240</t>
  </si>
  <si>
    <t>TA6V STD DIA 240 UKAD</t>
  </si>
  <si>
    <t>TA6V STD DIA 180 UKAD</t>
  </si>
  <si>
    <t>T0518LB200</t>
  </si>
  <si>
    <t>TA6V STD DIA 200 UKAD</t>
  </si>
  <si>
    <t>TA6V STD DIA 220  UKAD</t>
  </si>
  <si>
    <t>T0518LB280</t>
  </si>
  <si>
    <t>TA6V STD DIA 280 UKAD</t>
  </si>
  <si>
    <t>T0517LB180</t>
  </si>
  <si>
    <t>TA6V STD DIA 180  UKAD</t>
  </si>
  <si>
    <t>T0518LB220</t>
  </si>
  <si>
    <t xml:space="preserve">Mis à jour le   </t>
  </si>
  <si>
    <t>Total général</t>
  </si>
  <si>
    <t>ARTICLE</t>
  </si>
  <si>
    <t>Prévisionnel, contenant des besoins fermes et prévisionnelles. Les quantités sont sujets à modification</t>
  </si>
  <si>
    <t>Nom Fournisseur</t>
  </si>
  <si>
    <t>UKAD</t>
  </si>
  <si>
    <t>T0518LB180</t>
  </si>
  <si>
    <t>T0500LP650X305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</si>
  <si>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</si>
  <si>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</si>
  <si>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</si>
  <si>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</si>
  <si>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</si>
  <si>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</si>
  <si>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</si>
  <si>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</si>
  <si>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</si>
  <si>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</si>
  <si>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</si>
  <si>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</si>
  <si>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</si>
  <si>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</si>
  <si>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</si>
  <si>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</si>
  <si>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</si>
  <si>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T0518LB330MIL</t>
  </si>
  <si>
    <t>Dia 240 Ancizes **</t>
  </si>
  <si>
    <t>** Les quantités Ancizes sont des moyennes par rapport aux EB livrées / commandées</t>
  </si>
  <si>
    <t>T0500LB180B</t>
  </si>
  <si>
    <t>Conbid 2019</t>
  </si>
  <si>
    <t>Qté reçue 2019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</si>
  <si>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</si>
  <si>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</si>
  <si>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</si>
  <si>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</si>
  <si>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</si>
  <si>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</si>
  <si>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</si>
  <si>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</si>
  <si>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</si>
  <si>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</si>
  <si>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</si>
  <si>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</si>
  <si>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</si>
  <si>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</si>
  <si>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</si>
  <si>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</si>
  <si>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</si>
  <si>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</si>
  <si>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</si>
  <si>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Commentaires au 14/05/2018</t>
  </si>
  <si>
    <t>T0500LB240B</t>
  </si>
  <si>
    <t>T0518LB330B_4B</t>
  </si>
  <si>
    <t>T0519LB160</t>
  </si>
  <si>
    <t>T0519LB220</t>
  </si>
  <si>
    <t xml:space="preserve">transfert pyramides "plats" à prévoir </t>
  </si>
  <si>
    <t>baisse à venir  pour transfert Pyramides  vers dia 280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</si>
  <si>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</si>
  <si>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</si>
  <si>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</si>
  <si>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</si>
  <si>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</si>
  <si>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STD DIA 330 UKAD 4 BARRES</t>
  </si>
  <si>
    <t>TA6V UKAD STD D 240BOMBARDIER</t>
  </si>
  <si>
    <t>T0517LB330</t>
  </si>
  <si>
    <t xml:space="preserve"> PA24194</t>
  </si>
  <si>
    <t xml:space="preserve"> PA24195</t>
  </si>
  <si>
    <t>T0518LB240DEV</t>
  </si>
  <si>
    <t>Commentaires du 13/06/2018</t>
  </si>
  <si>
    <t>juin 2018 = change request fait pour -32800kg suite baisse A350</t>
  </si>
  <si>
    <t>juin 2018 = change request fait pour -600kg</t>
  </si>
  <si>
    <t>Baisse A330Neo à intégrer</t>
  </si>
  <si>
    <t>Baisse A330Neo à intégrer, change request à faire</t>
  </si>
  <si>
    <t>Baisse A350 à intégrer avec un change request</t>
  </si>
  <si>
    <t>De nombreux change request restent à transmettre dès que l'expression des besoins d'Airbus est clarifié (part de marché et baisse des différents programmes avion).</t>
  </si>
  <si>
    <t>Airbus</t>
  </si>
  <si>
    <t>Hors Airbus</t>
  </si>
  <si>
    <t>Commentaires du 19/07/2018</t>
  </si>
  <si>
    <t>Baisse &amp; Reports ADI intégré dans prévisionnel, change request à faire</t>
  </si>
  <si>
    <t>Les change request de juin sont toujours sans réponse.
Nous sommes en cours d'éffectuer des demandes de correction et des baisses au niveau des programmes -900 et -1000</t>
  </si>
  <si>
    <t>Rajout pièces A350_1000 (initial dia 240)</t>
  </si>
  <si>
    <t>Baisse A350  intégré, change request à faire pour ensemble des baisses 
Changement dia sur version allégée A350_1000 passe en dia 200</t>
  </si>
  <si>
    <t>juin 2018 = change request fait pour -32800kg suite baisse A350 sans réponse</t>
  </si>
  <si>
    <t>juin 2018 = change request fait pour -600kg sans réponse</t>
  </si>
  <si>
    <t>Commentaires du 07/08/2018</t>
  </si>
  <si>
    <t>Mise à jour carnets clients ok.
Les change request de juin et juillet n'ont pas été traité par Airbus à ce jour</t>
  </si>
  <si>
    <t>à venir  transfert Pyramides  vers dia 280
Nouvelle baisse A350, change request à faire -36T</t>
  </si>
  <si>
    <t>T0500LP650X305S</t>
  </si>
  <si>
    <t>Commentaires du 11/10/2018</t>
  </si>
  <si>
    <t>en cours transfert Pyramides  vers dia 280</t>
  </si>
  <si>
    <t xml:space="preserve">en cours transfert pyramides "plats" </t>
  </si>
  <si>
    <t>1910</t>
  </si>
  <si>
    <t xml:space="preserve"> PA24667</t>
  </si>
  <si>
    <t>Commentaires du 29/11/2018</t>
  </si>
  <si>
    <t>T0518LB330 &amp; T0517LB330</t>
  </si>
  <si>
    <t>Livraison Conbid 2018 sur 2019</t>
  </si>
  <si>
    <t>Change request fait -76T pyramides &amp; -20T dia 240</t>
  </si>
  <si>
    <t>T0518LB140</t>
  </si>
  <si>
    <t>matière pas prévu au Conbid, à intégrer en 2020</t>
  </si>
  <si>
    <t xml:space="preserve"> PA24984</t>
  </si>
  <si>
    <t xml:space="preserve"> PA24989</t>
  </si>
  <si>
    <t>1911</t>
  </si>
  <si>
    <t>Change request</t>
  </si>
  <si>
    <t>Commentaires au 20/12/2018</t>
  </si>
  <si>
    <t>Change request à faire en janvier dès étude de la baisse des Pyramides.</t>
  </si>
  <si>
    <t>Changement carnet Airbus pas encore intégré dans ce prévisionnel</t>
  </si>
  <si>
    <t>Baisse reçu d'Airbus -&gt; change request à faire</t>
  </si>
  <si>
    <t>650*305 USI MIN 1020KG MPM132</t>
  </si>
  <si>
    <t>11002379</t>
  </si>
  <si>
    <t>11002384</t>
  </si>
  <si>
    <t xml:space="preserve"> PA25462</t>
  </si>
  <si>
    <t>Commentaires au 23/01/2019</t>
  </si>
  <si>
    <t>Conbid 2019 (au 04/12/2018)</t>
  </si>
  <si>
    <t>écart = excédents</t>
  </si>
  <si>
    <t>Baisse des pyramides rajusté en janvier</t>
  </si>
  <si>
    <t>Baisses A330 Neo en fin décembre</t>
  </si>
  <si>
    <t>Baisses Airbus : proto ADI &amp; A380 &amp; A400M &amp; A330Neo (Ancizes)
à demander change request - 80T</t>
  </si>
  <si>
    <t>Baisse Airbus : ADI
Change request à demander -20T</t>
  </si>
  <si>
    <t>Baisses A380 en fin décembre</t>
  </si>
  <si>
    <t>Change request à demander pour -100T, à regarder avec prochain bilan Airbus si rajustement dia 200 et 220 à demander.</t>
  </si>
  <si>
    <t>Commentaires au 06/02/2019</t>
  </si>
  <si>
    <t>Qté cdé 2019 (non livrée)</t>
  </si>
  <si>
    <t>Changement deuxième pyramide vers dia 280 intégré</t>
  </si>
  <si>
    <t>Transfert des UWF allégées vers dia 330 intégré, à affiner lors du transfert en Avril/Mai</t>
  </si>
  <si>
    <t>Rajout de la deuxième pyramide</t>
  </si>
  <si>
    <t>Rajout des UWF allégées</t>
  </si>
  <si>
    <t>Baisse A330Neo de janvier intégré</t>
  </si>
  <si>
    <t>Maintenir change request sur dia 240 et 330  suite baisses programmes</t>
  </si>
  <si>
    <t>T0519LB260M278</t>
  </si>
  <si>
    <t>CONTRAT</t>
  </si>
  <si>
    <t>Commentaires au 05/03/2019</t>
  </si>
  <si>
    <t>Maintenir change request sur dia 240 et 330  suite baisses programmes
A venir baisse programme 123 (A350 &amp; A330) et baisse A380</t>
  </si>
  <si>
    <t>1912</t>
  </si>
  <si>
    <t>T0510LB240B</t>
  </si>
  <si>
    <t>TA6V UKAD ECOTI STD DIA 240</t>
  </si>
  <si>
    <t xml:space="preserve"> PA25417</t>
  </si>
  <si>
    <t xml:space="preserve"> PA25418</t>
  </si>
  <si>
    <t xml:space="preserve"> PA25434</t>
  </si>
  <si>
    <t xml:space="preserve"> PA25529</t>
  </si>
  <si>
    <t xml:space="preserve"> PA25531</t>
  </si>
  <si>
    <t xml:space="preserve"> PA25532</t>
  </si>
  <si>
    <t xml:space="preserve"> PA25542</t>
  </si>
  <si>
    <t xml:space="preserve"> PA25543</t>
  </si>
  <si>
    <t xml:space="preserve"> PA25560</t>
  </si>
  <si>
    <t xml:space="preserve"> PA25561</t>
  </si>
  <si>
    <t xml:space="preserve"> PA25564</t>
  </si>
  <si>
    <t xml:space="preserve"> PA25565</t>
  </si>
  <si>
    <t xml:space="preserve"> PA25654</t>
  </si>
  <si>
    <t xml:space="preserve"> PA25656</t>
  </si>
  <si>
    <t xml:space="preserve"> PA25660</t>
  </si>
  <si>
    <t xml:space="preserve"> PA25661</t>
  </si>
  <si>
    <t xml:space="preserve"> PA25662</t>
  </si>
  <si>
    <t xml:space="preserve"> PA25663</t>
  </si>
  <si>
    <t xml:space="preserve"> PA25669</t>
  </si>
  <si>
    <t xml:space="preserve"> PA25670</t>
  </si>
  <si>
    <t xml:space="preserve"> PA25699</t>
  </si>
  <si>
    <t xml:space="preserve"> PA25727</t>
  </si>
  <si>
    <t xml:space="preserve"> PA25870</t>
  </si>
  <si>
    <t xml:space="preserve"> PA25918</t>
  </si>
  <si>
    <t>TA6V STD DIA 140 UKAD</t>
  </si>
  <si>
    <t>ANNEE</t>
  </si>
  <si>
    <t>MOIS</t>
  </si>
  <si>
    <t>SLS</t>
  </si>
  <si>
    <t>T0518LB300M389</t>
  </si>
  <si>
    <t>T0518LB300M397</t>
  </si>
  <si>
    <t>Commentaires au 18/04/2019</t>
  </si>
  <si>
    <t>Baisse A380 change request +/- 2T fait</t>
  </si>
  <si>
    <t>Baisse A380 change request +/- 20T fait</t>
  </si>
  <si>
    <t>Baisse A380 change request fait pour - 24T</t>
  </si>
  <si>
    <t xml:space="preserve"> PA25964</t>
  </si>
  <si>
    <t>TA6V STD DIA 330 UKAD MILITAIR</t>
  </si>
  <si>
    <t>11002488</t>
  </si>
  <si>
    <t xml:space="preserve"> PA25541</t>
  </si>
  <si>
    <t xml:space="preserve"> PA26014</t>
  </si>
  <si>
    <t xml:space="preserve"> PA26018</t>
  </si>
  <si>
    <t>Commentaires au 15/05/2019</t>
  </si>
  <si>
    <t>Augmentation besoin suite plus excédents et retards UKAD</t>
  </si>
  <si>
    <t>rendement UKAD inférieur aux prévisions donc besoin augmenté de 16T</t>
  </si>
  <si>
    <t>Change request du 11/04/2019 réduction 24T suite baisse A380 toujours en attente de validation par Airbus</t>
  </si>
  <si>
    <t>Conbid 2020</t>
  </si>
  <si>
    <t>Qté reçue 2020</t>
  </si>
  <si>
    <t>Qté cdé 2020 (non livrée)</t>
  </si>
  <si>
    <t>Prévisionnel 2020</t>
  </si>
  <si>
    <t>Livraison Conbid 2019 sur 2020</t>
  </si>
  <si>
    <t>Total 2020</t>
  </si>
  <si>
    <t>Ecarts Conbid 2020</t>
  </si>
  <si>
    <t>Les doorframe ne font pas partie du Conbid 2020 car passant en Ecoti</t>
  </si>
  <si>
    <t>Fort taux d'excédents à prévoir</t>
  </si>
  <si>
    <t>Les previsions du premier trimestre sont conformes, les carnets doivent se concrétiser pour les autres trimestres 2020</t>
  </si>
  <si>
    <t xml:space="preserve"> PA26047</t>
  </si>
  <si>
    <t xml:space="preserve"> PA26062</t>
  </si>
  <si>
    <t>Le Conbid contient UWF qui sont passé en dia 330 courant 2019</t>
  </si>
  <si>
    <t>Commentaires au 06/06/2019</t>
  </si>
  <si>
    <t>rendement UKAD inférieur aux prévisions rajouts supplémentaires à prévoir</t>
  </si>
  <si>
    <t>2001</t>
  </si>
  <si>
    <t xml:space="preserve"> PA26146</t>
  </si>
  <si>
    <t xml:space="preserve"> PA26147</t>
  </si>
  <si>
    <t xml:space="preserve"> PA26155</t>
  </si>
  <si>
    <t xml:space="preserve"> PA26156</t>
  </si>
  <si>
    <t xml:space="preserve"> PA26226</t>
  </si>
  <si>
    <t xml:space="preserve"> PA26227</t>
  </si>
  <si>
    <t xml:space="preserve"> PA26228</t>
  </si>
  <si>
    <t xml:space="preserve"> PA26431</t>
  </si>
  <si>
    <t xml:space="preserve"> PA26432</t>
  </si>
  <si>
    <t xml:space="preserve"> PA26540</t>
  </si>
  <si>
    <t xml:space="preserve"> PA26541</t>
  </si>
  <si>
    <t xml:space="preserve"> PA26542</t>
  </si>
  <si>
    <t xml:space="preserve"> PA26543</t>
  </si>
  <si>
    <t xml:space="preserve"> PA26545</t>
  </si>
  <si>
    <t xml:space="preserve"> PA26546</t>
  </si>
  <si>
    <t xml:space="preserve"> PA26547</t>
  </si>
  <si>
    <t xml:space="preserve"> PA26548</t>
  </si>
  <si>
    <t xml:space="preserve"> PA26549</t>
  </si>
  <si>
    <t xml:space="preserve"> PA26550</t>
  </si>
  <si>
    <t xml:space="preserve"> PA26551</t>
  </si>
  <si>
    <t>11002650</t>
  </si>
  <si>
    <t>11002657</t>
  </si>
  <si>
    <t>11002712</t>
  </si>
  <si>
    <t>11002713</t>
  </si>
  <si>
    <t>2003</t>
  </si>
  <si>
    <t>2002</t>
  </si>
  <si>
    <t>2004</t>
  </si>
  <si>
    <t>11002677</t>
  </si>
  <si>
    <t>11002659</t>
  </si>
  <si>
    <t>11002660</t>
  </si>
  <si>
    <t xml:space="preserve"> PA26433</t>
  </si>
  <si>
    <t xml:space="preserve"> PA26435</t>
  </si>
  <si>
    <t xml:space="preserve"> PA26436</t>
  </si>
  <si>
    <t xml:space="preserve"> PA26438</t>
  </si>
  <si>
    <t xml:space="preserve"> PA26439</t>
  </si>
  <si>
    <t xml:space="preserve"> PA26440</t>
  </si>
  <si>
    <t xml:space="preserve"> PA26441</t>
  </si>
  <si>
    <t xml:space="preserve"> PA26442</t>
  </si>
  <si>
    <t xml:space="preserve"> PA26443</t>
  </si>
  <si>
    <t xml:space="preserve"> PA26444</t>
  </si>
  <si>
    <t xml:space="preserve"> PA26445</t>
  </si>
  <si>
    <t xml:space="preserve"> PA26450</t>
  </si>
  <si>
    <t xml:space="preserve"> PA26451</t>
  </si>
  <si>
    <t xml:space="preserve"> PA26452</t>
  </si>
  <si>
    <t xml:space="preserve"> PA26454</t>
  </si>
  <si>
    <t xml:space="preserve"> PA26457</t>
  </si>
  <si>
    <t xml:space="preserve"> PA26458</t>
  </si>
  <si>
    <t xml:space="preserve"> PA26460</t>
  </si>
  <si>
    <t xml:space="preserve"> PA26461</t>
  </si>
  <si>
    <t xml:space="preserve"> PA26462</t>
  </si>
  <si>
    <t xml:space="preserve"> PA26463</t>
  </si>
  <si>
    <t xml:space="preserve"> PA26464</t>
  </si>
  <si>
    <t xml:space="preserve"> PA26465</t>
  </si>
  <si>
    <t xml:space="preserve"> PA26466</t>
  </si>
  <si>
    <t xml:space="preserve"> PA26467</t>
  </si>
  <si>
    <t xml:space="preserve"> PA26468</t>
  </si>
  <si>
    <t xml:space="preserve"> PA26469</t>
  </si>
  <si>
    <t xml:space="preserve"> PA26470</t>
  </si>
  <si>
    <t xml:space="preserve"> PA26471</t>
  </si>
  <si>
    <t xml:space="preserve"> PA26472</t>
  </si>
  <si>
    <t xml:space="preserve"> PA26473</t>
  </si>
  <si>
    <t xml:space="preserve"> PA26474</t>
  </si>
  <si>
    <t xml:space="preserve"> PA26475</t>
  </si>
  <si>
    <t xml:space="preserve"> PA26483</t>
  </si>
  <si>
    <t xml:space="preserve"> PA26484</t>
  </si>
  <si>
    <t xml:space="preserve"> PA26485</t>
  </si>
  <si>
    <t xml:space="preserve"> PA26486</t>
  </si>
  <si>
    <t xml:space="preserve"> PA26487</t>
  </si>
  <si>
    <t xml:space="preserve"> PA26492</t>
  </si>
  <si>
    <t xml:space="preserve"> PA26493</t>
  </si>
  <si>
    <t xml:space="preserve"> PA26494</t>
  </si>
  <si>
    <t xml:space="preserve"> PA26495</t>
  </si>
  <si>
    <t xml:space="preserve"> PA26496</t>
  </si>
  <si>
    <t xml:space="preserve"> PA26497</t>
  </si>
  <si>
    <t xml:space="preserve"> PA26498</t>
  </si>
  <si>
    <t xml:space="preserve"> PA26499</t>
  </si>
  <si>
    <t xml:space="preserve"> PA26500</t>
  </si>
  <si>
    <t xml:space="preserve"> PA26501</t>
  </si>
  <si>
    <t xml:space="preserve"> PA26502</t>
  </si>
  <si>
    <t xml:space="preserve"> PA26503</t>
  </si>
  <si>
    <t xml:space="preserve"> PA26504</t>
  </si>
  <si>
    <t xml:space="preserve"> PA26505</t>
  </si>
  <si>
    <t xml:space="preserve"> PA26506</t>
  </si>
  <si>
    <t xml:space="preserve"> PA26507</t>
  </si>
  <si>
    <t xml:space="preserve"> PA26517</t>
  </si>
  <si>
    <t xml:space="preserve"> PA26518</t>
  </si>
  <si>
    <t xml:space="preserve"> PA26519</t>
  </si>
  <si>
    <t xml:space="preserve"> PA26520</t>
  </si>
  <si>
    <t xml:space="preserve"> PA26521</t>
  </si>
  <si>
    <t xml:space="preserve"> PA26522</t>
  </si>
  <si>
    <t xml:space="preserve"> PA26523</t>
  </si>
  <si>
    <t xml:space="preserve"> PA26524</t>
  </si>
  <si>
    <t xml:space="preserve"> PA26525</t>
  </si>
  <si>
    <t xml:space="preserve"> PA26526</t>
  </si>
  <si>
    <t xml:space="preserve"> PA26527</t>
  </si>
  <si>
    <t xml:space="preserve"> PA26528</t>
  </si>
  <si>
    <t xml:space="preserve"> PA26529</t>
  </si>
  <si>
    <t xml:space="preserve"> PA26530</t>
  </si>
  <si>
    <t xml:space="preserve"> PA26434</t>
  </si>
  <si>
    <t xml:space="preserve"> PA26446</t>
  </si>
  <si>
    <t xml:space="preserve"> PA26449</t>
  </si>
  <si>
    <t xml:space="preserve"> PA26453</t>
  </si>
  <si>
    <t xml:space="preserve"> PA26455</t>
  </si>
  <si>
    <t xml:space="preserve"> PA26456</t>
  </si>
  <si>
    <t xml:space="preserve"> PA26491</t>
  </si>
  <si>
    <t xml:space="preserve"> PA26531</t>
  </si>
  <si>
    <t xml:space="preserve"> PA26532</t>
  </si>
  <si>
    <t xml:space="preserve"> PA26533</t>
  </si>
  <si>
    <t>11002661</t>
  </si>
  <si>
    <t>11002606</t>
  </si>
  <si>
    <t>11002662</t>
  </si>
  <si>
    <t>11002654</t>
  </si>
  <si>
    <t>11002655</t>
  </si>
  <si>
    <t>11002678</t>
  </si>
  <si>
    <t>11002679</t>
  </si>
  <si>
    <t>11002680</t>
  </si>
  <si>
    <t>11002663</t>
  </si>
  <si>
    <t>11002651</t>
  </si>
  <si>
    <t>11002682</t>
  </si>
  <si>
    <t>11002666</t>
  </si>
  <si>
    <t>11002685</t>
  </si>
  <si>
    <t>2005</t>
  </si>
  <si>
    <t>2006</t>
  </si>
  <si>
    <t>2007</t>
  </si>
  <si>
    <t>Airbus hors Conbid</t>
  </si>
  <si>
    <t>T0510LB180B</t>
  </si>
  <si>
    <t>Total Conbid</t>
  </si>
  <si>
    <t>Fort taux d'excédents inclus dans les prévisions  (&gt;40%)</t>
  </si>
  <si>
    <t>Fort taux d'excédents inclus dans les prévisions  (&gt;20%)</t>
  </si>
  <si>
    <t>A vérifier les besoins et Conbid pour ajustement éventuel (Conbid faible ?)</t>
  </si>
  <si>
    <t>Le dia 240 Conbid contient UWF qui sont passé en dia 330 courant 2019</t>
  </si>
  <si>
    <t>Taux d'excédents inclus dans les prévisions  (&gt;8%)</t>
  </si>
  <si>
    <t>Fin de l'année à surveiller selon retards UKAD et optimisations barres, un suprlus est probable</t>
  </si>
  <si>
    <t>Fin de l'année à surveiller selon retards UKAD, un suprlus est probable</t>
  </si>
  <si>
    <t>Fin de l'année à surveiller la situation reste tendu</t>
  </si>
  <si>
    <t>Commentaires au 21/08/2019</t>
  </si>
  <si>
    <t xml:space="preserve"> PA26558</t>
  </si>
  <si>
    <t xml:space="preserve"> PA26559</t>
  </si>
  <si>
    <t xml:space="preserve"> PA26560</t>
  </si>
  <si>
    <t xml:space="preserve"> PA26561</t>
  </si>
  <si>
    <t xml:space="preserve"> PA26562</t>
  </si>
  <si>
    <t xml:space="preserve"> PA26563</t>
  </si>
  <si>
    <t xml:space="preserve"> PA26564</t>
  </si>
  <si>
    <t xml:space="preserve"> PA26565</t>
  </si>
  <si>
    <t xml:space="preserve"> PA26566</t>
  </si>
  <si>
    <t xml:space="preserve"> PA26567</t>
  </si>
  <si>
    <t xml:space="preserve"> PA26568</t>
  </si>
  <si>
    <t xml:space="preserve"> PA26569</t>
  </si>
  <si>
    <t xml:space="preserve"> PA26570</t>
  </si>
  <si>
    <t xml:space="preserve"> PA26571</t>
  </si>
  <si>
    <t xml:space="preserve"> PA26572</t>
  </si>
  <si>
    <t xml:space="preserve"> PA26593</t>
  </si>
  <si>
    <t xml:space="preserve"> PA26594</t>
  </si>
  <si>
    <t xml:space="preserve"> PA26703</t>
  </si>
  <si>
    <t xml:space="preserve"> PA26704</t>
  </si>
  <si>
    <t xml:space="preserve"> PA26705</t>
  </si>
  <si>
    <t xml:space="preserve"> PA26706</t>
  </si>
  <si>
    <t xml:space="preserve"> PA26707</t>
  </si>
  <si>
    <t xml:space="preserve"> PA26708</t>
  </si>
  <si>
    <t>TA6V UKAD ECOTI STD DIA 180</t>
  </si>
  <si>
    <t xml:space="preserve"> PA26552</t>
  </si>
  <si>
    <t xml:space="preserve"> PA26553</t>
  </si>
  <si>
    <t xml:space="preserve"> PA26554</t>
  </si>
  <si>
    <t xml:space="preserve"> PA26555</t>
  </si>
  <si>
    <t xml:space="preserve"> PA26556</t>
  </si>
  <si>
    <t>Airbus Hors Conbid</t>
  </si>
  <si>
    <t>Total hors Conbid, hors Airbus</t>
  </si>
  <si>
    <t xml:space="preserve"> PA26930</t>
  </si>
  <si>
    <t xml:space="preserve"> PA27021</t>
  </si>
  <si>
    <t>RETARD 11002667</t>
  </si>
  <si>
    <t>RETARD 11002670</t>
  </si>
  <si>
    <t>RETARD 11002671</t>
  </si>
  <si>
    <t xml:space="preserve"> PA26931</t>
  </si>
  <si>
    <t>2009</t>
  </si>
  <si>
    <t>Commentaires au 21/10/2019</t>
  </si>
  <si>
    <t>T0502LB330M524</t>
  </si>
  <si>
    <t>2020-TIT-UKD-0082</t>
  </si>
  <si>
    <t>2020-TIT-UKD-0126</t>
  </si>
  <si>
    <t>2020-TIT-UKD-0144</t>
  </si>
  <si>
    <t>2020-TIT-UKD-0227</t>
  </si>
  <si>
    <t>2020-TIT-UKD-0239</t>
  </si>
  <si>
    <t>2020-TIT-UKD-0195</t>
  </si>
  <si>
    <t>2020-TIT-UKD-0129</t>
  </si>
  <si>
    <t>2020-TIT-UKD-0197</t>
  </si>
  <si>
    <t>2020-TIT-UKD-0198</t>
  </si>
  <si>
    <t>2020-TIT-UKD-0234</t>
  </si>
  <si>
    <t>2020-TIT-UKD-0084</t>
  </si>
  <si>
    <t>2020-TIT-UKD-0124</t>
  </si>
  <si>
    <t>2020-TIT-UKD-0192</t>
  </si>
  <si>
    <t>2020-TIT-UKD-0193</t>
  </si>
  <si>
    <t>2020-TIT-UKD-0125</t>
  </si>
  <si>
    <t>2020-TIT-UKD-0161</t>
  </si>
  <si>
    <t>2020-TIT-UKD-0672</t>
  </si>
  <si>
    <t>2020-TIT-UKD-0083</t>
  </si>
  <si>
    <t>Conbid 2020 (au 17/10/2019/2019)</t>
  </si>
  <si>
    <t>Conbid 2019 (au 21/11/2019)</t>
  </si>
  <si>
    <t>excédents</t>
  </si>
  <si>
    <t xml:space="preserve">voir dia 330 = UWF allégées vers dia 330 </t>
  </si>
  <si>
    <t>Conbid 2020 (au 21/11/2019)</t>
  </si>
  <si>
    <t>Change request -40T</t>
  </si>
  <si>
    <t>excédents inclus dans les prévisions  (&gt;40%)</t>
  </si>
  <si>
    <t>excédents inclus dans les prévisions  (&gt;20%)</t>
  </si>
  <si>
    <t>Change request -30T</t>
  </si>
  <si>
    <t xml:space="preserve">T0518LB330 </t>
  </si>
  <si>
    <t>excédents inclus dans les prévisions (&gt;20%)</t>
  </si>
  <si>
    <t>perte de 116T par rapport au précédent prévisionnel (787T -&gt; 671T)</t>
  </si>
  <si>
    <t>Conbid 2021</t>
  </si>
  <si>
    <t>Qté reçue 2021</t>
  </si>
  <si>
    <t>Qté cdé 2021 (non livrée)</t>
  </si>
  <si>
    <t>Prévisionnel 2021</t>
  </si>
  <si>
    <t>Livraison Conbid 2020 sur 2021</t>
  </si>
  <si>
    <t>Total 2021</t>
  </si>
  <si>
    <t>Ecarts Conbid 2021</t>
  </si>
  <si>
    <t>excédents inclus   (&gt;40%), le  Conbid doit être +/- 17T</t>
  </si>
  <si>
    <t>inclure les doorframe en dia 330 au lieu 240</t>
  </si>
  <si>
    <t>rajouter le beta dia 330 car pas de sustitution en T0518L</t>
  </si>
  <si>
    <t>Change request pour la mise en stock UTEXAM</t>
  </si>
  <si>
    <t xml:space="preserve"> +/- 50T excédentaire par rapport au Conbid est dû aux excédents  et au stock déjà à Pamiers (20T plats &amp; dia 280)</t>
  </si>
  <si>
    <t>change request à faire dès que les parts de marché des pyramides A350 (100% -&gt; 50%) connu</t>
  </si>
  <si>
    <r>
      <t>Change request -40T (</t>
    </r>
    <r>
      <rPr>
        <b/>
        <sz val="9"/>
        <color rgb="FFFF0000"/>
        <rFont val="Calibri"/>
        <family val="2"/>
        <scheme val="minor"/>
      </rPr>
      <t>prévisionnel 23T  si stock fin 2019 = 0</t>
    </r>
    <r>
      <rPr>
        <sz val="9"/>
        <color rgb="FFFF0000"/>
        <rFont val="Calibri"/>
        <family val="2"/>
        <scheme val="minor"/>
      </rPr>
      <t>)</t>
    </r>
  </si>
  <si>
    <t>A voir transfert sur Pamiers en dia 200</t>
  </si>
  <si>
    <t>Commentaires au 21/11/2019</t>
  </si>
  <si>
    <t xml:space="preserve">Baisse carnet airbus, change request à faire -5,5T </t>
  </si>
  <si>
    <t xml:space="preserve">Baisse des pyramides, change request à faire -37,4T </t>
  </si>
  <si>
    <t xml:space="preserve">Année </t>
  </si>
  <si>
    <t>mois</t>
  </si>
  <si>
    <t xml:space="preserve"> PA27401</t>
  </si>
  <si>
    <t xml:space="preserve"> PA27402</t>
  </si>
  <si>
    <t xml:space="preserve"> PA27403</t>
  </si>
  <si>
    <t xml:space="preserve"> PA27404</t>
  </si>
  <si>
    <t xml:space="preserve"> PA27405</t>
  </si>
  <si>
    <t xml:space="preserve"> PA27406</t>
  </si>
  <si>
    <t xml:space="preserve"> PA27418</t>
  </si>
  <si>
    <t xml:space="preserve"> PA27422</t>
  </si>
  <si>
    <t xml:space="preserve"> PA27423</t>
  </si>
  <si>
    <t xml:space="preserve"> PA27424</t>
  </si>
  <si>
    <t>TA6V STD DIA 300 MULT397 UKAD</t>
  </si>
  <si>
    <t>TA6V STD DIA 300 MULT389 UKAD</t>
  </si>
  <si>
    <t>11002705</t>
  </si>
  <si>
    <t>11002706</t>
  </si>
  <si>
    <t>11002707</t>
  </si>
  <si>
    <t>11002850</t>
  </si>
  <si>
    <t>11002851</t>
  </si>
  <si>
    <t>11002852</t>
  </si>
  <si>
    <t>11002853</t>
  </si>
  <si>
    <t>11002855</t>
  </si>
  <si>
    <t>11002856</t>
  </si>
  <si>
    <t>11002857</t>
  </si>
  <si>
    <t>11002858</t>
  </si>
  <si>
    <t>11002859</t>
  </si>
  <si>
    <t>11002860</t>
  </si>
  <si>
    <t>11002738</t>
  </si>
  <si>
    <t>11002871</t>
  </si>
  <si>
    <t>11002873</t>
  </si>
  <si>
    <t>11002874</t>
  </si>
  <si>
    <t>11002875</t>
  </si>
  <si>
    <t>11002876</t>
  </si>
  <si>
    <t>11002877</t>
  </si>
  <si>
    <t>11002878</t>
  </si>
  <si>
    <t>11002879</t>
  </si>
  <si>
    <t>11002880</t>
  </si>
  <si>
    <t>11002881</t>
  </si>
  <si>
    <t>11002882</t>
  </si>
  <si>
    <t>11002883</t>
  </si>
  <si>
    <t>11002884</t>
  </si>
  <si>
    <t>11002885</t>
  </si>
  <si>
    <t>11002770</t>
  </si>
  <si>
    <t>11002854</t>
  </si>
  <si>
    <t>11002886</t>
  </si>
  <si>
    <t>11002887</t>
  </si>
  <si>
    <t>11002888</t>
  </si>
  <si>
    <t>11002891</t>
  </si>
  <si>
    <t>11002892</t>
  </si>
  <si>
    <t>2011</t>
  </si>
  <si>
    <t>2010</t>
  </si>
  <si>
    <t xml:space="preserve"> PA26557</t>
  </si>
  <si>
    <t xml:space="preserve"> PA26936</t>
  </si>
  <si>
    <t xml:space="preserve"> PA27101</t>
  </si>
  <si>
    <t xml:space="preserve"> PA27104</t>
  </si>
  <si>
    <t xml:space="preserve"> PA27433</t>
  </si>
  <si>
    <t>11002846</t>
  </si>
  <si>
    <t>11002843</t>
  </si>
  <si>
    <t>11002842</t>
  </si>
  <si>
    <t>11002845</t>
  </si>
  <si>
    <t>11002811</t>
  </si>
  <si>
    <t>11002812</t>
  </si>
  <si>
    <t>11002813</t>
  </si>
  <si>
    <t>11002814</t>
  </si>
  <si>
    <t>11002815</t>
  </si>
  <si>
    <t>11002816</t>
  </si>
  <si>
    <t>11002817</t>
  </si>
  <si>
    <t>11002818</t>
  </si>
  <si>
    <t>11002890</t>
  </si>
  <si>
    <t>11002829</t>
  </si>
  <si>
    <t>11002830</t>
  </si>
  <si>
    <t>11002831</t>
  </si>
  <si>
    <t>11002773</t>
  </si>
  <si>
    <t>11002774</t>
  </si>
  <si>
    <t>11002775</t>
  </si>
  <si>
    <t>11002776</t>
  </si>
  <si>
    <t>11002777</t>
  </si>
  <si>
    <t>11002778</t>
  </si>
  <si>
    <t>11002779</t>
  </si>
  <si>
    <t>11002780</t>
  </si>
  <si>
    <t>11002781</t>
  </si>
  <si>
    <t>11002782</t>
  </si>
  <si>
    <t>11002783</t>
  </si>
  <si>
    <t>11002784</t>
  </si>
  <si>
    <t>11002785</t>
  </si>
  <si>
    <t>11002786</t>
  </si>
  <si>
    <t>11002787</t>
  </si>
  <si>
    <t>11002788</t>
  </si>
  <si>
    <t>11002789</t>
  </si>
  <si>
    <t>11002790</t>
  </si>
  <si>
    <t>11002791</t>
  </si>
  <si>
    <t>11002792</t>
  </si>
  <si>
    <t>11002793</t>
  </si>
  <si>
    <t>11002794</t>
  </si>
  <si>
    <t>11002861</t>
  </si>
  <si>
    <t>11002862</t>
  </si>
  <si>
    <t>11002863</t>
  </si>
  <si>
    <t>11002864</t>
  </si>
  <si>
    <t>11002865</t>
  </si>
  <si>
    <t>11002819</t>
  </si>
  <si>
    <t>11002820</t>
  </si>
  <si>
    <t>11002821</t>
  </si>
  <si>
    <t>11002822</t>
  </si>
  <si>
    <t>11002823</t>
  </si>
  <si>
    <t>11002824</t>
  </si>
  <si>
    <t>11002825</t>
  </si>
  <si>
    <t>11002826</t>
  </si>
  <si>
    <t>11002832</t>
  </si>
  <si>
    <t>11002833</t>
  </si>
  <si>
    <t>11002834</t>
  </si>
  <si>
    <t>11002835</t>
  </si>
  <si>
    <t>11002836</t>
  </si>
  <si>
    <t>11002837</t>
  </si>
  <si>
    <t>11002838</t>
  </si>
  <si>
    <t>11002839</t>
  </si>
  <si>
    <t>11002840</t>
  </si>
  <si>
    <t>11002795</t>
  </si>
  <si>
    <t>11002796</t>
  </si>
  <si>
    <t>11002797</t>
  </si>
  <si>
    <t>11002798</t>
  </si>
  <si>
    <t>11002799</t>
  </si>
  <si>
    <t>11002800</t>
  </si>
  <si>
    <t>11002801</t>
  </si>
  <si>
    <t>11002802</t>
  </si>
  <si>
    <t>11002803</t>
  </si>
  <si>
    <t>11002804</t>
  </si>
  <si>
    <t>11002805</t>
  </si>
  <si>
    <t>11002806</t>
  </si>
  <si>
    <t>11002807</t>
  </si>
  <si>
    <t>11002808</t>
  </si>
  <si>
    <t>11002809</t>
  </si>
  <si>
    <t>11002810</t>
  </si>
  <si>
    <t>11002844</t>
  </si>
  <si>
    <t>11002893</t>
  </si>
  <si>
    <t>11002894</t>
  </si>
  <si>
    <t>11002895</t>
  </si>
  <si>
    <t>11002827</t>
  </si>
  <si>
    <t>11002896</t>
  </si>
  <si>
    <t>2012</t>
  </si>
  <si>
    <t>T0518LB200DEV</t>
  </si>
  <si>
    <t>T0605LB200</t>
  </si>
  <si>
    <t>11002920</t>
  </si>
  <si>
    <t>RETARD 11002843</t>
  </si>
  <si>
    <t>RETARD 11002820</t>
  </si>
  <si>
    <t>RETARD 11002821</t>
  </si>
  <si>
    <t xml:space="preserve"> PA27102</t>
  </si>
  <si>
    <t xml:space="preserve"> PA27105</t>
  </si>
  <si>
    <t xml:space="preserve"> PA27106</t>
  </si>
  <si>
    <t xml:space="preserve"> PA27434</t>
  </si>
  <si>
    <t xml:space="preserve"> PA27527</t>
  </si>
  <si>
    <t xml:space="preserve"> PA27528</t>
  </si>
  <si>
    <t xml:space="preserve"> PA27529</t>
  </si>
  <si>
    <t xml:space="preserve"> PA27531</t>
  </si>
  <si>
    <t xml:space="preserve"> PA27532</t>
  </si>
  <si>
    <t xml:space="preserve"> PA27533</t>
  </si>
  <si>
    <t xml:space="preserve"> PA27534</t>
  </si>
  <si>
    <t xml:space="preserve"> PA27535</t>
  </si>
  <si>
    <t xml:space="preserve"> PA27536</t>
  </si>
  <si>
    <t xml:space="preserve"> PA27586</t>
  </si>
  <si>
    <t xml:space="preserve"> PA27587</t>
  </si>
  <si>
    <t xml:space="preserve"> PA27588</t>
  </si>
  <si>
    <t xml:space="preserve"> PA27589</t>
  </si>
  <si>
    <t xml:space="preserve"> PA27675</t>
  </si>
  <si>
    <t xml:space="preserve"> PA27730</t>
  </si>
  <si>
    <t xml:space="preserve"> PA27732</t>
  </si>
  <si>
    <t>*TA6V STD DIA 200 UKAD</t>
  </si>
  <si>
    <t>11002915</t>
  </si>
  <si>
    <t>11002916</t>
  </si>
  <si>
    <t>11002918</t>
  </si>
  <si>
    <t>11002949</t>
  </si>
  <si>
    <t>11002950</t>
  </si>
  <si>
    <t>11002951</t>
  </si>
  <si>
    <t>11002959</t>
  </si>
  <si>
    <t>11002957</t>
  </si>
  <si>
    <t>11002952</t>
  </si>
  <si>
    <t>11002953</t>
  </si>
  <si>
    <t>11002954</t>
  </si>
  <si>
    <t>11002955</t>
  </si>
  <si>
    <t>11002956</t>
  </si>
  <si>
    <t>11002962</t>
  </si>
  <si>
    <t>11002958</t>
  </si>
  <si>
    <t>Total Hors Conbid</t>
  </si>
  <si>
    <t>RETARD 11002379</t>
  </si>
  <si>
    <t>RETARD 11002712</t>
  </si>
  <si>
    <t>11002848</t>
  </si>
  <si>
    <t>11002847</t>
  </si>
  <si>
    <t xml:space="preserve"> PA26728</t>
  </si>
  <si>
    <t xml:space="preserve"> PA26729</t>
  </si>
  <si>
    <t xml:space="preserve"> PA27711</t>
  </si>
  <si>
    <t xml:space="preserve"> PA27712</t>
  </si>
  <si>
    <t>*TA6V ELI UKAD DIA 200 MM</t>
  </si>
  <si>
    <t>RETARD 11002872</t>
  </si>
  <si>
    <t>RETARD 11002873</t>
  </si>
  <si>
    <t>RETARD 11002874</t>
  </si>
  <si>
    <t>RETARD 11002875</t>
  </si>
  <si>
    <t>RETARD 11002876</t>
  </si>
  <si>
    <t>RETARD 11002877</t>
  </si>
  <si>
    <t>RETARD 11002878</t>
  </si>
  <si>
    <t>RETARD 11002879</t>
  </si>
  <si>
    <t>STATUS 11002880</t>
  </si>
  <si>
    <t>RETARD 11002886</t>
  </si>
  <si>
    <t>RETARD 11002887</t>
  </si>
  <si>
    <t>11002919</t>
  </si>
  <si>
    <t>11002901</t>
  </si>
  <si>
    <t>11002931</t>
  </si>
  <si>
    <t>11002932</t>
  </si>
  <si>
    <t>11002933</t>
  </si>
  <si>
    <t>11002658</t>
  </si>
  <si>
    <t>11002605</t>
  </si>
  <si>
    <t>Hors Conbid</t>
  </si>
  <si>
    <t>Changement à prévoir sur le prévisionnel en dia 200</t>
  </si>
  <si>
    <t>Commentaires au 16/01/2020</t>
  </si>
  <si>
    <t>Baisse ADI A350  +/- 22T intégré dans prévisionnel</t>
  </si>
  <si>
    <t>Baisse ADI A350 intégré dans prévisionnel</t>
  </si>
  <si>
    <t>Change request -110 000kg fait mi décembre sans réponse</t>
  </si>
  <si>
    <t>Attendre validation change request car nouvelles demandes à faire valider par le demand revieuw de fin janvier, à statuer après.</t>
  </si>
  <si>
    <t>A déterminer après changement de diamètre</t>
  </si>
  <si>
    <t>Somme de QTE_REST</t>
  </si>
  <si>
    <t>FOURNISSEUR</t>
  </si>
  <si>
    <t>24/01 change request -33T validée</t>
  </si>
  <si>
    <t>CR-2020-TIT-0601 avec -34T en attente réponse</t>
  </si>
  <si>
    <t>CR-2020-TIT-0601 avec -38T en attente réponse</t>
  </si>
  <si>
    <t>CR-2020-TIT-0602/04/05 avec -40T en attente réponse</t>
  </si>
  <si>
    <t>Commentaires au 17/02/2020</t>
  </si>
  <si>
    <t>Conbid 2020 (au 17/02/2020)</t>
  </si>
  <si>
    <t>Ecart suite passage Longerons Ancizes en dia 200</t>
  </si>
  <si>
    <t>Type 
livr</t>
  </si>
  <si>
    <t xml:space="preserve"> PA27695</t>
  </si>
  <si>
    <t xml:space="preserve"> PA27696</t>
  </si>
  <si>
    <t xml:space="preserve"> PA27839</t>
  </si>
  <si>
    <t xml:space="preserve"> PA27840</t>
  </si>
  <si>
    <t xml:space="preserve"> PA27841</t>
  </si>
  <si>
    <t xml:space="preserve"> PA27844</t>
  </si>
  <si>
    <t>P</t>
  </si>
  <si>
    <t>11002960</t>
  </si>
  <si>
    <t>11002961</t>
  </si>
  <si>
    <t>11003003</t>
  </si>
  <si>
    <t>11003001</t>
  </si>
  <si>
    <t>11003002</t>
  </si>
  <si>
    <t>11002999</t>
  </si>
  <si>
    <t>11003000</t>
  </si>
  <si>
    <t xml:space="preserve"> PA27964</t>
  </si>
  <si>
    <t xml:space="preserve"> PA27965</t>
  </si>
  <si>
    <t>2101</t>
  </si>
  <si>
    <t xml:space="preserve"> PA27968</t>
  </si>
  <si>
    <t xml:space="preserve"> PA27969</t>
  </si>
  <si>
    <t xml:space="preserve"> PA27970</t>
  </si>
  <si>
    <t>11002994</t>
  </si>
  <si>
    <t>11002991</t>
  </si>
  <si>
    <t>11002992</t>
  </si>
  <si>
    <t>11002998</t>
  </si>
  <si>
    <t>11002993</t>
  </si>
  <si>
    <t>2008</t>
  </si>
  <si>
    <t>ARC Avenant ?</t>
  </si>
  <si>
    <t>ARC ??</t>
  </si>
  <si>
    <t>Commentaires au 01/04/2020</t>
  </si>
  <si>
    <t>T0518LB200 &amp; T0500LB200</t>
  </si>
  <si>
    <t>T0518LB220 &amp; T0500LB220</t>
  </si>
  <si>
    <t>T0518LB240 &amp; T0500LB240</t>
  </si>
  <si>
    <t>Conbid 2020 (au 31/03/2020)</t>
  </si>
  <si>
    <r>
      <t>Change request -40T (</t>
    </r>
    <r>
      <rPr>
        <b/>
        <sz val="9"/>
        <rFont val="Calibri"/>
        <family val="2"/>
        <scheme val="minor"/>
      </rPr>
      <t>prévisionnel 23T  si stock fin 2019 = 0</t>
    </r>
    <r>
      <rPr>
        <sz val="9"/>
        <rFont val="Calibri"/>
        <family val="2"/>
        <scheme val="minor"/>
      </rPr>
      <t>)</t>
    </r>
  </si>
  <si>
    <t>Annulations souhaitées au 01/04/2020</t>
  </si>
  <si>
    <t>CR à faire pour -30T (baisse A350-900/1000)</t>
  </si>
  <si>
    <t>CR à faire pour -2,5T (Fitting A350-900)</t>
  </si>
  <si>
    <t>CR à faire pour -5T (baisse RIB &amp; Trunnion A350)</t>
  </si>
  <si>
    <t xml:space="preserve">CR à faire pour -20T (baisse pyramides A350) </t>
  </si>
  <si>
    <t>CR à faire pour 5T (baisse A350)</t>
  </si>
  <si>
    <t>CR à faire pour -11T (Pyramides A350)</t>
  </si>
  <si>
    <t>T0517LB180 Doorframe</t>
  </si>
  <si>
    <t>T0500LB220</t>
  </si>
  <si>
    <t>T0500LB240</t>
  </si>
  <si>
    <t>T0500LB200</t>
  </si>
  <si>
    <t xml:space="preserve">Reste à livrer </t>
  </si>
  <si>
    <t>au 22/04/2020</t>
  </si>
  <si>
    <t>Annulations souhaitées</t>
  </si>
  <si>
    <t>Semestre 1</t>
  </si>
  <si>
    <t>Semestre 2</t>
  </si>
  <si>
    <t>Total</t>
  </si>
  <si>
    <t xml:space="preserve">Nouveau </t>
  </si>
  <si>
    <t>Annulations souhaitées au 22/04/2020</t>
  </si>
  <si>
    <t>annulation du prévisionnel 11T</t>
  </si>
  <si>
    <t>annulation du prévisionnel 5T5</t>
  </si>
  <si>
    <t>Commentaires au 22/04/2020</t>
  </si>
  <si>
    <t xml:space="preserve">Previsionnel basé sur un stock zéro à fin 2020 </t>
  </si>
  <si>
    <t>Situation au 22/04/2020</t>
  </si>
  <si>
    <t>Previsionnel au 10/06/2020, soumis aux variations futures</t>
  </si>
  <si>
    <t>mois / 2021</t>
  </si>
  <si>
    <t>T0500LB350M602 ***</t>
  </si>
  <si>
    <t>T0502LB330M524 ***</t>
  </si>
  <si>
    <t>T0519LB260M278 ***</t>
  </si>
  <si>
    <t>Nota : les besoins noté en *** ne sont pas confirmées à ce jour par les clients</t>
  </si>
  <si>
    <t xml:space="preserve">Airbus  </t>
  </si>
  <si>
    <t>Total Airbus</t>
  </si>
  <si>
    <t>T0522LB300M389</t>
  </si>
  <si>
    <t>T0522LB300M397</t>
  </si>
  <si>
    <t>Total hors Conbid</t>
  </si>
  <si>
    <t>Report sur Conbid 2021</t>
  </si>
  <si>
    <t>Report sur Conbid 2022</t>
  </si>
  <si>
    <t>Commentaires au 05/08/2020</t>
  </si>
  <si>
    <t>Annulations fait en accord avec UKAD sans modification du conbid 2020 (ok 09/04/2020)</t>
  </si>
  <si>
    <t>Total Conbid 2021</t>
  </si>
  <si>
    <t>Totaux 2021</t>
  </si>
  <si>
    <t>Dia 240 Ancizes devient dia 200</t>
  </si>
  <si>
    <t>Previsionnel au 05/08/2020, soumis aux variations futures</t>
  </si>
  <si>
    <t>Change request crée pour modifier le Conbid 2021 vers 92T</t>
  </si>
  <si>
    <t>Conbid 2021 (à confirmer par Airbus)</t>
  </si>
  <si>
    <t>Commandes Conbid 2020 livrables sur 2021</t>
  </si>
  <si>
    <t>Qté reçue Conbid 2020 sur 2021</t>
  </si>
  <si>
    <t>Annulations fait (-97 500kg) en accord avec UKAD sans modification du conbid 2020 (ok UKAD du 09/04/2020)</t>
  </si>
  <si>
    <t xml:space="preserve"> </t>
  </si>
  <si>
    <t>2021-TIT-UKD-0017</t>
  </si>
  <si>
    <t>2021-TIT-UKD-0162</t>
  </si>
  <si>
    <t>2021-TIT-UKD-0189</t>
  </si>
  <si>
    <t>2021-TIT-UKD-0234</t>
  </si>
  <si>
    <t>2021-TIT-UKD-0191</t>
  </si>
  <si>
    <t>2021-TIT-UKD-0250</t>
  </si>
  <si>
    <t>2021-TIT-UKD-0031</t>
  </si>
  <si>
    <t>2021-TIT-UKD-0052</t>
  </si>
  <si>
    <t>2021-TIT-UKD-0057</t>
  </si>
  <si>
    <t>2021-TIT-UKD-0251</t>
  </si>
  <si>
    <t>2021-TIT-UKD-0085</t>
  </si>
  <si>
    <t>2021-TIT-UKD-0029</t>
  </si>
  <si>
    <t>2021-TIT-UKD-0050</t>
  </si>
  <si>
    <t>2021-TIT-UKD-0110</t>
  </si>
  <si>
    <t>2021-TIT-UKD-0161</t>
  </si>
  <si>
    <t>2021-TIT-UKD-0615</t>
  </si>
  <si>
    <t>2021-TIT-UKD-0084</t>
  </si>
  <si>
    <t>SOURCE</t>
  </si>
  <si>
    <t>CARNET</t>
  </si>
  <si>
    <t>PREV</t>
  </si>
  <si>
    <t>Total Airbus Hors Conbid</t>
  </si>
  <si>
    <t>Total Hors Airbus</t>
  </si>
  <si>
    <t>Total SLS</t>
  </si>
  <si>
    <t>Total 2022</t>
  </si>
  <si>
    <t>Previsionnel au 24/09/2020, soumis aux variations futures</t>
  </si>
  <si>
    <t>2201</t>
  </si>
  <si>
    <t>2111</t>
  </si>
  <si>
    <t>2104</t>
  </si>
  <si>
    <t>2105</t>
  </si>
  <si>
    <t>2103</t>
  </si>
  <si>
    <t>2102</t>
  </si>
  <si>
    <t>2106</t>
  </si>
  <si>
    <t>2109</t>
  </si>
  <si>
    <t>RETARD 11003053</t>
  </si>
  <si>
    <t>2205</t>
  </si>
  <si>
    <t>RETARD 11003055</t>
  </si>
  <si>
    <t>11003056</t>
  </si>
  <si>
    <t>2107</t>
  </si>
  <si>
    <t xml:space="preserve"> PA27842</t>
  </si>
  <si>
    <t>11003032</t>
  </si>
  <si>
    <t>11003034</t>
  </si>
  <si>
    <t>11003035</t>
  </si>
  <si>
    <t>2202</t>
  </si>
  <si>
    <t>2110</t>
  </si>
  <si>
    <t>2203</t>
  </si>
  <si>
    <t xml:space="preserve"> PA28036</t>
  </si>
  <si>
    <t xml:space="preserve"> PA28037</t>
  </si>
  <si>
    <t xml:space="preserve"> PA28447</t>
  </si>
  <si>
    <t xml:space="preserve"> PA28448</t>
  </si>
  <si>
    <t xml:space="preserve"> PA28467</t>
  </si>
  <si>
    <t xml:space="preserve"> PA28474</t>
  </si>
  <si>
    <t xml:space="preserve"> PA28475</t>
  </si>
  <si>
    <t xml:space="preserve"> PA28476</t>
  </si>
  <si>
    <t xml:space="preserve"> PA28477</t>
  </si>
  <si>
    <t xml:space="preserve"> PA28478</t>
  </si>
  <si>
    <t xml:space="preserve"> PA28479</t>
  </si>
  <si>
    <t xml:space="preserve"> PA28480</t>
  </si>
  <si>
    <t>11003022</t>
  </si>
  <si>
    <t>11003021</t>
  </si>
  <si>
    <t>11003064</t>
  </si>
  <si>
    <t>TA6V UKAD STD DIA 220</t>
  </si>
  <si>
    <t>2020 / 11002651</t>
  </si>
  <si>
    <t>2020 / 11002666</t>
  </si>
  <si>
    <t>2020 / 11002846</t>
  </si>
  <si>
    <t>2020 / 11002816</t>
  </si>
  <si>
    <t>2020 / 11002817</t>
  </si>
  <si>
    <t>2020 / 11002818</t>
  </si>
  <si>
    <t>2020 / 11002774</t>
  </si>
  <si>
    <t>2020 / 11002775</t>
  </si>
  <si>
    <t>2020 / 11002776</t>
  </si>
  <si>
    <t>2020 / 11002862</t>
  </si>
  <si>
    <t>2020 / 11002863</t>
  </si>
  <si>
    <t>2020 / 11002865</t>
  </si>
  <si>
    <t>2020 / 11002819</t>
  </si>
  <si>
    <t>2020 / 11002800</t>
  </si>
  <si>
    <t>2020 / 11002807</t>
  </si>
  <si>
    <t>2020 / 11002810</t>
  </si>
  <si>
    <t>2020 / 11002844</t>
  </si>
  <si>
    <t>2020 / 11002893</t>
  </si>
  <si>
    <t>TA6V UKAD STD DIA 200</t>
  </si>
  <si>
    <t>2020 / 11002895</t>
  </si>
  <si>
    <t>2020 / 11002827</t>
  </si>
  <si>
    <t>2020 / 11002896</t>
  </si>
  <si>
    <t>2020 / 11002917</t>
  </si>
  <si>
    <t>2020 / 11002918</t>
  </si>
  <si>
    <t>2020 / 11002950</t>
  </si>
  <si>
    <t>2020 / 11002951</t>
  </si>
  <si>
    <t>2020 / 11002959</t>
  </si>
  <si>
    <t>2204</t>
  </si>
  <si>
    <t xml:space="preserve"> PA27735</t>
  </si>
  <si>
    <t xml:space="preserve"> PA27736</t>
  </si>
  <si>
    <t xml:space="preserve"> PA28034</t>
  </si>
  <si>
    <t xml:space="preserve"> PA28182</t>
  </si>
  <si>
    <t xml:space="preserve"> PA28183</t>
  </si>
  <si>
    <t>TA6V UKAD STD DIA 240</t>
  </si>
  <si>
    <t>2020 / 11002994</t>
  </si>
  <si>
    <t>2020 / 11002954</t>
  </si>
  <si>
    <t>2020 / 11002955</t>
  </si>
  <si>
    <t>2020 / 11002991</t>
  </si>
  <si>
    <t>2020 / 11002992</t>
  </si>
  <si>
    <t>2020 / 11002958</t>
  </si>
  <si>
    <t>2020 / 11003061</t>
  </si>
  <si>
    <t>2020 / 11003050</t>
  </si>
  <si>
    <t>2020 / 11003028</t>
  </si>
  <si>
    <t>2020 / 11003029</t>
  </si>
  <si>
    <t>2020 / 11003026</t>
  </si>
  <si>
    <t>11003059</t>
  </si>
  <si>
    <t>2020 / 11003060</t>
  </si>
  <si>
    <t>2112</t>
  </si>
  <si>
    <t xml:space="preserve"> PA28219</t>
  </si>
  <si>
    <t>2020 / 11003066</t>
  </si>
  <si>
    <t>2020/11002606</t>
  </si>
  <si>
    <t>2020/11002773</t>
  </si>
  <si>
    <t>2020/11002790</t>
  </si>
  <si>
    <t>2020/11002921</t>
  </si>
  <si>
    <t>2020 / 11002957</t>
  </si>
  <si>
    <t>2020 / 11002993</t>
  </si>
  <si>
    <t>2020/11003030</t>
  </si>
  <si>
    <t>T0502LB330</t>
  </si>
  <si>
    <t>Previsionnel au 19/11/2020, soumis aux variations futures</t>
  </si>
  <si>
    <t>Report nécessaire vers 2022</t>
  </si>
  <si>
    <t>Report nécessaire vers le deuxième semestre 2021</t>
  </si>
  <si>
    <t>11003031</t>
  </si>
  <si>
    <t>11003033</t>
  </si>
  <si>
    <t xml:space="preserve"> PA28579</t>
  </si>
  <si>
    <t>TA6V STD B330</t>
  </si>
  <si>
    <t>11003063</t>
  </si>
  <si>
    <t>11003137</t>
  </si>
  <si>
    <t>11003136</t>
  </si>
  <si>
    <t>11003148</t>
  </si>
  <si>
    <t>11003132</t>
  </si>
  <si>
    <t>11003133</t>
  </si>
  <si>
    <t>11003131</t>
  </si>
  <si>
    <t>11003134</t>
  </si>
  <si>
    <t>11003135</t>
  </si>
  <si>
    <t>11003150</t>
  </si>
  <si>
    <t>11003149</t>
  </si>
  <si>
    <t>2020/11002789</t>
  </si>
  <si>
    <t>2020</t>
  </si>
  <si>
    <t>Aibus Hors Conbid</t>
  </si>
  <si>
    <t>Total Aibus Hors Conbid</t>
  </si>
  <si>
    <t>Boeing</t>
  </si>
  <si>
    <t>T0523LB228</t>
  </si>
  <si>
    <t>T0523LB286</t>
  </si>
  <si>
    <t>Total Boeing</t>
  </si>
  <si>
    <t>Previsionnel au 09/12/2020, soumis aux variations futures</t>
  </si>
  <si>
    <t>30/11 demande d'annulation du Conbid 2021 = -92T</t>
  </si>
  <si>
    <t xml:space="preserve">septembre 2020 = baisse ADI A350  </t>
  </si>
  <si>
    <t>novembre 2020 = baisse Pyramides A350</t>
  </si>
  <si>
    <t>Report de 3 coulées vers 2021 refusée par UKAD</t>
  </si>
  <si>
    <t>Commentaires au 09/12/2020</t>
  </si>
  <si>
    <t>novembre 2020 = baisse A400M</t>
  </si>
  <si>
    <t>Switch 22T dia en baisse vers dia 240 sur 2021</t>
  </si>
  <si>
    <t>Switch 5T5 vers dia 240</t>
  </si>
  <si>
    <t>Annulation de 11T sur 2021 refusée par UKAD + Switch 5T5 vers dia 240</t>
  </si>
  <si>
    <t>tolérance de réception +/- 10%</t>
  </si>
  <si>
    <t xml:space="preserve"> PA28730</t>
  </si>
  <si>
    <t xml:space="preserve"> PA28731</t>
  </si>
  <si>
    <t xml:space="preserve"> PA28732</t>
  </si>
  <si>
    <t xml:space="preserve"> PA28733</t>
  </si>
  <si>
    <t>TA6V UKAD BOEING DIA9IN</t>
  </si>
  <si>
    <t>TA6V UKAD BOEING DIA 286MM</t>
  </si>
  <si>
    <t>RETARD</t>
  </si>
  <si>
    <t>2020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</si>
</sst>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(&quot;N$&quot;* #,##0.00_);_(&quot;N$&quot;* \(#,##0.00\);_(&quot;N$&quot;* &quot;-&quot;??_);_(@_)"/>
    <numFmt numFmtId="166" formatCode="_-* #,##0\ _€_-;\-* #,##0\ _€_-;_-* &quot;-&quot;??\ _€_-;_-@_-"/>
    <numFmt numFmtId="167" formatCode="#,##0_ ;[Red]\-#,##0\ "/>
    <numFmt numFmtId="168" formatCode="_-* #,##0_-;\-* #,##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0"/>
      </bottom>
      <diagonal/>
    </border>
    <border>
      <left/>
      <right/>
      <top style="medium">
        <color theme="1" tint="0.499984740745262"/>
      </top>
      <bottom style="thin">
        <color theme="0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0"/>
      </bottom>
      <diagonal/>
    </border>
    <border>
      <left style="medium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/>
      <top style="thin">
        <color theme="0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1" tint="0.499984740745262"/>
      </right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1" tint="0.499984740745262"/>
      </right>
      <top/>
      <bottom style="thin">
        <color theme="0" tint="-0.14999847407452621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indexed="64"/>
      </bottom>
      <diagonal/>
    </border>
    <border>
      <left/>
      <right/>
      <top style="medium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theme="1" tint="0.499984740745262"/>
      </top>
      <bottom style="thin">
        <color theme="0" tint="-0.34998626667073579"/>
      </bottom>
      <diagonal/>
    </border>
    <border>
      <left/>
      <right/>
      <top style="medium">
        <color theme="1" tint="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34998626667073579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0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5" fillId="0" borderId="0"/>
    <xf numFmtId="0" fontId="21" fillId="0" borderId="0"/>
    <xf numFmtId="164" fontId="2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4">
    <xf numFmtId="0" fontId="0" fillId="0" borderId="0" xfId="0"/>
    <xf numFmtId="0" fontId="7" fillId="6" borderId="0" xfId="0" applyFont="1" applyFill="1" applyBorder="1" applyAlignment="1">
      <alignment horizontal="right" vertical="center"/>
    </xf>
    <xf numFmtId="0" fontId="7" fillId="6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166" fontId="0" fillId="0" borderId="0" xfId="1" applyNumberFormat="1" applyFont="1" applyFill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6" fontId="2" fillId="0" borderId="0" xfId="1" applyNumberFormat="1" applyFont="1"/>
    <xf numFmtId="0" fontId="0" fillId="7" borderId="0" xfId="0" applyFill="1"/>
    <xf numFmtId="166" fontId="2" fillId="7" borderId="3" xfId="1" applyNumberFormat="1" applyFont="1" applyFill="1" applyBorder="1"/>
    <xf numFmtId="0" fontId="2" fillId="0" borderId="0" xfId="0" applyFont="1" applyAlignment="1">
      <alignment horizontal="left" wrapText="1"/>
    </xf>
    <xf numFmtId="166" fontId="2" fillId="0" borderId="3" xfId="0" applyNumberFormat="1" applyFont="1" applyBorder="1"/>
    <xf numFmtId="0" fontId="0" fillId="0" borderId="0" xfId="0" applyAlignment="1">
      <alignment wrapText="1"/>
    </xf>
    <xf numFmtId="0" fontId="0" fillId="7" borderId="0" xfId="0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4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" xfId="0" applyFill="1" applyBorder="1"/>
    <xf numFmtId="167" fontId="0" fillId="0" borderId="0" xfId="0" applyNumberFormat="1" applyFill="1"/>
    <xf numFmtId="0" fontId="10" fillId="0" borderId="0" xfId="0" applyFont="1" applyFill="1" applyBorder="1" applyAlignment="1">
      <alignment horizontal="left" wrapText="1"/>
    </xf>
    <xf numFmtId="0" fontId="0" fillId="0" borderId="0" xfId="0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6" fillId="0" borderId="2" xfId="0" applyFont="1" applyBorder="1"/>
    <xf numFmtId="0" fontId="0" fillId="0" borderId="0" xfId="0" applyFill="1" applyBorder="1"/>
    <xf numFmtId="4" fontId="2" fillId="0" borderId="0" xfId="0" applyNumberFormat="1" applyFont="1" applyFill="1" applyBorder="1" applyAlignment="1">
      <alignment horizontal="right" indent="2"/>
    </xf>
    <xf numFmtId="0" fontId="2" fillId="9" borderId="3" xfId="0" applyFont="1" applyFill="1" applyBorder="1" applyAlignment="1">
      <alignment horizontal="center"/>
    </xf>
    <xf numFmtId="0" fontId="17" fillId="0" borderId="0" xfId="0" applyFont="1"/>
    <xf numFmtId="0" fontId="0" fillId="0" borderId="2" xfId="0" applyBorder="1"/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8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7" fontId="2" fillId="0" borderId="0" xfId="0" applyNumberFormat="1" applyFont="1" applyFill="1"/>
    <xf numFmtId="0" fontId="18" fillId="0" borderId="2" xfId="0" applyFont="1" applyBorder="1"/>
    <xf numFmtId="0" fontId="2" fillId="0" borderId="0" xfId="0" applyFont="1" applyAlignment="1">
      <alignment horizontal="right"/>
    </xf>
    <xf numFmtId="166" fontId="12" fillId="6" borderId="3" xfId="0" applyNumberFormat="1" applyFont="1" applyFill="1" applyBorder="1"/>
    <xf numFmtId="0" fontId="16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6" fontId="0" fillId="0" borderId="0" xfId="0" applyNumberFormat="1"/>
    <xf numFmtId="0" fontId="19" fillId="0" borderId="2" xfId="0" applyFont="1" applyBorder="1"/>
    <xf numFmtId="14" fontId="11" fillId="6" borderId="0" xfId="0" quotePrefix="1" applyNumberFormat="1" applyFont="1" applyFill="1" applyBorder="1" applyAlignment="1">
      <alignment horizontal="right" vertical="center"/>
    </xf>
    <xf numFmtId="166" fontId="13" fillId="7" borderId="0" xfId="1" applyNumberFormat="1" applyFont="1" applyFill="1"/>
    <xf numFmtId="166" fontId="13" fillId="0" borderId="0" xfId="0" applyNumberFormat="1" applyFont="1" applyFill="1"/>
    <xf numFmtId="166" fontId="12" fillId="0" borderId="0" xfId="0" applyNumberFormat="1" applyFont="1"/>
    <xf numFmtId="166" fontId="20" fillId="0" borderId="0" xfId="1" applyNumberFormat="1" applyFont="1" applyFill="1" applyBorder="1" applyAlignment="1">
      <alignment horizontal="left"/>
    </xf>
    <xf numFmtId="0" fontId="0" fillId="6" borderId="0" xfId="0" applyFont="1" applyFill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2" fillId="0" borderId="0" xfId="0" applyFont="1"/>
    <xf numFmtId="0" fontId="0" fillId="0" borderId="11" xfId="0" applyBorder="1"/>
    <xf numFmtId="166" fontId="0" fillId="0" borderId="0" xfId="1" applyNumberFormat="1" applyFont="1"/>
    <xf numFmtId="166" fontId="0" fillId="0" borderId="0" xfId="1" applyNumberFormat="1" applyFont="1" applyFill="1" applyBorder="1"/>
    <xf numFmtId="0" fontId="2" fillId="0" borderId="10" xfId="0" applyFont="1" applyBorder="1"/>
    <xf numFmtId="0" fontId="2" fillId="0" borderId="9" xfId="0" applyFont="1" applyBorder="1"/>
    <xf numFmtId="166" fontId="0" fillId="0" borderId="7" xfId="1" applyNumberFormat="1" applyFont="1" applyBorder="1"/>
    <xf numFmtId="166" fontId="0" fillId="0" borderId="8" xfId="1" applyNumberFormat="1" applyFont="1" applyBorder="1"/>
    <xf numFmtId="166" fontId="0" fillId="0" borderId="6" xfId="1" applyNumberFormat="1" applyFont="1" applyBorder="1"/>
    <xf numFmtId="0" fontId="0" fillId="0" borderId="0" xfId="0" applyBorder="1"/>
    <xf numFmtId="166" fontId="0" fillId="0" borderId="0" xfId="1" applyNumberFormat="1" applyFont="1" applyBorder="1"/>
    <xf numFmtId="0" fontId="2" fillId="0" borderId="0" xfId="0" applyFont="1" applyBorder="1"/>
    <xf numFmtId="0" fontId="0" fillId="10" borderId="0" xfId="0" applyFill="1"/>
    <xf numFmtId="0" fontId="0" fillId="0" borderId="0" xfId="0"/>
    <xf numFmtId="166" fontId="23" fillId="0" borderId="0" xfId="1" applyNumberFormat="1" applyFont="1"/>
    <xf numFmtId="166" fontId="13" fillId="0" borderId="0" xfId="1" applyNumberFormat="1" applyFont="1"/>
    <xf numFmtId="166" fontId="13" fillId="0" borderId="0" xfId="1" applyNumberFormat="1" applyFont="1" applyFill="1" applyBorder="1"/>
    <xf numFmtId="166" fontId="0" fillId="0" borderId="16" xfId="1" applyNumberFormat="1" applyFont="1" applyBorder="1"/>
    <xf numFmtId="14" fontId="13" fillId="0" borderId="0" xfId="0" applyNumberFormat="1" applyFont="1" applyFill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168" fontId="0" fillId="0" borderId="20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168" fontId="0" fillId="0" borderId="28" xfId="0" applyNumberFormat="1" applyFont="1" applyBorder="1"/>
    <xf numFmtId="168" fontId="0" fillId="0" borderId="29" xfId="0" applyNumberFormat="1" applyFont="1" applyBorder="1"/>
    <xf numFmtId="0" fontId="2" fillId="0" borderId="30" xfId="0" applyFont="1" applyBorder="1"/>
    <xf numFmtId="0" fontId="0" fillId="0" borderId="20" xfId="0" applyFont="1" applyBorder="1"/>
    <xf numFmtId="0" fontId="2" fillId="12" borderId="0" xfId="0" applyFont="1" applyFill="1" applyBorder="1"/>
    <xf numFmtId="0" fontId="2" fillId="0" borderId="31" xfId="0" applyFont="1" applyBorder="1"/>
    <xf numFmtId="0" fontId="2" fillId="12" borderId="28" xfId="0" applyFont="1" applyFill="1" applyBorder="1"/>
    <xf numFmtId="0" fontId="2" fillId="12" borderId="32" xfId="0" applyFont="1" applyFill="1" applyBorder="1"/>
    <xf numFmtId="0" fontId="2" fillId="12" borderId="33" xfId="0" applyFont="1" applyFill="1" applyBorder="1"/>
    <xf numFmtId="0" fontId="2" fillId="0" borderId="34" xfId="0" applyFont="1" applyBorder="1"/>
    <xf numFmtId="168" fontId="2" fillId="0" borderId="33" xfId="0" applyNumberFormat="1" applyFont="1" applyBorder="1"/>
    <xf numFmtId="168" fontId="2" fillId="0" borderId="34" xfId="0" applyNumberFormat="1" applyFont="1" applyBorder="1"/>
    <xf numFmtId="168" fontId="2" fillId="0" borderId="35" xfId="0" applyNumberFormat="1" applyFont="1" applyBorder="1"/>
    <xf numFmtId="0" fontId="2" fillId="12" borderId="21" xfId="0" applyFont="1" applyFill="1" applyBorder="1"/>
    <xf numFmtId="0" fontId="0" fillId="0" borderId="36" xfId="0" applyFont="1" applyBorder="1"/>
    <xf numFmtId="168" fontId="0" fillId="0" borderId="37" xfId="0" applyNumberFormat="1" applyFont="1" applyBorder="1"/>
    <xf numFmtId="168" fontId="0" fillId="0" borderId="36" xfId="0" applyNumberFormat="1" applyFont="1" applyBorder="1"/>
    <xf numFmtId="168" fontId="0" fillId="0" borderId="38" xfId="0" applyNumberFormat="1" applyFont="1" applyBorder="1"/>
    <xf numFmtId="0" fontId="2" fillId="12" borderId="13" xfId="0" applyFont="1" applyFill="1" applyBorder="1"/>
    <xf numFmtId="0" fontId="2" fillId="0" borderId="15" xfId="0" applyFont="1" applyBorder="1"/>
    <xf numFmtId="168" fontId="2" fillId="0" borderId="13" xfId="0" applyNumberFormat="1" applyFont="1" applyBorder="1"/>
    <xf numFmtId="168" fontId="2" fillId="0" borderId="15" xfId="0" applyNumberFormat="1" applyFont="1" applyBorder="1"/>
    <xf numFmtId="168" fontId="2" fillId="0" borderId="17" xfId="0" applyNumberFormat="1" applyFont="1" applyBorder="1"/>
    <xf numFmtId="0" fontId="24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4" fontId="2" fillId="0" borderId="0" xfId="0" applyNumberFormat="1" applyFont="1" applyAlignment="1">
      <alignment horizontal="left" indent="2"/>
    </xf>
    <xf numFmtId="166" fontId="14" fillId="0" borderId="2" xfId="1" applyNumberFormat="1" applyFont="1" applyBorder="1"/>
    <xf numFmtId="166" fontId="18" fillId="0" borderId="2" xfId="1" applyNumberFormat="1" applyFont="1" applyBorder="1"/>
    <xf numFmtId="166" fontId="19" fillId="0" borderId="2" xfId="1" applyNumberFormat="1" applyFont="1" applyBorder="1"/>
    <xf numFmtId="166" fontId="22" fillId="0" borderId="0" xfId="1" applyNumberFormat="1" applyFont="1"/>
    <xf numFmtId="166" fontId="14" fillId="0" borderId="2" xfId="1" applyNumberFormat="1" applyFont="1" applyBorder="1" applyAlignment="1">
      <alignment wrapText="1"/>
    </xf>
    <xf numFmtId="166" fontId="0" fillId="0" borderId="2" xfId="1" applyNumberFormat="1" applyFont="1" applyBorder="1"/>
    <xf numFmtId="166" fontId="0" fillId="0" borderId="0" xfId="0" applyNumberFormat="1" applyFill="1" applyBorder="1"/>
    <xf numFmtId="0" fontId="2" fillId="0" borderId="39" xfId="0" applyFont="1" applyBorder="1" applyAlignment="1">
      <alignment horizontal="right"/>
    </xf>
    <xf numFmtId="167" fontId="0" fillId="0" borderId="39" xfId="0" applyNumberFormat="1" applyFill="1" applyBorder="1"/>
    <xf numFmtId="0" fontId="0" fillId="0" borderId="39" xfId="0" applyFill="1" applyBorder="1"/>
    <xf numFmtId="0" fontId="22" fillId="0" borderId="12" xfId="0" applyFont="1" applyFill="1" applyBorder="1" applyAlignment="1">
      <alignment wrapText="1"/>
    </xf>
    <xf numFmtId="166" fontId="25" fillId="0" borderId="0" xfId="1" applyNumberFormat="1" applyFont="1"/>
    <xf numFmtId="167" fontId="0" fillId="0" borderId="0" xfId="0" applyNumberFormat="1" applyFill="1" applyBorder="1"/>
    <xf numFmtId="14" fontId="13" fillId="4" borderId="3" xfId="0" applyNumberFormat="1" applyFont="1" applyFill="1" applyBorder="1" applyAlignment="1">
      <alignment horizontal="left"/>
    </xf>
    <xf numFmtId="166" fontId="14" fillId="8" borderId="2" xfId="1" quotePrefix="1" applyNumberFormat="1" applyFont="1" applyFill="1" applyBorder="1" applyAlignment="1">
      <alignment wrapText="1"/>
    </xf>
    <xf numFmtId="0" fontId="0" fillId="0" borderId="2" xfId="0" applyFill="1" applyBorder="1"/>
    <xf numFmtId="0" fontId="0" fillId="10" borderId="2" xfId="0" applyFill="1" applyBorder="1"/>
    <xf numFmtId="0" fontId="27" fillId="0" borderId="2" xfId="0" applyFont="1" applyBorder="1"/>
    <xf numFmtId="0" fontId="11" fillId="0" borderId="2" xfId="0" quotePrefix="1" applyFont="1" applyBorder="1"/>
    <xf numFmtId="0" fontId="11" fillId="8" borderId="2" xfId="0" applyFont="1" applyFill="1" applyBorder="1" applyAlignment="1">
      <alignment wrapText="1"/>
    </xf>
    <xf numFmtId="0" fontId="11" fillId="0" borderId="2" xfId="0" applyFont="1" applyFill="1" applyBorder="1"/>
    <xf numFmtId="0" fontId="14" fillId="0" borderId="0" xfId="0" applyFont="1" applyAlignment="1">
      <alignment horizontal="left"/>
    </xf>
    <xf numFmtId="17" fontId="2" fillId="0" borderId="0" xfId="0" applyNumberFormat="1" applyFont="1"/>
    <xf numFmtId="0" fontId="2" fillId="0" borderId="6" xfId="0" applyFont="1" applyBorder="1"/>
    <xf numFmtId="0" fontId="2" fillId="0" borderId="16" xfId="0" applyFont="1" applyBorder="1"/>
    <xf numFmtId="17" fontId="2" fillId="0" borderId="0" xfId="0" applyNumberFormat="1" applyFont="1" applyBorder="1"/>
    <xf numFmtId="17" fontId="2" fillId="0" borderId="16" xfId="0" applyNumberFormat="1" applyFont="1" applyBorder="1"/>
    <xf numFmtId="0" fontId="17" fillId="0" borderId="9" xfId="0" applyFont="1" applyBorder="1"/>
    <xf numFmtId="0" fontId="13" fillId="0" borderId="0" xfId="0" applyFont="1" applyBorder="1"/>
    <xf numFmtId="166" fontId="13" fillId="0" borderId="0" xfId="1" applyNumberFormat="1" applyFont="1" applyBorder="1"/>
    <xf numFmtId="166" fontId="13" fillId="0" borderId="16" xfId="1" applyNumberFormat="1" applyFont="1" applyBorder="1"/>
    <xf numFmtId="0" fontId="2" fillId="11" borderId="9" xfId="0" applyFont="1" applyFill="1" applyBorder="1"/>
    <xf numFmtId="0" fontId="2" fillId="11" borderId="0" xfId="0" applyFont="1" applyFill="1" applyBorder="1"/>
    <xf numFmtId="166" fontId="2" fillId="11" borderId="0" xfId="1" applyNumberFormat="1" applyFont="1" applyFill="1" applyBorder="1"/>
    <xf numFmtId="166" fontId="2" fillId="11" borderId="16" xfId="1" applyNumberFormat="1" applyFont="1" applyFill="1" applyBorder="1"/>
    <xf numFmtId="0" fontId="2" fillId="0" borderId="11" xfId="0" applyFont="1" applyBorder="1"/>
    <xf numFmtId="166" fontId="2" fillId="0" borderId="11" xfId="0" applyNumberFormat="1" applyFont="1" applyBorder="1"/>
    <xf numFmtId="166" fontId="2" fillId="0" borderId="40" xfId="0" applyNumberFormat="1" applyFont="1" applyBorder="1"/>
    <xf numFmtId="0" fontId="2" fillId="12" borderId="10" xfId="0" applyFont="1" applyFill="1" applyBorder="1"/>
    <xf numFmtId="0" fontId="2" fillId="0" borderId="7" xfId="0" applyFont="1" applyBorder="1"/>
    <xf numFmtId="166" fontId="2" fillId="0" borderId="11" xfId="1" applyNumberFormat="1" applyFont="1" applyBorder="1"/>
    <xf numFmtId="166" fontId="2" fillId="0" borderId="40" xfId="1" applyNumberFormat="1" applyFont="1" applyBorder="1"/>
    <xf numFmtId="166" fontId="0" fillId="0" borderId="11" xfId="1" applyNumberFormat="1" applyFont="1" applyBorder="1"/>
    <xf numFmtId="166" fontId="0" fillId="0" borderId="40" xfId="1" applyNumberFormat="1" applyFont="1" applyBorder="1"/>
    <xf numFmtId="17" fontId="2" fillId="0" borderId="9" xfId="0" applyNumberFormat="1" applyFont="1" applyBorder="1"/>
    <xf numFmtId="166" fontId="0" fillId="0" borderId="9" xfId="1" applyNumberFormat="1" applyFont="1" applyBorder="1"/>
    <xf numFmtId="166" fontId="22" fillId="0" borderId="9" xfId="1" applyNumberFormat="1" applyFont="1" applyBorder="1"/>
    <xf numFmtId="166" fontId="22" fillId="0" borderId="0" xfId="1" applyNumberFormat="1" applyFont="1" applyBorder="1"/>
    <xf numFmtId="166" fontId="22" fillId="0" borderId="16" xfId="1" applyNumberFormat="1" applyFont="1" applyBorder="1"/>
    <xf numFmtId="166" fontId="2" fillId="11" borderId="10" xfId="1" applyNumberFormat="1" applyFont="1" applyFill="1" applyBorder="1"/>
    <xf numFmtId="166" fontId="2" fillId="11" borderId="11" xfId="1" applyNumberFormat="1" applyFont="1" applyFill="1" applyBorder="1"/>
    <xf numFmtId="166" fontId="2" fillId="11" borderId="40" xfId="1" applyNumberFormat="1" applyFont="1" applyFill="1" applyBorder="1"/>
    <xf numFmtId="166" fontId="0" fillId="0" borderId="10" xfId="1" applyNumberFormat="1" applyFont="1" applyBorder="1"/>
    <xf numFmtId="166" fontId="2" fillId="0" borderId="13" xfId="1" applyNumberFormat="1" applyFont="1" applyBorder="1"/>
    <xf numFmtId="166" fontId="2" fillId="0" borderId="15" xfId="1" applyNumberFormat="1" applyFont="1" applyBorder="1"/>
    <xf numFmtId="166" fontId="2" fillId="0" borderId="17" xfId="1" applyNumberFormat="1" applyFont="1" applyBorder="1"/>
    <xf numFmtId="166" fontId="2" fillId="0" borderId="13" xfId="0" applyNumberFormat="1" applyFont="1" applyBorder="1"/>
    <xf numFmtId="166" fontId="2" fillId="0" borderId="15" xfId="0" applyNumberFormat="1" applyFont="1" applyBorder="1"/>
    <xf numFmtId="166" fontId="2" fillId="0" borderId="17" xfId="0" applyNumberFormat="1" applyFont="1" applyBorder="1"/>
    <xf numFmtId="166" fontId="2" fillId="11" borderId="13" xfId="1" applyNumberFormat="1" applyFont="1" applyFill="1" applyBorder="1"/>
    <xf numFmtId="166" fontId="2" fillId="11" borderId="15" xfId="1" applyNumberFormat="1" applyFont="1" applyFill="1" applyBorder="1"/>
    <xf numFmtId="166" fontId="2" fillId="11" borderId="17" xfId="1" applyNumberFormat="1" applyFont="1" applyFill="1" applyBorder="1"/>
    <xf numFmtId="17" fontId="2" fillId="0" borderId="10" xfId="0" applyNumberFormat="1" applyFont="1" applyBorder="1"/>
    <xf numFmtId="17" fontId="2" fillId="0" borderId="11" xfId="0" applyNumberFormat="1" applyFont="1" applyBorder="1"/>
    <xf numFmtId="17" fontId="2" fillId="0" borderId="40" xfId="0" applyNumberFormat="1" applyFont="1" applyBorder="1"/>
    <xf numFmtId="0" fontId="2" fillId="0" borderId="13" xfId="0" applyFont="1" applyBorder="1"/>
    <xf numFmtId="14" fontId="13" fillId="0" borderId="1" xfId="0" applyNumberFormat="1" applyFont="1" applyFill="1" applyBorder="1"/>
    <xf numFmtId="14" fontId="22" fillId="0" borderId="1" xfId="0" applyNumberFormat="1" applyFont="1" applyFill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12" borderId="20" xfId="0" applyFont="1" applyFill="1" applyBorder="1"/>
    <xf numFmtId="0" fontId="0" fillId="0" borderId="48" xfId="0" applyFont="1" applyBorder="1"/>
    <xf numFmtId="0" fontId="2" fillId="12" borderId="49" xfId="0" applyFont="1" applyFill="1" applyBorder="1"/>
    <xf numFmtId="166" fontId="0" fillId="0" borderId="20" xfId="0" applyNumberFormat="1" applyFont="1" applyBorder="1"/>
    <xf numFmtId="166" fontId="0" fillId="0" borderId="50" xfId="0" applyNumberFormat="1" applyFont="1" applyBorder="1"/>
    <xf numFmtId="166" fontId="2" fillId="0" borderId="14" xfId="1" applyNumberFormat="1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3" xfId="0" applyFont="1" applyBorder="1"/>
    <xf numFmtId="166" fontId="2" fillId="11" borderId="2" xfId="1" applyNumberFormat="1" applyFont="1" applyFill="1" applyBorder="1"/>
    <xf numFmtId="166" fontId="28" fillId="0" borderId="2" xfId="1" applyNumberFormat="1" applyFont="1" applyBorder="1" applyAlignment="1">
      <alignment horizontal="left"/>
    </xf>
    <xf numFmtId="0" fontId="0" fillId="0" borderId="0" xfId="0" applyFill="1"/>
    <xf numFmtId="166" fontId="0" fillId="0" borderId="0" xfId="0" applyNumberFormat="1" applyFill="1"/>
    <xf numFmtId="166" fontId="13" fillId="0" borderId="0" xfId="1" applyNumberFormat="1" applyFont="1" applyFill="1"/>
    <xf numFmtId="0" fontId="2" fillId="0" borderId="0" xfId="0" applyFont="1" applyFill="1"/>
    <xf numFmtId="166" fontId="2" fillId="0" borderId="0" xfId="1" applyNumberFormat="1" applyFont="1" applyFill="1"/>
    <xf numFmtId="0" fontId="2" fillId="0" borderId="20" xfId="0" applyFont="1" applyBorder="1"/>
    <xf numFmtId="166" fontId="0" fillId="0" borderId="20" xfId="1" applyNumberFormat="1" applyFont="1" applyBorder="1"/>
    <xf numFmtId="0" fontId="2" fillId="12" borderId="54" xfId="0" applyFont="1" applyFill="1" applyBorder="1"/>
    <xf numFmtId="0" fontId="2" fillId="0" borderId="54" xfId="0" applyFont="1" applyBorder="1"/>
    <xf numFmtId="0" fontId="0" fillId="0" borderId="55" xfId="0" applyFont="1" applyBorder="1"/>
    <xf numFmtId="166" fontId="0" fillId="0" borderId="54" xfId="1" applyNumberFormat="1" applyFont="1" applyBorder="1"/>
    <xf numFmtId="0" fontId="2" fillId="12" borderId="56" xfId="0" applyFont="1" applyFill="1" applyBorder="1"/>
    <xf numFmtId="0" fontId="2" fillId="11" borderId="56" xfId="0" applyFont="1" applyFill="1" applyBorder="1"/>
    <xf numFmtId="0" fontId="0" fillId="11" borderId="57" xfId="0" applyFont="1" applyFill="1" applyBorder="1"/>
    <xf numFmtId="166" fontId="0" fillId="11" borderId="56" xfId="1" applyNumberFormat="1" applyFont="1" applyFill="1" applyBorder="1"/>
    <xf numFmtId="0" fontId="0" fillId="0" borderId="58" xfId="0" applyFont="1" applyBorder="1"/>
    <xf numFmtId="166" fontId="0" fillId="0" borderId="15" xfId="1" applyNumberFormat="1" applyFont="1" applyBorder="1"/>
    <xf numFmtId="0" fontId="2" fillId="0" borderId="58" xfId="0" applyFont="1" applyBorder="1"/>
    <xf numFmtId="166" fontId="0" fillId="0" borderId="50" xfId="1" applyNumberFormat="1" applyFont="1" applyBorder="1"/>
    <xf numFmtId="166" fontId="0" fillId="0" borderId="59" xfId="1" applyNumberFormat="1" applyFont="1" applyBorder="1"/>
    <xf numFmtId="166" fontId="0" fillId="0" borderId="14" xfId="1" applyNumberFormat="1" applyFont="1" applyBorder="1"/>
    <xf numFmtId="166" fontId="0" fillId="11" borderId="60" xfId="1" applyNumberFormat="1" applyFont="1" applyFill="1" applyBorder="1"/>
    <xf numFmtId="166" fontId="29" fillId="0" borderId="2" xfId="1" applyNumberFormat="1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166" fontId="30" fillId="0" borderId="0" xfId="1" applyNumberFormat="1" applyFont="1"/>
    <xf numFmtId="166" fontId="12" fillId="0" borderId="0" xfId="0" applyNumberFormat="1" applyFont="1" applyFill="1" applyBorder="1"/>
    <xf numFmtId="166" fontId="30" fillId="0" borderId="0" xfId="1" applyNumberFormat="1" applyFont="1" applyFill="1" applyBorder="1"/>
    <xf numFmtId="0" fontId="8" fillId="0" borderId="0" xfId="0" applyFont="1"/>
    <xf numFmtId="4" fontId="31" fillId="0" borderId="0" xfId="0" applyNumberFormat="1" applyFont="1" applyFill="1" applyBorder="1" applyAlignment="1">
      <alignment horizontal="right" indent="2"/>
    </xf>
    <xf numFmtId="0" fontId="32" fillId="0" borderId="0" xfId="0" applyFont="1"/>
    <xf numFmtId="166" fontId="33" fillId="0" borderId="0" xfId="0" applyNumberFormat="1" applyFont="1"/>
    <xf numFmtId="0" fontId="8" fillId="0" borderId="61" xfId="0" applyFont="1" applyBorder="1"/>
    <xf numFmtId="0" fontId="19" fillId="0" borderId="2" xfId="0" applyFont="1" applyBorder="1" applyAlignment="1">
      <alignment wrapText="1"/>
    </xf>
    <xf numFmtId="0" fontId="27" fillId="0" borderId="2" xfId="0" quotePrefix="1" applyFont="1" applyBorder="1"/>
    <xf numFmtId="0" fontId="27" fillId="0" borderId="2" xfId="0" applyFont="1" applyBorder="1" applyAlignment="1">
      <alignment wrapText="1"/>
    </xf>
    <xf numFmtId="0" fontId="13" fillId="0" borderId="2" xfId="0" applyFont="1" applyBorder="1"/>
    <xf numFmtId="0" fontId="27" fillId="8" borderId="2" xfId="0" applyFont="1" applyFill="1" applyBorder="1" applyAlignment="1">
      <alignment wrapText="1"/>
    </xf>
    <xf numFmtId="0" fontId="19" fillId="8" borderId="2" xfId="0" applyFont="1" applyFill="1" applyBorder="1" applyAlignment="1">
      <alignment wrapText="1"/>
    </xf>
    <xf numFmtId="0" fontId="27" fillId="0" borderId="2" xfId="0" applyFont="1" applyFill="1" applyBorder="1"/>
    <xf numFmtId="0" fontId="13" fillId="0" borderId="0" xfId="0" applyFont="1" applyFill="1" applyBorder="1"/>
    <xf numFmtId="0" fontId="27" fillId="0" borderId="2" xfId="0" applyFont="1" applyFill="1" applyBorder="1" applyAlignment="1">
      <alignment wrapText="1"/>
    </xf>
    <xf numFmtId="0" fontId="8" fillId="0" borderId="62" xfId="0" applyFont="1" applyBorder="1" applyAlignment="1">
      <alignment horizontal="left" wrapText="1"/>
    </xf>
    <xf numFmtId="166" fontId="20" fillId="0" borderId="63" xfId="1" applyNumberFormat="1" applyFont="1" applyFill="1" applyBorder="1" applyAlignment="1">
      <alignment horizontal="left"/>
    </xf>
    <xf numFmtId="166" fontId="8" fillId="0" borderId="63" xfId="0" applyNumberFormat="1" applyFont="1" applyBorder="1"/>
    <xf numFmtId="166" fontId="20" fillId="0" borderId="63" xfId="0" applyNumberFormat="1" applyFont="1" applyFill="1" applyBorder="1"/>
    <xf numFmtId="166" fontId="8" fillId="0" borderId="5" xfId="1" applyNumberFormat="1" applyFont="1" applyFill="1" applyBorder="1" applyAlignment="1">
      <alignment horizontal="left"/>
    </xf>
    <xf numFmtId="9" fontId="8" fillId="0" borderId="0" xfId="11" applyFont="1" applyFill="1" applyBorder="1"/>
    <xf numFmtId="0" fontId="16" fillId="0" borderId="2" xfId="0" applyFont="1" applyBorder="1" applyAlignment="1">
      <alignment wrapText="1"/>
    </xf>
    <xf numFmtId="0" fontId="16" fillId="0" borderId="2" xfId="0" applyFont="1" applyFill="1" applyBorder="1"/>
    <xf numFmtId="0" fontId="0" fillId="0" borderId="5" xfId="0" applyFill="1" applyBorder="1"/>
    <xf numFmtId="9" fontId="0" fillId="0" borderId="12" xfId="11" applyFont="1" applyFill="1" applyBorder="1"/>
    <xf numFmtId="0" fontId="0" fillId="0" borderId="20" xfId="0" applyBorder="1"/>
    <xf numFmtId="168" fontId="0" fillId="0" borderId="20" xfId="0" applyNumberFormat="1" applyBorder="1"/>
    <xf numFmtId="0" fontId="2" fillId="0" borderId="64" xfId="0" applyFont="1" applyBorder="1"/>
    <xf numFmtId="0" fontId="2" fillId="0" borderId="65" xfId="0" applyFont="1" applyBorder="1"/>
    <xf numFmtId="0" fontId="0" fillId="4" borderId="0" xfId="0" applyFill="1"/>
    <xf numFmtId="168" fontId="0" fillId="0" borderId="28" xfId="0" applyNumberFormat="1" applyBorder="1"/>
    <xf numFmtId="168" fontId="0" fillId="0" borderId="29" xfId="0" applyNumberFormat="1" applyBorder="1"/>
    <xf numFmtId="168" fontId="2" fillId="0" borderId="66" xfId="0" applyNumberFormat="1" applyFont="1" applyBorder="1"/>
    <xf numFmtId="168" fontId="2" fillId="0" borderId="67" xfId="0" applyNumberFormat="1" applyFont="1" applyBorder="1"/>
    <xf numFmtId="168" fontId="2" fillId="0" borderId="68" xfId="0" applyNumberFormat="1" applyFont="1" applyBorder="1"/>
    <xf numFmtId="0" fontId="2" fillId="0" borderId="69" xfId="0" applyFont="1" applyBorder="1"/>
    <xf numFmtId="9" fontId="0" fillId="0" borderId="0" xfId="11" applyFont="1"/>
    <xf numFmtId="166" fontId="35" fillId="0" borderId="0" xfId="1" applyNumberFormat="1" applyFont="1"/>
    <xf numFmtId="0" fontId="36" fillId="0" borderId="0" xfId="0" applyFont="1"/>
    <xf numFmtId="166" fontId="36" fillId="0" borderId="63" xfId="0" applyNumberFormat="1" applyFont="1" applyFill="1" applyBorder="1"/>
    <xf numFmtId="166" fontId="36" fillId="0" borderId="63" xfId="1" applyNumberFormat="1" applyFont="1" applyFill="1" applyBorder="1" applyAlignment="1">
      <alignment horizontal="left"/>
    </xf>
    <xf numFmtId="166" fontId="36" fillId="0" borderId="78" xfId="1" applyNumberFormat="1" applyFont="1" applyFill="1" applyBorder="1" applyAlignment="1">
      <alignment horizontal="left"/>
    </xf>
    <xf numFmtId="166" fontId="36" fillId="0" borderId="5" xfId="1" applyNumberFormat="1" applyFont="1" applyFill="1" applyBorder="1" applyAlignment="1">
      <alignment horizontal="left"/>
    </xf>
    <xf numFmtId="166" fontId="35" fillId="0" borderId="0" xfId="1" applyNumberFormat="1" applyFont="1" applyFill="1" applyBorder="1"/>
    <xf numFmtId="0" fontId="37" fillId="0" borderId="21" xfId="0" applyFont="1" applyBorder="1"/>
    <xf numFmtId="0" fontId="37" fillId="0" borderId="22" xfId="0" applyFont="1" applyBorder="1"/>
    <xf numFmtId="0" fontId="2" fillId="8" borderId="76" xfId="0" applyFont="1" applyFill="1" applyBorder="1"/>
    <xf numFmtId="0" fontId="2" fillId="8" borderId="22" xfId="0" applyFont="1" applyFill="1" applyBorder="1"/>
    <xf numFmtId="0" fontId="2" fillId="8" borderId="77" xfId="0" applyFont="1" applyFill="1" applyBorder="1"/>
    <xf numFmtId="0" fontId="2" fillId="8" borderId="70" xfId="0" applyFont="1" applyFill="1" applyBorder="1" applyAlignment="1">
      <alignment horizontal="center"/>
    </xf>
    <xf numFmtId="0" fontId="2" fillId="8" borderId="71" xfId="0" applyFont="1" applyFill="1" applyBorder="1" applyAlignment="1">
      <alignment horizontal="center"/>
    </xf>
    <xf numFmtId="0" fontId="2" fillId="8" borderId="72" xfId="0" applyFont="1" applyFill="1" applyBorder="1" applyAlignment="1">
      <alignment horizontal="center"/>
    </xf>
    <xf numFmtId="168" fontId="0" fillId="8" borderId="56" xfId="0" applyNumberFormat="1" applyFill="1" applyBorder="1"/>
    <xf numFmtId="168" fontId="0" fillId="8" borderId="20" xfId="0" applyNumberFormat="1" applyFill="1" applyBorder="1"/>
    <xf numFmtId="168" fontId="2" fillId="8" borderId="67" xfId="0" applyNumberFormat="1" applyFont="1" applyFill="1" applyBorder="1"/>
    <xf numFmtId="0" fontId="13" fillId="0" borderId="0" xfId="0" applyFont="1"/>
    <xf numFmtId="0" fontId="38" fillId="4" borderId="13" xfId="0" applyFont="1" applyFill="1" applyBorder="1"/>
    <xf numFmtId="0" fontId="38" fillId="4" borderId="15" xfId="0" applyFont="1" applyFill="1" applyBorder="1"/>
    <xf numFmtId="0" fontId="12" fillId="4" borderId="15" xfId="0" applyFont="1" applyFill="1" applyBorder="1"/>
    <xf numFmtId="0" fontId="12" fillId="4" borderId="17" xfId="0" applyFont="1" applyFill="1" applyBorder="1"/>
    <xf numFmtId="0" fontId="12" fillId="0" borderId="7" xfId="0" applyFont="1" applyBorder="1"/>
    <xf numFmtId="0" fontId="12" fillId="0" borderId="79" xfId="0" applyFont="1" applyBorder="1"/>
    <xf numFmtId="0" fontId="12" fillId="0" borderId="21" xfId="0" applyFont="1" applyBorder="1"/>
    <xf numFmtId="0" fontId="12" fillId="0" borderId="22" xfId="0" applyFont="1" applyBorder="1"/>
    <xf numFmtId="0" fontId="12" fillId="0" borderId="31" xfId="0" applyFont="1" applyBorder="1"/>
    <xf numFmtId="0" fontId="12" fillId="0" borderId="30" xfId="0" applyFont="1" applyBorder="1"/>
    <xf numFmtId="0" fontId="12" fillId="0" borderId="19" xfId="0" applyFont="1" applyBorder="1"/>
    <xf numFmtId="14" fontId="12" fillId="0" borderId="80" xfId="0" applyNumberFormat="1" applyFont="1" applyBorder="1"/>
    <xf numFmtId="0" fontId="12" fillId="12" borderId="28" xfId="0" applyFont="1" applyFill="1" applyBorder="1"/>
    <xf numFmtId="0" fontId="12" fillId="0" borderId="20" xfId="0" applyFont="1" applyBorder="1"/>
    <xf numFmtId="0" fontId="13" fillId="0" borderId="20" xfId="0" applyFont="1" applyBorder="1"/>
    <xf numFmtId="168" fontId="13" fillId="0" borderId="0" xfId="0" applyNumberFormat="1" applyFont="1"/>
    <xf numFmtId="168" fontId="13" fillId="0" borderId="81" xfId="0" applyNumberFormat="1" applyFont="1" applyBorder="1"/>
    <xf numFmtId="0" fontId="39" fillId="12" borderId="28" xfId="0" applyFont="1" applyFill="1" applyBorder="1"/>
    <xf numFmtId="0" fontId="39" fillId="0" borderId="20" xfId="0" applyFont="1" applyBorder="1"/>
    <xf numFmtId="168" fontId="40" fillId="0" borderId="0" xfId="0" applyNumberFormat="1" applyFont="1"/>
    <xf numFmtId="0" fontId="12" fillId="12" borderId="32" xfId="0" applyFont="1" applyFill="1" applyBorder="1"/>
    <xf numFmtId="0" fontId="12" fillId="0" borderId="82" xfId="0" applyFont="1" applyBorder="1"/>
    <xf numFmtId="0" fontId="12" fillId="0" borderId="65" xfId="0" applyFont="1" applyBorder="1"/>
    <xf numFmtId="168" fontId="12" fillId="0" borderId="67" xfId="0" applyNumberFormat="1" applyFont="1" applyBorder="1"/>
    <xf numFmtId="168" fontId="12" fillId="0" borderId="83" xfId="0" applyNumberFormat="1" applyFont="1" applyBorder="1"/>
    <xf numFmtId="0" fontId="13" fillId="0" borderId="9" xfId="0" applyFont="1" applyBorder="1"/>
    <xf numFmtId="0" fontId="13" fillId="0" borderId="16" xfId="0" applyFont="1" applyBorder="1"/>
    <xf numFmtId="0" fontId="0" fillId="0" borderId="10" xfId="0" applyBorder="1"/>
    <xf numFmtId="0" fontId="12" fillId="0" borderId="11" xfId="0" applyFont="1" applyBorder="1"/>
    <xf numFmtId="0" fontId="0" fillId="0" borderId="40" xfId="0" applyBorder="1"/>
    <xf numFmtId="0" fontId="2" fillId="0" borderId="84" xfId="0" applyFont="1" applyBorder="1"/>
    <xf numFmtId="0" fontId="2" fillId="0" borderId="85" xfId="0" applyFont="1" applyBorder="1"/>
    <xf numFmtId="0" fontId="0" fillId="0" borderId="86" xfId="0" applyBorder="1"/>
    <xf numFmtId="0" fontId="2" fillId="0" borderId="87" xfId="0" applyFont="1" applyBorder="1"/>
    <xf numFmtId="0" fontId="2" fillId="0" borderId="88" xfId="0" applyFont="1" applyBorder="1"/>
    <xf numFmtId="166" fontId="0" fillId="0" borderId="89" xfId="1" applyNumberFormat="1" applyFont="1" applyBorder="1"/>
    <xf numFmtId="166" fontId="0" fillId="0" borderId="90" xfId="1" applyNumberFormat="1" applyFont="1" applyBorder="1"/>
    <xf numFmtId="166" fontId="13" fillId="0" borderId="90" xfId="1" applyNumberFormat="1" applyFont="1" applyBorder="1"/>
    <xf numFmtId="0" fontId="0" fillId="0" borderId="54" xfId="0" applyBorder="1"/>
    <xf numFmtId="166" fontId="0" fillId="0" borderId="91" xfId="1" applyNumberFormat="1" applyFont="1" applyBorder="1"/>
    <xf numFmtId="166" fontId="0" fillId="0" borderId="92" xfId="1" applyNumberFormat="1" applyFont="1" applyBorder="1"/>
    <xf numFmtId="0" fontId="2" fillId="11" borderId="5" xfId="0" applyFont="1" applyFill="1" applyBorder="1"/>
    <xf numFmtId="0" fontId="0" fillId="11" borderId="39" xfId="0" applyFill="1" applyBorder="1"/>
    <xf numFmtId="166" fontId="0" fillId="11" borderId="5" xfId="1" applyNumberFormat="1" applyFont="1" applyFill="1" applyBorder="1"/>
    <xf numFmtId="166" fontId="0" fillId="11" borderId="39" xfId="1" applyNumberFormat="1" applyFont="1" applyFill="1" applyBorder="1"/>
    <xf numFmtId="166" fontId="0" fillId="11" borderId="12" xfId="1" applyNumberFormat="1" applyFont="1" applyFill="1" applyBorder="1"/>
    <xf numFmtId="166" fontId="0" fillId="11" borderId="1" xfId="1" applyNumberFormat="1" applyFont="1" applyFill="1" applyBorder="1"/>
    <xf numFmtId="166" fontId="2" fillId="0" borderId="93" xfId="1" applyNumberFormat="1" applyFont="1" applyBorder="1"/>
    <xf numFmtId="166" fontId="2" fillId="0" borderId="94" xfId="1" applyNumberFormat="1" applyFont="1" applyBorder="1"/>
    <xf numFmtId="166" fontId="2" fillId="0" borderId="95" xfId="1" applyNumberFormat="1" applyFont="1" applyBorder="1"/>
    <xf numFmtId="166" fontId="2" fillId="0" borderId="96" xfId="1" applyNumberFormat="1" applyFont="1" applyBorder="1"/>
    <xf numFmtId="0" fontId="10" fillId="0" borderId="0" xfId="0" applyFont="1" applyAlignment="1">
      <alignment horizontal="left" wrapText="1"/>
    </xf>
    <xf numFmtId="166" fontId="20" fillId="0" borderId="63" xfId="0" applyNumberFormat="1" applyFont="1" applyBorder="1"/>
    <xf numFmtId="167" fontId="0" fillId="0" borderId="0" xfId="0" applyNumberFormat="1"/>
    <xf numFmtId="166" fontId="20" fillId="0" borderId="63" xfId="1" applyNumberFormat="1" applyFont="1" applyBorder="1" applyAlignment="1">
      <alignment horizontal="left"/>
    </xf>
    <xf numFmtId="166" fontId="20" fillId="0" borderId="78" xfId="1" applyNumberFormat="1" applyFont="1" applyBorder="1" applyAlignment="1">
      <alignment horizontal="left"/>
    </xf>
    <xf numFmtId="166" fontId="0" fillId="0" borderId="0" xfId="1" applyNumberFormat="1" applyFont="1" applyAlignment="1">
      <alignment horizontal="left"/>
    </xf>
    <xf numFmtId="166" fontId="20" fillId="0" borderId="5" xfId="1" applyNumberFormat="1" applyFont="1" applyBorder="1" applyAlignment="1">
      <alignment horizontal="left"/>
    </xf>
    <xf numFmtId="167" fontId="2" fillId="0" borderId="0" xfId="0" applyNumberFormat="1" applyFont="1"/>
    <xf numFmtId="9" fontId="8" fillId="0" borderId="0" xfId="11" applyFont="1"/>
    <xf numFmtId="0" fontId="0" fillId="0" borderId="39" xfId="0" applyBorder="1"/>
    <xf numFmtId="4" fontId="2" fillId="0" borderId="0" xfId="0" applyNumberFormat="1" applyFont="1" applyAlignment="1">
      <alignment horizontal="right" indent="2"/>
    </xf>
    <xf numFmtId="0" fontId="17" fillId="0" borderId="97" xfId="0" applyFont="1" applyBorder="1"/>
    <xf numFmtId="0" fontId="0" fillId="0" borderId="98" xfId="0" applyBorder="1" applyAlignment="1">
      <alignment wrapText="1"/>
    </xf>
    <xf numFmtId="0" fontId="10" fillId="0" borderId="98" xfId="0" applyFont="1" applyBorder="1" applyAlignment="1">
      <alignment horizontal="left" wrapText="1"/>
    </xf>
    <xf numFmtId="0" fontId="2" fillId="0" borderId="98" xfId="0" applyFont="1" applyBorder="1" applyAlignment="1">
      <alignment horizontal="left" wrapText="1"/>
    </xf>
    <xf numFmtId="0" fontId="0" fillId="7" borderId="98" xfId="0" applyFill="1" applyBorder="1" applyAlignment="1">
      <alignment wrapText="1"/>
    </xf>
    <xf numFmtId="0" fontId="8" fillId="0" borderId="98" xfId="0" applyFont="1" applyBorder="1" applyAlignment="1">
      <alignment horizontal="left" wrapText="1"/>
    </xf>
    <xf numFmtId="0" fontId="0" fillId="0" borderId="99" xfId="0" applyBorder="1" applyAlignment="1">
      <alignment wrapText="1"/>
    </xf>
    <xf numFmtId="0" fontId="0" fillId="0" borderId="2" xfId="0" applyBorder="1" applyAlignment="1">
      <alignment wrapText="1"/>
    </xf>
    <xf numFmtId="166" fontId="8" fillId="0" borderId="0" xfId="0" applyNumberFormat="1" applyFont="1"/>
    <xf numFmtId="0" fontId="2" fillId="0" borderId="86" xfId="0" applyFont="1" applyBorder="1" applyAlignment="1">
      <alignment horizontal="left"/>
    </xf>
    <xf numFmtId="166" fontId="20" fillId="0" borderId="0" xfId="0" applyNumberFormat="1" applyFont="1"/>
    <xf numFmtId="166" fontId="0" fillId="0" borderId="2" xfId="1" applyNumberFormat="1" applyFont="1" applyBorder="1" applyAlignment="1">
      <alignment wrapText="1"/>
    </xf>
    <xf numFmtId="166" fontId="20" fillId="0" borderId="0" xfId="1" applyNumberFormat="1" applyFont="1" applyAlignment="1">
      <alignment horizontal="left"/>
    </xf>
    <xf numFmtId="166" fontId="1" fillId="0" borderId="0" xfId="1" applyNumberFormat="1" applyAlignment="1">
      <alignment horizontal="left"/>
    </xf>
    <xf numFmtId="166" fontId="8" fillId="0" borderId="0" xfId="1" applyNumberFormat="1" applyFont="1" applyAlignment="1">
      <alignment horizontal="left"/>
    </xf>
    <xf numFmtId="0" fontId="14" fillId="0" borderId="100" xfId="0" applyFont="1" applyBorder="1" applyAlignment="1">
      <alignment horizontal="left"/>
    </xf>
    <xf numFmtId="0" fontId="0" fillId="0" borderId="61" xfId="0" applyBorder="1"/>
    <xf numFmtId="0" fontId="0" fillId="0" borderId="101" xfId="0" applyBorder="1"/>
    <xf numFmtId="167" fontId="41" fillId="0" borderId="39" xfId="0" applyNumberFormat="1" applyFont="1" applyBorder="1"/>
    <xf numFmtId="0" fontId="41" fillId="0" borderId="0" xfId="0" applyFont="1"/>
    <xf numFmtId="0" fontId="11" fillId="8" borderId="63" xfId="0" applyFont="1" applyFill="1" applyBorder="1" applyAlignment="1">
      <alignment wrapText="1"/>
    </xf>
    <xf numFmtId="0" fontId="0" fillId="0" borderId="63" xfId="0" applyBorder="1"/>
    <xf numFmtId="0" fontId="0" fillId="10" borderId="63" xfId="0" applyFill="1" applyBorder="1"/>
    <xf numFmtId="0" fontId="14" fillId="0" borderId="63" xfId="0" applyFont="1" applyBorder="1"/>
    <xf numFmtId="0" fontId="18" fillId="0" borderId="63" xfId="0" applyFont="1" applyBorder="1"/>
    <xf numFmtId="0" fontId="19" fillId="0" borderId="63" xfId="0" applyFont="1" applyBorder="1"/>
    <xf numFmtId="0" fontId="11" fillId="0" borderId="63" xfId="0" applyFont="1" applyBorder="1" applyAlignment="1">
      <alignment horizontal="center" wrapText="1"/>
    </xf>
    <xf numFmtId="0" fontId="41" fillId="0" borderId="63" xfId="0" applyFont="1" applyBorder="1"/>
    <xf numFmtId="0" fontId="11" fillId="8" borderId="63" xfId="0" applyFont="1" applyFill="1" applyBorder="1" applyAlignment="1">
      <alignment horizontal="left" vertical="top" wrapText="1"/>
    </xf>
    <xf numFmtId="168" fontId="0" fillId="0" borderId="0" xfId="1" applyNumberFormat="1" applyFont="1"/>
    <xf numFmtId="0" fontId="2" fillId="0" borderId="0" xfId="0" applyFont="1" applyAlignment="1">
      <alignment horizontal="left" indent="1"/>
    </xf>
    <xf numFmtId="168" fontId="2" fillId="12" borderId="20" xfId="0" applyNumberFormat="1" applyFont="1" applyFill="1" applyBorder="1"/>
    <xf numFmtId="168" fontId="2" fillId="12" borderId="28" xfId="0" applyNumberFormat="1" applyFont="1" applyFill="1" applyBorder="1"/>
    <xf numFmtId="168" fontId="2" fillId="12" borderId="29" xfId="0" applyNumberFormat="1" applyFont="1" applyFill="1" applyBorder="1"/>
    <xf numFmtId="0" fontId="2" fillId="0" borderId="102" xfId="0" applyFont="1" applyBorder="1"/>
    <xf numFmtId="0" fontId="2" fillId="0" borderId="103" xfId="0" applyFont="1" applyBorder="1"/>
    <xf numFmtId="0" fontId="2" fillId="0" borderId="104" xfId="0" applyFont="1" applyBorder="1"/>
    <xf numFmtId="168" fontId="0" fillId="0" borderId="105" xfId="0" applyNumberFormat="1" applyBorder="1"/>
    <xf numFmtId="168" fontId="2" fillId="12" borderId="105" xfId="0" applyNumberFormat="1" applyFont="1" applyFill="1" applyBorder="1"/>
    <xf numFmtId="168" fontId="2" fillId="0" borderId="83" xfId="0" applyNumberFormat="1" applyFont="1" applyBorder="1"/>
    <xf numFmtId="14" fontId="0" fillId="0" borderId="1" xfId="0" applyNumberFormat="1" applyBorder="1"/>
    <xf numFmtId="168" fontId="13" fillId="0" borderId="28" xfId="0" applyNumberFormat="1" applyFont="1" applyBorder="1"/>
    <xf numFmtId="168" fontId="13" fillId="0" borderId="20" xfId="0" applyNumberFormat="1" applyFont="1" applyBorder="1"/>
    <xf numFmtId="168" fontId="13" fillId="0" borderId="29" xfId="0" applyNumberFormat="1" applyFont="1" applyBorder="1"/>
    <xf numFmtId="168" fontId="12" fillId="12" borderId="28" xfId="0" applyNumberFormat="1" applyFont="1" applyFill="1" applyBorder="1"/>
    <xf numFmtId="168" fontId="12" fillId="12" borderId="20" xfId="0" applyNumberFormat="1" applyFont="1" applyFill="1" applyBorder="1"/>
    <xf numFmtId="168" fontId="12" fillId="12" borderId="29" xfId="0" applyNumberFormat="1" applyFont="1" applyFill="1" applyBorder="1"/>
    <xf numFmtId="0" fontId="2" fillId="11" borderId="23" xfId="0" applyFont="1" applyFill="1" applyBorder="1"/>
    <xf numFmtId="0" fontId="12" fillId="0" borderId="18" xfId="0" applyFont="1" applyBorder="1"/>
    <xf numFmtId="0" fontId="2" fillId="11" borderId="25" xfId="0" applyFont="1" applyFill="1" applyBorder="1"/>
    <xf numFmtId="0" fontId="2" fillId="11" borderId="69" xfId="0" applyFont="1" applyFill="1" applyBorder="1"/>
    <xf numFmtId="0" fontId="2" fillId="0" borderId="37" xfId="0" applyFont="1" applyBorder="1"/>
    <xf numFmtId="0" fontId="13" fillId="0" borderId="36" xfId="0" applyFont="1" applyBorder="1"/>
    <xf numFmtId="0" fontId="0" fillId="0" borderId="38" xfId="0" applyBorder="1"/>
    <xf numFmtId="168" fontId="0" fillId="0" borderId="37" xfId="0" applyNumberFormat="1" applyBorder="1"/>
    <xf numFmtId="168" fontId="0" fillId="0" borderId="36" xfId="0" applyNumberFormat="1" applyBorder="1"/>
    <xf numFmtId="168" fontId="0" fillId="11" borderId="38" xfId="0" applyNumberFormat="1" applyFill="1" applyBorder="1"/>
    <xf numFmtId="0" fontId="2" fillId="0" borderId="28" xfId="0" applyFont="1" applyBorder="1"/>
    <xf numFmtId="0" fontId="0" fillId="0" borderId="29" xfId="0" applyBorder="1"/>
    <xf numFmtId="168" fontId="0" fillId="11" borderId="29" xfId="0" applyNumberFormat="1" applyFill="1" applyBorder="1"/>
    <xf numFmtId="0" fontId="42" fillId="0" borderId="28" xfId="0" applyFont="1" applyBorder="1"/>
    <xf numFmtId="0" fontId="43" fillId="0" borderId="29" xfId="0" applyFont="1" applyBorder="1"/>
    <xf numFmtId="168" fontId="43" fillId="0" borderId="28" xfId="0" applyNumberFormat="1" applyFont="1" applyBorder="1"/>
    <xf numFmtId="168" fontId="43" fillId="0" borderId="20" xfId="0" applyNumberFormat="1" applyFont="1" applyBorder="1"/>
    <xf numFmtId="168" fontId="43" fillId="11" borderId="29" xfId="0" applyNumberFormat="1" applyFont="1" applyFill="1" applyBorder="1"/>
    <xf numFmtId="0" fontId="2" fillId="11" borderId="33" xfId="0" applyFont="1" applyFill="1" applyBorder="1"/>
    <xf numFmtId="0" fontId="12" fillId="11" borderId="34" xfId="0" applyFont="1" applyFill="1" applyBorder="1"/>
    <xf numFmtId="0" fontId="2" fillId="11" borderId="35" xfId="0" applyFont="1" applyFill="1" applyBorder="1"/>
    <xf numFmtId="168" fontId="2" fillId="11" borderId="33" xfId="0" applyNumberFormat="1" applyFont="1" applyFill="1" applyBorder="1"/>
    <xf numFmtId="168" fontId="2" fillId="11" borderId="34" xfId="0" applyNumberFormat="1" applyFont="1" applyFill="1" applyBorder="1"/>
    <xf numFmtId="168" fontId="2" fillId="11" borderId="35" xfId="0" applyNumberFormat="1" applyFont="1" applyFill="1" applyBorder="1"/>
    <xf numFmtId="0" fontId="42" fillId="0" borderId="37" xfId="0" applyFont="1" applyBorder="1"/>
    <xf numFmtId="0" fontId="43" fillId="0" borderId="38" xfId="0" applyFont="1" applyBorder="1"/>
    <xf numFmtId="168" fontId="43" fillId="0" borderId="37" xfId="0" applyNumberFormat="1" applyFont="1" applyBorder="1"/>
    <xf numFmtId="168" fontId="43" fillId="0" borderId="36" xfId="0" applyNumberFormat="1" applyFont="1" applyBorder="1"/>
    <xf numFmtId="168" fontId="43" fillId="11" borderId="38" xfId="0" applyNumberFormat="1" applyFont="1" applyFill="1" applyBorder="1"/>
    <xf numFmtId="0" fontId="2" fillId="0" borderId="66" xfId="0" applyFont="1" applyBorder="1"/>
    <xf numFmtId="0" fontId="12" fillId="0" borderId="67" xfId="0" applyFont="1" applyBorder="1"/>
    <xf numFmtId="0" fontId="2" fillId="0" borderId="68" xfId="0" applyFont="1" applyBorder="1"/>
    <xf numFmtId="168" fontId="2" fillId="11" borderId="68" xfId="0" applyNumberFormat="1" applyFont="1" applyFill="1" applyBorder="1"/>
    <xf numFmtId="168" fontId="0" fillId="13" borderId="36" xfId="0" applyNumberFormat="1" applyFill="1" applyBorder="1"/>
    <xf numFmtId="0" fontId="0" fillId="13" borderId="0" xfId="0" applyFill="1"/>
    <xf numFmtId="168" fontId="0" fillId="14" borderId="20" xfId="0" applyNumberFormat="1" applyFill="1" applyBorder="1"/>
    <xf numFmtId="0" fontId="0" fillId="14" borderId="0" xfId="0" applyFill="1"/>
    <xf numFmtId="168" fontId="0" fillId="13" borderId="20" xfId="0" applyNumberFormat="1" applyFill="1" applyBorder="1"/>
    <xf numFmtId="168" fontId="0" fillId="14" borderId="28" xfId="0" applyNumberFormat="1" applyFill="1" applyBorder="1"/>
    <xf numFmtId="0" fontId="42" fillId="0" borderId="20" xfId="0" applyFont="1" applyBorder="1"/>
    <xf numFmtId="0" fontId="43" fillId="0" borderId="20" xfId="0" applyFont="1" applyBorder="1"/>
    <xf numFmtId="0" fontId="43" fillId="0" borderId="0" xfId="0" applyFont="1"/>
    <xf numFmtId="168" fontId="2" fillId="11" borderId="17" xfId="0" applyNumberFormat="1" applyFont="1" applyFill="1" applyBorder="1"/>
    <xf numFmtId="0" fontId="2" fillId="0" borderId="107" xfId="0" applyFont="1" applyBorder="1"/>
    <xf numFmtId="0" fontId="2" fillId="0" borderId="36" xfId="0" applyFont="1" applyBorder="1"/>
    <xf numFmtId="0" fontId="0" fillId="0" borderId="36" xfId="0" applyBorder="1"/>
    <xf numFmtId="0" fontId="2" fillId="11" borderId="34" xfId="0" applyFont="1" applyFill="1" applyBorder="1"/>
    <xf numFmtId="0" fontId="12" fillId="0" borderId="36" xfId="0" applyFont="1" applyBorder="1"/>
    <xf numFmtId="0" fontId="2" fillId="0" borderId="108" xfId="0" applyFont="1" applyBorder="1"/>
    <xf numFmtId="0" fontId="2" fillId="0" borderId="106" xfId="0" applyFont="1" applyBorder="1"/>
    <xf numFmtId="0" fontId="0" fillId="0" borderId="63" xfId="0" quotePrefix="1" applyBorder="1"/>
    <xf numFmtId="0" fontId="27" fillId="0" borderId="63" xfId="0" applyFont="1" applyBorder="1" applyAlignment="1">
      <alignment wrapText="1"/>
    </xf>
    <xf numFmtId="166" fontId="44" fillId="0" borderId="0" xfId="0" applyNumberFormat="1" applyFont="1" applyAlignment="1">
      <alignment horizontal="left" vertical="top"/>
    </xf>
    <xf numFmtId="0" fontId="0" fillId="15" borderId="1" xfId="0" applyFill="1" applyBorder="1" applyAlignment="1">
      <alignment horizontal="center"/>
    </xf>
    <xf numFmtId="0" fontId="2" fillId="8" borderId="73" xfId="0" applyFont="1" applyFill="1" applyBorder="1" applyAlignment="1">
      <alignment horizontal="center"/>
    </xf>
    <xf numFmtId="0" fontId="2" fillId="8" borderId="74" xfId="0" applyFont="1" applyFill="1" applyBorder="1" applyAlignment="1">
      <alignment horizontal="center"/>
    </xf>
    <xf numFmtId="0" fontId="2" fillId="8" borderId="75" xfId="0" applyFont="1" applyFill="1" applyBorder="1" applyAlignment="1">
      <alignment horizontal="center"/>
    </xf>
  </cellXfs>
  <cellStyles count="12">
    <cellStyle name="Followed Hyperlink" xfId="3" xr:uid="{00000000-0005-0000-0000-000000000000}"/>
    <cellStyle name="Hyperlink" xfId="4" xr:uid="{00000000-0005-0000-0000-000001000000}"/>
    <cellStyle name="Milliers" xfId="1" builtinId="3"/>
    <cellStyle name="Milliers 2" xfId="5" xr:uid="{00000000-0005-0000-0000-000003000000}"/>
    <cellStyle name="Milliers 3" xfId="10" xr:uid="{00000000-0005-0000-0000-000004000000}"/>
    <cellStyle name="Moneda_Solectron" xfId="6" xr:uid="{00000000-0005-0000-0000-000005000000}"/>
    <cellStyle name="Normal" xfId="0" builtinId="0"/>
    <cellStyle name="Normal 2" xfId="7" xr:uid="{00000000-0005-0000-0000-000007000000}"/>
    <cellStyle name="Normal 3" xfId="2" xr:uid="{00000000-0005-0000-0000-000008000000}"/>
    <cellStyle name="Normal 4" xfId="8" xr:uid="{00000000-0005-0000-0000-000009000000}"/>
    <cellStyle name="Normal 5" xfId="9" xr:uid="{00000000-0005-0000-0000-00000A000000}"/>
    <cellStyle name="Pourcentage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CAE6-7C12-41E5-B8F6-3986D9426875}">
  <sheetPr>
    <pageSetUpPr fitToPage="1"/>
  </sheetPr>
  <dimension ref="A1:AD56"/>
  <sheetViews>
    <sheetView tabSelected="1" zoomScale="80" zoomScaleNormal="80" workbookViewId="0">
      <selection activeCell="M33" sqref="M33"/>
    </sheetView>
  </sheetViews>
  <sheetFormatPr baseColWidth="10" defaultRowHeight="15" x14ac:dyDescent="0.25"/>
  <cols>
    <col min="1" max="1" width="21.28515625" bestFit="1" customWidth="1"/>
    <col min="2" max="2" width="16.5703125" bestFit="1" customWidth="1"/>
    <col min="4" max="4" width="8.140625" customWidth="1"/>
    <col min="5" max="5" width="6.85546875" customWidth="1"/>
    <col min="17" max="17" width="10.85546875" style="76"/>
    <col min="30" max="30" width="10.85546875" style="76"/>
  </cols>
  <sheetData>
    <row r="1" spans="1:30" x14ac:dyDescent="0.25">
      <c r="A1" s="261" t="s">
        <v>904</v>
      </c>
    </row>
    <row r="3" spans="1:30" ht="15.75" thickBot="1" x14ac:dyDescent="0.3"/>
    <row r="4" spans="1:30" x14ac:dyDescent="0.25">
      <c r="A4" s="187"/>
      <c r="B4" s="187"/>
      <c r="C4" s="187"/>
      <c r="D4" s="85"/>
      <c r="E4" s="397"/>
      <c r="F4" s="85" t="s">
        <v>190</v>
      </c>
      <c r="G4" s="86" t="s">
        <v>191</v>
      </c>
      <c r="H4" s="86"/>
      <c r="I4" s="86"/>
      <c r="J4" s="86"/>
      <c r="K4" s="86"/>
      <c r="L4" s="86"/>
      <c r="M4" s="86"/>
      <c r="N4" s="86"/>
      <c r="O4" s="86"/>
      <c r="P4" s="86"/>
      <c r="Q4" s="397"/>
      <c r="R4" s="85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397"/>
    </row>
    <row r="5" spans="1:30" x14ac:dyDescent="0.25">
      <c r="A5" s="82"/>
      <c r="B5" s="82"/>
      <c r="C5" s="82"/>
      <c r="D5" s="88">
        <v>2020</v>
      </c>
      <c r="E5" s="399" t="s">
        <v>214</v>
      </c>
      <c r="F5" s="88">
        <v>2021</v>
      </c>
      <c r="G5" s="82"/>
      <c r="H5" s="82"/>
      <c r="I5" s="82"/>
      <c r="J5" s="82"/>
      <c r="K5" s="82"/>
      <c r="L5" s="82"/>
      <c r="M5" s="82"/>
      <c r="N5" s="82"/>
      <c r="O5" s="82"/>
      <c r="P5" s="82"/>
      <c r="Q5" s="399" t="s">
        <v>436</v>
      </c>
      <c r="R5" s="88">
        <v>2022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399" t="s">
        <v>782</v>
      </c>
    </row>
    <row r="6" spans="1:30" ht="15.75" thickBot="1" x14ac:dyDescent="0.3">
      <c r="A6" s="440" t="s">
        <v>159</v>
      </c>
      <c r="B6" s="440" t="s">
        <v>32</v>
      </c>
      <c r="C6" s="440" t="s">
        <v>776</v>
      </c>
      <c r="D6" s="90">
        <v>11</v>
      </c>
      <c r="E6" s="400"/>
      <c r="F6" s="90">
        <v>1</v>
      </c>
      <c r="G6" s="83">
        <v>2</v>
      </c>
      <c r="H6" s="83">
        <v>3</v>
      </c>
      <c r="I6" s="83">
        <v>4</v>
      </c>
      <c r="J6" s="83">
        <v>5</v>
      </c>
      <c r="K6" s="83">
        <v>6</v>
      </c>
      <c r="L6" s="83">
        <v>7</v>
      </c>
      <c r="M6" s="83">
        <v>9</v>
      </c>
      <c r="N6" s="83">
        <v>10</v>
      </c>
      <c r="O6" s="83">
        <v>11</v>
      </c>
      <c r="P6" s="83">
        <v>12</v>
      </c>
      <c r="Q6" s="400"/>
      <c r="R6" s="90">
        <v>1</v>
      </c>
      <c r="S6" s="83">
        <v>2</v>
      </c>
      <c r="T6" s="83">
        <v>3</v>
      </c>
      <c r="U6" s="83">
        <v>4</v>
      </c>
      <c r="V6" s="83">
        <v>5</v>
      </c>
      <c r="W6" s="83">
        <v>6</v>
      </c>
      <c r="X6" s="83">
        <v>7</v>
      </c>
      <c r="Y6" s="83">
        <v>8</v>
      </c>
      <c r="Z6" s="83">
        <v>9</v>
      </c>
      <c r="AA6" s="83">
        <v>10</v>
      </c>
      <c r="AB6" s="83">
        <v>11</v>
      </c>
      <c r="AC6" s="83">
        <v>12</v>
      </c>
      <c r="AD6" s="400"/>
    </row>
    <row r="7" spans="1:30" x14ac:dyDescent="0.25">
      <c r="A7" s="441" t="s">
        <v>105</v>
      </c>
      <c r="B7" s="442" t="s">
        <v>117</v>
      </c>
      <c r="C7" s="403" t="s">
        <v>777</v>
      </c>
      <c r="D7" s="262"/>
      <c r="E7" s="409"/>
      <c r="F7" s="262"/>
      <c r="G7" s="258"/>
      <c r="H7" s="258">
        <v>11000</v>
      </c>
      <c r="I7" s="258"/>
      <c r="J7" s="258"/>
      <c r="K7" s="258"/>
      <c r="L7" s="258"/>
      <c r="M7" s="258"/>
      <c r="N7" s="258"/>
      <c r="O7" s="258"/>
      <c r="P7" s="258"/>
      <c r="Q7" s="409">
        <v>11000</v>
      </c>
      <c r="R7" s="262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409"/>
    </row>
    <row r="8" spans="1:30" x14ac:dyDescent="0.25">
      <c r="A8" s="209"/>
      <c r="B8" s="257" t="s">
        <v>13</v>
      </c>
      <c r="C8" s="408" t="s">
        <v>777</v>
      </c>
      <c r="D8" s="262"/>
      <c r="E8" s="409"/>
      <c r="F8" s="262"/>
      <c r="G8" s="258"/>
      <c r="H8" s="258"/>
      <c r="I8" s="258"/>
      <c r="J8" s="258"/>
      <c r="K8" s="258"/>
      <c r="L8" s="258"/>
      <c r="M8" s="258"/>
      <c r="N8" s="258">
        <v>2750</v>
      </c>
      <c r="O8" s="258"/>
      <c r="P8" s="258"/>
      <c r="Q8" s="409">
        <v>2750</v>
      </c>
      <c r="R8" s="262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409"/>
    </row>
    <row r="9" spans="1:30" s="438" customFormat="1" x14ac:dyDescent="0.25">
      <c r="A9" s="436"/>
      <c r="B9" s="437"/>
      <c r="C9" s="411" t="s">
        <v>778</v>
      </c>
      <c r="D9" s="412"/>
      <c r="E9" s="414"/>
      <c r="F9" s="412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4"/>
      <c r="R9" s="412"/>
      <c r="S9" s="413"/>
      <c r="T9" s="413">
        <v>2750</v>
      </c>
      <c r="U9" s="413"/>
      <c r="V9" s="413"/>
      <c r="W9" s="413"/>
      <c r="X9" s="413"/>
      <c r="Y9" s="413"/>
      <c r="Z9" s="413">
        <v>2750</v>
      </c>
      <c r="AA9" s="413"/>
      <c r="AB9" s="413"/>
      <c r="AC9" s="413">
        <v>2750</v>
      </c>
      <c r="AD9" s="414">
        <v>8250</v>
      </c>
    </row>
    <row r="10" spans="1:30" x14ac:dyDescent="0.25">
      <c r="A10" s="209"/>
      <c r="B10" s="257" t="s">
        <v>127</v>
      </c>
      <c r="C10" s="408" t="s">
        <v>777</v>
      </c>
      <c r="D10" s="262"/>
      <c r="E10" s="409"/>
      <c r="F10" s="262">
        <v>700</v>
      </c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409">
        <v>700</v>
      </c>
      <c r="R10" s="262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409"/>
    </row>
    <row r="11" spans="1:30" x14ac:dyDescent="0.25">
      <c r="A11" s="209"/>
      <c r="B11" s="257" t="s">
        <v>36</v>
      </c>
      <c r="C11" s="408" t="s">
        <v>777</v>
      </c>
      <c r="D11" s="262"/>
      <c r="E11" s="409"/>
      <c r="F11" s="262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409"/>
      <c r="R11" s="262"/>
      <c r="S11" s="258">
        <v>2920</v>
      </c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409">
        <v>2920</v>
      </c>
    </row>
    <row r="12" spans="1:30" x14ac:dyDescent="0.25">
      <c r="A12" s="209"/>
      <c r="B12" s="257" t="s">
        <v>22</v>
      </c>
      <c r="C12" s="408" t="s">
        <v>777</v>
      </c>
      <c r="D12" s="262"/>
      <c r="E12" s="409"/>
      <c r="F12" s="262">
        <v>5500</v>
      </c>
      <c r="G12" s="258">
        <v>5500</v>
      </c>
      <c r="H12" s="258"/>
      <c r="I12" s="258">
        <v>5500</v>
      </c>
      <c r="J12" s="258"/>
      <c r="K12" s="258">
        <v>5500</v>
      </c>
      <c r="L12" s="258"/>
      <c r="M12" s="258">
        <v>5500</v>
      </c>
      <c r="N12" s="258">
        <v>5500</v>
      </c>
      <c r="O12" s="258"/>
      <c r="P12" s="258">
        <v>5500</v>
      </c>
      <c r="Q12" s="409">
        <v>38500</v>
      </c>
      <c r="R12" s="262">
        <v>5500</v>
      </c>
      <c r="S12" s="258"/>
      <c r="T12" s="258"/>
      <c r="U12" s="258">
        <v>5500</v>
      </c>
      <c r="V12" s="258"/>
      <c r="W12" s="258"/>
      <c r="X12" s="258"/>
      <c r="Y12" s="258"/>
      <c r="Z12" s="258"/>
      <c r="AA12" s="258"/>
      <c r="AB12" s="258"/>
      <c r="AC12" s="258"/>
      <c r="AD12" s="409">
        <v>11000</v>
      </c>
    </row>
    <row r="13" spans="1:30" s="438" customFormat="1" x14ac:dyDescent="0.25">
      <c r="A13" s="436"/>
      <c r="B13" s="437"/>
      <c r="C13" s="411" t="s">
        <v>778</v>
      </c>
      <c r="D13" s="412"/>
      <c r="E13" s="414"/>
      <c r="F13" s="412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4"/>
      <c r="R13" s="412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>
        <v>2750</v>
      </c>
      <c r="AD13" s="414">
        <v>2750</v>
      </c>
    </row>
    <row r="14" spans="1:30" x14ac:dyDescent="0.25">
      <c r="A14" s="209"/>
      <c r="B14" s="257" t="s">
        <v>720</v>
      </c>
      <c r="C14" s="408" t="s">
        <v>777</v>
      </c>
      <c r="D14" s="262"/>
      <c r="E14" s="409"/>
      <c r="F14" s="262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409"/>
      <c r="R14" s="262"/>
      <c r="S14" s="258"/>
      <c r="T14" s="258"/>
      <c r="U14" s="258">
        <v>5500</v>
      </c>
      <c r="V14" s="258"/>
      <c r="W14" s="258"/>
      <c r="X14" s="258"/>
      <c r="Y14" s="258"/>
      <c r="Z14" s="258"/>
      <c r="AA14" s="258"/>
      <c r="AB14" s="258"/>
      <c r="AC14" s="258"/>
      <c r="AD14" s="409">
        <v>5500</v>
      </c>
    </row>
    <row r="15" spans="1:30" s="438" customFormat="1" x14ac:dyDescent="0.25">
      <c r="A15" s="436"/>
      <c r="B15" s="437"/>
      <c r="C15" s="411" t="s">
        <v>778</v>
      </c>
      <c r="D15" s="412"/>
      <c r="E15" s="414"/>
      <c r="F15" s="412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4"/>
      <c r="R15" s="412"/>
      <c r="S15" s="413"/>
      <c r="T15" s="413">
        <v>2750</v>
      </c>
      <c r="U15" s="413"/>
      <c r="V15" s="413"/>
      <c r="W15" s="413"/>
      <c r="X15" s="413"/>
      <c r="Y15" s="413"/>
      <c r="Z15" s="413"/>
      <c r="AA15" s="413"/>
      <c r="AB15" s="413"/>
      <c r="AC15" s="413"/>
      <c r="AD15" s="414">
        <v>2750</v>
      </c>
    </row>
    <row r="16" spans="1:30" x14ac:dyDescent="0.25">
      <c r="A16" s="209"/>
      <c r="B16" s="257" t="s">
        <v>718</v>
      </c>
      <c r="C16" s="408" t="s">
        <v>777</v>
      </c>
      <c r="D16" s="262"/>
      <c r="E16" s="409"/>
      <c r="F16" s="262"/>
      <c r="G16" s="258"/>
      <c r="H16" s="258"/>
      <c r="I16" s="258"/>
      <c r="J16" s="258">
        <v>5500</v>
      </c>
      <c r="K16" s="258"/>
      <c r="L16" s="258"/>
      <c r="M16" s="258"/>
      <c r="N16" s="258"/>
      <c r="O16" s="258"/>
      <c r="P16" s="258"/>
      <c r="Q16" s="409">
        <v>5500</v>
      </c>
      <c r="R16" s="262"/>
      <c r="S16" s="258"/>
      <c r="T16" s="258"/>
      <c r="U16" s="258"/>
      <c r="V16" s="258">
        <v>5500</v>
      </c>
      <c r="W16" s="258"/>
      <c r="X16" s="258"/>
      <c r="Y16" s="258"/>
      <c r="Z16" s="258"/>
      <c r="AA16" s="258"/>
      <c r="AB16" s="258"/>
      <c r="AC16" s="258"/>
      <c r="AD16" s="409">
        <v>5500</v>
      </c>
    </row>
    <row r="17" spans="1:30" s="438" customFormat="1" x14ac:dyDescent="0.25">
      <c r="A17" s="436"/>
      <c r="B17" s="437"/>
      <c r="C17" s="411" t="s">
        <v>778</v>
      </c>
      <c r="D17" s="412"/>
      <c r="E17" s="414"/>
      <c r="F17" s="412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4"/>
      <c r="R17" s="412"/>
      <c r="S17" s="413"/>
      <c r="T17" s="413"/>
      <c r="U17" s="413"/>
      <c r="V17" s="413"/>
      <c r="W17" s="413"/>
      <c r="X17" s="413"/>
      <c r="Y17" s="413"/>
      <c r="Z17" s="413">
        <v>5500</v>
      </c>
      <c r="AA17" s="413"/>
      <c r="AB17" s="413"/>
      <c r="AC17" s="413">
        <v>5500</v>
      </c>
      <c r="AD17" s="414">
        <v>11000</v>
      </c>
    </row>
    <row r="18" spans="1:30" x14ac:dyDescent="0.25">
      <c r="A18" s="209"/>
      <c r="B18" s="257" t="s">
        <v>19</v>
      </c>
      <c r="C18" s="408" t="s">
        <v>777</v>
      </c>
      <c r="D18" s="262"/>
      <c r="E18" s="409"/>
      <c r="F18" s="262"/>
      <c r="G18" s="258"/>
      <c r="H18" s="258"/>
      <c r="I18" s="258"/>
      <c r="J18" s="258"/>
      <c r="K18" s="258">
        <v>5500</v>
      </c>
      <c r="L18" s="258"/>
      <c r="M18" s="258"/>
      <c r="N18" s="258"/>
      <c r="O18" s="258"/>
      <c r="P18" s="258"/>
      <c r="Q18" s="409">
        <v>5500</v>
      </c>
      <c r="R18" s="262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409"/>
    </row>
    <row r="19" spans="1:30" s="438" customFormat="1" x14ac:dyDescent="0.25">
      <c r="A19" s="436"/>
      <c r="B19" s="437"/>
      <c r="C19" s="411" t="s">
        <v>778</v>
      </c>
      <c r="D19" s="412"/>
      <c r="E19" s="414"/>
      <c r="F19" s="412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4"/>
      <c r="R19" s="412"/>
      <c r="S19" s="413">
        <v>5500</v>
      </c>
      <c r="T19" s="413"/>
      <c r="U19" s="413"/>
      <c r="V19" s="413"/>
      <c r="W19" s="413"/>
      <c r="X19" s="413"/>
      <c r="Y19" s="413"/>
      <c r="Z19" s="413"/>
      <c r="AA19" s="413"/>
      <c r="AB19" s="413"/>
      <c r="AC19" s="413">
        <v>5500</v>
      </c>
      <c r="AD19" s="414">
        <v>11000</v>
      </c>
    </row>
    <row r="20" spans="1:30" x14ac:dyDescent="0.25">
      <c r="A20" s="209"/>
      <c r="B20" s="257" t="s">
        <v>719</v>
      </c>
      <c r="C20" s="408" t="s">
        <v>777</v>
      </c>
      <c r="D20" s="262"/>
      <c r="E20" s="409"/>
      <c r="F20" s="262"/>
      <c r="G20" s="258">
        <v>5500</v>
      </c>
      <c r="H20" s="258"/>
      <c r="I20" s="258"/>
      <c r="J20" s="258"/>
      <c r="K20" s="258"/>
      <c r="L20" s="258"/>
      <c r="M20" s="258">
        <v>5500</v>
      </c>
      <c r="N20" s="258"/>
      <c r="O20" s="258">
        <v>5500</v>
      </c>
      <c r="P20" s="258"/>
      <c r="Q20" s="409">
        <v>16500</v>
      </c>
      <c r="R20" s="262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409"/>
    </row>
    <row r="21" spans="1:30" s="438" customFormat="1" x14ac:dyDescent="0.25">
      <c r="A21" s="436"/>
      <c r="B21" s="437"/>
      <c r="C21" s="411" t="s">
        <v>778</v>
      </c>
      <c r="D21" s="412"/>
      <c r="E21" s="414"/>
      <c r="F21" s="412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4"/>
      <c r="R21" s="412"/>
      <c r="S21" s="413"/>
      <c r="T21" s="413"/>
      <c r="U21" s="413">
        <v>5500</v>
      </c>
      <c r="V21" s="413"/>
      <c r="W21" s="413"/>
      <c r="X21" s="413"/>
      <c r="Y21" s="413"/>
      <c r="Z21" s="413"/>
      <c r="AA21" s="413"/>
      <c r="AB21" s="413"/>
      <c r="AC21" s="413"/>
      <c r="AD21" s="414">
        <v>5500</v>
      </c>
    </row>
    <row r="22" spans="1:30" x14ac:dyDescent="0.25">
      <c r="A22" s="209"/>
      <c r="B22" s="257" t="s">
        <v>25</v>
      </c>
      <c r="C22" s="408" t="s">
        <v>777</v>
      </c>
      <c r="D22" s="262"/>
      <c r="E22" s="409"/>
      <c r="F22" s="262"/>
      <c r="G22" s="258"/>
      <c r="H22" s="258"/>
      <c r="I22" s="258"/>
      <c r="J22" s="258"/>
      <c r="K22" s="258">
        <v>3744</v>
      </c>
      <c r="L22" s="258">
        <v>7484</v>
      </c>
      <c r="M22" s="258">
        <v>7488</v>
      </c>
      <c r="N22" s="258">
        <v>7488</v>
      </c>
      <c r="O22" s="258">
        <v>9244</v>
      </c>
      <c r="P22" s="258"/>
      <c r="Q22" s="409">
        <v>35448</v>
      </c>
      <c r="R22" s="262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409"/>
    </row>
    <row r="23" spans="1:30" s="438" customFormat="1" x14ac:dyDescent="0.25">
      <c r="A23" s="436"/>
      <c r="B23" s="437"/>
      <c r="C23" s="411" t="s">
        <v>778</v>
      </c>
      <c r="D23" s="412"/>
      <c r="E23" s="414"/>
      <c r="F23" s="412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4"/>
      <c r="R23" s="412">
        <v>11001</v>
      </c>
      <c r="S23" s="413">
        <v>3740</v>
      </c>
      <c r="T23" s="413">
        <v>16500</v>
      </c>
      <c r="U23" s="413"/>
      <c r="V23" s="413"/>
      <c r="W23" s="413"/>
      <c r="X23" s="413">
        <v>3740</v>
      </c>
      <c r="Y23" s="413">
        <v>7480</v>
      </c>
      <c r="Z23" s="413"/>
      <c r="AA23" s="413">
        <v>7480</v>
      </c>
      <c r="AB23" s="413">
        <v>11220</v>
      </c>
      <c r="AC23" s="413"/>
      <c r="AD23" s="414">
        <v>61161</v>
      </c>
    </row>
    <row r="24" spans="1:30" x14ac:dyDescent="0.25">
      <c r="A24" s="209"/>
      <c r="B24" s="257" t="s">
        <v>17</v>
      </c>
      <c r="C24" s="408" t="s">
        <v>777</v>
      </c>
      <c r="D24" s="262"/>
      <c r="E24" s="409"/>
      <c r="F24" s="262"/>
      <c r="G24" s="258"/>
      <c r="H24" s="258"/>
      <c r="I24" s="258"/>
      <c r="J24" s="258"/>
      <c r="K24" s="258">
        <v>5500</v>
      </c>
      <c r="L24" s="258">
        <v>11000</v>
      </c>
      <c r="M24" s="258">
        <v>11000</v>
      </c>
      <c r="N24" s="258">
        <v>11000</v>
      </c>
      <c r="O24" s="258">
        <v>11000</v>
      </c>
      <c r="P24" s="258">
        <v>11000</v>
      </c>
      <c r="Q24" s="409">
        <v>60500</v>
      </c>
      <c r="R24" s="262">
        <v>11000</v>
      </c>
      <c r="S24" s="258">
        <v>5500</v>
      </c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409">
        <v>16500</v>
      </c>
    </row>
    <row r="25" spans="1:30" s="438" customFormat="1" x14ac:dyDescent="0.25">
      <c r="A25" s="436"/>
      <c r="B25" s="437"/>
      <c r="C25" s="411" t="s">
        <v>778</v>
      </c>
      <c r="D25" s="412"/>
      <c r="E25" s="414"/>
      <c r="F25" s="412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4"/>
      <c r="R25" s="412"/>
      <c r="S25" s="413">
        <v>5500</v>
      </c>
      <c r="T25" s="413">
        <v>22000</v>
      </c>
      <c r="U25" s="413">
        <v>27500</v>
      </c>
      <c r="V25" s="413">
        <v>11000</v>
      </c>
      <c r="W25" s="413">
        <v>11000</v>
      </c>
      <c r="X25" s="413">
        <v>11000</v>
      </c>
      <c r="Y25" s="413"/>
      <c r="Z25" s="413">
        <v>27500</v>
      </c>
      <c r="AA25" s="413">
        <v>16500</v>
      </c>
      <c r="AB25" s="413">
        <v>33000</v>
      </c>
      <c r="AC25" s="413">
        <v>5500</v>
      </c>
      <c r="AD25" s="414">
        <v>170500</v>
      </c>
    </row>
    <row r="26" spans="1:30" s="438" customFormat="1" x14ac:dyDescent="0.25">
      <c r="A26" s="436"/>
      <c r="B26" s="437" t="s">
        <v>94</v>
      </c>
      <c r="C26" s="411" t="s">
        <v>778</v>
      </c>
      <c r="D26" s="412"/>
      <c r="E26" s="414"/>
      <c r="F26" s="412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4"/>
      <c r="R26" s="412"/>
      <c r="S26" s="413"/>
      <c r="T26" s="413"/>
      <c r="U26" s="413"/>
      <c r="V26" s="413"/>
      <c r="W26" s="413"/>
      <c r="X26" s="413"/>
      <c r="Y26" s="413"/>
      <c r="Z26" s="413"/>
      <c r="AA26" s="413"/>
      <c r="AB26" s="413">
        <v>5500</v>
      </c>
      <c r="AC26" s="413"/>
      <c r="AD26" s="414">
        <v>5500</v>
      </c>
    </row>
    <row r="27" spans="1:30" x14ac:dyDescent="0.25">
      <c r="A27" s="209"/>
      <c r="B27" s="257" t="s">
        <v>15</v>
      </c>
      <c r="C27" s="408" t="s">
        <v>777</v>
      </c>
      <c r="D27" s="262"/>
      <c r="E27" s="409"/>
      <c r="F27" s="262"/>
      <c r="G27" s="258"/>
      <c r="H27" s="258"/>
      <c r="I27" s="258"/>
      <c r="J27" s="258"/>
      <c r="K27" s="258">
        <v>794</v>
      </c>
      <c r="L27" s="258"/>
      <c r="M27" s="258"/>
      <c r="N27" s="258"/>
      <c r="O27" s="258"/>
      <c r="P27" s="258"/>
      <c r="Q27" s="409">
        <v>794</v>
      </c>
      <c r="R27" s="262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409"/>
    </row>
    <row r="28" spans="1:30" s="438" customFormat="1" x14ac:dyDescent="0.25">
      <c r="A28" s="436"/>
      <c r="B28" s="437"/>
      <c r="C28" s="411" t="s">
        <v>778</v>
      </c>
      <c r="D28" s="412"/>
      <c r="E28" s="414"/>
      <c r="F28" s="412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4"/>
      <c r="R28" s="412"/>
      <c r="S28" s="413"/>
      <c r="T28" s="413"/>
      <c r="U28" s="413"/>
      <c r="V28" s="413"/>
      <c r="W28" s="413"/>
      <c r="X28" s="413"/>
      <c r="Y28" s="413"/>
      <c r="Z28" s="413">
        <v>200</v>
      </c>
      <c r="AA28" s="413"/>
      <c r="AB28" s="413"/>
      <c r="AC28" s="413"/>
      <c r="AD28" s="414">
        <v>200</v>
      </c>
    </row>
    <row r="29" spans="1:30" ht="15.75" thickBot="1" x14ac:dyDescent="0.3">
      <c r="A29" s="443" t="s">
        <v>741</v>
      </c>
      <c r="B29" s="443"/>
      <c r="C29" s="417"/>
      <c r="D29" s="418"/>
      <c r="E29" s="420"/>
      <c r="F29" s="418">
        <v>6200</v>
      </c>
      <c r="G29" s="419">
        <v>11000</v>
      </c>
      <c r="H29" s="419">
        <v>11000</v>
      </c>
      <c r="I29" s="419">
        <v>5500</v>
      </c>
      <c r="J29" s="419">
        <v>5500</v>
      </c>
      <c r="K29" s="419">
        <v>21038</v>
      </c>
      <c r="L29" s="419">
        <v>18484</v>
      </c>
      <c r="M29" s="419">
        <v>29488</v>
      </c>
      <c r="N29" s="419">
        <v>26738</v>
      </c>
      <c r="O29" s="419">
        <v>25744</v>
      </c>
      <c r="P29" s="419">
        <v>16500</v>
      </c>
      <c r="Q29" s="420">
        <v>177192</v>
      </c>
      <c r="R29" s="418">
        <v>27501</v>
      </c>
      <c r="S29" s="419">
        <v>23160</v>
      </c>
      <c r="T29" s="419">
        <v>44000</v>
      </c>
      <c r="U29" s="419">
        <v>44000</v>
      </c>
      <c r="V29" s="419">
        <v>16500</v>
      </c>
      <c r="W29" s="419">
        <v>11000</v>
      </c>
      <c r="X29" s="419">
        <v>14740</v>
      </c>
      <c r="Y29" s="419">
        <v>7480</v>
      </c>
      <c r="Z29" s="419">
        <v>35950</v>
      </c>
      <c r="AA29" s="419">
        <v>23980</v>
      </c>
      <c r="AB29" s="419">
        <v>49720</v>
      </c>
      <c r="AC29" s="419">
        <v>22000</v>
      </c>
      <c r="AD29" s="420">
        <v>320031</v>
      </c>
    </row>
    <row r="30" spans="1:30" x14ac:dyDescent="0.25">
      <c r="A30" s="441" t="s">
        <v>898</v>
      </c>
      <c r="B30" s="442" t="s">
        <v>27</v>
      </c>
      <c r="C30" s="403" t="s">
        <v>777</v>
      </c>
      <c r="D30" s="404"/>
      <c r="E30" s="406"/>
      <c r="F30" s="404"/>
      <c r="G30" s="405"/>
      <c r="H30" s="405"/>
      <c r="I30" s="405"/>
      <c r="J30" s="405"/>
      <c r="K30" s="405">
        <v>5400</v>
      </c>
      <c r="L30" s="405">
        <v>5400</v>
      </c>
      <c r="M30" s="405">
        <v>10800</v>
      </c>
      <c r="N30" s="405">
        <v>5400</v>
      </c>
      <c r="O30" s="405">
        <v>10800</v>
      </c>
      <c r="P30" s="405"/>
      <c r="Q30" s="406">
        <v>37800.03</v>
      </c>
      <c r="R30" s="404">
        <v>10800</v>
      </c>
      <c r="S30" s="405">
        <v>5400</v>
      </c>
      <c r="T30" s="405">
        <v>10800</v>
      </c>
      <c r="U30" s="405"/>
      <c r="V30" s="405"/>
      <c r="W30" s="405"/>
      <c r="X30" s="405"/>
      <c r="Y30" s="405"/>
      <c r="Z30" s="405"/>
      <c r="AA30" s="405"/>
      <c r="AB30" s="405"/>
      <c r="AC30" s="405"/>
      <c r="AD30" s="406">
        <v>27000</v>
      </c>
    </row>
    <row r="31" spans="1:30" s="76" customFormat="1" ht="15.75" thickBot="1" x14ac:dyDescent="0.3">
      <c r="A31" s="443" t="s">
        <v>899</v>
      </c>
      <c r="B31" s="443"/>
      <c r="C31" s="417"/>
      <c r="D31" s="418"/>
      <c r="E31" s="420"/>
      <c r="F31" s="418"/>
      <c r="G31" s="419"/>
      <c r="H31" s="419"/>
      <c r="I31" s="419"/>
      <c r="J31" s="419"/>
      <c r="K31" s="419">
        <v>5400</v>
      </c>
      <c r="L31" s="419">
        <v>5400</v>
      </c>
      <c r="M31" s="419">
        <v>10800</v>
      </c>
      <c r="N31" s="419">
        <v>5400</v>
      </c>
      <c r="O31" s="419">
        <v>10800</v>
      </c>
      <c r="P31" s="419"/>
      <c r="Q31" s="420">
        <v>37800.03</v>
      </c>
      <c r="R31" s="418">
        <v>10800</v>
      </c>
      <c r="S31" s="419">
        <v>5400</v>
      </c>
      <c r="T31" s="419">
        <v>10800</v>
      </c>
      <c r="U31" s="419"/>
      <c r="V31" s="419"/>
      <c r="W31" s="419"/>
      <c r="X31" s="419"/>
      <c r="Y31" s="419"/>
      <c r="Z31" s="419"/>
      <c r="AA31" s="419"/>
      <c r="AB31" s="419"/>
      <c r="AC31" s="419"/>
      <c r="AD31" s="420">
        <v>27000</v>
      </c>
    </row>
    <row r="32" spans="1:30" s="438" customFormat="1" x14ac:dyDescent="0.25">
      <c r="A32" s="444" t="s">
        <v>106</v>
      </c>
      <c r="B32" s="402" t="s">
        <v>350</v>
      </c>
      <c r="C32" s="422" t="s">
        <v>778</v>
      </c>
      <c r="D32" s="423"/>
      <c r="E32" s="425"/>
      <c r="F32" s="423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5"/>
      <c r="R32" s="423"/>
      <c r="S32" s="424">
        <v>5500</v>
      </c>
      <c r="T32" s="424"/>
      <c r="U32" s="424"/>
      <c r="V32" s="424">
        <v>5500</v>
      </c>
      <c r="W32" s="424"/>
      <c r="X32" s="424"/>
      <c r="Y32" s="424"/>
      <c r="Z32" s="424"/>
      <c r="AA32" s="424"/>
      <c r="AB32" s="424"/>
      <c r="AC32" s="424"/>
      <c r="AD32" s="425">
        <v>11000</v>
      </c>
    </row>
    <row r="33" spans="1:30" x14ac:dyDescent="0.25">
      <c r="A33" s="209"/>
      <c r="B33" s="257" t="s">
        <v>163</v>
      </c>
      <c r="C33" s="408" t="s">
        <v>777</v>
      </c>
      <c r="D33" s="262"/>
      <c r="E33" s="409"/>
      <c r="F33" s="262"/>
      <c r="G33" s="258"/>
      <c r="H33" s="258"/>
      <c r="I33" s="258"/>
      <c r="J33" s="258"/>
      <c r="K33" s="258"/>
      <c r="L33" s="258">
        <v>10000</v>
      </c>
      <c r="M33" s="258">
        <v>10000</v>
      </c>
      <c r="N33" s="258"/>
      <c r="O33" s="258"/>
      <c r="P33" s="258"/>
      <c r="Q33" s="409">
        <v>20000</v>
      </c>
      <c r="R33" s="262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409"/>
    </row>
    <row r="34" spans="1:30" s="438" customFormat="1" x14ac:dyDescent="0.25">
      <c r="A34" s="436"/>
      <c r="B34" s="437"/>
      <c r="C34" s="411" t="s">
        <v>778</v>
      </c>
      <c r="D34" s="412"/>
      <c r="E34" s="414"/>
      <c r="F34" s="412"/>
      <c r="G34" s="413"/>
      <c r="H34" s="413"/>
      <c r="I34" s="413"/>
      <c r="J34" s="413"/>
      <c r="K34" s="413"/>
      <c r="L34" s="413"/>
      <c r="M34" s="413">
        <v>5000</v>
      </c>
      <c r="N34" s="413">
        <v>5000</v>
      </c>
      <c r="O34" s="413">
        <v>5000</v>
      </c>
      <c r="P34" s="413">
        <v>5000</v>
      </c>
      <c r="Q34" s="414">
        <v>20000</v>
      </c>
      <c r="R34" s="412">
        <v>5000</v>
      </c>
      <c r="S34" s="413">
        <v>5000</v>
      </c>
      <c r="T34" s="413"/>
      <c r="U34" s="413">
        <v>5000</v>
      </c>
      <c r="V34" s="413">
        <v>5000</v>
      </c>
      <c r="W34" s="413">
        <v>5000</v>
      </c>
      <c r="X34" s="413">
        <v>5000</v>
      </c>
      <c r="Y34" s="413"/>
      <c r="Z34" s="413"/>
      <c r="AA34" s="413">
        <v>5000</v>
      </c>
      <c r="AB34" s="413">
        <v>5000</v>
      </c>
      <c r="AC34" s="413"/>
      <c r="AD34" s="414">
        <v>40000</v>
      </c>
    </row>
    <row r="35" spans="1:30" x14ac:dyDescent="0.25">
      <c r="A35" s="209"/>
      <c r="B35" s="257" t="s">
        <v>11</v>
      </c>
      <c r="C35" s="408" t="s">
        <v>777</v>
      </c>
      <c r="D35" s="262"/>
      <c r="E35" s="409"/>
      <c r="F35" s="262"/>
      <c r="G35" s="258"/>
      <c r="H35" s="258"/>
      <c r="I35" s="258"/>
      <c r="J35" s="258"/>
      <c r="K35" s="258">
        <v>5920</v>
      </c>
      <c r="L35" s="258">
        <v>5920</v>
      </c>
      <c r="M35" s="258">
        <v>11840</v>
      </c>
      <c r="N35" s="258"/>
      <c r="O35" s="258"/>
      <c r="P35" s="258"/>
      <c r="Q35" s="409">
        <v>23680</v>
      </c>
      <c r="R35" s="262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409"/>
    </row>
    <row r="36" spans="1:30" s="438" customFormat="1" x14ac:dyDescent="0.25">
      <c r="A36" s="436"/>
      <c r="B36" s="437"/>
      <c r="C36" s="411" t="s">
        <v>778</v>
      </c>
      <c r="D36" s="412"/>
      <c r="E36" s="414"/>
      <c r="F36" s="412"/>
      <c r="G36" s="413"/>
      <c r="H36" s="413"/>
      <c r="I36" s="413"/>
      <c r="J36" s="413"/>
      <c r="K36" s="413"/>
      <c r="L36" s="413"/>
      <c r="M36" s="413">
        <v>2590</v>
      </c>
      <c r="N36" s="413">
        <v>11840</v>
      </c>
      <c r="O36" s="413">
        <v>5920</v>
      </c>
      <c r="P36" s="413">
        <v>5920</v>
      </c>
      <c r="Q36" s="414">
        <v>26270</v>
      </c>
      <c r="R36" s="412">
        <v>5920</v>
      </c>
      <c r="S36" s="413">
        <v>5920</v>
      </c>
      <c r="T36" s="413">
        <v>5920</v>
      </c>
      <c r="U36" s="413"/>
      <c r="V36" s="413"/>
      <c r="W36" s="413">
        <v>8880</v>
      </c>
      <c r="X36" s="413">
        <v>2960</v>
      </c>
      <c r="Y36" s="413"/>
      <c r="Z36" s="413">
        <v>5920</v>
      </c>
      <c r="AA36" s="413">
        <v>5920</v>
      </c>
      <c r="AB36" s="413">
        <v>2960</v>
      </c>
      <c r="AC36" s="413">
        <v>5920</v>
      </c>
      <c r="AD36" s="414">
        <v>50320</v>
      </c>
    </row>
    <row r="37" spans="1:30" x14ac:dyDescent="0.25">
      <c r="A37" s="209"/>
      <c r="B37" s="257" t="s">
        <v>82</v>
      </c>
      <c r="C37" s="408" t="s">
        <v>777</v>
      </c>
      <c r="D37" s="262"/>
      <c r="E37" s="409"/>
      <c r="F37" s="262"/>
      <c r="G37" s="258"/>
      <c r="H37" s="258"/>
      <c r="I37" s="258"/>
      <c r="J37" s="258"/>
      <c r="K37" s="258"/>
      <c r="L37" s="258"/>
      <c r="M37" s="258"/>
      <c r="N37" s="258"/>
      <c r="O37" s="258">
        <v>5500</v>
      </c>
      <c r="P37" s="258"/>
      <c r="Q37" s="409">
        <v>5500</v>
      </c>
      <c r="R37" s="262">
        <v>5500</v>
      </c>
      <c r="S37" s="258"/>
      <c r="T37" s="258"/>
      <c r="U37" s="258"/>
      <c r="V37" s="258">
        <v>5500</v>
      </c>
      <c r="W37" s="258"/>
      <c r="X37" s="258"/>
      <c r="Y37" s="258"/>
      <c r="Z37" s="258"/>
      <c r="AA37" s="258"/>
      <c r="AB37" s="258"/>
      <c r="AC37" s="258"/>
      <c r="AD37" s="409">
        <v>11000</v>
      </c>
    </row>
    <row r="38" spans="1:30" s="438" customFormat="1" x14ac:dyDescent="0.25">
      <c r="A38" s="436"/>
      <c r="B38" s="437"/>
      <c r="C38" s="411" t="s">
        <v>778</v>
      </c>
      <c r="D38" s="412"/>
      <c r="E38" s="414"/>
      <c r="F38" s="412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4"/>
      <c r="R38" s="412"/>
      <c r="S38" s="413"/>
      <c r="T38" s="413"/>
      <c r="U38" s="413"/>
      <c r="V38" s="413"/>
      <c r="W38" s="413"/>
      <c r="X38" s="413"/>
      <c r="Y38" s="413"/>
      <c r="Z38" s="413">
        <v>5500</v>
      </c>
      <c r="AA38" s="413"/>
      <c r="AB38" s="413"/>
      <c r="AC38" s="413">
        <v>5500</v>
      </c>
      <c r="AD38" s="414">
        <v>11000</v>
      </c>
    </row>
    <row r="39" spans="1:30" x14ac:dyDescent="0.25">
      <c r="A39" s="209"/>
      <c r="B39" s="257" t="s">
        <v>55</v>
      </c>
      <c r="C39" s="408" t="s">
        <v>777</v>
      </c>
      <c r="D39" s="262"/>
      <c r="E39" s="409"/>
      <c r="F39" s="262">
        <v>3032</v>
      </c>
      <c r="G39" s="258">
        <v>3032</v>
      </c>
      <c r="H39" s="258"/>
      <c r="I39" s="258"/>
      <c r="J39" s="258"/>
      <c r="K39" s="258">
        <v>3032</v>
      </c>
      <c r="L39" s="258"/>
      <c r="M39" s="258"/>
      <c r="N39" s="258"/>
      <c r="O39" s="258"/>
      <c r="P39" s="258"/>
      <c r="Q39" s="409">
        <v>9096</v>
      </c>
      <c r="R39" s="262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409"/>
    </row>
    <row r="40" spans="1:30" s="438" customFormat="1" x14ac:dyDescent="0.25">
      <c r="A40" s="436"/>
      <c r="B40" s="437"/>
      <c r="C40" s="411" t="s">
        <v>778</v>
      </c>
      <c r="D40" s="412"/>
      <c r="E40" s="414"/>
      <c r="F40" s="412"/>
      <c r="G40" s="413"/>
      <c r="H40" s="413"/>
      <c r="I40" s="413"/>
      <c r="J40" s="413"/>
      <c r="K40" s="413"/>
      <c r="L40" s="413"/>
      <c r="M40" s="413"/>
      <c r="N40" s="413">
        <v>3032</v>
      </c>
      <c r="O40" s="413"/>
      <c r="P40" s="413"/>
      <c r="Q40" s="414">
        <v>3032</v>
      </c>
      <c r="R40" s="412">
        <v>3032</v>
      </c>
      <c r="S40" s="413"/>
      <c r="T40" s="413">
        <v>3032</v>
      </c>
      <c r="U40" s="413"/>
      <c r="V40" s="413"/>
      <c r="W40" s="413">
        <v>3032</v>
      </c>
      <c r="X40" s="413">
        <v>3032</v>
      </c>
      <c r="Y40" s="413"/>
      <c r="Z40" s="413"/>
      <c r="AA40" s="413"/>
      <c r="AB40" s="413">
        <v>3032</v>
      </c>
      <c r="AC40" s="413"/>
      <c r="AD40" s="414">
        <v>15160</v>
      </c>
    </row>
    <row r="41" spans="1:30" x14ac:dyDescent="0.25">
      <c r="A41" s="209"/>
      <c r="B41" s="257" t="s">
        <v>877</v>
      </c>
      <c r="C41" s="408" t="s">
        <v>777</v>
      </c>
      <c r="D41" s="262">
        <v>835</v>
      </c>
      <c r="E41" s="409">
        <v>835</v>
      </c>
      <c r="F41" s="262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409"/>
      <c r="R41" s="262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409"/>
    </row>
    <row r="42" spans="1:30" s="438" customFormat="1" x14ac:dyDescent="0.25">
      <c r="A42" s="436"/>
      <c r="B42" s="437" t="s">
        <v>400</v>
      </c>
      <c r="C42" s="411" t="s">
        <v>778</v>
      </c>
      <c r="D42" s="412"/>
      <c r="E42" s="414"/>
      <c r="F42" s="412"/>
      <c r="G42" s="413"/>
      <c r="H42" s="413"/>
      <c r="I42" s="413"/>
      <c r="J42" s="413"/>
      <c r="K42" s="413">
        <v>5240</v>
      </c>
      <c r="L42" s="413">
        <v>5240</v>
      </c>
      <c r="M42" s="413"/>
      <c r="N42" s="413"/>
      <c r="O42" s="413"/>
      <c r="P42" s="413"/>
      <c r="Q42" s="414">
        <v>10480</v>
      </c>
      <c r="R42" s="412"/>
      <c r="S42" s="413"/>
      <c r="T42" s="413"/>
      <c r="U42" s="413"/>
      <c r="V42" s="413"/>
      <c r="W42" s="413"/>
      <c r="X42" s="413"/>
      <c r="Y42" s="413"/>
      <c r="Z42" s="413"/>
      <c r="AA42" s="413"/>
      <c r="AB42" s="413"/>
      <c r="AC42" s="413"/>
      <c r="AD42" s="414"/>
    </row>
    <row r="43" spans="1:30" s="438" customFormat="1" x14ac:dyDescent="0.25">
      <c r="A43" s="436"/>
      <c r="B43" s="437" t="s">
        <v>10</v>
      </c>
      <c r="C43" s="411" t="s">
        <v>778</v>
      </c>
      <c r="D43" s="412"/>
      <c r="E43" s="414"/>
      <c r="F43" s="412"/>
      <c r="G43" s="413"/>
      <c r="H43" s="413"/>
      <c r="I43" s="413"/>
      <c r="J43" s="413"/>
      <c r="K43" s="413"/>
      <c r="L43" s="413">
        <v>8428</v>
      </c>
      <c r="M43" s="413"/>
      <c r="N43" s="413"/>
      <c r="O43" s="413"/>
      <c r="P43" s="413"/>
      <c r="Q43" s="414">
        <v>8428</v>
      </c>
      <c r="R43" s="412"/>
      <c r="S43" s="413">
        <v>3010</v>
      </c>
      <c r="T43" s="413"/>
      <c r="U43" s="413"/>
      <c r="V43" s="413"/>
      <c r="W43" s="413"/>
      <c r="X43" s="413"/>
      <c r="Y43" s="413">
        <v>3010</v>
      </c>
      <c r="Z43" s="413"/>
      <c r="AA43" s="413"/>
      <c r="AB43" s="413"/>
      <c r="AC43" s="413"/>
      <c r="AD43" s="414">
        <v>6020</v>
      </c>
    </row>
    <row r="44" spans="1:30" s="438" customFormat="1" x14ac:dyDescent="0.25">
      <c r="A44" s="436"/>
      <c r="B44" s="437" t="s">
        <v>83</v>
      </c>
      <c r="C44" s="411" t="s">
        <v>778</v>
      </c>
      <c r="D44" s="412"/>
      <c r="E44" s="414"/>
      <c r="F44" s="412"/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4"/>
      <c r="R44" s="412"/>
      <c r="S44" s="413"/>
      <c r="T44" s="413"/>
      <c r="U44" s="413"/>
      <c r="V44" s="413"/>
      <c r="W44" s="413"/>
      <c r="X44" s="413"/>
      <c r="Y44" s="413"/>
      <c r="Z44" s="413"/>
      <c r="AA44" s="413">
        <v>2750</v>
      </c>
      <c r="AB44" s="413"/>
      <c r="AC44" s="413"/>
      <c r="AD44" s="414">
        <v>2750</v>
      </c>
    </row>
    <row r="45" spans="1:30" s="438" customFormat="1" x14ac:dyDescent="0.25">
      <c r="A45" s="436"/>
      <c r="B45" s="437" t="s">
        <v>84</v>
      </c>
      <c r="C45" s="411" t="s">
        <v>778</v>
      </c>
      <c r="D45" s="412"/>
      <c r="E45" s="414"/>
      <c r="F45" s="412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4"/>
      <c r="R45" s="412"/>
      <c r="S45" s="413"/>
      <c r="T45" s="413">
        <v>2750</v>
      </c>
      <c r="U45" s="413"/>
      <c r="V45" s="413"/>
      <c r="W45" s="413"/>
      <c r="X45" s="413"/>
      <c r="Y45" s="413"/>
      <c r="Z45" s="413"/>
      <c r="AA45" s="413"/>
      <c r="AB45" s="413"/>
      <c r="AC45" s="413"/>
      <c r="AD45" s="414">
        <v>2750</v>
      </c>
    </row>
    <row r="46" spans="1:30" s="438" customFormat="1" x14ac:dyDescent="0.25">
      <c r="A46" s="436"/>
      <c r="B46" s="437" t="s">
        <v>158</v>
      </c>
      <c r="C46" s="411" t="s">
        <v>778</v>
      </c>
      <c r="D46" s="412"/>
      <c r="E46" s="414"/>
      <c r="F46" s="412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4"/>
      <c r="R46" s="412"/>
      <c r="S46" s="413"/>
      <c r="T46" s="413">
        <v>5838</v>
      </c>
      <c r="U46" s="413"/>
      <c r="V46" s="413"/>
      <c r="W46" s="413"/>
      <c r="X46" s="413"/>
      <c r="Y46" s="413"/>
      <c r="Z46" s="413"/>
      <c r="AA46" s="413"/>
      <c r="AB46" s="413"/>
      <c r="AC46" s="413"/>
      <c r="AD46" s="414">
        <v>5838</v>
      </c>
    </row>
    <row r="47" spans="1:30" s="76" customFormat="1" ht="15.75" thickBot="1" x14ac:dyDescent="0.3">
      <c r="A47" s="443" t="s">
        <v>780</v>
      </c>
      <c r="B47" s="443"/>
      <c r="C47" s="417"/>
      <c r="D47" s="418">
        <v>835</v>
      </c>
      <c r="E47" s="420">
        <v>835</v>
      </c>
      <c r="F47" s="418">
        <v>3032</v>
      </c>
      <c r="G47" s="419">
        <v>3032</v>
      </c>
      <c r="H47" s="419"/>
      <c r="I47" s="419"/>
      <c r="J47" s="419"/>
      <c r="K47" s="419">
        <v>14192</v>
      </c>
      <c r="L47" s="419">
        <v>29588</v>
      </c>
      <c r="M47" s="419">
        <v>29430</v>
      </c>
      <c r="N47" s="419">
        <v>19872</v>
      </c>
      <c r="O47" s="419">
        <v>16420</v>
      </c>
      <c r="P47" s="419">
        <v>10920</v>
      </c>
      <c r="Q47" s="420">
        <v>126486</v>
      </c>
      <c r="R47" s="418">
        <v>19452</v>
      </c>
      <c r="S47" s="419">
        <v>19430</v>
      </c>
      <c r="T47" s="419">
        <v>17540</v>
      </c>
      <c r="U47" s="419">
        <v>5000</v>
      </c>
      <c r="V47" s="419">
        <v>16000</v>
      </c>
      <c r="W47" s="419">
        <v>16912</v>
      </c>
      <c r="X47" s="419">
        <v>10992</v>
      </c>
      <c r="Y47" s="419">
        <v>3010</v>
      </c>
      <c r="Z47" s="419">
        <v>11420</v>
      </c>
      <c r="AA47" s="419">
        <v>13670</v>
      </c>
      <c r="AB47" s="419">
        <v>10992</v>
      </c>
      <c r="AC47" s="419">
        <v>11420</v>
      </c>
      <c r="AD47" s="420">
        <v>155838</v>
      </c>
    </row>
    <row r="48" spans="1:30" x14ac:dyDescent="0.25">
      <c r="A48" s="441" t="s">
        <v>192</v>
      </c>
      <c r="B48" s="442" t="s">
        <v>742</v>
      </c>
      <c r="C48" s="403" t="s">
        <v>777</v>
      </c>
      <c r="D48" s="404"/>
      <c r="E48" s="406"/>
      <c r="F48" s="404">
        <v>2334</v>
      </c>
      <c r="G48" s="405"/>
      <c r="H48" s="405">
        <v>2334</v>
      </c>
      <c r="I48" s="405"/>
      <c r="J48" s="405"/>
      <c r="K48" s="405"/>
      <c r="L48" s="405"/>
      <c r="M48" s="405"/>
      <c r="N48" s="405"/>
      <c r="O48" s="405"/>
      <c r="P48" s="405"/>
      <c r="Q48" s="406">
        <v>4668</v>
      </c>
      <c r="R48" s="404"/>
      <c r="S48" s="405"/>
      <c r="T48" s="405"/>
      <c r="U48" s="405"/>
      <c r="V48" s="405"/>
      <c r="W48" s="405"/>
      <c r="X48" s="405"/>
      <c r="Y48" s="405"/>
      <c r="Z48" s="405"/>
      <c r="AA48" s="405"/>
      <c r="AB48" s="405"/>
      <c r="AC48" s="405"/>
      <c r="AD48" s="406"/>
    </row>
    <row r="49" spans="1:30" s="438" customFormat="1" x14ac:dyDescent="0.25">
      <c r="A49" s="436"/>
      <c r="B49" s="437"/>
      <c r="C49" s="411" t="s">
        <v>778</v>
      </c>
      <c r="D49" s="412"/>
      <c r="E49" s="414"/>
      <c r="F49" s="412"/>
      <c r="G49" s="413"/>
      <c r="H49" s="413"/>
      <c r="I49" s="413"/>
      <c r="J49" s="413"/>
      <c r="K49" s="413"/>
      <c r="L49" s="413">
        <v>4668</v>
      </c>
      <c r="M49" s="413"/>
      <c r="N49" s="413"/>
      <c r="O49" s="413">
        <v>2334</v>
      </c>
      <c r="P49" s="413"/>
      <c r="Q49" s="414">
        <v>7002</v>
      </c>
      <c r="R49" s="412"/>
      <c r="S49" s="413">
        <v>2334</v>
      </c>
      <c r="T49" s="413"/>
      <c r="U49" s="413">
        <v>2322</v>
      </c>
      <c r="V49" s="413"/>
      <c r="W49" s="413">
        <v>2322</v>
      </c>
      <c r="X49" s="413">
        <v>2322</v>
      </c>
      <c r="Y49" s="413"/>
      <c r="Z49" s="413"/>
      <c r="AA49" s="413"/>
      <c r="AB49" s="413"/>
      <c r="AC49" s="413"/>
      <c r="AD49" s="414">
        <v>9300</v>
      </c>
    </row>
    <row r="50" spans="1:30" x14ac:dyDescent="0.25">
      <c r="A50" s="209"/>
      <c r="B50" s="257" t="s">
        <v>743</v>
      </c>
      <c r="C50" s="408" t="s">
        <v>777</v>
      </c>
      <c r="D50" s="262"/>
      <c r="E50" s="409"/>
      <c r="F50" s="262"/>
      <c r="G50" s="258">
        <v>2370</v>
      </c>
      <c r="H50" s="258"/>
      <c r="I50" s="258"/>
      <c r="J50" s="258"/>
      <c r="K50" s="258"/>
      <c r="L50" s="258"/>
      <c r="M50" s="258"/>
      <c r="N50" s="258"/>
      <c r="O50" s="258"/>
      <c r="P50" s="258"/>
      <c r="Q50" s="409">
        <v>2370</v>
      </c>
      <c r="R50" s="262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409"/>
    </row>
    <row r="51" spans="1:30" s="438" customFormat="1" x14ac:dyDescent="0.25">
      <c r="A51" s="436"/>
      <c r="B51" s="437"/>
      <c r="C51" s="411" t="s">
        <v>778</v>
      </c>
      <c r="D51" s="412"/>
      <c r="E51" s="414"/>
      <c r="F51" s="412"/>
      <c r="G51" s="413"/>
      <c r="H51" s="413"/>
      <c r="I51" s="413"/>
      <c r="J51" s="413"/>
      <c r="K51" s="413">
        <v>2370</v>
      </c>
      <c r="L51" s="413"/>
      <c r="M51" s="413"/>
      <c r="N51" s="413"/>
      <c r="O51" s="413"/>
      <c r="P51" s="413"/>
      <c r="Q51" s="414">
        <v>2370</v>
      </c>
      <c r="R51" s="412">
        <v>2370</v>
      </c>
      <c r="S51" s="413"/>
      <c r="T51" s="413"/>
      <c r="U51" s="413"/>
      <c r="V51" s="413"/>
      <c r="W51" s="413">
        <v>2370</v>
      </c>
      <c r="X51" s="413">
        <v>2370</v>
      </c>
      <c r="Y51" s="413"/>
      <c r="Z51" s="413"/>
      <c r="AA51" s="413"/>
      <c r="AB51" s="413"/>
      <c r="AC51" s="413"/>
      <c r="AD51" s="414">
        <v>7110</v>
      </c>
    </row>
    <row r="52" spans="1:30" s="76" customFormat="1" ht="15.75" thickBot="1" x14ac:dyDescent="0.3">
      <c r="A52" s="443" t="s">
        <v>781</v>
      </c>
      <c r="B52" s="443"/>
      <c r="C52" s="417"/>
      <c r="D52" s="418"/>
      <c r="E52" s="420"/>
      <c r="F52" s="418">
        <v>2334</v>
      </c>
      <c r="G52" s="419">
        <v>2370</v>
      </c>
      <c r="H52" s="419">
        <v>2334</v>
      </c>
      <c r="I52" s="419"/>
      <c r="J52" s="419"/>
      <c r="K52" s="419">
        <v>2370</v>
      </c>
      <c r="L52" s="419">
        <v>4668</v>
      </c>
      <c r="M52" s="419"/>
      <c r="N52" s="419"/>
      <c r="O52" s="419">
        <v>2334</v>
      </c>
      <c r="P52" s="419"/>
      <c r="Q52" s="420">
        <v>16410</v>
      </c>
      <c r="R52" s="418">
        <v>2370</v>
      </c>
      <c r="S52" s="419">
        <v>2334</v>
      </c>
      <c r="T52" s="419"/>
      <c r="U52" s="419">
        <v>2322</v>
      </c>
      <c r="V52" s="419"/>
      <c r="W52" s="419">
        <v>4692</v>
      </c>
      <c r="X52" s="419">
        <v>4692</v>
      </c>
      <c r="Y52" s="419"/>
      <c r="Z52" s="419"/>
      <c r="AA52" s="419"/>
      <c r="AB52" s="419"/>
      <c r="AC52" s="419"/>
      <c r="AD52" s="420">
        <v>16410</v>
      </c>
    </row>
    <row r="53" spans="1:30" x14ac:dyDescent="0.25">
      <c r="A53" s="441" t="s">
        <v>900</v>
      </c>
      <c r="B53" s="442" t="s">
        <v>901</v>
      </c>
      <c r="C53" s="403" t="s">
        <v>777</v>
      </c>
      <c r="D53" s="404"/>
      <c r="E53" s="406"/>
      <c r="F53" s="404"/>
      <c r="G53" s="405"/>
      <c r="H53" s="405">
        <v>11000</v>
      </c>
      <c r="I53" s="405"/>
      <c r="J53" s="405"/>
      <c r="K53" s="405"/>
      <c r="L53" s="405"/>
      <c r="M53" s="405"/>
      <c r="N53" s="405"/>
      <c r="O53" s="405"/>
      <c r="P53" s="405"/>
      <c r="Q53" s="406">
        <v>11000</v>
      </c>
      <c r="R53" s="404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5"/>
      <c r="AD53" s="406"/>
    </row>
    <row r="54" spans="1:30" x14ac:dyDescent="0.25">
      <c r="A54" s="209"/>
      <c r="B54" s="257" t="s">
        <v>902</v>
      </c>
      <c r="C54" s="408" t="s">
        <v>777</v>
      </c>
      <c r="D54" s="262"/>
      <c r="E54" s="409"/>
      <c r="F54" s="262"/>
      <c r="G54" s="258"/>
      <c r="H54" s="258">
        <v>11000</v>
      </c>
      <c r="I54" s="258"/>
      <c r="J54" s="258"/>
      <c r="K54" s="258"/>
      <c r="L54" s="258"/>
      <c r="M54" s="258"/>
      <c r="N54" s="258"/>
      <c r="O54" s="258"/>
      <c r="P54" s="258"/>
      <c r="Q54" s="409">
        <v>11000</v>
      </c>
      <c r="R54" s="262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409"/>
    </row>
    <row r="55" spans="1:30" s="76" customFormat="1" ht="15.75" thickBot="1" x14ac:dyDescent="0.3">
      <c r="A55" s="443" t="s">
        <v>903</v>
      </c>
      <c r="B55" s="443"/>
      <c r="C55" s="417"/>
      <c r="D55" s="418"/>
      <c r="E55" s="420"/>
      <c r="F55" s="418"/>
      <c r="G55" s="419"/>
      <c r="H55" s="419">
        <v>22000</v>
      </c>
      <c r="I55" s="419"/>
      <c r="J55" s="419"/>
      <c r="K55" s="419"/>
      <c r="L55" s="419"/>
      <c r="M55" s="419"/>
      <c r="N55" s="419"/>
      <c r="O55" s="419"/>
      <c r="P55" s="419"/>
      <c r="Q55" s="420">
        <v>22000</v>
      </c>
      <c r="R55" s="418"/>
      <c r="S55" s="419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20"/>
    </row>
    <row r="56" spans="1:30" ht="15.75" thickBot="1" x14ac:dyDescent="0.3">
      <c r="A56" s="445" t="s">
        <v>31</v>
      </c>
      <c r="B56" s="446"/>
      <c r="C56" s="446"/>
      <c r="D56" s="112">
        <v>835</v>
      </c>
      <c r="E56" s="439">
        <v>835.01</v>
      </c>
      <c r="F56" s="112">
        <v>11566</v>
      </c>
      <c r="G56" s="113">
        <v>16402.010000000002</v>
      </c>
      <c r="H56" s="113">
        <v>35334</v>
      </c>
      <c r="I56" s="113">
        <v>5500.02</v>
      </c>
      <c r="J56" s="113">
        <v>5500</v>
      </c>
      <c r="K56" s="113">
        <v>43001</v>
      </c>
      <c r="L56" s="113">
        <v>58141</v>
      </c>
      <c r="M56" s="113">
        <v>69720</v>
      </c>
      <c r="N56" s="113">
        <v>52012</v>
      </c>
      <c r="O56" s="113">
        <v>55298</v>
      </c>
      <c r="P56" s="113">
        <v>27421</v>
      </c>
      <c r="Q56" s="439">
        <v>379888</v>
      </c>
      <c r="R56" s="112">
        <v>60123</v>
      </c>
      <c r="S56" s="113">
        <v>50324</v>
      </c>
      <c r="T56" s="113">
        <v>72340</v>
      </c>
      <c r="U56" s="113">
        <v>51322</v>
      </c>
      <c r="V56" s="113">
        <v>32500</v>
      </c>
      <c r="W56" s="113">
        <v>32604</v>
      </c>
      <c r="X56" s="113">
        <v>30424</v>
      </c>
      <c r="Y56" s="113">
        <v>10490</v>
      </c>
      <c r="Z56" s="113">
        <v>47370</v>
      </c>
      <c r="AA56" s="113">
        <v>37650</v>
      </c>
      <c r="AB56" s="113">
        <v>60712</v>
      </c>
      <c r="AC56" s="113">
        <v>33420</v>
      </c>
      <c r="AD56" s="439">
        <v>519279</v>
      </c>
    </row>
  </sheetData>
  <pageMargins left="0.7" right="0.7" top="0.75" bottom="0.75" header="0.3" footer="0.3"/>
  <pageSetup paperSize="9" scale="3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5660-D329-4B1A-B272-561EF6AC4E1A}">
  <sheetPr codeName="Feuil2"/>
  <dimension ref="A1:P31"/>
  <sheetViews>
    <sheetView zoomScale="90" zoomScaleNormal="90" workbookViewId="0">
      <selection activeCell="D1" sqref="D1"/>
    </sheetView>
  </sheetViews>
  <sheetFormatPr baseColWidth="10" defaultColWidth="11.42578125" defaultRowHeight="15" x14ac:dyDescent="0.25"/>
  <cols>
    <col min="1" max="1" width="11.42578125" style="76"/>
    <col min="2" max="2" width="17" style="76" bestFit="1" customWidth="1"/>
    <col min="3" max="3" width="20.42578125" style="76" customWidth="1"/>
    <col min="4" max="16384" width="11.42578125" style="76"/>
  </cols>
  <sheetData>
    <row r="1" spans="1:16" s="287" customFormat="1" ht="15.75" thickBot="1" x14ac:dyDescent="0.3">
      <c r="D1" s="288" t="s">
        <v>734</v>
      </c>
      <c r="E1" s="289"/>
      <c r="F1" s="289"/>
      <c r="G1" s="289"/>
      <c r="H1" s="290"/>
      <c r="I1" s="291"/>
      <c r="J1" s="292"/>
      <c r="K1" s="292"/>
      <c r="L1" s="292"/>
      <c r="M1" s="292"/>
      <c r="N1" s="292"/>
      <c r="O1" s="292"/>
      <c r="P1" s="293"/>
    </row>
    <row r="2" spans="1:16" s="287" customFormat="1" x14ac:dyDescent="0.25">
      <c r="A2" s="294"/>
      <c r="B2" s="295"/>
      <c r="C2" s="295"/>
      <c r="D2" s="295" t="s">
        <v>735</v>
      </c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3" t="s">
        <v>436</v>
      </c>
    </row>
    <row r="3" spans="1:16" s="287" customFormat="1" ht="15.75" thickBot="1" x14ac:dyDescent="0.3">
      <c r="A3" s="296" t="s">
        <v>667</v>
      </c>
      <c r="B3" s="297" t="s">
        <v>159</v>
      </c>
      <c r="C3" s="297" t="s">
        <v>32</v>
      </c>
      <c r="D3" s="298">
        <v>1</v>
      </c>
      <c r="E3" s="298">
        <v>2</v>
      </c>
      <c r="F3" s="298">
        <v>3</v>
      </c>
      <c r="G3" s="298">
        <v>4</v>
      </c>
      <c r="H3" s="298">
        <v>5</v>
      </c>
      <c r="I3" s="298">
        <v>6</v>
      </c>
      <c r="J3" s="298">
        <v>7</v>
      </c>
      <c r="K3" s="298">
        <v>8</v>
      </c>
      <c r="L3" s="298">
        <v>9</v>
      </c>
      <c r="M3" s="298">
        <v>10</v>
      </c>
      <c r="N3" s="298">
        <v>11</v>
      </c>
      <c r="O3" s="298">
        <v>12</v>
      </c>
      <c r="P3" s="299"/>
    </row>
    <row r="4" spans="1:16" s="287" customFormat="1" x14ac:dyDescent="0.25">
      <c r="A4" s="300" t="s">
        <v>35</v>
      </c>
      <c r="B4" s="301" t="s">
        <v>105</v>
      </c>
      <c r="C4" s="302" t="s">
        <v>117</v>
      </c>
      <c r="D4" s="303"/>
      <c r="E4" s="303"/>
      <c r="F4" s="303">
        <v>11000</v>
      </c>
      <c r="G4" s="303"/>
      <c r="H4" s="303"/>
      <c r="I4" s="303"/>
      <c r="J4" s="303"/>
      <c r="K4" s="303"/>
      <c r="L4" s="303"/>
      <c r="M4" s="303"/>
      <c r="N4" s="303"/>
      <c r="O4" s="303"/>
      <c r="P4" s="304">
        <f t="shared" ref="P4:P28" si="0">SUM(D4:O4)</f>
        <v>11000</v>
      </c>
    </row>
    <row r="5" spans="1:16" s="287" customFormat="1" x14ac:dyDescent="0.25">
      <c r="A5" s="300"/>
      <c r="B5" s="301"/>
      <c r="C5" s="302" t="s">
        <v>94</v>
      </c>
      <c r="D5" s="303"/>
      <c r="E5" s="303"/>
      <c r="F5" s="303"/>
      <c r="G5" s="303"/>
      <c r="H5" s="303"/>
      <c r="I5" s="303"/>
      <c r="J5" s="303"/>
      <c r="K5" s="303"/>
      <c r="L5" s="303">
        <v>5500</v>
      </c>
      <c r="M5" s="303"/>
      <c r="N5" s="303"/>
      <c r="O5" s="303">
        <v>5500</v>
      </c>
      <c r="P5" s="304">
        <f t="shared" si="0"/>
        <v>11000</v>
      </c>
    </row>
    <row r="6" spans="1:16" s="287" customFormat="1" x14ac:dyDescent="0.25">
      <c r="A6" s="300"/>
      <c r="B6" s="301"/>
      <c r="C6" s="302" t="s">
        <v>13</v>
      </c>
      <c r="D6" s="303"/>
      <c r="E6" s="303"/>
      <c r="F6" s="303"/>
      <c r="G6" s="303">
        <v>2750</v>
      </c>
      <c r="H6" s="303"/>
      <c r="I6" s="303"/>
      <c r="J6" s="303"/>
      <c r="K6" s="303"/>
      <c r="L6" s="303">
        <v>2750</v>
      </c>
      <c r="M6" s="303"/>
      <c r="N6" s="303"/>
      <c r="O6" s="303"/>
      <c r="P6" s="304">
        <f t="shared" si="0"/>
        <v>5500</v>
      </c>
    </row>
    <row r="7" spans="1:16" s="287" customFormat="1" x14ac:dyDescent="0.25">
      <c r="A7" s="300"/>
      <c r="B7" s="301"/>
      <c r="C7" s="302" t="s">
        <v>127</v>
      </c>
      <c r="D7" s="303"/>
      <c r="E7" s="303"/>
      <c r="F7" s="303"/>
      <c r="G7" s="303"/>
      <c r="H7" s="303"/>
      <c r="I7" s="303"/>
      <c r="J7" s="303"/>
      <c r="K7" s="303"/>
      <c r="L7" s="303"/>
      <c r="M7" s="303">
        <v>900</v>
      </c>
      <c r="N7" s="303"/>
      <c r="O7" s="303"/>
      <c r="P7" s="304">
        <f t="shared" si="0"/>
        <v>900</v>
      </c>
    </row>
    <row r="8" spans="1:16" s="287" customFormat="1" x14ac:dyDescent="0.25">
      <c r="A8" s="300"/>
      <c r="B8" s="301"/>
      <c r="C8" s="302" t="s">
        <v>36</v>
      </c>
      <c r="D8" s="303"/>
      <c r="E8" s="303"/>
      <c r="F8" s="303"/>
      <c r="G8" s="303"/>
      <c r="H8" s="303"/>
      <c r="I8" s="303"/>
      <c r="J8" s="303"/>
      <c r="K8" s="303"/>
      <c r="L8" s="303">
        <v>2750</v>
      </c>
      <c r="M8" s="303"/>
      <c r="N8" s="303">
        <v>2750</v>
      </c>
      <c r="O8" s="303"/>
      <c r="P8" s="304">
        <f t="shared" si="0"/>
        <v>5500</v>
      </c>
    </row>
    <row r="9" spans="1:16" s="287" customFormat="1" x14ac:dyDescent="0.25">
      <c r="A9" s="300"/>
      <c r="B9" s="301"/>
      <c r="C9" s="302" t="s">
        <v>720</v>
      </c>
      <c r="D9" s="303"/>
      <c r="E9" s="303"/>
      <c r="F9" s="303"/>
      <c r="G9" s="303">
        <v>5500</v>
      </c>
      <c r="H9" s="303"/>
      <c r="I9" s="303"/>
      <c r="J9" s="303"/>
      <c r="K9" s="303"/>
      <c r="L9" s="303"/>
      <c r="M9" s="303"/>
      <c r="N9" s="303"/>
      <c r="O9" s="303"/>
      <c r="P9" s="304">
        <f t="shared" si="0"/>
        <v>5500</v>
      </c>
    </row>
    <row r="10" spans="1:16" s="287" customFormat="1" x14ac:dyDescent="0.25">
      <c r="A10" s="300"/>
      <c r="B10" s="301"/>
      <c r="C10" s="302" t="s">
        <v>22</v>
      </c>
      <c r="D10" s="303">
        <v>11000</v>
      </c>
      <c r="E10" s="303">
        <v>5500</v>
      </c>
      <c r="F10" s="303"/>
      <c r="G10" s="303">
        <v>5500</v>
      </c>
      <c r="H10" s="303"/>
      <c r="I10" s="303">
        <v>5500</v>
      </c>
      <c r="J10" s="303">
        <v>5500</v>
      </c>
      <c r="K10" s="303"/>
      <c r="L10" s="303"/>
      <c r="M10" s="303">
        <v>5500</v>
      </c>
      <c r="N10" s="303">
        <v>5500</v>
      </c>
      <c r="O10" s="303"/>
      <c r="P10" s="304">
        <f t="shared" si="0"/>
        <v>44000</v>
      </c>
    </row>
    <row r="11" spans="1:16" s="287" customFormat="1" x14ac:dyDescent="0.25">
      <c r="A11" s="300"/>
      <c r="B11" s="301"/>
      <c r="C11" s="302" t="s">
        <v>718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>
        <v>5500</v>
      </c>
      <c r="N11" s="303"/>
      <c r="O11" s="303"/>
      <c r="P11" s="304">
        <f t="shared" si="0"/>
        <v>5500</v>
      </c>
    </row>
    <row r="12" spans="1:16" s="287" customFormat="1" x14ac:dyDescent="0.25">
      <c r="A12" s="300"/>
      <c r="B12" s="301"/>
      <c r="C12" s="302" t="s">
        <v>719</v>
      </c>
      <c r="D12" s="303">
        <v>2750</v>
      </c>
      <c r="E12" s="303"/>
      <c r="F12" s="303"/>
      <c r="G12" s="303">
        <v>2750</v>
      </c>
      <c r="H12" s="303"/>
      <c r="I12" s="303"/>
      <c r="J12" s="303">
        <v>2750</v>
      </c>
      <c r="K12" s="303"/>
      <c r="L12" s="303"/>
      <c r="M12" s="303">
        <v>2750</v>
      </c>
      <c r="N12" s="303"/>
      <c r="O12" s="303">
        <v>2750</v>
      </c>
      <c r="P12" s="304">
        <f t="shared" si="0"/>
        <v>13750</v>
      </c>
    </row>
    <row r="13" spans="1:16" s="287" customFormat="1" x14ac:dyDescent="0.25">
      <c r="A13" s="300"/>
      <c r="B13" s="301"/>
      <c r="C13" s="302" t="s">
        <v>19</v>
      </c>
      <c r="D13" s="303">
        <v>5500</v>
      </c>
      <c r="E13" s="303">
        <v>5500</v>
      </c>
      <c r="F13" s="303"/>
      <c r="G13" s="303">
        <v>5500</v>
      </c>
      <c r="H13" s="303"/>
      <c r="I13" s="303"/>
      <c r="J13" s="303"/>
      <c r="K13" s="303"/>
      <c r="L13" s="303"/>
      <c r="M13" s="303">
        <v>5500</v>
      </c>
      <c r="N13" s="303">
        <v>5500</v>
      </c>
      <c r="O13" s="303"/>
      <c r="P13" s="304">
        <f t="shared" si="0"/>
        <v>27500</v>
      </c>
    </row>
    <row r="14" spans="1:16" s="287" customFormat="1" x14ac:dyDescent="0.25">
      <c r="A14" s="300"/>
      <c r="B14" s="301"/>
      <c r="C14" s="302" t="s">
        <v>25</v>
      </c>
      <c r="D14" s="303">
        <v>14972</v>
      </c>
      <c r="E14" s="303">
        <v>11232</v>
      </c>
      <c r="F14" s="303">
        <v>7488</v>
      </c>
      <c r="G14" s="303">
        <v>11232</v>
      </c>
      <c r="H14" s="303">
        <v>7488</v>
      </c>
      <c r="I14" s="303">
        <v>3744</v>
      </c>
      <c r="J14" s="303">
        <v>7488</v>
      </c>
      <c r="K14" s="303"/>
      <c r="L14" s="303">
        <v>7488</v>
      </c>
      <c r="M14" s="303">
        <v>7488</v>
      </c>
      <c r="N14" s="303">
        <v>7488</v>
      </c>
      <c r="O14" s="303">
        <v>7488</v>
      </c>
      <c r="P14" s="304">
        <f t="shared" si="0"/>
        <v>93596</v>
      </c>
    </row>
    <row r="15" spans="1:16" s="287" customFormat="1" x14ac:dyDescent="0.25">
      <c r="A15" s="300"/>
      <c r="B15" s="301"/>
      <c r="C15" s="302" t="s">
        <v>17</v>
      </c>
      <c r="D15" s="303">
        <v>11000</v>
      </c>
      <c r="E15" s="303">
        <v>11000</v>
      </c>
      <c r="F15" s="303">
        <v>5500</v>
      </c>
      <c r="G15" s="303">
        <v>5500</v>
      </c>
      <c r="H15" s="303">
        <v>5500</v>
      </c>
      <c r="I15" s="303">
        <v>11000</v>
      </c>
      <c r="J15" s="303">
        <v>11000</v>
      </c>
      <c r="K15" s="303"/>
      <c r="L15" s="303">
        <v>27500</v>
      </c>
      <c r="M15" s="303">
        <v>22000</v>
      </c>
      <c r="N15" s="303">
        <v>11000</v>
      </c>
      <c r="O15" s="303">
        <v>22000</v>
      </c>
      <c r="P15" s="304">
        <f t="shared" si="0"/>
        <v>143000</v>
      </c>
    </row>
    <row r="16" spans="1:16" s="287" customFormat="1" x14ac:dyDescent="0.25">
      <c r="A16" s="300"/>
      <c r="B16" s="301"/>
      <c r="C16" s="302" t="s">
        <v>15</v>
      </c>
      <c r="D16" s="303"/>
      <c r="E16" s="303"/>
      <c r="F16" s="303"/>
      <c r="G16" s="303"/>
      <c r="H16" s="303">
        <v>794</v>
      </c>
      <c r="I16" s="303"/>
      <c r="J16" s="303"/>
      <c r="K16" s="303"/>
      <c r="L16" s="303"/>
      <c r="M16" s="303"/>
      <c r="N16" s="303"/>
      <c r="O16" s="303"/>
      <c r="P16" s="304">
        <f t="shared" si="0"/>
        <v>794</v>
      </c>
    </row>
    <row r="17" spans="1:16" s="287" customFormat="1" x14ac:dyDescent="0.25">
      <c r="A17" s="300"/>
      <c r="B17" s="301" t="s">
        <v>390</v>
      </c>
      <c r="C17" s="302" t="s">
        <v>27</v>
      </c>
      <c r="D17" s="303"/>
      <c r="E17" s="303">
        <v>10800</v>
      </c>
      <c r="F17" s="303">
        <v>5400</v>
      </c>
      <c r="G17" s="303">
        <v>5400</v>
      </c>
      <c r="H17" s="303">
        <v>5400</v>
      </c>
      <c r="I17" s="303">
        <v>5400</v>
      </c>
      <c r="J17" s="303">
        <v>5400</v>
      </c>
      <c r="K17" s="303"/>
      <c r="L17" s="303">
        <v>10800</v>
      </c>
      <c r="M17" s="303">
        <v>16200</v>
      </c>
      <c r="N17" s="303">
        <f>3*5400</f>
        <v>16200</v>
      </c>
      <c r="O17" s="303"/>
      <c r="P17" s="304">
        <f t="shared" si="0"/>
        <v>81000</v>
      </c>
    </row>
    <row r="18" spans="1:16" s="287" customFormat="1" x14ac:dyDescent="0.25">
      <c r="A18" s="300"/>
      <c r="B18" s="301" t="s">
        <v>106</v>
      </c>
      <c r="C18" s="302" t="s">
        <v>350</v>
      </c>
      <c r="D18" s="303"/>
      <c r="E18" s="303"/>
      <c r="F18" s="303"/>
      <c r="G18" s="303"/>
      <c r="H18" s="303"/>
      <c r="I18" s="303"/>
      <c r="J18" s="303">
        <v>1700</v>
      </c>
      <c r="K18" s="303"/>
      <c r="L18" s="303"/>
      <c r="M18" s="303"/>
      <c r="N18" s="303"/>
      <c r="O18" s="303"/>
      <c r="P18" s="304">
        <f t="shared" si="0"/>
        <v>1700</v>
      </c>
    </row>
    <row r="19" spans="1:16" s="287" customFormat="1" x14ac:dyDescent="0.25">
      <c r="A19" s="300"/>
      <c r="B19" s="301"/>
      <c r="C19" s="302" t="s">
        <v>81</v>
      </c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4">
        <f t="shared" si="0"/>
        <v>0</v>
      </c>
    </row>
    <row r="20" spans="1:16" s="287" customFormat="1" x14ac:dyDescent="0.25">
      <c r="A20" s="300"/>
      <c r="B20" s="301"/>
      <c r="C20" s="302" t="s">
        <v>163</v>
      </c>
      <c r="D20" s="303">
        <v>5000</v>
      </c>
      <c r="E20" s="303">
        <v>5000</v>
      </c>
      <c r="F20" s="303">
        <v>5000</v>
      </c>
      <c r="G20" s="303">
        <v>5000</v>
      </c>
      <c r="H20" s="303">
        <v>5000</v>
      </c>
      <c r="I20" s="303">
        <v>5000</v>
      </c>
      <c r="J20" s="303">
        <v>5000</v>
      </c>
      <c r="K20" s="303"/>
      <c r="L20" s="303">
        <v>5000</v>
      </c>
      <c r="M20" s="303">
        <v>5000</v>
      </c>
      <c r="N20" s="303">
        <v>5000</v>
      </c>
      <c r="O20" s="303">
        <v>5000</v>
      </c>
      <c r="P20" s="304">
        <f t="shared" si="0"/>
        <v>55000</v>
      </c>
    </row>
    <row r="21" spans="1:16" s="287" customFormat="1" x14ac:dyDescent="0.25">
      <c r="A21" s="300"/>
      <c r="B21" s="301"/>
      <c r="C21" s="302" t="s">
        <v>11</v>
      </c>
      <c r="D21" s="303">
        <v>11840</v>
      </c>
      <c r="E21" s="303">
        <v>5920</v>
      </c>
      <c r="F21" s="303">
        <v>5920</v>
      </c>
      <c r="G21" s="303">
        <v>5920</v>
      </c>
      <c r="H21" s="303">
        <v>5920</v>
      </c>
      <c r="I21" s="303">
        <v>5920</v>
      </c>
      <c r="J21" s="303">
        <v>5920</v>
      </c>
      <c r="K21" s="303"/>
      <c r="L21" s="303">
        <v>5920</v>
      </c>
      <c r="M21" s="303">
        <v>5920</v>
      </c>
      <c r="N21" s="303">
        <v>5920</v>
      </c>
      <c r="O21" s="303"/>
      <c r="P21" s="304">
        <f t="shared" si="0"/>
        <v>65120</v>
      </c>
    </row>
    <row r="22" spans="1:16" s="287" customFormat="1" x14ac:dyDescent="0.25">
      <c r="A22" s="300"/>
      <c r="B22" s="301"/>
      <c r="C22" s="302" t="s">
        <v>82</v>
      </c>
      <c r="D22" s="303">
        <v>5500</v>
      </c>
      <c r="E22" s="303"/>
      <c r="F22" s="303"/>
      <c r="G22" s="303"/>
      <c r="H22" s="303"/>
      <c r="I22" s="303"/>
      <c r="J22" s="303"/>
      <c r="K22" s="303"/>
      <c r="L22" s="303"/>
      <c r="M22" s="303">
        <v>5500</v>
      </c>
      <c r="N22" s="303">
        <v>5500</v>
      </c>
      <c r="O22" s="303"/>
      <c r="P22" s="304">
        <f t="shared" si="0"/>
        <v>16500</v>
      </c>
    </row>
    <row r="23" spans="1:16" x14ac:dyDescent="0.25">
      <c r="A23" s="305"/>
      <c r="B23" s="306"/>
      <c r="C23" s="302" t="s">
        <v>736</v>
      </c>
      <c r="D23" s="303">
        <v>4816</v>
      </c>
      <c r="E23" s="303"/>
      <c r="F23" s="303"/>
      <c r="G23" s="303"/>
      <c r="H23" s="303"/>
      <c r="I23" s="303"/>
      <c r="J23" s="303"/>
      <c r="K23" s="303"/>
      <c r="L23" s="307"/>
      <c r="M23" s="307"/>
      <c r="N23" s="307"/>
      <c r="O23" s="307"/>
      <c r="P23" s="304">
        <f t="shared" si="0"/>
        <v>4816</v>
      </c>
    </row>
    <row r="24" spans="1:16" x14ac:dyDescent="0.25">
      <c r="A24" s="305"/>
      <c r="B24" s="306"/>
      <c r="C24" s="302" t="s">
        <v>737</v>
      </c>
      <c r="D24" s="303">
        <v>4716</v>
      </c>
      <c r="E24" s="303"/>
      <c r="F24" s="303">
        <v>4716</v>
      </c>
      <c r="G24" s="303"/>
      <c r="H24" s="303"/>
      <c r="I24" s="303">
        <v>4716</v>
      </c>
      <c r="J24" s="303"/>
      <c r="K24" s="303"/>
      <c r="L24" s="307"/>
      <c r="M24" s="307"/>
      <c r="N24" s="307"/>
      <c r="O24" s="307"/>
      <c r="P24" s="304">
        <f t="shared" si="0"/>
        <v>14148</v>
      </c>
    </row>
    <row r="25" spans="1:16" s="287" customFormat="1" x14ac:dyDescent="0.25">
      <c r="A25" s="300"/>
      <c r="B25" s="301"/>
      <c r="C25" s="302" t="s">
        <v>55</v>
      </c>
      <c r="D25" s="303">
        <v>3032</v>
      </c>
      <c r="E25" s="303"/>
      <c r="F25" s="303"/>
      <c r="G25" s="303"/>
      <c r="H25" s="303">
        <v>3032</v>
      </c>
      <c r="I25" s="303"/>
      <c r="J25" s="303">
        <v>3032</v>
      </c>
      <c r="K25" s="303"/>
      <c r="L25" s="303"/>
      <c r="M25" s="303"/>
      <c r="N25" s="303"/>
      <c r="O25" s="303"/>
      <c r="P25" s="304">
        <f t="shared" si="0"/>
        <v>9096</v>
      </c>
    </row>
    <row r="26" spans="1:16" s="287" customFormat="1" x14ac:dyDescent="0.25">
      <c r="A26" s="300"/>
      <c r="B26" s="301"/>
      <c r="C26" s="302" t="s">
        <v>738</v>
      </c>
      <c r="D26" s="303"/>
      <c r="E26" s="303"/>
      <c r="F26" s="303"/>
      <c r="G26" s="303"/>
      <c r="H26" s="303"/>
      <c r="I26" s="303">
        <v>5838</v>
      </c>
      <c r="J26" s="303"/>
      <c r="K26" s="303"/>
      <c r="L26" s="307"/>
      <c r="M26" s="307"/>
      <c r="N26" s="307"/>
      <c r="O26" s="307"/>
      <c r="P26" s="304">
        <f t="shared" si="0"/>
        <v>5838</v>
      </c>
    </row>
    <row r="27" spans="1:16" s="287" customFormat="1" x14ac:dyDescent="0.25">
      <c r="A27" s="300"/>
      <c r="B27" s="301" t="s">
        <v>192</v>
      </c>
      <c r="C27" s="302" t="s">
        <v>193</v>
      </c>
      <c r="D27" s="303">
        <v>2334</v>
      </c>
      <c r="E27" s="303"/>
      <c r="F27" s="303">
        <v>2334</v>
      </c>
      <c r="G27" s="303"/>
      <c r="H27" s="303">
        <v>2334</v>
      </c>
      <c r="I27" s="303"/>
      <c r="J27" s="303">
        <v>2334</v>
      </c>
      <c r="K27" s="303"/>
      <c r="L27" s="303"/>
      <c r="M27" s="303">
        <v>2334</v>
      </c>
      <c r="N27" s="303"/>
      <c r="O27" s="303">
        <v>2334</v>
      </c>
      <c r="P27" s="304">
        <f t="shared" si="0"/>
        <v>14004</v>
      </c>
    </row>
    <row r="28" spans="1:16" s="287" customFormat="1" ht="15.75" thickBot="1" x14ac:dyDescent="0.3">
      <c r="A28" s="308"/>
      <c r="B28" s="301"/>
      <c r="C28" s="302" t="s">
        <v>194</v>
      </c>
      <c r="D28" s="303"/>
      <c r="E28" s="303">
        <v>2382</v>
      </c>
      <c r="F28" s="303"/>
      <c r="G28" s="303"/>
      <c r="H28" s="303"/>
      <c r="I28" s="303">
        <v>2382</v>
      </c>
      <c r="J28" s="303"/>
      <c r="K28" s="303"/>
      <c r="L28" s="303"/>
      <c r="M28" s="303"/>
      <c r="N28" s="303">
        <v>2382</v>
      </c>
      <c r="O28" s="303"/>
      <c r="P28" s="304">
        <f t="shared" si="0"/>
        <v>7146</v>
      </c>
    </row>
    <row r="29" spans="1:16" s="287" customFormat="1" ht="15.75" thickBot="1" x14ac:dyDescent="0.3">
      <c r="A29" s="309" t="s">
        <v>31</v>
      </c>
      <c r="B29" s="310"/>
      <c r="C29" s="310"/>
      <c r="D29" s="311">
        <f t="shared" ref="D29:P29" si="1">SUM(D4:D28)</f>
        <v>82460</v>
      </c>
      <c r="E29" s="311">
        <f t="shared" si="1"/>
        <v>57334</v>
      </c>
      <c r="F29" s="311">
        <f t="shared" si="1"/>
        <v>47358</v>
      </c>
      <c r="G29" s="311">
        <f t="shared" si="1"/>
        <v>55052</v>
      </c>
      <c r="H29" s="311">
        <f t="shared" si="1"/>
        <v>35468</v>
      </c>
      <c r="I29" s="311">
        <f t="shared" si="1"/>
        <v>49500</v>
      </c>
      <c r="J29" s="311">
        <f t="shared" si="1"/>
        <v>50124</v>
      </c>
      <c r="K29" s="311">
        <f t="shared" si="1"/>
        <v>0</v>
      </c>
      <c r="L29" s="311">
        <f t="shared" si="1"/>
        <v>67708</v>
      </c>
      <c r="M29" s="311">
        <f t="shared" si="1"/>
        <v>84592</v>
      </c>
      <c r="N29" s="311">
        <f t="shared" si="1"/>
        <v>67240</v>
      </c>
      <c r="O29" s="311">
        <f t="shared" si="1"/>
        <v>45072</v>
      </c>
      <c r="P29" s="312">
        <f t="shared" si="1"/>
        <v>641908</v>
      </c>
    </row>
    <row r="30" spans="1:16" s="287" customFormat="1" ht="12" customHeight="1" x14ac:dyDescent="0.25">
      <c r="A30" s="313"/>
      <c r="P30" s="314"/>
    </row>
    <row r="31" spans="1:16" ht="15.75" thickBot="1" x14ac:dyDescent="0.3">
      <c r="A31" s="315"/>
      <c r="B31" s="64"/>
      <c r="C31" s="316" t="s">
        <v>739</v>
      </c>
      <c r="D31" s="153"/>
      <c r="E31" s="153"/>
      <c r="F31" s="153"/>
      <c r="G31" s="153"/>
      <c r="H31" s="153"/>
      <c r="I31" s="64"/>
      <c r="J31" s="64"/>
      <c r="K31" s="64"/>
      <c r="L31" s="64"/>
      <c r="M31" s="64"/>
      <c r="N31" s="64"/>
      <c r="O31" s="64"/>
      <c r="P31" s="31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8C20D-846D-48E2-8F33-22566D6EA7E1}">
  <sheetPr codeName="Feuil3">
    <tabColor theme="5" tint="0.59999389629810485"/>
  </sheetPr>
  <dimension ref="A2:R63"/>
  <sheetViews>
    <sheetView workbookViewId="0">
      <selection activeCell="B24" sqref="B24"/>
    </sheetView>
  </sheetViews>
  <sheetFormatPr baseColWidth="10" defaultRowHeight="15" x14ac:dyDescent="0.25"/>
  <cols>
    <col min="2" max="2" width="20.5703125" customWidth="1"/>
    <col min="3" max="3" width="18.85546875" customWidth="1"/>
    <col min="8" max="10" width="11" bestFit="1" customWidth="1"/>
    <col min="11" max="11" width="11.42578125" bestFit="1" customWidth="1"/>
    <col min="12" max="12" width="14.7109375" customWidth="1"/>
    <col min="13" max="13" width="14.42578125" customWidth="1"/>
    <col min="14" max="14" width="11.42578125" bestFit="1" customWidth="1"/>
    <col min="15" max="17" width="12.5703125" style="76" customWidth="1"/>
    <col min="18" max="18" width="11.42578125" style="76" customWidth="1"/>
    <col min="19" max="19" width="11" bestFit="1" customWidth="1"/>
    <col min="20" max="21" width="11.42578125" bestFit="1" customWidth="1"/>
    <col min="22" max="25" width="11" bestFit="1" customWidth="1"/>
    <col min="26" max="26" width="12.42578125" bestFit="1" customWidth="1"/>
  </cols>
  <sheetData>
    <row r="2" spans="1:18" x14ac:dyDescent="0.25">
      <c r="A2" s="261" t="s">
        <v>733</v>
      </c>
      <c r="B2" s="261"/>
    </row>
    <row r="3" spans="1:18" ht="15.75" thickBot="1" x14ac:dyDescent="0.3">
      <c r="Q3"/>
      <c r="R3"/>
    </row>
    <row r="4" spans="1:18" x14ac:dyDescent="0.25">
      <c r="A4" s="186"/>
      <c r="B4" s="187"/>
      <c r="C4" s="187"/>
      <c r="D4" s="85" t="s">
        <v>190</v>
      </c>
      <c r="E4" s="86" t="s">
        <v>191</v>
      </c>
      <c r="F4" s="86"/>
      <c r="G4" s="86"/>
      <c r="H4" s="86"/>
      <c r="I4" s="86"/>
      <c r="J4" s="86"/>
      <c r="K4" s="87"/>
      <c r="L4" s="85" t="s">
        <v>721</v>
      </c>
      <c r="M4" s="278"/>
      <c r="N4" s="279"/>
      <c r="O4" s="280"/>
      <c r="P4" s="87"/>
      <c r="Q4"/>
      <c r="R4"/>
    </row>
    <row r="5" spans="1:18" x14ac:dyDescent="0.25">
      <c r="A5" s="189"/>
      <c r="B5" s="82"/>
      <c r="C5" s="82"/>
      <c r="D5" s="88">
        <v>2020</v>
      </c>
      <c r="E5" s="82"/>
      <c r="F5" s="82"/>
      <c r="G5" s="82"/>
      <c r="H5" s="82"/>
      <c r="I5" s="82"/>
      <c r="J5" s="82"/>
      <c r="K5" s="89"/>
      <c r="L5" s="88" t="s">
        <v>722</v>
      </c>
      <c r="M5" s="451" t="s">
        <v>723</v>
      </c>
      <c r="N5" s="452"/>
      <c r="O5" s="453"/>
      <c r="P5" s="89" t="s">
        <v>727</v>
      </c>
      <c r="Q5"/>
      <c r="R5"/>
    </row>
    <row r="6" spans="1:18" ht="15.75" thickBot="1" x14ac:dyDescent="0.3">
      <c r="A6" s="191" t="s">
        <v>667</v>
      </c>
      <c r="B6" s="94" t="s">
        <v>159</v>
      </c>
      <c r="C6" s="94" t="s">
        <v>32</v>
      </c>
      <c r="D6" s="90">
        <v>4</v>
      </c>
      <c r="E6" s="83">
        <v>5</v>
      </c>
      <c r="F6" s="83">
        <v>6</v>
      </c>
      <c r="G6" s="83">
        <v>7</v>
      </c>
      <c r="H6" s="83">
        <v>9</v>
      </c>
      <c r="I6" s="83">
        <v>10</v>
      </c>
      <c r="J6" s="83">
        <v>11</v>
      </c>
      <c r="K6" s="91">
        <v>12</v>
      </c>
      <c r="L6" s="90" t="s">
        <v>214</v>
      </c>
      <c r="M6" s="281" t="s">
        <v>726</v>
      </c>
      <c r="N6" s="282" t="s">
        <v>724</v>
      </c>
      <c r="O6" s="283" t="s">
        <v>725</v>
      </c>
      <c r="P6" s="91" t="s">
        <v>726</v>
      </c>
      <c r="Q6"/>
      <c r="R6"/>
    </row>
    <row r="7" spans="1:18" x14ac:dyDescent="0.25">
      <c r="A7" s="193" t="s">
        <v>35</v>
      </c>
      <c r="B7" s="209" t="s">
        <v>105</v>
      </c>
      <c r="C7" s="257" t="s">
        <v>117</v>
      </c>
      <c r="D7" s="262"/>
      <c r="E7" s="258"/>
      <c r="F7" s="258">
        <v>5500</v>
      </c>
      <c r="G7" s="258">
        <v>5500</v>
      </c>
      <c r="H7" s="258"/>
      <c r="I7" s="258">
        <v>5500.01</v>
      </c>
      <c r="J7" s="258"/>
      <c r="K7" s="263"/>
      <c r="L7" s="262">
        <v>16500.010000000002</v>
      </c>
      <c r="M7" s="284">
        <v>11000</v>
      </c>
      <c r="N7" s="284">
        <v>11000</v>
      </c>
      <c r="O7" s="284"/>
      <c r="P7" s="263">
        <f>L7-M7</f>
        <v>5500.010000000002</v>
      </c>
      <c r="Q7"/>
      <c r="R7"/>
    </row>
    <row r="8" spans="1:18" x14ac:dyDescent="0.25">
      <c r="A8" s="193"/>
      <c r="B8" s="209"/>
      <c r="C8" s="257" t="s">
        <v>94</v>
      </c>
      <c r="D8" s="262"/>
      <c r="E8" s="258">
        <v>5500</v>
      </c>
      <c r="F8" s="258"/>
      <c r="G8" s="258">
        <v>0.01</v>
      </c>
      <c r="H8" s="258">
        <v>0.01</v>
      </c>
      <c r="I8" s="258">
        <v>0.01</v>
      </c>
      <c r="J8" s="258"/>
      <c r="K8" s="263"/>
      <c r="L8" s="262">
        <v>5500.0300000000007</v>
      </c>
      <c r="M8" s="285">
        <v>5500</v>
      </c>
      <c r="N8" s="285">
        <v>5500</v>
      </c>
      <c r="O8" s="285"/>
      <c r="P8" s="263">
        <f t="shared" ref="P8:P31" si="0">L8-M8</f>
        <v>3.0000000000654836E-2</v>
      </c>
      <c r="Q8"/>
      <c r="R8"/>
    </row>
    <row r="9" spans="1:18" x14ac:dyDescent="0.25">
      <c r="A9" s="193"/>
      <c r="B9" s="209"/>
      <c r="C9" s="257" t="s">
        <v>13</v>
      </c>
      <c r="D9" s="262"/>
      <c r="E9" s="258"/>
      <c r="F9" s="258">
        <v>2750</v>
      </c>
      <c r="G9" s="258"/>
      <c r="H9" s="258">
        <v>2750</v>
      </c>
      <c r="I9" s="258"/>
      <c r="J9" s="258"/>
      <c r="K9" s="263"/>
      <c r="L9" s="262">
        <v>5500</v>
      </c>
      <c r="M9" s="285">
        <v>2750</v>
      </c>
      <c r="N9" s="285"/>
      <c r="O9" s="285">
        <v>2750</v>
      </c>
      <c r="P9" s="263">
        <f t="shared" si="0"/>
        <v>2750</v>
      </c>
      <c r="Q9"/>
      <c r="R9"/>
    </row>
    <row r="10" spans="1:18" x14ac:dyDescent="0.25">
      <c r="A10" s="193"/>
      <c r="B10" s="209"/>
      <c r="C10" s="257" t="s">
        <v>127</v>
      </c>
      <c r="D10" s="262"/>
      <c r="E10" s="258"/>
      <c r="F10" s="258"/>
      <c r="G10" s="258"/>
      <c r="H10" s="258"/>
      <c r="I10" s="258">
        <v>900</v>
      </c>
      <c r="J10" s="258"/>
      <c r="K10" s="263"/>
      <c r="L10" s="262">
        <v>900</v>
      </c>
      <c r="M10" s="285">
        <v>900</v>
      </c>
      <c r="N10" s="285"/>
      <c r="O10" s="285">
        <v>900</v>
      </c>
      <c r="P10" s="263">
        <f t="shared" si="0"/>
        <v>0</v>
      </c>
      <c r="Q10"/>
      <c r="R10"/>
    </row>
    <row r="11" spans="1:18" x14ac:dyDescent="0.25">
      <c r="A11" s="193"/>
      <c r="B11" s="209"/>
      <c r="C11" s="257" t="s">
        <v>36</v>
      </c>
      <c r="D11" s="262"/>
      <c r="E11" s="258"/>
      <c r="F11" s="258"/>
      <c r="G11" s="258"/>
      <c r="H11" s="258"/>
      <c r="I11" s="258">
        <v>5500</v>
      </c>
      <c r="J11" s="258">
        <v>2750</v>
      </c>
      <c r="K11" s="263"/>
      <c r="L11" s="262">
        <v>8250</v>
      </c>
      <c r="M11" s="285">
        <v>8250</v>
      </c>
      <c r="N11" s="285"/>
      <c r="O11" s="285">
        <v>8250</v>
      </c>
      <c r="P11" s="263">
        <f t="shared" si="0"/>
        <v>0</v>
      </c>
      <c r="Q11"/>
      <c r="R11"/>
    </row>
    <row r="12" spans="1:18" x14ac:dyDescent="0.25">
      <c r="A12" s="193"/>
      <c r="B12" s="209"/>
      <c r="C12" s="257" t="s">
        <v>720</v>
      </c>
      <c r="D12" s="262"/>
      <c r="E12" s="258"/>
      <c r="F12" s="258">
        <v>5500</v>
      </c>
      <c r="G12" s="258"/>
      <c r="H12" s="258"/>
      <c r="I12" s="258">
        <v>5500</v>
      </c>
      <c r="J12" s="258"/>
      <c r="K12" s="263"/>
      <c r="L12" s="262">
        <v>11000</v>
      </c>
      <c r="M12" s="285">
        <v>5500</v>
      </c>
      <c r="N12" s="285">
        <v>5500</v>
      </c>
      <c r="O12" s="285"/>
      <c r="P12" s="263">
        <f t="shared" si="0"/>
        <v>5500</v>
      </c>
      <c r="Q12"/>
      <c r="R12"/>
    </row>
    <row r="13" spans="1:18" x14ac:dyDescent="0.25">
      <c r="A13" s="193"/>
      <c r="B13" s="209"/>
      <c r="C13" s="257" t="s">
        <v>22</v>
      </c>
      <c r="D13" s="262"/>
      <c r="E13" s="258">
        <v>5500</v>
      </c>
      <c r="F13" s="258">
        <v>5500</v>
      </c>
      <c r="G13" s="258">
        <v>5500</v>
      </c>
      <c r="H13" s="258">
        <v>11000</v>
      </c>
      <c r="I13" s="258">
        <v>16500</v>
      </c>
      <c r="J13" s="258">
        <v>11000.01</v>
      </c>
      <c r="K13" s="263"/>
      <c r="L13" s="262">
        <v>55000.01</v>
      </c>
      <c r="M13" s="285">
        <v>22000</v>
      </c>
      <c r="N13" s="285">
        <v>11000</v>
      </c>
      <c r="O13" s="285">
        <v>11000</v>
      </c>
      <c r="P13" s="263">
        <f t="shared" si="0"/>
        <v>33000.01</v>
      </c>
      <c r="Q13"/>
      <c r="R13"/>
    </row>
    <row r="14" spans="1:18" x14ac:dyDescent="0.25">
      <c r="A14" s="193"/>
      <c r="B14" s="209"/>
      <c r="C14" s="257" t="s">
        <v>718</v>
      </c>
      <c r="D14" s="262"/>
      <c r="E14" s="258"/>
      <c r="F14" s="258">
        <v>5500</v>
      </c>
      <c r="G14" s="258"/>
      <c r="H14" s="258">
        <v>11000</v>
      </c>
      <c r="I14" s="258"/>
      <c r="J14" s="258"/>
      <c r="K14" s="263"/>
      <c r="L14" s="262">
        <v>16500</v>
      </c>
      <c r="M14" s="285">
        <v>0</v>
      </c>
      <c r="N14" s="285"/>
      <c r="O14" s="285"/>
      <c r="P14" s="263">
        <f t="shared" si="0"/>
        <v>16500</v>
      </c>
      <c r="Q14"/>
      <c r="R14"/>
    </row>
    <row r="15" spans="1:18" x14ac:dyDescent="0.25">
      <c r="A15" s="193"/>
      <c r="B15" s="209"/>
      <c r="C15" s="257" t="s">
        <v>719</v>
      </c>
      <c r="D15" s="262">
        <v>5500</v>
      </c>
      <c r="E15" s="258">
        <v>5500</v>
      </c>
      <c r="F15" s="258"/>
      <c r="G15" s="258">
        <v>0.01</v>
      </c>
      <c r="H15" s="258">
        <v>0.01</v>
      </c>
      <c r="I15" s="258">
        <v>5500</v>
      </c>
      <c r="J15" s="258"/>
      <c r="K15" s="263"/>
      <c r="L15" s="262">
        <v>16500.02</v>
      </c>
      <c r="M15" s="285">
        <v>0</v>
      </c>
      <c r="N15" s="285"/>
      <c r="O15" s="285"/>
      <c r="P15" s="263">
        <f t="shared" si="0"/>
        <v>16500.02</v>
      </c>
      <c r="Q15"/>
      <c r="R15"/>
    </row>
    <row r="16" spans="1:18" x14ac:dyDescent="0.25">
      <c r="A16" s="193"/>
      <c r="B16" s="209"/>
      <c r="C16" s="257" t="s">
        <v>19</v>
      </c>
      <c r="D16" s="262"/>
      <c r="E16" s="258"/>
      <c r="F16" s="258"/>
      <c r="G16" s="258"/>
      <c r="H16" s="258">
        <v>5500</v>
      </c>
      <c r="I16" s="258"/>
      <c r="J16" s="258"/>
      <c r="K16" s="263"/>
      <c r="L16" s="262">
        <v>5500</v>
      </c>
      <c r="M16" s="285">
        <v>0</v>
      </c>
      <c r="N16" s="285"/>
      <c r="O16" s="285"/>
      <c r="P16" s="263">
        <f t="shared" si="0"/>
        <v>5500</v>
      </c>
      <c r="Q16"/>
      <c r="R16"/>
    </row>
    <row r="17" spans="1:18" x14ac:dyDescent="0.25">
      <c r="A17" s="193"/>
      <c r="B17" s="209"/>
      <c r="C17" s="257" t="s">
        <v>25</v>
      </c>
      <c r="D17" s="262">
        <v>0.02</v>
      </c>
      <c r="E17" s="258">
        <v>3744.02</v>
      </c>
      <c r="F17" s="258">
        <v>7488.02</v>
      </c>
      <c r="G17" s="258">
        <v>3744.01</v>
      </c>
      <c r="H17" s="258">
        <v>14972</v>
      </c>
      <c r="I17" s="258">
        <v>14976</v>
      </c>
      <c r="J17" s="258">
        <v>11228</v>
      </c>
      <c r="K17" s="263">
        <v>7488</v>
      </c>
      <c r="L17" s="262">
        <v>63640.09</v>
      </c>
      <c r="M17" s="285">
        <v>48672</v>
      </c>
      <c r="N17" s="285">
        <v>11232</v>
      </c>
      <c r="O17" s="285">
        <v>37440</v>
      </c>
      <c r="P17" s="263">
        <f t="shared" si="0"/>
        <v>14968.089999999997</v>
      </c>
      <c r="Q17"/>
      <c r="R17"/>
    </row>
    <row r="18" spans="1:18" x14ac:dyDescent="0.25">
      <c r="A18" s="193"/>
      <c r="B18" s="209"/>
      <c r="C18" s="257" t="s">
        <v>17</v>
      </c>
      <c r="D18" s="262">
        <v>0.02</v>
      </c>
      <c r="E18" s="258">
        <v>11000.01</v>
      </c>
      <c r="F18" s="258">
        <v>11000.01</v>
      </c>
      <c r="G18" s="258">
        <v>22000.010000000002</v>
      </c>
      <c r="H18" s="258">
        <v>16500.03</v>
      </c>
      <c r="I18" s="258">
        <v>22000</v>
      </c>
      <c r="J18" s="258">
        <v>11000</v>
      </c>
      <c r="K18" s="263">
        <v>11000</v>
      </c>
      <c r="L18" s="262">
        <v>104500.08</v>
      </c>
      <c r="M18" s="285">
        <v>33000</v>
      </c>
      <c r="N18" s="285">
        <v>27500</v>
      </c>
      <c r="O18" s="285">
        <v>5500</v>
      </c>
      <c r="P18" s="263">
        <f t="shared" si="0"/>
        <v>71500.08</v>
      </c>
      <c r="Q18"/>
      <c r="R18"/>
    </row>
    <row r="19" spans="1:18" x14ac:dyDescent="0.25">
      <c r="A19" s="193"/>
      <c r="B19" s="209"/>
      <c r="C19" s="257" t="s">
        <v>15</v>
      </c>
      <c r="D19" s="262"/>
      <c r="E19" s="258"/>
      <c r="F19" s="258">
        <v>794</v>
      </c>
      <c r="G19" s="258"/>
      <c r="H19" s="258"/>
      <c r="I19" s="258"/>
      <c r="J19" s="258"/>
      <c r="K19" s="263"/>
      <c r="L19" s="262">
        <v>794</v>
      </c>
      <c r="M19" s="285">
        <v>794</v>
      </c>
      <c r="N19" s="285"/>
      <c r="O19" s="285">
        <v>794</v>
      </c>
      <c r="P19" s="263">
        <f t="shared" si="0"/>
        <v>0</v>
      </c>
      <c r="Q19"/>
      <c r="R19"/>
    </row>
    <row r="20" spans="1:18" x14ac:dyDescent="0.25">
      <c r="A20" s="193"/>
      <c r="B20" s="209" t="s">
        <v>390</v>
      </c>
      <c r="C20" s="257" t="s">
        <v>27</v>
      </c>
      <c r="D20" s="262">
        <v>16254</v>
      </c>
      <c r="E20" s="258">
        <v>5400</v>
      </c>
      <c r="F20" s="258">
        <v>21600</v>
      </c>
      <c r="G20" s="258">
        <v>16200</v>
      </c>
      <c r="H20" s="258">
        <v>16200</v>
      </c>
      <c r="I20" s="258">
        <v>16200</v>
      </c>
      <c r="J20" s="258">
        <v>10800</v>
      </c>
      <c r="K20" s="263"/>
      <c r="L20" s="262">
        <v>102654</v>
      </c>
      <c r="M20" s="285">
        <v>48600</v>
      </c>
      <c r="N20" s="285">
        <v>43200</v>
      </c>
      <c r="O20" s="285">
        <v>5400</v>
      </c>
      <c r="P20" s="263">
        <f t="shared" si="0"/>
        <v>54054</v>
      </c>
      <c r="Q20"/>
      <c r="R20"/>
    </row>
    <row r="21" spans="1:18" x14ac:dyDescent="0.25">
      <c r="A21" s="193"/>
      <c r="B21" s="209" t="s">
        <v>106</v>
      </c>
      <c r="C21" s="257" t="s">
        <v>350</v>
      </c>
      <c r="D21" s="262"/>
      <c r="E21" s="258">
        <v>1700</v>
      </c>
      <c r="F21" s="258"/>
      <c r="G21" s="258"/>
      <c r="H21" s="258"/>
      <c r="I21" s="258"/>
      <c r="J21" s="258"/>
      <c r="K21" s="263"/>
      <c r="L21" s="262">
        <v>1700</v>
      </c>
      <c r="M21" s="285">
        <v>0</v>
      </c>
      <c r="N21" s="285"/>
      <c r="O21" s="285"/>
      <c r="P21" s="263">
        <f t="shared" si="0"/>
        <v>1700</v>
      </c>
      <c r="Q21"/>
      <c r="R21"/>
    </row>
    <row r="22" spans="1:18" x14ac:dyDescent="0.25">
      <c r="A22" s="193"/>
      <c r="B22" s="209"/>
      <c r="C22" s="257" t="s">
        <v>81</v>
      </c>
      <c r="D22" s="262">
        <v>0</v>
      </c>
      <c r="E22" s="258">
        <v>0.01</v>
      </c>
      <c r="F22" s="258">
        <v>5500</v>
      </c>
      <c r="G22" s="258">
        <v>5500</v>
      </c>
      <c r="H22" s="258"/>
      <c r="I22" s="258"/>
      <c r="J22" s="258"/>
      <c r="K22" s="263"/>
      <c r="L22" s="262">
        <v>11858.02</v>
      </c>
      <c r="M22" s="285">
        <v>0</v>
      </c>
      <c r="N22" s="285"/>
      <c r="O22" s="285"/>
      <c r="P22" s="263">
        <f t="shared" si="0"/>
        <v>11858.02</v>
      </c>
      <c r="Q22"/>
      <c r="R22"/>
    </row>
    <row r="23" spans="1:18" x14ac:dyDescent="0.25">
      <c r="A23" s="193"/>
      <c r="B23" s="209"/>
      <c r="C23" s="257" t="s">
        <v>163</v>
      </c>
      <c r="D23" s="262"/>
      <c r="E23" s="258">
        <v>5000</v>
      </c>
      <c r="F23" s="258"/>
      <c r="G23" s="258"/>
      <c r="H23" s="258">
        <v>5000</v>
      </c>
      <c r="I23" s="258"/>
      <c r="J23" s="258">
        <v>5000</v>
      </c>
      <c r="K23" s="263"/>
      <c r="L23" s="262">
        <v>15000</v>
      </c>
      <c r="M23" s="285">
        <v>15000</v>
      </c>
      <c r="N23" s="285">
        <v>5000</v>
      </c>
      <c r="O23" s="285">
        <v>10000</v>
      </c>
      <c r="P23" s="263">
        <f t="shared" si="0"/>
        <v>0</v>
      </c>
      <c r="Q23"/>
      <c r="R23"/>
    </row>
    <row r="24" spans="1:18" x14ac:dyDescent="0.25">
      <c r="A24" s="193"/>
      <c r="B24" s="209"/>
      <c r="C24" s="257" t="s">
        <v>11</v>
      </c>
      <c r="D24" s="262">
        <v>2960</v>
      </c>
      <c r="E24" s="258">
        <v>5920</v>
      </c>
      <c r="F24" s="258">
        <v>5920</v>
      </c>
      <c r="G24" s="258"/>
      <c r="H24" s="258"/>
      <c r="I24" s="258">
        <v>5920</v>
      </c>
      <c r="J24" s="258">
        <v>5920</v>
      </c>
      <c r="K24" s="263"/>
      <c r="L24" s="262">
        <v>26640.010000000002</v>
      </c>
      <c r="M24" s="285">
        <v>23680</v>
      </c>
      <c r="N24" s="285">
        <v>11840</v>
      </c>
      <c r="O24" s="285">
        <v>11840</v>
      </c>
      <c r="P24" s="263">
        <f t="shared" si="0"/>
        <v>2960.010000000002</v>
      </c>
      <c r="Q24"/>
      <c r="R24"/>
    </row>
    <row r="25" spans="1:18" x14ac:dyDescent="0.25">
      <c r="A25" s="193"/>
      <c r="B25" s="209"/>
      <c r="C25" s="257" t="s">
        <v>82</v>
      </c>
      <c r="D25" s="262"/>
      <c r="E25" s="258"/>
      <c r="F25" s="258"/>
      <c r="G25" s="258">
        <v>5500</v>
      </c>
      <c r="H25" s="258"/>
      <c r="I25" s="258">
        <v>5500</v>
      </c>
      <c r="J25" s="258">
        <v>1</v>
      </c>
      <c r="K25" s="263"/>
      <c r="L25" s="262">
        <v>11001</v>
      </c>
      <c r="M25" s="285">
        <v>5500</v>
      </c>
      <c r="N25" s="285"/>
      <c r="O25" s="285">
        <v>5500</v>
      </c>
      <c r="P25" s="263">
        <f t="shared" si="0"/>
        <v>5501</v>
      </c>
      <c r="Q25"/>
      <c r="R25"/>
    </row>
    <row r="26" spans="1:18" x14ac:dyDescent="0.25">
      <c r="A26" s="193"/>
      <c r="B26" s="209"/>
      <c r="C26" s="257" t="s">
        <v>10</v>
      </c>
      <c r="D26" s="262"/>
      <c r="E26" s="258"/>
      <c r="F26" s="258"/>
      <c r="G26" s="258"/>
      <c r="H26" s="258"/>
      <c r="I26" s="258"/>
      <c r="J26" s="258"/>
      <c r="K26" s="263"/>
      <c r="L26" s="262">
        <v>0</v>
      </c>
      <c r="M26" s="285">
        <v>0</v>
      </c>
      <c r="N26" s="285"/>
      <c r="O26" s="285"/>
      <c r="P26" s="263">
        <f t="shared" si="0"/>
        <v>0</v>
      </c>
      <c r="Q26"/>
      <c r="R26"/>
    </row>
    <row r="27" spans="1:18" x14ac:dyDescent="0.25">
      <c r="A27" s="193"/>
      <c r="B27" s="209"/>
      <c r="C27" s="257" t="s">
        <v>400</v>
      </c>
      <c r="D27" s="262"/>
      <c r="E27" s="258"/>
      <c r="F27" s="258"/>
      <c r="G27" s="258"/>
      <c r="H27" s="258"/>
      <c r="I27" s="258"/>
      <c r="J27" s="258"/>
      <c r="K27" s="263"/>
      <c r="L27" s="262">
        <v>0</v>
      </c>
      <c r="M27" s="285">
        <v>0</v>
      </c>
      <c r="N27" s="285"/>
      <c r="O27" s="285"/>
      <c r="P27" s="263">
        <f t="shared" si="0"/>
        <v>0</v>
      </c>
      <c r="Q27"/>
      <c r="R27"/>
    </row>
    <row r="28" spans="1:18" x14ac:dyDescent="0.25">
      <c r="A28" s="193"/>
      <c r="B28" s="209"/>
      <c r="C28" s="257" t="s">
        <v>55</v>
      </c>
      <c r="D28" s="262"/>
      <c r="E28" s="258">
        <v>3032</v>
      </c>
      <c r="F28" s="258"/>
      <c r="G28" s="258"/>
      <c r="H28" s="258">
        <v>3032</v>
      </c>
      <c r="I28" s="258"/>
      <c r="J28" s="258"/>
      <c r="K28" s="263"/>
      <c r="L28" s="262">
        <v>6064</v>
      </c>
      <c r="M28" s="285">
        <v>0</v>
      </c>
      <c r="N28" s="285"/>
      <c r="O28" s="285"/>
      <c r="P28" s="263">
        <f t="shared" si="0"/>
        <v>6064</v>
      </c>
      <c r="Q28"/>
      <c r="R28"/>
    </row>
    <row r="29" spans="1:18" x14ac:dyDescent="0.25">
      <c r="A29" s="193"/>
      <c r="B29" s="209"/>
      <c r="C29" s="257" t="s">
        <v>158</v>
      </c>
      <c r="D29" s="262"/>
      <c r="E29" s="258"/>
      <c r="F29" s="258"/>
      <c r="G29" s="258"/>
      <c r="H29" s="258"/>
      <c r="I29" s="258"/>
      <c r="J29" s="258"/>
      <c r="K29" s="263"/>
      <c r="L29" s="262">
        <v>0</v>
      </c>
      <c r="M29" s="285">
        <v>0</v>
      </c>
      <c r="N29" s="285"/>
      <c r="O29" s="285"/>
      <c r="P29" s="263">
        <f t="shared" si="0"/>
        <v>0</v>
      </c>
      <c r="Q29"/>
      <c r="R29"/>
    </row>
    <row r="30" spans="1:18" x14ac:dyDescent="0.25">
      <c r="A30" s="193"/>
      <c r="B30" s="209" t="s">
        <v>192</v>
      </c>
      <c r="C30" s="257" t="s">
        <v>193</v>
      </c>
      <c r="D30" s="262"/>
      <c r="E30" s="258"/>
      <c r="F30" s="258"/>
      <c r="G30" s="258">
        <v>2334</v>
      </c>
      <c r="H30" s="258">
        <v>2334</v>
      </c>
      <c r="I30" s="258">
        <v>2334.0100000000002</v>
      </c>
      <c r="J30" s="258"/>
      <c r="K30" s="263"/>
      <c r="L30" s="262">
        <v>7002.01</v>
      </c>
      <c r="M30" s="285">
        <v>0</v>
      </c>
      <c r="N30" s="285"/>
      <c r="O30" s="285"/>
      <c r="P30" s="263">
        <f t="shared" si="0"/>
        <v>7002.01</v>
      </c>
      <c r="Q30"/>
      <c r="R30"/>
    </row>
    <row r="31" spans="1:18" ht="15.75" thickBot="1" x14ac:dyDescent="0.3">
      <c r="A31" s="195"/>
      <c r="B31" s="209"/>
      <c r="C31" s="257" t="s">
        <v>194</v>
      </c>
      <c r="D31" s="262"/>
      <c r="E31" s="258">
        <v>0.01</v>
      </c>
      <c r="F31" s="258"/>
      <c r="G31" s="258"/>
      <c r="H31" s="258">
        <v>2382</v>
      </c>
      <c r="I31" s="258">
        <v>0.01</v>
      </c>
      <c r="J31" s="258"/>
      <c r="K31" s="263"/>
      <c r="L31" s="262">
        <v>2382.0200000000004</v>
      </c>
      <c r="M31" s="285">
        <v>0</v>
      </c>
      <c r="N31" s="285"/>
      <c r="O31" s="285"/>
      <c r="P31" s="263">
        <f t="shared" si="0"/>
        <v>2382.0200000000004</v>
      </c>
      <c r="Q31"/>
      <c r="R31"/>
    </row>
    <row r="32" spans="1:18" ht="15.75" thickBot="1" x14ac:dyDescent="0.3">
      <c r="A32" s="259" t="s">
        <v>31</v>
      </c>
      <c r="B32" s="260"/>
      <c r="C32" s="260"/>
      <c r="D32" s="264">
        <f t="shared" ref="D32:K32" si="1">SUM(D7:D31)</f>
        <v>24714.04</v>
      </c>
      <c r="E32" s="265">
        <f t="shared" si="1"/>
        <v>52296.05</v>
      </c>
      <c r="F32" s="265">
        <f t="shared" si="1"/>
        <v>77052.03</v>
      </c>
      <c r="G32" s="265">
        <f t="shared" si="1"/>
        <v>66278.040000000008</v>
      </c>
      <c r="H32" s="265">
        <f t="shared" si="1"/>
        <v>90670.05</v>
      </c>
      <c r="I32" s="265">
        <f t="shared" si="1"/>
        <v>106330.04</v>
      </c>
      <c r="J32" s="265">
        <f t="shared" si="1"/>
        <v>57699.01</v>
      </c>
      <c r="K32" s="266">
        <f t="shared" si="1"/>
        <v>18488</v>
      </c>
      <c r="L32" s="264">
        <f>SUM(L7:L31)</f>
        <v>494385.30000000005</v>
      </c>
      <c r="M32" s="286">
        <f t="shared" ref="M32" si="2">SUM(M7:M31)</f>
        <v>231146</v>
      </c>
      <c r="N32" s="286">
        <f t="shared" ref="N32" si="3">SUM(N7:N31)</f>
        <v>131772</v>
      </c>
      <c r="O32" s="286">
        <f t="shared" ref="O32" si="4">SUM(O7:O31)</f>
        <v>99374</v>
      </c>
      <c r="P32" s="266">
        <f t="shared" ref="P32" si="5">SUM(P7:P31)</f>
        <v>263239.3</v>
      </c>
      <c r="Q32"/>
      <c r="R32"/>
    </row>
    <row r="33" spans="1:18" x14ac:dyDescent="0.25">
      <c r="Q33"/>
      <c r="R33"/>
    </row>
    <row r="34" spans="1:18" ht="15.75" thickBot="1" x14ac:dyDescent="0.3">
      <c r="M34" s="268"/>
    </row>
    <row r="35" spans="1:18" x14ac:dyDescent="0.25">
      <c r="D35" s="276" t="s">
        <v>732</v>
      </c>
      <c r="E35" s="277"/>
      <c r="F35" s="277"/>
      <c r="G35" s="277"/>
      <c r="H35" s="86"/>
      <c r="I35" s="86"/>
      <c r="J35" s="86"/>
      <c r="K35" s="86"/>
      <c r="L35" s="86"/>
      <c r="M35" s="86"/>
      <c r="N35" s="86"/>
      <c r="O35" s="86"/>
      <c r="P35" s="87"/>
    </row>
    <row r="36" spans="1:18" x14ac:dyDescent="0.25">
      <c r="A36" s="189"/>
      <c r="B36" s="82"/>
      <c r="C36" s="82"/>
      <c r="D36" s="88">
        <v>2021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9" t="s">
        <v>436</v>
      </c>
    </row>
    <row r="37" spans="1:18" ht="15.75" thickBot="1" x14ac:dyDescent="0.3">
      <c r="A37" s="191" t="s">
        <v>667</v>
      </c>
      <c r="B37" s="94" t="s">
        <v>159</v>
      </c>
      <c r="C37" s="94" t="s">
        <v>32</v>
      </c>
      <c r="D37" s="90">
        <v>1</v>
      </c>
      <c r="E37" s="83">
        <v>2</v>
      </c>
      <c r="F37" s="83">
        <v>3</v>
      </c>
      <c r="G37" s="83">
        <v>4</v>
      </c>
      <c r="H37" s="83">
        <v>5</v>
      </c>
      <c r="I37" s="83">
        <v>6</v>
      </c>
      <c r="J37" s="83">
        <v>7</v>
      </c>
      <c r="K37" s="83">
        <v>8</v>
      </c>
      <c r="L37" s="83">
        <v>9</v>
      </c>
      <c r="M37" s="83">
        <v>10</v>
      </c>
      <c r="N37" s="83">
        <v>11</v>
      </c>
      <c r="O37" s="83">
        <v>12</v>
      </c>
      <c r="P37" s="267"/>
    </row>
    <row r="38" spans="1:18" x14ac:dyDescent="0.25">
      <c r="A38" s="193" t="s">
        <v>35</v>
      </c>
      <c r="B38" s="209" t="s">
        <v>105</v>
      </c>
      <c r="C38" s="257" t="s">
        <v>117</v>
      </c>
      <c r="D38" s="262">
        <v>5500</v>
      </c>
      <c r="E38" s="258"/>
      <c r="F38" s="258">
        <v>5500</v>
      </c>
      <c r="G38" s="258"/>
      <c r="H38" s="258">
        <v>5500</v>
      </c>
      <c r="I38" s="258">
        <v>5500</v>
      </c>
      <c r="J38" s="258"/>
      <c r="K38" s="258"/>
      <c r="L38" s="258"/>
      <c r="M38" s="258"/>
      <c r="N38" s="258">
        <v>11000</v>
      </c>
      <c r="O38" s="258"/>
      <c r="P38" s="263">
        <v>33000</v>
      </c>
    </row>
    <row r="39" spans="1:18" x14ac:dyDescent="0.25">
      <c r="A39" s="193"/>
      <c r="B39" s="209"/>
      <c r="C39" s="257" t="s">
        <v>94</v>
      </c>
      <c r="D39" s="262"/>
      <c r="E39" s="258"/>
      <c r="F39" s="258">
        <v>11000</v>
      </c>
      <c r="G39" s="258"/>
      <c r="H39" s="258"/>
      <c r="I39" s="258"/>
      <c r="J39" s="258"/>
      <c r="K39" s="258"/>
      <c r="L39" s="258">
        <v>5500</v>
      </c>
      <c r="M39" s="258">
        <v>5500</v>
      </c>
      <c r="N39" s="258"/>
      <c r="O39" s="258"/>
      <c r="P39" s="263">
        <v>22000</v>
      </c>
    </row>
    <row r="40" spans="1:18" x14ac:dyDescent="0.25">
      <c r="A40" s="193"/>
      <c r="B40" s="209"/>
      <c r="C40" s="257" t="s">
        <v>13</v>
      </c>
      <c r="D40" s="262">
        <v>2750</v>
      </c>
      <c r="E40" s="258"/>
      <c r="F40" s="258"/>
      <c r="G40" s="258">
        <v>2750</v>
      </c>
      <c r="H40" s="258"/>
      <c r="I40" s="258"/>
      <c r="J40" s="258"/>
      <c r="K40" s="258"/>
      <c r="L40" s="258">
        <v>2750</v>
      </c>
      <c r="M40" s="258"/>
      <c r="N40" s="258"/>
      <c r="O40" s="258"/>
      <c r="P40" s="263">
        <v>8250</v>
      </c>
    </row>
    <row r="41" spans="1:18" x14ac:dyDescent="0.25">
      <c r="A41" s="193"/>
      <c r="B41" s="209"/>
      <c r="C41" s="257" t="s">
        <v>127</v>
      </c>
      <c r="D41" s="262">
        <v>2750</v>
      </c>
      <c r="E41" s="258"/>
      <c r="F41" s="258"/>
      <c r="G41" s="258"/>
      <c r="H41" s="258"/>
      <c r="I41" s="258">
        <v>2750</v>
      </c>
      <c r="J41" s="258"/>
      <c r="K41" s="258"/>
      <c r="L41" s="258"/>
      <c r="M41" s="258"/>
      <c r="N41" s="258"/>
      <c r="O41" s="258"/>
      <c r="P41" s="263">
        <v>5500</v>
      </c>
    </row>
    <row r="42" spans="1:18" x14ac:dyDescent="0.25">
      <c r="A42" s="193"/>
      <c r="B42" s="209"/>
      <c r="C42" s="257" t="s">
        <v>36</v>
      </c>
      <c r="D42" s="262"/>
      <c r="E42" s="258"/>
      <c r="F42" s="258"/>
      <c r="G42" s="258"/>
      <c r="H42" s="258"/>
      <c r="I42" s="258"/>
      <c r="J42" s="258">
        <v>2750</v>
      </c>
      <c r="K42" s="258"/>
      <c r="L42" s="258">
        <v>2750</v>
      </c>
      <c r="M42" s="258">
        <v>2750</v>
      </c>
      <c r="N42" s="258"/>
      <c r="O42" s="258">
        <v>2750</v>
      </c>
      <c r="P42" s="263">
        <v>11000</v>
      </c>
    </row>
    <row r="43" spans="1:18" x14ac:dyDescent="0.25">
      <c r="A43" s="193"/>
      <c r="B43" s="209"/>
      <c r="C43" s="257" t="s">
        <v>720</v>
      </c>
      <c r="D43" s="262"/>
      <c r="E43" s="258"/>
      <c r="F43" s="258"/>
      <c r="G43" s="258">
        <v>5500</v>
      </c>
      <c r="H43" s="258"/>
      <c r="I43" s="258"/>
      <c r="J43" s="258"/>
      <c r="K43" s="258"/>
      <c r="L43" s="258"/>
      <c r="M43" s="258"/>
      <c r="N43" s="258"/>
      <c r="O43" s="258"/>
      <c r="P43" s="263">
        <v>5500</v>
      </c>
    </row>
    <row r="44" spans="1:18" x14ac:dyDescent="0.25">
      <c r="A44" s="193"/>
      <c r="B44" s="209"/>
      <c r="C44" s="257" t="s">
        <v>22</v>
      </c>
      <c r="D44" s="262">
        <v>16500</v>
      </c>
      <c r="E44" s="258">
        <v>11000</v>
      </c>
      <c r="F44" s="258"/>
      <c r="G44" s="258">
        <v>16500</v>
      </c>
      <c r="H44" s="258">
        <v>5500</v>
      </c>
      <c r="I44" s="258">
        <v>5500</v>
      </c>
      <c r="J44" s="258">
        <v>11000</v>
      </c>
      <c r="K44" s="258"/>
      <c r="L44" s="258">
        <v>11000</v>
      </c>
      <c r="M44" s="258">
        <v>5500</v>
      </c>
      <c r="N44" s="258">
        <v>11000</v>
      </c>
      <c r="O44" s="258">
        <v>5500</v>
      </c>
      <c r="P44" s="263">
        <v>99000</v>
      </c>
    </row>
    <row r="45" spans="1:18" x14ac:dyDescent="0.25">
      <c r="A45" s="193"/>
      <c r="B45" s="209"/>
      <c r="C45" s="257" t="s">
        <v>718</v>
      </c>
      <c r="D45" s="262"/>
      <c r="E45" s="258">
        <v>5500</v>
      </c>
      <c r="F45" s="258"/>
      <c r="G45" s="258">
        <v>5500</v>
      </c>
      <c r="H45" s="258">
        <v>5500</v>
      </c>
      <c r="I45" s="258"/>
      <c r="J45" s="258">
        <v>5500</v>
      </c>
      <c r="K45" s="258"/>
      <c r="L45" s="258">
        <v>5500</v>
      </c>
      <c r="M45" s="258">
        <v>5500</v>
      </c>
      <c r="N45" s="258"/>
      <c r="O45" s="258">
        <v>5500</v>
      </c>
      <c r="P45" s="263">
        <v>38500</v>
      </c>
    </row>
    <row r="46" spans="1:18" x14ac:dyDescent="0.25">
      <c r="A46" s="193"/>
      <c r="B46" s="209"/>
      <c r="C46" s="257" t="s">
        <v>719</v>
      </c>
      <c r="D46" s="262">
        <v>5500</v>
      </c>
      <c r="E46" s="258"/>
      <c r="F46" s="258"/>
      <c r="G46" s="258"/>
      <c r="H46" s="258">
        <v>5500</v>
      </c>
      <c r="I46" s="258"/>
      <c r="J46" s="258"/>
      <c r="K46" s="258"/>
      <c r="L46" s="258">
        <v>5500</v>
      </c>
      <c r="M46" s="258"/>
      <c r="N46" s="258"/>
      <c r="O46" s="258">
        <v>5500</v>
      </c>
      <c r="P46" s="263">
        <v>22000</v>
      </c>
    </row>
    <row r="47" spans="1:18" x14ac:dyDescent="0.25">
      <c r="A47" s="193"/>
      <c r="B47" s="209"/>
      <c r="C47" s="257" t="s">
        <v>19</v>
      </c>
      <c r="D47" s="262">
        <v>5500</v>
      </c>
      <c r="E47" s="258"/>
      <c r="F47" s="258">
        <v>5500</v>
      </c>
      <c r="G47" s="258"/>
      <c r="H47" s="258"/>
      <c r="I47" s="258"/>
      <c r="J47" s="258"/>
      <c r="K47" s="258"/>
      <c r="L47" s="258">
        <v>5500</v>
      </c>
      <c r="M47" s="258"/>
      <c r="N47" s="258"/>
      <c r="O47" s="258"/>
      <c r="P47" s="263">
        <v>16500</v>
      </c>
    </row>
    <row r="48" spans="1:18" x14ac:dyDescent="0.25">
      <c r="A48" s="193"/>
      <c r="B48" s="209"/>
      <c r="C48" s="257" t="s">
        <v>25</v>
      </c>
      <c r="D48" s="262">
        <v>3744</v>
      </c>
      <c r="E48" s="258">
        <v>14976</v>
      </c>
      <c r="F48" s="258">
        <v>3744</v>
      </c>
      <c r="G48" s="258">
        <v>11232</v>
      </c>
      <c r="H48" s="258">
        <v>7488</v>
      </c>
      <c r="I48" s="258"/>
      <c r="J48" s="258">
        <v>7488</v>
      </c>
      <c r="K48" s="258">
        <v>3744</v>
      </c>
      <c r="L48" s="258">
        <v>7488</v>
      </c>
      <c r="M48" s="258">
        <v>14976</v>
      </c>
      <c r="N48" s="258">
        <v>3744</v>
      </c>
      <c r="O48" s="258">
        <v>7488</v>
      </c>
      <c r="P48" s="263">
        <v>86112</v>
      </c>
    </row>
    <row r="49" spans="1:16" x14ac:dyDescent="0.25">
      <c r="A49" s="193"/>
      <c r="B49" s="209"/>
      <c r="C49" s="257" t="s">
        <v>17</v>
      </c>
      <c r="D49" s="262">
        <v>16500</v>
      </c>
      <c r="E49" s="258">
        <v>16500</v>
      </c>
      <c r="F49" s="258">
        <v>22000</v>
      </c>
      <c r="G49" s="258">
        <v>22000</v>
      </c>
      <c r="H49" s="258">
        <v>11000</v>
      </c>
      <c r="I49" s="258">
        <v>22000</v>
      </c>
      <c r="J49" s="258">
        <v>16500</v>
      </c>
      <c r="K49" s="258">
        <v>5500</v>
      </c>
      <c r="L49" s="258">
        <v>27500</v>
      </c>
      <c r="M49" s="258">
        <v>22000</v>
      </c>
      <c r="N49" s="258">
        <v>22000</v>
      </c>
      <c r="O49" s="258">
        <v>16500</v>
      </c>
      <c r="P49" s="263">
        <v>220000</v>
      </c>
    </row>
    <row r="50" spans="1:16" x14ac:dyDescent="0.25">
      <c r="A50" s="193"/>
      <c r="B50" s="209"/>
      <c r="C50" s="257" t="s">
        <v>15</v>
      </c>
      <c r="D50" s="262">
        <v>794</v>
      </c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63">
        <v>794</v>
      </c>
    </row>
    <row r="51" spans="1:16" x14ac:dyDescent="0.25">
      <c r="A51" s="193"/>
      <c r="B51" s="209" t="s">
        <v>390</v>
      </c>
      <c r="C51" s="257" t="s">
        <v>27</v>
      </c>
      <c r="D51" s="262">
        <v>21600</v>
      </c>
      <c r="E51" s="258">
        <v>5400</v>
      </c>
      <c r="F51" s="258">
        <v>10800</v>
      </c>
      <c r="G51" s="258">
        <v>10800</v>
      </c>
      <c r="H51" s="258">
        <v>5400</v>
      </c>
      <c r="I51" s="258">
        <v>10800</v>
      </c>
      <c r="J51" s="258">
        <v>16200</v>
      </c>
      <c r="K51" s="258"/>
      <c r="L51" s="258">
        <v>16200</v>
      </c>
      <c r="M51" s="258">
        <v>5400</v>
      </c>
      <c r="N51" s="258">
        <v>10800</v>
      </c>
      <c r="O51" s="258">
        <v>5400</v>
      </c>
      <c r="P51" s="263">
        <v>118800</v>
      </c>
    </row>
    <row r="52" spans="1:16" x14ac:dyDescent="0.25">
      <c r="A52" s="193"/>
      <c r="B52" s="209" t="s">
        <v>106</v>
      </c>
      <c r="C52" s="257" t="s">
        <v>350</v>
      </c>
      <c r="D52" s="262"/>
      <c r="E52" s="258"/>
      <c r="F52" s="258"/>
      <c r="G52" s="258"/>
      <c r="H52" s="258">
        <v>1700</v>
      </c>
      <c r="I52" s="258"/>
      <c r="J52" s="258"/>
      <c r="K52" s="258"/>
      <c r="L52" s="258"/>
      <c r="M52" s="258"/>
      <c r="N52" s="258"/>
      <c r="O52" s="258">
        <v>1</v>
      </c>
      <c r="P52" s="263">
        <v>1701</v>
      </c>
    </row>
    <row r="53" spans="1:16" x14ac:dyDescent="0.25">
      <c r="A53" s="193"/>
      <c r="B53" s="209"/>
      <c r="C53" s="257" t="s">
        <v>81</v>
      </c>
      <c r="D53" s="262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63"/>
    </row>
    <row r="54" spans="1:16" x14ac:dyDescent="0.25">
      <c r="A54" s="193"/>
      <c r="B54" s="209"/>
      <c r="C54" s="257" t="s">
        <v>163</v>
      </c>
      <c r="D54" s="262"/>
      <c r="E54" s="258">
        <v>5500</v>
      </c>
      <c r="F54" s="258">
        <v>5500</v>
      </c>
      <c r="G54" s="258">
        <v>5500</v>
      </c>
      <c r="H54" s="258">
        <v>5500</v>
      </c>
      <c r="I54" s="258"/>
      <c r="J54" s="258">
        <v>5500</v>
      </c>
      <c r="K54" s="258"/>
      <c r="L54" s="258"/>
      <c r="M54" s="258">
        <v>5500</v>
      </c>
      <c r="N54" s="258">
        <v>5500</v>
      </c>
      <c r="O54" s="258"/>
      <c r="P54" s="263">
        <v>38500</v>
      </c>
    </row>
    <row r="55" spans="1:16" x14ac:dyDescent="0.25">
      <c r="A55" s="193"/>
      <c r="B55" s="209"/>
      <c r="C55" s="257" t="s">
        <v>11</v>
      </c>
      <c r="D55" s="262">
        <v>5920</v>
      </c>
      <c r="E55" s="258">
        <v>2960</v>
      </c>
      <c r="F55" s="258">
        <v>5920</v>
      </c>
      <c r="G55" s="258">
        <v>8880</v>
      </c>
      <c r="H55" s="258"/>
      <c r="I55" s="258">
        <v>8880</v>
      </c>
      <c r="J55" s="258">
        <v>2960</v>
      </c>
      <c r="K55" s="258"/>
      <c r="L55" s="258">
        <v>5920</v>
      </c>
      <c r="M55" s="258">
        <v>2960</v>
      </c>
      <c r="N55" s="258"/>
      <c r="O55" s="258">
        <v>5920</v>
      </c>
      <c r="P55" s="263">
        <v>50320</v>
      </c>
    </row>
    <row r="56" spans="1:16" x14ac:dyDescent="0.25">
      <c r="A56" s="193"/>
      <c r="B56" s="209"/>
      <c r="C56" s="257" t="s">
        <v>82</v>
      </c>
      <c r="D56" s="262">
        <v>5501</v>
      </c>
      <c r="E56" s="258">
        <v>5500</v>
      </c>
      <c r="F56" s="258">
        <v>1</v>
      </c>
      <c r="G56" s="258">
        <v>11000</v>
      </c>
      <c r="H56" s="258"/>
      <c r="I56" s="258">
        <v>5500</v>
      </c>
      <c r="J56" s="258">
        <v>2</v>
      </c>
      <c r="K56" s="258"/>
      <c r="L56" s="258">
        <v>5500</v>
      </c>
      <c r="M56" s="258">
        <v>1</v>
      </c>
      <c r="N56" s="258">
        <v>5500</v>
      </c>
      <c r="O56" s="258">
        <v>1</v>
      </c>
      <c r="P56" s="263">
        <v>38506</v>
      </c>
    </row>
    <row r="57" spans="1:16" x14ac:dyDescent="0.25">
      <c r="A57" s="193"/>
      <c r="B57" s="209"/>
      <c r="C57" s="257" t="s">
        <v>10</v>
      </c>
      <c r="D57" s="262"/>
      <c r="E57" s="258">
        <v>4816</v>
      </c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63">
        <v>4816</v>
      </c>
    </row>
    <row r="58" spans="1:16" x14ac:dyDescent="0.25">
      <c r="A58" s="193"/>
      <c r="B58" s="209"/>
      <c r="C58" s="257" t="s">
        <v>400</v>
      </c>
      <c r="D58" s="262">
        <v>4716</v>
      </c>
      <c r="E58" s="258">
        <v>4716</v>
      </c>
      <c r="F58" s="258">
        <v>4716</v>
      </c>
      <c r="G58" s="258"/>
      <c r="H58" s="258"/>
      <c r="I58" s="258">
        <v>4716</v>
      </c>
      <c r="J58" s="258"/>
      <c r="K58" s="258"/>
      <c r="L58" s="258"/>
      <c r="M58" s="258"/>
      <c r="N58" s="258"/>
      <c r="O58" s="258"/>
      <c r="P58" s="263">
        <v>18864</v>
      </c>
    </row>
    <row r="59" spans="1:16" x14ac:dyDescent="0.25">
      <c r="A59" s="193"/>
      <c r="B59" s="209"/>
      <c r="C59" s="257" t="s">
        <v>55</v>
      </c>
      <c r="D59" s="262">
        <v>3032</v>
      </c>
      <c r="E59" s="258"/>
      <c r="F59" s="258">
        <v>3032</v>
      </c>
      <c r="G59" s="258"/>
      <c r="H59" s="258"/>
      <c r="I59" s="258">
        <v>3032</v>
      </c>
      <c r="J59" s="258"/>
      <c r="K59" s="258"/>
      <c r="L59" s="258"/>
      <c r="M59" s="258">
        <v>3032</v>
      </c>
      <c r="N59" s="258"/>
      <c r="O59" s="258"/>
      <c r="P59" s="263">
        <v>12128</v>
      </c>
    </row>
    <row r="60" spans="1:16" x14ac:dyDescent="0.25">
      <c r="A60" s="193"/>
      <c r="B60" s="209"/>
      <c r="C60" s="257" t="s">
        <v>158</v>
      </c>
      <c r="D60" s="262"/>
      <c r="E60" s="258"/>
      <c r="F60" s="258"/>
      <c r="G60" s="258">
        <v>5838</v>
      </c>
      <c r="H60" s="258"/>
      <c r="I60" s="258"/>
      <c r="J60" s="258"/>
      <c r="K60" s="258"/>
      <c r="L60" s="258"/>
      <c r="M60" s="258"/>
      <c r="N60" s="258"/>
      <c r="O60" s="258"/>
      <c r="P60" s="263">
        <v>5838</v>
      </c>
    </row>
    <row r="61" spans="1:16" x14ac:dyDescent="0.25">
      <c r="A61" s="193"/>
      <c r="B61" s="209" t="s">
        <v>192</v>
      </c>
      <c r="C61" s="257" t="s">
        <v>193</v>
      </c>
      <c r="D61" s="262"/>
      <c r="E61" s="258">
        <v>2382</v>
      </c>
      <c r="F61" s="258"/>
      <c r="G61" s="258">
        <v>2382</v>
      </c>
      <c r="H61" s="258"/>
      <c r="I61" s="258">
        <v>2382</v>
      </c>
      <c r="J61" s="258">
        <v>2382</v>
      </c>
      <c r="K61" s="258"/>
      <c r="L61" s="258"/>
      <c r="M61" s="258">
        <v>2382</v>
      </c>
      <c r="N61" s="258"/>
      <c r="O61" s="258">
        <v>2382</v>
      </c>
      <c r="P61" s="263">
        <v>14292</v>
      </c>
    </row>
    <row r="62" spans="1:16" ht="15.75" thickBot="1" x14ac:dyDescent="0.3">
      <c r="A62" s="195"/>
      <c r="B62" s="209"/>
      <c r="C62" s="257" t="s">
        <v>194</v>
      </c>
      <c r="D62" s="262"/>
      <c r="E62" s="258"/>
      <c r="F62" s="258">
        <v>2334</v>
      </c>
      <c r="G62" s="258"/>
      <c r="H62" s="258"/>
      <c r="I62" s="258">
        <v>2334</v>
      </c>
      <c r="J62" s="258"/>
      <c r="K62" s="258"/>
      <c r="L62" s="258"/>
      <c r="M62" s="258"/>
      <c r="N62" s="258">
        <v>2334</v>
      </c>
      <c r="O62" s="258"/>
      <c r="P62" s="263">
        <v>7002</v>
      </c>
    </row>
    <row r="63" spans="1:16" ht="15.75" thickBot="1" x14ac:dyDescent="0.3">
      <c r="A63" s="259" t="s">
        <v>31</v>
      </c>
      <c r="B63" s="260"/>
      <c r="C63" s="260"/>
      <c r="D63" s="264">
        <f>SUM(D38:D62)</f>
        <v>100307</v>
      </c>
      <c r="E63" s="265">
        <f t="shared" ref="E63:O63" si="6">SUM(E38:E62)</f>
        <v>79250</v>
      </c>
      <c r="F63" s="265">
        <f t="shared" si="6"/>
        <v>80047</v>
      </c>
      <c r="G63" s="265">
        <f t="shared" si="6"/>
        <v>107882</v>
      </c>
      <c r="H63" s="265">
        <f t="shared" si="6"/>
        <v>53088</v>
      </c>
      <c r="I63" s="265">
        <f t="shared" si="6"/>
        <v>73394</v>
      </c>
      <c r="J63" s="265">
        <f t="shared" si="6"/>
        <v>70282</v>
      </c>
      <c r="K63" s="265">
        <f t="shared" si="6"/>
        <v>9244</v>
      </c>
      <c r="L63" s="265">
        <f t="shared" si="6"/>
        <v>101108</v>
      </c>
      <c r="M63" s="265">
        <f t="shared" si="6"/>
        <v>75501</v>
      </c>
      <c r="N63" s="265">
        <f t="shared" si="6"/>
        <v>71878</v>
      </c>
      <c r="O63" s="265">
        <f t="shared" si="6"/>
        <v>56942</v>
      </c>
      <c r="P63" s="266">
        <f>SUM(P38:P62)</f>
        <v>878923</v>
      </c>
    </row>
  </sheetData>
  <mergeCells count="1">
    <mergeCell ref="M5:O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0154-54C9-40EB-A988-6CE04C75656D}">
  <sheetPr codeName="Feuil4">
    <tabColor theme="5" tint="0.79998168889431442"/>
    <pageSetUpPr fitToPage="1"/>
  </sheetPr>
  <dimension ref="A1:S47"/>
  <sheetViews>
    <sheetView workbookViewId="0">
      <selection activeCell="G22" sqref="G22"/>
    </sheetView>
  </sheetViews>
  <sheetFormatPr baseColWidth="10" defaultColWidth="11.42578125" defaultRowHeight="15" x14ac:dyDescent="0.25"/>
  <cols>
    <col min="1" max="1" width="25.28515625" style="76" customWidth="1"/>
    <col min="2" max="2" width="11.85546875" style="76" customWidth="1"/>
    <col min="3" max="3" width="12.85546875" style="76" customWidth="1"/>
    <col min="4" max="4" width="11.85546875" style="76" customWidth="1"/>
    <col min="5" max="5" width="11.42578125" style="76" customWidth="1" collapsed="1"/>
    <col min="6" max="6" width="11.7109375" style="76" bestFit="1" customWidth="1"/>
    <col min="7" max="7" width="15.28515625" style="76" customWidth="1"/>
    <col min="8" max="8" width="11.42578125" style="76"/>
    <col min="9" max="9" width="5.85546875" style="76" customWidth="1"/>
    <col min="10" max="10" width="28.28515625" style="76" customWidth="1"/>
    <col min="11" max="14" width="43" style="76" customWidth="1"/>
    <col min="15" max="15" width="34" style="76" customWidth="1"/>
    <col min="16" max="16" width="26.140625" style="76" customWidth="1"/>
    <col min="17" max="17" width="24.140625" style="76" customWidth="1"/>
    <col min="18" max="22" width="31.7109375" style="76" bestFit="1" customWidth="1"/>
    <col min="23" max="23" width="33.85546875" style="76" bestFit="1" customWidth="1"/>
    <col min="24" max="24" width="25.85546875" style="76" bestFit="1" customWidth="1"/>
    <col min="25" max="25" width="26.140625" style="76" bestFit="1" customWidth="1"/>
    <col min="26" max="26" width="54" style="76" bestFit="1" customWidth="1"/>
    <col min="27" max="27" width="44.42578125" style="76" bestFit="1" customWidth="1"/>
    <col min="28" max="28" width="44.5703125" style="76" bestFit="1" customWidth="1"/>
    <col min="29" max="16384" width="11.42578125" style="76"/>
  </cols>
  <sheetData>
    <row r="1" spans="1:18" ht="15.75" thickBot="1" x14ac:dyDescent="0.3"/>
    <row r="2" spans="1:18" ht="15.75" thickBot="1" x14ac:dyDescent="0.3">
      <c r="A2" s="131">
        <v>43943</v>
      </c>
    </row>
    <row r="3" spans="1:18" ht="75" x14ac:dyDescent="0.25">
      <c r="A3" s="39" t="s">
        <v>209</v>
      </c>
      <c r="B3" s="22" t="s">
        <v>210</v>
      </c>
      <c r="C3" s="22" t="s">
        <v>211</v>
      </c>
      <c r="D3" s="31" t="s">
        <v>212</v>
      </c>
      <c r="E3" s="247" t="s">
        <v>728</v>
      </c>
      <c r="F3" s="20" t="s">
        <v>214</v>
      </c>
      <c r="G3" s="23" t="s">
        <v>708</v>
      </c>
      <c r="H3" s="22" t="s">
        <v>215</v>
      </c>
      <c r="J3" s="33" t="s">
        <v>731</v>
      </c>
      <c r="K3" s="33" t="s">
        <v>704</v>
      </c>
      <c r="L3" s="33" t="s">
        <v>672</v>
      </c>
      <c r="M3" s="33" t="s">
        <v>660</v>
      </c>
      <c r="N3" s="33" t="s">
        <v>446</v>
      </c>
      <c r="O3" s="33" t="s">
        <v>222</v>
      </c>
      <c r="P3" s="33" t="s">
        <v>222</v>
      </c>
      <c r="Q3" s="33" t="s">
        <v>205</v>
      </c>
    </row>
    <row r="4" spans="1:18" x14ac:dyDescent="0.25">
      <c r="D4" s="24"/>
      <c r="E4" s="249"/>
      <c r="F4" s="14"/>
      <c r="G4" s="18"/>
      <c r="H4" s="44"/>
      <c r="J4" s="40"/>
      <c r="K4" s="40"/>
      <c r="L4" s="40"/>
      <c r="M4" s="40"/>
      <c r="N4" s="40"/>
      <c r="O4" s="40"/>
      <c r="P4" s="40"/>
      <c r="Q4" s="40"/>
    </row>
    <row r="5" spans="1:18" x14ac:dyDescent="0.25">
      <c r="A5" s="16" t="s">
        <v>37</v>
      </c>
      <c r="B5" s="269">
        <v>2944</v>
      </c>
      <c r="C5" s="269">
        <v>16500</v>
      </c>
      <c r="D5" s="78">
        <v>0</v>
      </c>
      <c r="E5" s="271">
        <v>-11000</v>
      </c>
      <c r="F5" s="56">
        <f t="shared" ref="F5:F17" si="0">D5+C5+B5+E5</f>
        <v>8444</v>
      </c>
      <c r="G5" s="54">
        <v>34000</v>
      </c>
      <c r="H5" s="30">
        <f t="shared" ref="H5:H13" si="1">F5-G5</f>
        <v>-25556</v>
      </c>
      <c r="J5" s="254"/>
      <c r="K5" s="254" t="s">
        <v>716</v>
      </c>
      <c r="L5" s="135" t="s">
        <v>669</v>
      </c>
      <c r="M5" s="135"/>
      <c r="N5" s="135" t="s">
        <v>424</v>
      </c>
      <c r="O5" s="238"/>
      <c r="P5" s="238"/>
      <c r="Q5" s="238"/>
      <c r="R5" s="51"/>
    </row>
    <row r="6" spans="1:18" x14ac:dyDescent="0.25">
      <c r="A6" s="16" t="s">
        <v>27</v>
      </c>
      <c r="B6" s="78">
        <v>0</v>
      </c>
      <c r="C6" s="269">
        <v>0</v>
      </c>
      <c r="D6" s="78">
        <v>0</v>
      </c>
      <c r="E6" s="272">
        <v>0</v>
      </c>
      <c r="F6" s="56">
        <f t="shared" si="0"/>
        <v>0</v>
      </c>
      <c r="G6" s="54">
        <v>0</v>
      </c>
      <c r="H6" s="30">
        <f t="shared" si="1"/>
        <v>0</v>
      </c>
      <c r="J6" s="135"/>
      <c r="K6" s="135"/>
      <c r="L6" s="135"/>
      <c r="M6" s="135"/>
      <c r="N6" s="135"/>
      <c r="O6" s="52" t="s">
        <v>216</v>
      </c>
      <c r="P6" s="52" t="s">
        <v>216</v>
      </c>
      <c r="Q6" s="52" t="s">
        <v>216</v>
      </c>
      <c r="R6" s="51"/>
    </row>
    <row r="7" spans="1:18" x14ac:dyDescent="0.25">
      <c r="A7" s="16" t="s">
        <v>13</v>
      </c>
      <c r="B7" s="269">
        <v>5318</v>
      </c>
      <c r="C7" s="269">
        <v>5500</v>
      </c>
      <c r="D7" s="78">
        <v>0</v>
      </c>
      <c r="E7" s="272">
        <v>-2750</v>
      </c>
      <c r="F7" s="56">
        <f t="shared" si="0"/>
        <v>8068</v>
      </c>
      <c r="G7" s="54">
        <v>11700</v>
      </c>
      <c r="H7" s="30">
        <f t="shared" si="1"/>
        <v>-3632</v>
      </c>
      <c r="J7" s="135"/>
      <c r="K7" s="135"/>
      <c r="L7" s="135"/>
      <c r="M7" s="135" t="s">
        <v>662</v>
      </c>
      <c r="N7" s="135"/>
      <c r="O7" s="52"/>
      <c r="P7" s="52"/>
      <c r="Q7" s="52"/>
      <c r="R7" s="51"/>
    </row>
    <row r="8" spans="1:18" x14ac:dyDescent="0.25">
      <c r="A8" s="16" t="s">
        <v>127</v>
      </c>
      <c r="B8" s="275">
        <v>2024</v>
      </c>
      <c r="C8" s="269">
        <v>900</v>
      </c>
      <c r="D8" s="78">
        <v>0</v>
      </c>
      <c r="E8" s="272">
        <v>-900</v>
      </c>
      <c r="F8" s="56">
        <f t="shared" si="0"/>
        <v>2024</v>
      </c>
      <c r="G8" s="54">
        <v>7400</v>
      </c>
      <c r="H8" s="30">
        <f t="shared" si="1"/>
        <v>-5376</v>
      </c>
      <c r="J8" s="35"/>
      <c r="K8" s="35" t="s">
        <v>712</v>
      </c>
      <c r="L8" s="135"/>
      <c r="M8" s="135"/>
      <c r="N8" s="135"/>
      <c r="O8" s="52"/>
      <c r="P8" s="52"/>
      <c r="Q8" s="52"/>
      <c r="R8" s="51"/>
    </row>
    <row r="9" spans="1:18" x14ac:dyDescent="0.25">
      <c r="A9" s="16" t="s">
        <v>36</v>
      </c>
      <c r="B9" s="275">
        <v>13458</v>
      </c>
      <c r="C9" s="269">
        <v>8250</v>
      </c>
      <c r="D9" s="78">
        <v>0</v>
      </c>
      <c r="E9" s="272">
        <v>-8250</v>
      </c>
      <c r="F9" s="56">
        <f t="shared" si="0"/>
        <v>13458</v>
      </c>
      <c r="G9" s="54">
        <v>14000</v>
      </c>
      <c r="H9" s="30">
        <f t="shared" si="1"/>
        <v>-542</v>
      </c>
      <c r="J9" s="239"/>
      <c r="K9" s="239"/>
      <c r="L9" s="239" t="s">
        <v>425</v>
      </c>
      <c r="M9" s="239"/>
      <c r="N9" s="239" t="s">
        <v>425</v>
      </c>
      <c r="O9" s="52" t="s">
        <v>352</v>
      </c>
      <c r="P9" s="52" t="s">
        <v>217</v>
      </c>
      <c r="Q9" s="52" t="s">
        <v>217</v>
      </c>
      <c r="R9" s="51"/>
    </row>
    <row r="10" spans="1:18" x14ac:dyDescent="0.25">
      <c r="A10" s="16" t="s">
        <v>705</v>
      </c>
      <c r="B10" s="275">
        <v>36402</v>
      </c>
      <c r="C10" s="269">
        <v>66000</v>
      </c>
      <c r="D10" s="230">
        <v>0</v>
      </c>
      <c r="E10" s="272">
        <v>-27500</v>
      </c>
      <c r="F10" s="56">
        <f t="shared" si="0"/>
        <v>74902</v>
      </c>
      <c r="G10" s="54">
        <v>54900</v>
      </c>
      <c r="H10" s="30">
        <f t="shared" si="1"/>
        <v>20002</v>
      </c>
      <c r="J10" s="240" t="s">
        <v>729</v>
      </c>
      <c r="K10" s="253"/>
      <c r="L10" s="135" t="s">
        <v>674</v>
      </c>
      <c r="M10" s="135"/>
      <c r="N10" s="135"/>
      <c r="O10" s="52" t="s">
        <v>354</v>
      </c>
      <c r="P10" s="52"/>
      <c r="Q10" s="52"/>
      <c r="R10" s="51"/>
    </row>
    <row r="11" spans="1:18" x14ac:dyDescent="0.25">
      <c r="A11" s="16" t="s">
        <v>706</v>
      </c>
      <c r="B11" s="275">
        <v>16002</v>
      </c>
      <c r="C11" s="269">
        <v>16500</v>
      </c>
      <c r="D11" s="230">
        <v>0</v>
      </c>
      <c r="E11" s="272">
        <v>0</v>
      </c>
      <c r="F11" s="56">
        <f t="shared" si="0"/>
        <v>32502</v>
      </c>
      <c r="G11" s="54">
        <v>32000</v>
      </c>
      <c r="H11" s="30">
        <f t="shared" si="1"/>
        <v>502</v>
      </c>
      <c r="J11" s="135" t="s">
        <v>730</v>
      </c>
      <c r="K11" s="135"/>
      <c r="L11" s="135" t="s">
        <v>426</v>
      </c>
      <c r="M11" s="135"/>
      <c r="N11" s="135" t="s">
        <v>426</v>
      </c>
      <c r="O11" s="52" t="s">
        <v>353</v>
      </c>
      <c r="P11" s="52"/>
      <c r="Q11" s="52"/>
      <c r="R11" s="51"/>
    </row>
    <row r="12" spans="1:18" ht="24.75" x14ac:dyDescent="0.25">
      <c r="A12" s="16" t="s">
        <v>707</v>
      </c>
      <c r="B12" s="275">
        <v>14432</v>
      </c>
      <c r="C12" s="269">
        <v>22000</v>
      </c>
      <c r="D12" s="78">
        <v>0</v>
      </c>
      <c r="E12" s="272">
        <v>0</v>
      </c>
      <c r="F12" s="56">
        <f t="shared" si="0"/>
        <v>36432</v>
      </c>
      <c r="G12" s="54">
        <v>235600</v>
      </c>
      <c r="H12" s="30">
        <f t="shared" si="1"/>
        <v>-199168</v>
      </c>
      <c r="J12" s="253"/>
      <c r="K12" s="253" t="s">
        <v>713</v>
      </c>
      <c r="L12" s="240" t="s">
        <v>355</v>
      </c>
      <c r="M12" s="240"/>
      <c r="N12" s="240" t="s">
        <v>355</v>
      </c>
      <c r="O12" s="52" t="s">
        <v>355</v>
      </c>
      <c r="P12" s="52" t="s">
        <v>221</v>
      </c>
      <c r="Q12" s="52" t="s">
        <v>221</v>
      </c>
      <c r="R12" s="51"/>
    </row>
    <row r="13" spans="1:18" x14ac:dyDescent="0.25">
      <c r="A13" s="16" t="s">
        <v>56</v>
      </c>
      <c r="B13" s="269">
        <v>0</v>
      </c>
      <c r="C13" s="269">
        <f>60*((525+496)/2)</f>
        <v>30630</v>
      </c>
      <c r="D13" s="129">
        <v>0</v>
      </c>
      <c r="E13" s="272">
        <v>-30630</v>
      </c>
      <c r="F13" s="56">
        <f t="shared" si="0"/>
        <v>0</v>
      </c>
      <c r="G13" s="54"/>
      <c r="H13" s="30">
        <f t="shared" si="1"/>
        <v>0</v>
      </c>
      <c r="J13" s="226"/>
      <c r="K13" s="226"/>
      <c r="L13" s="226" t="s">
        <v>668</v>
      </c>
      <c r="M13" s="226" t="s">
        <v>659</v>
      </c>
      <c r="N13" s="135" t="s">
        <v>427</v>
      </c>
      <c r="O13" s="52"/>
      <c r="P13" s="52"/>
      <c r="Q13" s="52"/>
      <c r="R13" s="51"/>
    </row>
    <row r="14" spans="1:18" x14ac:dyDescent="0.25">
      <c r="A14" s="16" t="s">
        <v>25</v>
      </c>
      <c r="B14" s="269">
        <v>23668</v>
      </c>
      <c r="C14" s="269">
        <v>63640</v>
      </c>
      <c r="D14" s="121">
        <v>0</v>
      </c>
      <c r="E14" s="272">
        <v>-48672</v>
      </c>
      <c r="F14" s="56">
        <f t="shared" si="0"/>
        <v>38636</v>
      </c>
      <c r="G14" s="54">
        <v>112000</v>
      </c>
      <c r="H14" s="30">
        <f>F14-G14</f>
        <v>-73364</v>
      </c>
      <c r="J14" s="49"/>
      <c r="K14" s="49" t="s">
        <v>714</v>
      </c>
      <c r="L14" s="135" t="s">
        <v>670</v>
      </c>
      <c r="M14" s="135"/>
      <c r="N14" s="135" t="s">
        <v>709</v>
      </c>
      <c r="O14" s="52" t="s">
        <v>356</v>
      </c>
      <c r="P14" s="52"/>
      <c r="Q14" s="52"/>
      <c r="R14" s="51"/>
    </row>
    <row r="15" spans="1:18" x14ac:dyDescent="0.25">
      <c r="A15" s="16" t="s">
        <v>428</v>
      </c>
      <c r="B15" s="269">
        <v>36898</v>
      </c>
      <c r="C15" s="269">
        <v>104500</v>
      </c>
      <c r="D15" s="78">
        <v>0</v>
      </c>
      <c r="E15" s="272">
        <v>-33000</v>
      </c>
      <c r="F15" s="56">
        <f t="shared" si="0"/>
        <v>108398</v>
      </c>
      <c r="G15" s="54">
        <v>98000</v>
      </c>
      <c r="H15" s="30">
        <f>F15-G15+F16-G16</f>
        <v>30902</v>
      </c>
      <c r="J15" s="254"/>
      <c r="K15" s="254" t="s">
        <v>711</v>
      </c>
      <c r="L15" s="135" t="s">
        <v>671</v>
      </c>
      <c r="M15" s="240" t="s">
        <v>661</v>
      </c>
      <c r="N15" s="240"/>
      <c r="O15" s="238"/>
      <c r="P15" s="238"/>
      <c r="Q15" s="238"/>
      <c r="R15" s="51"/>
    </row>
    <row r="16" spans="1:18" x14ac:dyDescent="0.25">
      <c r="A16" s="16" t="s">
        <v>94</v>
      </c>
      <c r="B16" s="269">
        <v>20504</v>
      </c>
      <c r="C16" s="269">
        <v>5500</v>
      </c>
      <c r="D16" s="78">
        <v>0</v>
      </c>
      <c r="E16" s="272">
        <v>-5500</v>
      </c>
      <c r="F16" s="56">
        <f t="shared" si="0"/>
        <v>20504</v>
      </c>
      <c r="G16" s="54">
        <v>0</v>
      </c>
      <c r="H16" s="30">
        <v>0</v>
      </c>
      <c r="J16" s="253"/>
      <c r="K16" s="253" t="s">
        <v>715</v>
      </c>
      <c r="L16" s="240"/>
      <c r="M16" s="240" t="s">
        <v>661</v>
      </c>
      <c r="N16" s="240" t="s">
        <v>429</v>
      </c>
      <c r="O16" s="238"/>
      <c r="P16" s="238"/>
      <c r="Q16" s="238"/>
      <c r="R16" s="51"/>
    </row>
    <row r="17" spans="1:19" ht="15.75" thickBot="1" x14ac:dyDescent="0.3">
      <c r="A17" s="16" t="s">
        <v>15</v>
      </c>
      <c r="B17" s="78">
        <v>0</v>
      </c>
      <c r="C17" s="269">
        <v>794</v>
      </c>
      <c r="D17" s="129">
        <v>0</v>
      </c>
      <c r="E17" s="273">
        <v>-794</v>
      </c>
      <c r="F17" s="56">
        <f t="shared" si="0"/>
        <v>0</v>
      </c>
      <c r="G17" s="54">
        <v>1500</v>
      </c>
      <c r="H17" s="30">
        <f>F17-G17</f>
        <v>-1500</v>
      </c>
      <c r="J17" s="135"/>
      <c r="K17" s="135"/>
      <c r="L17" s="135"/>
      <c r="M17" s="135"/>
      <c r="N17" s="135"/>
      <c r="O17" s="241"/>
      <c r="P17" s="241"/>
      <c r="Q17" s="241"/>
      <c r="R17" s="51"/>
    </row>
    <row r="18" spans="1:19" ht="46.5" thickBot="1" x14ac:dyDescent="0.3">
      <c r="A18" s="16" t="s">
        <v>31</v>
      </c>
      <c r="B18" s="17">
        <f t="shared" ref="B18:G18" si="2">SUM(B5:B17)</f>
        <v>171650</v>
      </c>
      <c r="C18" s="17">
        <f t="shared" si="2"/>
        <v>340714</v>
      </c>
      <c r="D18" s="12">
        <f t="shared" si="2"/>
        <v>0</v>
      </c>
      <c r="E18" s="274">
        <f t="shared" ref="E18" si="3">SUM(E5:E17)</f>
        <v>-168996</v>
      </c>
      <c r="F18" s="21">
        <f t="shared" si="2"/>
        <v>343368</v>
      </c>
      <c r="G18" s="19">
        <f t="shared" si="2"/>
        <v>601100</v>
      </c>
      <c r="H18" s="45">
        <f>F18-G18</f>
        <v>-257732</v>
      </c>
      <c r="I18" s="14"/>
      <c r="J18" s="137"/>
      <c r="K18" s="137"/>
      <c r="L18" s="242"/>
      <c r="M18" s="242" t="s">
        <v>663</v>
      </c>
      <c r="N18" s="242" t="s">
        <v>430</v>
      </c>
      <c r="O18" s="243"/>
      <c r="P18" s="243" t="s">
        <v>218</v>
      </c>
      <c r="Q18" s="243" t="s">
        <v>218</v>
      </c>
      <c r="R18" s="51"/>
    </row>
    <row r="19" spans="1:19" x14ac:dyDescent="0.25">
      <c r="B19" s="51"/>
      <c r="E19" s="252"/>
      <c r="H19" s="36"/>
      <c r="I19" s="36"/>
      <c r="J19" s="138"/>
      <c r="K19" s="138"/>
      <c r="L19" s="244"/>
      <c r="M19" s="244"/>
      <c r="N19" s="244"/>
      <c r="O19" s="245"/>
      <c r="P19" s="245"/>
      <c r="Q19" s="245"/>
      <c r="R19" s="51"/>
    </row>
    <row r="20" spans="1:19" ht="18.95" customHeight="1" x14ac:dyDescent="0.25">
      <c r="E20" s="255"/>
      <c r="F20" s="125" t="s">
        <v>132</v>
      </c>
      <c r="G20" s="126">
        <f>H18</f>
        <v>-257732</v>
      </c>
      <c r="H20" s="256">
        <f>G20/G18</f>
        <v>-0.42876726002329063</v>
      </c>
      <c r="I20" s="36"/>
      <c r="J20" s="49"/>
      <c r="K20" s="49"/>
      <c r="L20" s="246"/>
      <c r="M20" s="246" t="s">
        <v>664</v>
      </c>
      <c r="N20" s="246" t="s">
        <v>443</v>
      </c>
      <c r="O20" s="245"/>
      <c r="P20" s="245"/>
      <c r="Q20" s="245"/>
      <c r="R20" s="51"/>
    </row>
    <row r="21" spans="1:19" ht="15.75" thickBot="1" x14ac:dyDescent="0.3">
      <c r="E21" s="36"/>
      <c r="F21" s="47"/>
      <c r="G21" s="30"/>
      <c r="H21" s="36"/>
      <c r="I21" s="36"/>
      <c r="J21" s="133"/>
      <c r="K21" s="133"/>
      <c r="L21" s="133"/>
      <c r="M21" s="133"/>
      <c r="N21" s="133"/>
      <c r="O21" s="36"/>
      <c r="P21" s="36"/>
      <c r="Q21" s="36"/>
      <c r="R21" s="51"/>
    </row>
    <row r="22" spans="1:19" ht="15.75" thickBot="1" x14ac:dyDescent="0.3">
      <c r="F22" s="37"/>
      <c r="G22" s="48">
        <f>G18+G20+G21</f>
        <v>343368</v>
      </c>
      <c r="H22" s="45">
        <f>F18-G22</f>
        <v>0</v>
      </c>
      <c r="J22" s="40"/>
      <c r="K22" s="40"/>
      <c r="L22" s="40"/>
      <c r="M22" s="40"/>
      <c r="N22" s="40"/>
      <c r="R22" s="51"/>
    </row>
    <row r="23" spans="1:19" x14ac:dyDescent="0.25">
      <c r="A23" s="237" t="s">
        <v>658</v>
      </c>
      <c r="B23" s="233"/>
      <c r="C23" s="233"/>
      <c r="D23" s="233"/>
      <c r="E23" s="233"/>
      <c r="F23" s="234"/>
      <c r="G23" s="231"/>
      <c r="H23" s="45"/>
      <c r="J23" s="40"/>
      <c r="K23" s="40"/>
      <c r="L23" s="40"/>
      <c r="M23" s="40"/>
      <c r="N23" s="40"/>
      <c r="R23" s="51"/>
    </row>
    <row r="24" spans="1:19" x14ac:dyDescent="0.25">
      <c r="A24" s="233" t="s">
        <v>717</v>
      </c>
      <c r="B24" s="270">
        <v>58128</v>
      </c>
      <c r="C24" s="270">
        <v>102654</v>
      </c>
      <c r="D24" s="270">
        <v>0</v>
      </c>
      <c r="E24" s="270">
        <v>-48600</v>
      </c>
      <c r="F24" s="236">
        <f>D24+C24+B24</f>
        <v>160782</v>
      </c>
      <c r="G24" s="231"/>
      <c r="H24" s="45"/>
      <c r="J24" s="40" t="s">
        <v>729</v>
      </c>
      <c r="K24" s="40"/>
      <c r="L24" s="40"/>
      <c r="M24" s="40"/>
      <c r="N24" s="40"/>
      <c r="R24" s="51"/>
    </row>
    <row r="25" spans="1:19" x14ac:dyDescent="0.25">
      <c r="G25" s="37"/>
      <c r="H25" s="231"/>
      <c r="I25" s="45"/>
      <c r="L25" s="40"/>
      <c r="M25" s="40"/>
      <c r="N25" s="40"/>
      <c r="O25" s="40"/>
      <c r="S25" s="51"/>
    </row>
    <row r="26" spans="1:19" x14ac:dyDescent="0.25">
      <c r="A26" s="139" t="s">
        <v>57</v>
      </c>
      <c r="J26" s="40"/>
      <c r="K26" s="40"/>
      <c r="L26" s="40"/>
      <c r="M26" s="40"/>
      <c r="N26" s="40"/>
    </row>
    <row r="27" spans="1:19" ht="9" customHeight="1" x14ac:dyDescent="0.25">
      <c r="A27" s="75"/>
      <c r="B27" s="75"/>
      <c r="C27" s="75"/>
      <c r="D27" s="75"/>
      <c r="E27" s="75"/>
      <c r="F27" s="75"/>
      <c r="G27" s="75"/>
      <c r="H27" s="75"/>
      <c r="I27" s="75"/>
      <c r="J27" s="134"/>
      <c r="K27" s="134"/>
      <c r="L27" s="134"/>
      <c r="M27" s="134"/>
      <c r="N27" s="134"/>
      <c r="O27" s="75"/>
      <c r="P27" s="75"/>
      <c r="Q27" s="75"/>
      <c r="R27" s="75"/>
      <c r="S27" s="75"/>
    </row>
    <row r="28" spans="1:19" ht="60" x14ac:dyDescent="0.25">
      <c r="A28" s="39" t="s">
        <v>431</v>
      </c>
      <c r="B28" s="22" t="s">
        <v>432</v>
      </c>
      <c r="C28" s="22" t="s">
        <v>433</v>
      </c>
      <c r="D28" s="31" t="s">
        <v>434</v>
      </c>
      <c r="E28" s="25" t="s">
        <v>435</v>
      </c>
      <c r="F28" s="20" t="s">
        <v>436</v>
      </c>
      <c r="G28" s="23" t="s">
        <v>431</v>
      </c>
      <c r="H28" s="22" t="s">
        <v>437</v>
      </c>
      <c r="J28" s="33"/>
      <c r="K28" s="33"/>
      <c r="L28" s="33"/>
      <c r="M28" s="33" t="s">
        <v>660</v>
      </c>
      <c r="N28" s="33" t="s">
        <v>446</v>
      </c>
    </row>
    <row r="29" spans="1:19" x14ac:dyDescent="0.25">
      <c r="D29" s="24"/>
      <c r="E29" s="51"/>
      <c r="F29" s="14"/>
      <c r="G29" s="18"/>
      <c r="H29" s="44"/>
      <c r="J29" s="40"/>
      <c r="K29" s="40"/>
      <c r="L29" s="40"/>
      <c r="M29" s="40"/>
      <c r="N29" s="40"/>
    </row>
    <row r="30" spans="1:19" x14ac:dyDescent="0.25">
      <c r="A30" s="16" t="s">
        <v>37</v>
      </c>
      <c r="B30" s="65"/>
      <c r="C30" s="78"/>
      <c r="D30" s="206"/>
      <c r="E30" s="55"/>
      <c r="F30" s="56">
        <f>D30+C30+B30</f>
        <v>0</v>
      </c>
      <c r="G30" s="54"/>
      <c r="H30" s="30">
        <f t="shared" ref="H30:H36" si="4">F30-G30</f>
        <v>0</v>
      </c>
      <c r="J30" s="50"/>
      <c r="K30" s="50"/>
      <c r="L30" s="50"/>
      <c r="M30" s="50"/>
      <c r="N30" s="50"/>
    </row>
    <row r="31" spans="1:19" x14ac:dyDescent="0.25">
      <c r="A31" s="16" t="s">
        <v>13</v>
      </c>
      <c r="B31" s="65"/>
      <c r="C31" s="78"/>
      <c r="D31" s="206"/>
      <c r="E31" s="57"/>
      <c r="F31" s="56">
        <f t="shared" ref="F31:F37" si="5">D31+C31+B31</f>
        <v>0</v>
      </c>
      <c r="G31" s="54"/>
      <c r="H31" s="30">
        <f t="shared" si="4"/>
        <v>0</v>
      </c>
      <c r="J31" s="46"/>
      <c r="K31" s="46"/>
      <c r="L31" s="46"/>
      <c r="M31" s="46"/>
      <c r="N31" s="46"/>
    </row>
    <row r="32" spans="1:19" x14ac:dyDescent="0.25">
      <c r="A32" s="16" t="s">
        <v>127</v>
      </c>
      <c r="B32" s="66"/>
      <c r="C32" s="78"/>
      <c r="D32" s="206"/>
      <c r="E32" s="57"/>
      <c r="F32" s="56">
        <f t="shared" si="5"/>
        <v>0</v>
      </c>
      <c r="G32" s="54"/>
      <c r="H32" s="30">
        <f t="shared" si="4"/>
        <v>0</v>
      </c>
      <c r="J32" s="52"/>
      <c r="K32" s="52"/>
      <c r="L32" s="52"/>
      <c r="M32" s="52"/>
      <c r="N32" s="52"/>
    </row>
    <row r="33" spans="1:14" x14ac:dyDescent="0.25">
      <c r="A33" s="16" t="s">
        <v>36</v>
      </c>
      <c r="B33" s="66"/>
      <c r="C33" s="78"/>
      <c r="D33" s="206"/>
      <c r="E33" s="57"/>
      <c r="F33" s="56">
        <f t="shared" si="5"/>
        <v>0</v>
      </c>
      <c r="G33" s="54"/>
      <c r="H33" s="30">
        <f t="shared" si="4"/>
        <v>0</v>
      </c>
      <c r="J33" s="41"/>
      <c r="K33" s="41"/>
      <c r="L33" s="41"/>
      <c r="M33" s="41"/>
      <c r="N33" s="41" t="s">
        <v>438</v>
      </c>
    </row>
    <row r="34" spans="1:14" x14ac:dyDescent="0.25">
      <c r="A34" s="16" t="s">
        <v>22</v>
      </c>
      <c r="B34" s="66"/>
      <c r="C34" s="78"/>
      <c r="D34" s="206"/>
      <c r="E34" s="57"/>
      <c r="F34" s="56">
        <f t="shared" si="5"/>
        <v>0</v>
      </c>
      <c r="G34" s="54"/>
      <c r="H34" s="30">
        <f t="shared" si="4"/>
        <v>0</v>
      </c>
      <c r="J34" s="41"/>
      <c r="K34" s="41"/>
      <c r="L34" s="41"/>
      <c r="M34" s="41"/>
      <c r="N34" s="41"/>
    </row>
    <row r="35" spans="1:14" x14ac:dyDescent="0.25">
      <c r="A35" s="16" t="s">
        <v>29</v>
      </c>
      <c r="B35" s="66"/>
      <c r="C35" s="78"/>
      <c r="D35" s="206"/>
      <c r="E35" s="57"/>
      <c r="F35" s="56">
        <f t="shared" si="5"/>
        <v>0</v>
      </c>
      <c r="G35" s="54"/>
      <c r="H35" s="30">
        <f t="shared" si="4"/>
        <v>0</v>
      </c>
      <c r="J35" s="41"/>
      <c r="K35" s="41"/>
      <c r="L35" s="41"/>
      <c r="M35" s="41"/>
      <c r="N35" s="41"/>
    </row>
    <row r="36" spans="1:14" x14ac:dyDescent="0.25">
      <c r="A36" s="16" t="s">
        <v>19</v>
      </c>
      <c r="B36" s="66"/>
      <c r="C36" s="78"/>
      <c r="D36" s="206"/>
      <c r="E36" s="57"/>
      <c r="F36" s="56">
        <f t="shared" si="5"/>
        <v>0</v>
      </c>
      <c r="G36" s="54"/>
      <c r="H36" s="30">
        <f t="shared" si="4"/>
        <v>0</v>
      </c>
      <c r="J36" s="41"/>
      <c r="K36" s="41"/>
      <c r="L36" s="41"/>
      <c r="M36" s="41"/>
      <c r="N36" s="41"/>
    </row>
    <row r="37" spans="1:14" x14ac:dyDescent="0.25">
      <c r="A37" s="16" t="s">
        <v>25</v>
      </c>
      <c r="B37" s="65"/>
      <c r="C37" s="78"/>
      <c r="D37" s="78"/>
      <c r="E37" s="57"/>
      <c r="F37" s="56">
        <f t="shared" si="5"/>
        <v>0</v>
      </c>
      <c r="G37" s="54"/>
      <c r="H37" s="30">
        <f>F37-G37</f>
        <v>0</v>
      </c>
      <c r="J37" s="41"/>
      <c r="K37" s="41"/>
      <c r="L37" s="41"/>
      <c r="M37" s="41"/>
      <c r="N37" s="41"/>
    </row>
    <row r="38" spans="1:14" x14ac:dyDescent="0.25">
      <c r="A38" s="16" t="s">
        <v>428</v>
      </c>
      <c r="B38" s="65"/>
      <c r="C38" s="78"/>
      <c r="D38" s="78"/>
      <c r="E38" s="57"/>
      <c r="F38" s="56">
        <f>D38+C38+B38</f>
        <v>0</v>
      </c>
      <c r="G38" s="54"/>
      <c r="H38" s="30">
        <f>F38-G38</f>
        <v>0</v>
      </c>
      <c r="J38" s="50"/>
      <c r="K38" s="50"/>
      <c r="L38" s="50"/>
      <c r="M38" s="50"/>
      <c r="N38" s="50" t="s">
        <v>439</v>
      </c>
    </row>
    <row r="39" spans="1:14" x14ac:dyDescent="0.25">
      <c r="A39" s="16" t="s">
        <v>94</v>
      </c>
      <c r="B39" s="65"/>
      <c r="C39" s="78"/>
      <c r="D39" s="78"/>
      <c r="E39" s="57"/>
      <c r="F39" s="56">
        <f>D39+C39+B39</f>
        <v>0</v>
      </c>
      <c r="G39" s="54"/>
      <c r="H39" s="30">
        <f>F39-G39</f>
        <v>0</v>
      </c>
      <c r="J39" s="50"/>
      <c r="K39" s="50"/>
      <c r="L39" s="50"/>
      <c r="M39" s="50"/>
      <c r="N39" s="50" t="s">
        <v>440</v>
      </c>
    </row>
    <row r="40" spans="1:14" ht="15.75" thickBot="1" x14ac:dyDescent="0.3">
      <c r="A40" s="16" t="s">
        <v>15</v>
      </c>
      <c r="B40" s="65"/>
      <c r="C40" s="78"/>
      <c r="D40" s="78"/>
      <c r="E40" s="57"/>
      <c r="F40" s="56">
        <f>D40+C40+B40</f>
        <v>0</v>
      </c>
      <c r="G40" s="54"/>
      <c r="H40" s="30">
        <f>F40-G40</f>
        <v>0</v>
      </c>
      <c r="J40" s="40"/>
      <c r="K40" s="40"/>
      <c r="L40" s="40"/>
      <c r="M40" s="40"/>
      <c r="N40" s="40"/>
    </row>
    <row r="41" spans="1:14" ht="15.75" thickBot="1" x14ac:dyDescent="0.3">
      <c r="A41" s="16" t="s">
        <v>31</v>
      </c>
      <c r="B41" s="17">
        <f>SUM(B30:B40)</f>
        <v>0</v>
      </c>
      <c r="C41" s="17">
        <f>SUM(C30:C40)</f>
        <v>0</v>
      </c>
      <c r="D41" s="12"/>
      <c r="E41" s="14"/>
      <c r="F41" s="21">
        <f>SUM(F30:F40)</f>
        <v>0</v>
      </c>
      <c r="G41" s="19">
        <f>SUM(G30:G40)</f>
        <v>0</v>
      </c>
      <c r="H41" s="45">
        <f>F41-G41</f>
        <v>0</v>
      </c>
      <c r="I41" s="14"/>
      <c r="J41" s="43"/>
      <c r="K41" s="43"/>
      <c r="L41" s="43"/>
      <c r="M41" s="43"/>
      <c r="N41" s="43"/>
    </row>
    <row r="42" spans="1:14" x14ac:dyDescent="0.25">
      <c r="B42" s="51"/>
      <c r="E42" s="36"/>
      <c r="H42" s="36"/>
      <c r="I42" s="36"/>
      <c r="J42" s="133"/>
      <c r="K42" s="133"/>
      <c r="L42" s="133"/>
      <c r="M42" s="133"/>
      <c r="N42" s="133"/>
    </row>
    <row r="43" spans="1:14" x14ac:dyDescent="0.25">
      <c r="E43" s="36"/>
      <c r="F43" s="47" t="s">
        <v>132</v>
      </c>
      <c r="G43" s="30"/>
      <c r="H43" s="36"/>
      <c r="I43" s="36"/>
      <c r="J43" s="133"/>
      <c r="K43" s="133"/>
      <c r="L43" s="133"/>
      <c r="M43" s="133"/>
      <c r="N43" s="133"/>
    </row>
    <row r="44" spans="1:14" ht="15.75" thickBot="1" x14ac:dyDescent="0.3">
      <c r="E44" s="36"/>
      <c r="F44" s="47"/>
      <c r="G44" s="30"/>
      <c r="H44" s="36"/>
      <c r="I44" s="36"/>
      <c r="J44" s="133"/>
      <c r="K44" s="133"/>
      <c r="L44" s="133"/>
      <c r="M44" s="133"/>
      <c r="N44" s="133"/>
    </row>
    <row r="45" spans="1:14" ht="15.75" thickBot="1" x14ac:dyDescent="0.3">
      <c r="F45" s="37"/>
      <c r="G45" s="48">
        <f>G41+G43+G44</f>
        <v>0</v>
      </c>
      <c r="H45" s="45">
        <f>F41-G45</f>
        <v>0</v>
      </c>
      <c r="J45" s="40"/>
      <c r="K45" s="40"/>
      <c r="L45" s="40"/>
      <c r="M45" s="40"/>
      <c r="N45" s="40"/>
    </row>
    <row r="46" spans="1:14" x14ac:dyDescent="0.25">
      <c r="A46" s="139"/>
      <c r="J46" s="40"/>
      <c r="K46" s="40"/>
      <c r="L46" s="40"/>
      <c r="M46" s="40"/>
      <c r="N46" s="40"/>
    </row>
    <row r="47" spans="1:14" x14ac:dyDescent="0.25">
      <c r="J47" s="40"/>
      <c r="K47" s="40"/>
      <c r="L47" s="40"/>
      <c r="M47" s="40"/>
      <c r="N47" s="40"/>
    </row>
  </sheetData>
  <pageMargins left="0.7" right="0.7" top="0.75" bottom="0.75" header="0.3" footer="0.3"/>
  <pageSetup paperSize="9" scale="3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01A2-776C-44E2-8992-8674F352437E}">
  <sheetPr codeName="Feuil5">
    <tabColor theme="2" tint="-0.499984740745262"/>
    <pageSetUpPr fitToPage="1"/>
  </sheetPr>
  <dimension ref="A1:R47"/>
  <sheetViews>
    <sheetView workbookViewId="0">
      <selection activeCell="F22" sqref="F22"/>
    </sheetView>
  </sheetViews>
  <sheetFormatPr baseColWidth="10" defaultColWidth="11.42578125" defaultRowHeight="15" x14ac:dyDescent="0.25"/>
  <cols>
    <col min="1" max="1" width="25.28515625" style="76" customWidth="1"/>
    <col min="2" max="2" width="11.85546875" style="76" customWidth="1"/>
    <col min="3" max="3" width="12.85546875" style="76" customWidth="1"/>
    <col min="4" max="4" width="11.85546875" style="76" customWidth="1"/>
    <col min="5" max="5" width="11.42578125" style="76" customWidth="1" collapsed="1"/>
    <col min="6" max="6" width="11.7109375" style="76" bestFit="1" customWidth="1"/>
    <col min="7" max="7" width="15.28515625" style="76" customWidth="1"/>
    <col min="8" max="8" width="11.42578125" style="76"/>
    <col min="9" max="9" width="3.42578125" style="76" customWidth="1"/>
    <col min="10" max="10" width="36.85546875" style="76" customWidth="1"/>
    <col min="11" max="13" width="43" style="76" customWidth="1"/>
    <col min="14" max="14" width="34" style="76" customWidth="1"/>
    <col min="15" max="15" width="26.140625" style="76" customWidth="1"/>
    <col min="16" max="16" width="24.140625" style="76" customWidth="1"/>
    <col min="17" max="21" width="31.7109375" style="76" bestFit="1" customWidth="1"/>
    <col min="22" max="22" width="33.85546875" style="76" bestFit="1" customWidth="1"/>
    <col min="23" max="23" width="25.85546875" style="76" bestFit="1" customWidth="1"/>
    <col min="24" max="24" width="26.140625" style="76" bestFit="1" customWidth="1"/>
    <col min="25" max="25" width="54" style="76" bestFit="1" customWidth="1"/>
    <col min="26" max="26" width="44.42578125" style="76" bestFit="1" customWidth="1"/>
    <col min="27" max="27" width="44.5703125" style="76" bestFit="1" customWidth="1"/>
    <col min="28" max="16384" width="11.42578125" style="76"/>
  </cols>
  <sheetData>
    <row r="1" spans="1:17" ht="15.75" thickBot="1" x14ac:dyDescent="0.3"/>
    <row r="2" spans="1:17" ht="15.75" thickBot="1" x14ac:dyDescent="0.3">
      <c r="A2" s="131">
        <v>43922</v>
      </c>
    </row>
    <row r="3" spans="1:17" ht="75" x14ac:dyDescent="0.25">
      <c r="A3" s="39" t="s">
        <v>209</v>
      </c>
      <c r="B3" s="22" t="s">
        <v>210</v>
      </c>
      <c r="C3" s="22" t="s">
        <v>211</v>
      </c>
      <c r="D3" s="31" t="s">
        <v>212</v>
      </c>
      <c r="E3" s="247" t="s">
        <v>710</v>
      </c>
      <c r="F3" s="20" t="s">
        <v>214</v>
      </c>
      <c r="G3" s="23" t="s">
        <v>708</v>
      </c>
      <c r="H3" s="22" t="s">
        <v>215</v>
      </c>
      <c r="J3" s="33" t="s">
        <v>704</v>
      </c>
      <c r="K3" s="33" t="s">
        <v>672</v>
      </c>
      <c r="L3" s="33" t="s">
        <v>660</v>
      </c>
      <c r="M3" s="33" t="s">
        <v>446</v>
      </c>
      <c r="N3" s="33" t="s">
        <v>222</v>
      </c>
      <c r="O3" s="33" t="s">
        <v>222</v>
      </c>
      <c r="P3" s="33" t="s">
        <v>205</v>
      </c>
    </row>
    <row r="4" spans="1:17" x14ac:dyDescent="0.25">
      <c r="D4" s="24"/>
      <c r="E4" s="249"/>
      <c r="F4" s="14"/>
      <c r="G4" s="18"/>
      <c r="H4" s="44"/>
      <c r="J4" s="40"/>
      <c r="K4" s="40"/>
      <c r="L4" s="40"/>
      <c r="M4" s="40"/>
      <c r="N4" s="40"/>
      <c r="O4" s="40"/>
      <c r="P4" s="40"/>
    </row>
    <row r="5" spans="1:17" x14ac:dyDescent="0.25">
      <c r="A5" s="16" t="s">
        <v>37</v>
      </c>
      <c r="B5" s="65">
        <v>0</v>
      </c>
      <c r="C5" s="230">
        <v>27500</v>
      </c>
      <c r="D5" s="78">
        <v>0</v>
      </c>
      <c r="E5" s="250">
        <v>-11000</v>
      </c>
      <c r="F5" s="56">
        <f>D5+C5+B5+E5</f>
        <v>16500</v>
      </c>
      <c r="G5" s="54">
        <v>34000</v>
      </c>
      <c r="H5" s="30">
        <f t="shared" ref="H5:H13" si="0">F5-G5</f>
        <v>-17500</v>
      </c>
      <c r="J5" s="254" t="s">
        <v>716</v>
      </c>
      <c r="K5" s="135" t="s">
        <v>669</v>
      </c>
      <c r="L5" s="135"/>
      <c r="M5" s="135" t="s">
        <v>424</v>
      </c>
      <c r="N5" s="238"/>
      <c r="O5" s="238"/>
      <c r="P5" s="238"/>
      <c r="Q5" s="51"/>
    </row>
    <row r="6" spans="1:17" x14ac:dyDescent="0.25">
      <c r="A6" s="16" t="s">
        <v>27</v>
      </c>
      <c r="B6" s="65">
        <v>0</v>
      </c>
      <c r="C6" s="78">
        <v>0</v>
      </c>
      <c r="D6" s="78">
        <v>0</v>
      </c>
      <c r="E6" s="248"/>
      <c r="F6" s="56">
        <f t="shared" ref="F6:F17" si="1">D6+C6+B6+E6</f>
        <v>0</v>
      </c>
      <c r="G6" s="54">
        <v>0</v>
      </c>
      <c r="H6" s="30">
        <f t="shared" si="0"/>
        <v>0</v>
      </c>
      <c r="J6" s="135"/>
      <c r="K6" s="135"/>
      <c r="L6" s="135"/>
      <c r="M6" s="135"/>
      <c r="N6" s="52" t="s">
        <v>216</v>
      </c>
      <c r="O6" s="52" t="s">
        <v>216</v>
      </c>
      <c r="P6" s="52" t="s">
        <v>216</v>
      </c>
      <c r="Q6" s="51"/>
    </row>
    <row r="7" spans="1:17" x14ac:dyDescent="0.25">
      <c r="A7" s="16" t="s">
        <v>13</v>
      </c>
      <c r="B7" s="230">
        <v>5318</v>
      </c>
      <c r="C7" s="230">
        <v>5500</v>
      </c>
      <c r="D7" s="78">
        <v>0</v>
      </c>
      <c r="E7" s="248">
        <v>0</v>
      </c>
      <c r="F7" s="56">
        <f t="shared" si="1"/>
        <v>10818</v>
      </c>
      <c r="G7" s="54">
        <v>11700</v>
      </c>
      <c r="H7" s="30">
        <f t="shared" si="0"/>
        <v>-882</v>
      </c>
      <c r="J7" s="135"/>
      <c r="K7" s="135"/>
      <c r="L7" s="135" t="s">
        <v>662</v>
      </c>
      <c r="M7" s="135"/>
      <c r="N7" s="52"/>
      <c r="O7" s="52"/>
      <c r="P7" s="52"/>
      <c r="Q7" s="51"/>
    </row>
    <row r="8" spans="1:17" x14ac:dyDescent="0.25">
      <c r="A8" s="16" t="s">
        <v>127</v>
      </c>
      <c r="B8" s="232">
        <v>2024</v>
      </c>
      <c r="C8" s="230">
        <f>2750-2024+2750</f>
        <v>3476</v>
      </c>
      <c r="D8" s="78">
        <v>0</v>
      </c>
      <c r="E8" s="248">
        <v>-2500</v>
      </c>
      <c r="F8" s="56">
        <f t="shared" si="1"/>
        <v>3000</v>
      </c>
      <c r="G8" s="54">
        <v>7400</v>
      </c>
      <c r="H8" s="30">
        <f t="shared" si="0"/>
        <v>-4400</v>
      </c>
      <c r="J8" s="35" t="s">
        <v>712</v>
      </c>
      <c r="K8" s="135"/>
      <c r="L8" s="135"/>
      <c r="M8" s="135"/>
      <c r="N8" s="52"/>
      <c r="O8" s="52"/>
      <c r="P8" s="52"/>
      <c r="Q8" s="51"/>
    </row>
    <row r="9" spans="1:17" x14ac:dyDescent="0.25">
      <c r="A9" s="16" t="s">
        <v>36</v>
      </c>
      <c r="B9" s="232">
        <v>10512</v>
      </c>
      <c r="C9" s="230">
        <v>11000</v>
      </c>
      <c r="D9" s="78">
        <v>0</v>
      </c>
      <c r="E9" s="248">
        <v>0</v>
      </c>
      <c r="F9" s="56">
        <f t="shared" si="1"/>
        <v>21512</v>
      </c>
      <c r="G9" s="54">
        <v>14000</v>
      </c>
      <c r="H9" s="30">
        <f t="shared" si="0"/>
        <v>7512</v>
      </c>
      <c r="J9" s="239"/>
      <c r="K9" s="239" t="s">
        <v>425</v>
      </c>
      <c r="L9" s="239"/>
      <c r="M9" s="239" t="s">
        <v>425</v>
      </c>
      <c r="N9" s="52" t="s">
        <v>352</v>
      </c>
      <c r="O9" s="52" t="s">
        <v>217</v>
      </c>
      <c r="P9" s="52" t="s">
        <v>217</v>
      </c>
      <c r="Q9" s="51"/>
    </row>
    <row r="10" spans="1:17" x14ac:dyDescent="0.25">
      <c r="A10" s="16" t="s">
        <v>705</v>
      </c>
      <c r="B10" s="232">
        <v>31346</v>
      </c>
      <c r="C10" s="230">
        <v>71500</v>
      </c>
      <c r="D10" s="230">
        <v>11000</v>
      </c>
      <c r="E10" s="248">
        <v>0</v>
      </c>
      <c r="F10" s="56">
        <f t="shared" si="1"/>
        <v>113846</v>
      </c>
      <c r="G10" s="54">
        <v>54900</v>
      </c>
      <c r="H10" s="30">
        <f t="shared" si="0"/>
        <v>58946</v>
      </c>
      <c r="J10" s="253"/>
      <c r="K10" s="135" t="s">
        <v>674</v>
      </c>
      <c r="L10" s="135"/>
      <c r="M10" s="135"/>
      <c r="N10" s="52" t="s">
        <v>354</v>
      </c>
      <c r="O10" s="52"/>
      <c r="P10" s="52"/>
      <c r="Q10" s="51"/>
    </row>
    <row r="11" spans="1:17" x14ac:dyDescent="0.25">
      <c r="A11" s="16" t="s">
        <v>706</v>
      </c>
      <c r="B11" s="232">
        <f>5386+5192</f>
        <v>10578</v>
      </c>
      <c r="C11" s="230">
        <v>16500</v>
      </c>
      <c r="D11" s="230">
        <v>5500</v>
      </c>
      <c r="E11" s="248">
        <v>0</v>
      </c>
      <c r="F11" s="56">
        <f t="shared" si="1"/>
        <v>32578</v>
      </c>
      <c r="G11" s="54">
        <v>32000</v>
      </c>
      <c r="H11" s="30">
        <f t="shared" si="0"/>
        <v>578</v>
      </c>
      <c r="J11" s="135"/>
      <c r="K11" s="135" t="s">
        <v>426</v>
      </c>
      <c r="L11" s="135"/>
      <c r="M11" s="135" t="s">
        <v>426</v>
      </c>
      <c r="N11" s="52" t="s">
        <v>353</v>
      </c>
      <c r="O11" s="52"/>
      <c r="P11" s="52"/>
      <c r="Q11" s="51"/>
    </row>
    <row r="12" spans="1:17" ht="24.75" x14ac:dyDescent="0.25">
      <c r="A12" s="16" t="s">
        <v>707</v>
      </c>
      <c r="B12" s="232">
        <v>14432</v>
      </c>
      <c r="C12" s="230">
        <v>33000</v>
      </c>
      <c r="D12" s="78">
        <v>0</v>
      </c>
      <c r="E12" s="248">
        <v>-11000</v>
      </c>
      <c r="F12" s="56">
        <f t="shared" si="1"/>
        <v>36432</v>
      </c>
      <c r="G12" s="54">
        <v>235600</v>
      </c>
      <c r="H12" s="30">
        <f t="shared" si="0"/>
        <v>-199168</v>
      </c>
      <c r="J12" s="253" t="s">
        <v>713</v>
      </c>
      <c r="K12" s="240" t="s">
        <v>355</v>
      </c>
      <c r="L12" s="240"/>
      <c r="M12" s="240" t="s">
        <v>355</v>
      </c>
      <c r="N12" s="52" t="s">
        <v>355</v>
      </c>
      <c r="O12" s="52" t="s">
        <v>221</v>
      </c>
      <c r="P12" s="52" t="s">
        <v>221</v>
      </c>
      <c r="Q12" s="51"/>
    </row>
    <row r="13" spans="1:17" x14ac:dyDescent="0.25">
      <c r="A13" s="16" t="s">
        <v>56</v>
      </c>
      <c r="B13" s="78">
        <v>0</v>
      </c>
      <c r="C13" s="78">
        <f>60*((525+496)/2)</f>
        <v>30630</v>
      </c>
      <c r="D13" s="129">
        <v>0</v>
      </c>
      <c r="E13" s="248"/>
      <c r="F13" s="56">
        <f t="shared" si="1"/>
        <v>30630</v>
      </c>
      <c r="G13" s="54"/>
      <c r="H13" s="30">
        <f t="shared" si="0"/>
        <v>30630</v>
      </c>
      <c r="J13" s="226"/>
      <c r="K13" s="226" t="s">
        <v>668</v>
      </c>
      <c r="L13" s="226" t="s">
        <v>659</v>
      </c>
      <c r="M13" s="135" t="s">
        <v>427</v>
      </c>
      <c r="N13" s="52"/>
      <c r="O13" s="52"/>
      <c r="P13" s="52"/>
      <c r="Q13" s="51"/>
    </row>
    <row r="14" spans="1:17" x14ac:dyDescent="0.25">
      <c r="A14" s="16" t="s">
        <v>25</v>
      </c>
      <c r="B14" s="230">
        <v>23668</v>
      </c>
      <c r="C14" s="230">
        <v>97328</v>
      </c>
      <c r="D14" s="121">
        <v>0</v>
      </c>
      <c r="E14" s="248">
        <f>-3744*7</f>
        <v>-26208</v>
      </c>
      <c r="F14" s="56">
        <f t="shared" si="1"/>
        <v>94788</v>
      </c>
      <c r="G14" s="54">
        <v>112000</v>
      </c>
      <c r="H14" s="30">
        <f>F14-G14</f>
        <v>-17212</v>
      </c>
      <c r="J14" s="49" t="s">
        <v>714</v>
      </c>
      <c r="K14" s="135" t="s">
        <v>670</v>
      </c>
      <c r="L14" s="135"/>
      <c r="M14" s="135" t="s">
        <v>709</v>
      </c>
      <c r="N14" s="52" t="s">
        <v>356</v>
      </c>
      <c r="O14" s="52"/>
      <c r="P14" s="52"/>
      <c r="Q14" s="51"/>
    </row>
    <row r="15" spans="1:17" x14ac:dyDescent="0.25">
      <c r="A15" s="16" t="s">
        <v>428</v>
      </c>
      <c r="B15" s="230">
        <v>21690</v>
      </c>
      <c r="C15" s="230">
        <v>165000</v>
      </c>
      <c r="D15" s="78">
        <v>0</v>
      </c>
      <c r="E15" s="248">
        <f>-8*5500</f>
        <v>-44000</v>
      </c>
      <c r="F15" s="56">
        <f t="shared" si="1"/>
        <v>142690</v>
      </c>
      <c r="G15" s="54">
        <v>98000</v>
      </c>
      <c r="H15" s="30">
        <f>F15-G15+F16-G16</f>
        <v>70694</v>
      </c>
      <c r="J15" s="254" t="s">
        <v>711</v>
      </c>
      <c r="K15" s="135" t="s">
        <v>671</v>
      </c>
      <c r="L15" s="240" t="s">
        <v>661</v>
      </c>
      <c r="M15" s="240"/>
      <c r="N15" s="238"/>
      <c r="O15" s="238"/>
      <c r="P15" s="238"/>
      <c r="Q15" s="51"/>
    </row>
    <row r="16" spans="1:17" x14ac:dyDescent="0.25">
      <c r="A16" s="16" t="s">
        <v>94</v>
      </c>
      <c r="B16" s="230">
        <v>20504</v>
      </c>
      <c r="C16" s="230">
        <v>16500</v>
      </c>
      <c r="D16" s="78">
        <v>0</v>
      </c>
      <c r="E16" s="248">
        <v>-11000</v>
      </c>
      <c r="F16" s="56">
        <f t="shared" si="1"/>
        <v>26004</v>
      </c>
      <c r="G16" s="54">
        <v>0</v>
      </c>
      <c r="H16" s="30">
        <v>0</v>
      </c>
      <c r="J16" s="253" t="s">
        <v>715</v>
      </c>
      <c r="K16" s="240"/>
      <c r="L16" s="240" t="s">
        <v>661</v>
      </c>
      <c r="M16" s="240" t="s">
        <v>429</v>
      </c>
      <c r="N16" s="238"/>
      <c r="O16" s="238"/>
      <c r="P16" s="238"/>
      <c r="Q16" s="51"/>
    </row>
    <row r="17" spans="1:18" ht="15.75" thickBot="1" x14ac:dyDescent="0.3">
      <c r="A17" s="16" t="s">
        <v>15</v>
      </c>
      <c r="B17" s="65">
        <v>0</v>
      </c>
      <c r="C17" s="230">
        <v>1500</v>
      </c>
      <c r="D17" s="129">
        <v>0</v>
      </c>
      <c r="E17" s="248"/>
      <c r="F17" s="56">
        <f t="shared" si="1"/>
        <v>1500</v>
      </c>
      <c r="G17" s="54">
        <v>1500</v>
      </c>
      <c r="H17" s="30">
        <f>F17-G17</f>
        <v>0</v>
      </c>
      <c r="J17" s="135"/>
      <c r="K17" s="135"/>
      <c r="L17" s="135"/>
      <c r="M17" s="135"/>
      <c r="N17" s="241"/>
      <c r="O17" s="241"/>
      <c r="P17" s="241"/>
      <c r="Q17" s="51"/>
    </row>
    <row r="18" spans="1:18" ht="46.5" thickBot="1" x14ac:dyDescent="0.3">
      <c r="A18" s="16" t="s">
        <v>31</v>
      </c>
      <c r="B18" s="17">
        <f t="shared" ref="B18:G18" si="2">SUM(B5:B17)</f>
        <v>140072</v>
      </c>
      <c r="C18" s="17">
        <f t="shared" si="2"/>
        <v>479434</v>
      </c>
      <c r="D18" s="12">
        <f t="shared" si="2"/>
        <v>16500</v>
      </c>
      <c r="E18" s="251">
        <f t="shared" si="2"/>
        <v>-105708</v>
      </c>
      <c r="F18" s="21">
        <f t="shared" si="2"/>
        <v>530298</v>
      </c>
      <c r="G18" s="19">
        <f t="shared" si="2"/>
        <v>601100</v>
      </c>
      <c r="H18" s="45">
        <f>F18-G18</f>
        <v>-70802</v>
      </c>
      <c r="I18" s="14"/>
      <c r="J18" s="137"/>
      <c r="K18" s="242"/>
      <c r="L18" s="242" t="s">
        <v>663</v>
      </c>
      <c r="M18" s="242" t="s">
        <v>430</v>
      </c>
      <c r="N18" s="243"/>
      <c r="O18" s="243" t="s">
        <v>218</v>
      </c>
      <c r="P18" s="243" t="s">
        <v>218</v>
      </c>
      <c r="Q18" s="51"/>
    </row>
    <row r="19" spans="1:18" x14ac:dyDescent="0.25">
      <c r="B19" s="51"/>
      <c r="E19" s="252"/>
      <c r="H19" s="36"/>
      <c r="I19" s="36"/>
      <c r="J19" s="138"/>
      <c r="K19" s="244"/>
      <c r="L19" s="244"/>
      <c r="M19" s="244"/>
      <c r="N19" s="245"/>
      <c r="O19" s="245"/>
      <c r="P19" s="245"/>
      <c r="Q19" s="51"/>
    </row>
    <row r="20" spans="1:18" ht="18.95" customHeight="1" x14ac:dyDescent="0.25">
      <c r="E20" s="255"/>
      <c r="F20" s="125" t="s">
        <v>132</v>
      </c>
      <c r="G20" s="126">
        <f>-11000-2500-5000-20000-30000-5000</f>
        <v>-73500</v>
      </c>
      <c r="H20" s="256">
        <f>G20/G18</f>
        <v>-0.1222758276493096</v>
      </c>
      <c r="I20" s="36"/>
      <c r="J20" s="49"/>
      <c r="K20" s="246"/>
      <c r="L20" s="246" t="s">
        <v>664</v>
      </c>
      <c r="M20" s="246" t="s">
        <v>443</v>
      </c>
      <c r="N20" s="245"/>
      <c r="O20" s="245"/>
      <c r="P20" s="245"/>
      <c r="Q20" s="51"/>
    </row>
    <row r="21" spans="1:18" ht="15.75" thickBot="1" x14ac:dyDescent="0.3">
      <c r="E21" s="36"/>
      <c r="F21" s="47"/>
      <c r="G21" s="30"/>
      <c r="H21" s="36"/>
      <c r="I21" s="36"/>
      <c r="J21" s="133"/>
      <c r="K21" s="133"/>
      <c r="L21" s="133"/>
      <c r="M21" s="133"/>
      <c r="N21" s="36"/>
      <c r="O21" s="36"/>
      <c r="P21" s="36"/>
      <c r="Q21" s="51"/>
    </row>
    <row r="22" spans="1:18" ht="15.75" thickBot="1" x14ac:dyDescent="0.3">
      <c r="F22" s="37"/>
      <c r="G22" s="48">
        <f>G18+G20+G21</f>
        <v>527600</v>
      </c>
      <c r="H22" s="45">
        <f>F18-G22</f>
        <v>2698</v>
      </c>
      <c r="J22" s="40"/>
      <c r="K22" s="40"/>
      <c r="L22" s="40"/>
      <c r="M22" s="40"/>
      <c r="Q22" s="51"/>
    </row>
    <row r="23" spans="1:18" x14ac:dyDescent="0.25">
      <c r="A23" s="237" t="s">
        <v>658</v>
      </c>
      <c r="B23" s="233"/>
      <c r="C23" s="233"/>
      <c r="D23" s="233"/>
      <c r="E23" s="233"/>
      <c r="F23" s="234"/>
      <c r="G23" s="231"/>
      <c r="H23" s="45"/>
      <c r="J23" s="40"/>
      <c r="K23" s="40"/>
      <c r="L23" s="40"/>
      <c r="M23" s="40"/>
      <c r="Q23" s="51"/>
    </row>
    <row r="24" spans="1:18" x14ac:dyDescent="0.25">
      <c r="A24" s="233" t="s">
        <v>717</v>
      </c>
      <c r="B24" s="235">
        <v>31422</v>
      </c>
      <c r="C24" s="235">
        <v>135000</v>
      </c>
      <c r="D24" s="235">
        <v>10800</v>
      </c>
      <c r="E24" s="233">
        <v>0</v>
      </c>
      <c r="F24" s="236">
        <f>D24+C24+B24</f>
        <v>177222</v>
      </c>
      <c r="G24" s="231"/>
      <c r="H24" s="45"/>
      <c r="J24" s="40"/>
      <c r="K24" s="40"/>
      <c r="L24" s="40"/>
      <c r="M24" s="40"/>
      <c r="Q24" s="51"/>
    </row>
    <row r="25" spans="1:18" x14ac:dyDescent="0.25">
      <c r="G25" s="37"/>
      <c r="H25" s="231"/>
      <c r="I25" s="45"/>
      <c r="K25" s="40"/>
      <c r="L25" s="40"/>
      <c r="M25" s="40"/>
      <c r="N25" s="40"/>
      <c r="R25" s="51"/>
    </row>
    <row r="26" spans="1:18" x14ac:dyDescent="0.25">
      <c r="A26" s="139" t="s">
        <v>57</v>
      </c>
      <c r="J26" s="40"/>
      <c r="K26" s="40"/>
      <c r="L26" s="40"/>
      <c r="M26" s="40"/>
    </row>
    <row r="27" spans="1:18" ht="9" customHeight="1" x14ac:dyDescent="0.25">
      <c r="A27" s="75"/>
      <c r="B27" s="75"/>
      <c r="C27" s="75"/>
      <c r="D27" s="75"/>
      <c r="E27" s="75"/>
      <c r="F27" s="75"/>
      <c r="G27" s="75"/>
      <c r="H27" s="75"/>
      <c r="I27" s="75"/>
      <c r="J27" s="134"/>
      <c r="K27" s="134"/>
      <c r="L27" s="134"/>
      <c r="M27" s="134"/>
      <c r="N27" s="75"/>
      <c r="O27" s="75"/>
      <c r="P27" s="75"/>
      <c r="Q27" s="75"/>
      <c r="R27" s="75"/>
    </row>
    <row r="28" spans="1:18" ht="60" x14ac:dyDescent="0.25">
      <c r="A28" s="39" t="s">
        <v>431</v>
      </c>
      <c r="B28" s="22" t="s">
        <v>432</v>
      </c>
      <c r="C28" s="22" t="s">
        <v>433</v>
      </c>
      <c r="D28" s="31" t="s">
        <v>434</v>
      </c>
      <c r="E28" s="25" t="s">
        <v>435</v>
      </c>
      <c r="F28" s="20" t="s">
        <v>436</v>
      </c>
      <c r="G28" s="23" t="s">
        <v>431</v>
      </c>
      <c r="H28" s="22" t="s">
        <v>437</v>
      </c>
      <c r="J28" s="33"/>
      <c r="K28" s="33"/>
      <c r="L28" s="33" t="s">
        <v>660</v>
      </c>
      <c r="M28" s="33" t="s">
        <v>446</v>
      </c>
    </row>
    <row r="29" spans="1:18" x14ac:dyDescent="0.25">
      <c r="D29" s="24"/>
      <c r="E29" s="51"/>
      <c r="F29" s="14"/>
      <c r="G29" s="18"/>
      <c r="H29" s="44"/>
      <c r="J29" s="40"/>
      <c r="K29" s="40"/>
      <c r="L29" s="40"/>
      <c r="M29" s="40"/>
    </row>
    <row r="30" spans="1:18" x14ac:dyDescent="0.25">
      <c r="A30" s="16" t="s">
        <v>37</v>
      </c>
      <c r="B30" s="65"/>
      <c r="C30" s="78"/>
      <c r="D30" s="206"/>
      <c r="E30" s="55"/>
      <c r="F30" s="56">
        <f>D30+C30+B30</f>
        <v>0</v>
      </c>
      <c r="G30" s="54"/>
      <c r="H30" s="30">
        <f t="shared" ref="H30:H36" si="3">F30-G30</f>
        <v>0</v>
      </c>
      <c r="J30" s="50"/>
      <c r="K30" s="50"/>
      <c r="L30" s="50"/>
      <c r="M30" s="50"/>
    </row>
    <row r="31" spans="1:18" x14ac:dyDescent="0.25">
      <c r="A31" s="16" t="s">
        <v>13</v>
      </c>
      <c r="B31" s="65"/>
      <c r="C31" s="78"/>
      <c r="D31" s="206"/>
      <c r="E31" s="57"/>
      <c r="F31" s="56">
        <f t="shared" ref="F31:F37" si="4">D31+C31+B31</f>
        <v>0</v>
      </c>
      <c r="G31" s="54"/>
      <c r="H31" s="30">
        <f t="shared" si="3"/>
        <v>0</v>
      </c>
      <c r="J31" s="46"/>
      <c r="K31" s="46"/>
      <c r="L31" s="46"/>
      <c r="M31" s="46"/>
    </row>
    <row r="32" spans="1:18" x14ac:dyDescent="0.25">
      <c r="A32" s="16" t="s">
        <v>127</v>
      </c>
      <c r="B32" s="66"/>
      <c r="C32" s="78"/>
      <c r="D32" s="206"/>
      <c r="E32" s="57"/>
      <c r="F32" s="56">
        <f t="shared" si="4"/>
        <v>0</v>
      </c>
      <c r="G32" s="54"/>
      <c r="H32" s="30">
        <f t="shared" si="3"/>
        <v>0</v>
      </c>
      <c r="J32" s="52"/>
      <c r="K32" s="52"/>
      <c r="L32" s="52"/>
      <c r="M32" s="52"/>
    </row>
    <row r="33" spans="1:13" x14ac:dyDescent="0.25">
      <c r="A33" s="16" t="s">
        <v>36</v>
      </c>
      <c r="B33" s="66"/>
      <c r="C33" s="78"/>
      <c r="D33" s="206"/>
      <c r="E33" s="57"/>
      <c r="F33" s="56">
        <f t="shared" si="4"/>
        <v>0</v>
      </c>
      <c r="G33" s="54"/>
      <c r="H33" s="30">
        <f t="shared" si="3"/>
        <v>0</v>
      </c>
      <c r="J33" s="41"/>
      <c r="K33" s="41"/>
      <c r="L33" s="41"/>
      <c r="M33" s="41" t="s">
        <v>438</v>
      </c>
    </row>
    <row r="34" spans="1:13" x14ac:dyDescent="0.25">
      <c r="A34" s="16" t="s">
        <v>22</v>
      </c>
      <c r="B34" s="66"/>
      <c r="C34" s="78"/>
      <c r="D34" s="206"/>
      <c r="E34" s="57"/>
      <c r="F34" s="56">
        <f t="shared" si="4"/>
        <v>0</v>
      </c>
      <c r="G34" s="54"/>
      <c r="H34" s="30">
        <f t="shared" si="3"/>
        <v>0</v>
      </c>
      <c r="J34" s="41"/>
      <c r="K34" s="41"/>
      <c r="L34" s="41"/>
      <c r="M34" s="41"/>
    </row>
    <row r="35" spans="1:13" x14ac:dyDescent="0.25">
      <c r="A35" s="16" t="s">
        <v>29</v>
      </c>
      <c r="B35" s="66"/>
      <c r="C35" s="78"/>
      <c r="D35" s="206"/>
      <c r="E35" s="57"/>
      <c r="F35" s="56">
        <f t="shared" si="4"/>
        <v>0</v>
      </c>
      <c r="G35" s="54"/>
      <c r="H35" s="30">
        <f t="shared" si="3"/>
        <v>0</v>
      </c>
      <c r="J35" s="41"/>
      <c r="K35" s="41"/>
      <c r="L35" s="41"/>
      <c r="M35" s="41"/>
    </row>
    <row r="36" spans="1:13" x14ac:dyDescent="0.25">
      <c r="A36" s="16" t="s">
        <v>19</v>
      </c>
      <c r="B36" s="66"/>
      <c r="C36" s="78"/>
      <c r="D36" s="206"/>
      <c r="E36" s="57"/>
      <c r="F36" s="56">
        <f t="shared" si="4"/>
        <v>0</v>
      </c>
      <c r="G36" s="54"/>
      <c r="H36" s="30">
        <f t="shared" si="3"/>
        <v>0</v>
      </c>
      <c r="J36" s="41"/>
      <c r="K36" s="41"/>
      <c r="L36" s="41"/>
      <c r="M36" s="41"/>
    </row>
    <row r="37" spans="1:13" x14ac:dyDescent="0.25">
      <c r="A37" s="16" t="s">
        <v>25</v>
      </c>
      <c r="B37" s="65"/>
      <c r="C37" s="78"/>
      <c r="D37" s="78"/>
      <c r="E37" s="57"/>
      <c r="F37" s="56">
        <f t="shared" si="4"/>
        <v>0</v>
      </c>
      <c r="G37" s="54"/>
      <c r="H37" s="30">
        <f>F37-G37</f>
        <v>0</v>
      </c>
      <c r="J37" s="41"/>
      <c r="K37" s="41"/>
      <c r="L37" s="41"/>
      <c r="M37" s="41"/>
    </row>
    <row r="38" spans="1:13" x14ac:dyDescent="0.25">
      <c r="A38" s="16" t="s">
        <v>428</v>
      </c>
      <c r="B38" s="65"/>
      <c r="C38" s="78"/>
      <c r="D38" s="78"/>
      <c r="E38" s="57"/>
      <c r="F38" s="56">
        <f>D38+C38+B38</f>
        <v>0</v>
      </c>
      <c r="G38" s="54"/>
      <c r="H38" s="30">
        <f>F38-G38</f>
        <v>0</v>
      </c>
      <c r="J38" s="50"/>
      <c r="K38" s="50"/>
      <c r="L38" s="50"/>
      <c r="M38" s="50" t="s">
        <v>439</v>
      </c>
    </row>
    <row r="39" spans="1:13" x14ac:dyDescent="0.25">
      <c r="A39" s="16" t="s">
        <v>94</v>
      </c>
      <c r="B39" s="65"/>
      <c r="C39" s="78"/>
      <c r="D39" s="78"/>
      <c r="E39" s="57"/>
      <c r="F39" s="56">
        <f>D39+C39+B39</f>
        <v>0</v>
      </c>
      <c r="G39" s="54"/>
      <c r="H39" s="30">
        <f>F39-G39</f>
        <v>0</v>
      </c>
      <c r="J39" s="50"/>
      <c r="K39" s="50"/>
      <c r="L39" s="50"/>
      <c r="M39" s="50" t="s">
        <v>440</v>
      </c>
    </row>
    <row r="40" spans="1:13" ht="15.75" thickBot="1" x14ac:dyDescent="0.3">
      <c r="A40" s="16" t="s">
        <v>15</v>
      </c>
      <c r="B40" s="65"/>
      <c r="C40" s="78"/>
      <c r="D40" s="78"/>
      <c r="E40" s="57"/>
      <c r="F40" s="56">
        <f>D40+C40+B40</f>
        <v>0</v>
      </c>
      <c r="G40" s="54"/>
      <c r="H40" s="30">
        <f>F40-G40</f>
        <v>0</v>
      </c>
      <c r="J40" s="40"/>
      <c r="K40" s="40"/>
      <c r="L40" s="40"/>
      <c r="M40" s="40"/>
    </row>
    <row r="41" spans="1:13" ht="15.75" thickBot="1" x14ac:dyDescent="0.3">
      <c r="A41" s="16" t="s">
        <v>31</v>
      </c>
      <c r="B41" s="17">
        <f>SUM(B30:B40)</f>
        <v>0</v>
      </c>
      <c r="C41" s="17">
        <f>SUM(C30:C40)</f>
        <v>0</v>
      </c>
      <c r="D41" s="12"/>
      <c r="E41" s="14"/>
      <c r="F41" s="21">
        <f>SUM(F30:F40)</f>
        <v>0</v>
      </c>
      <c r="G41" s="19">
        <f>SUM(G30:G40)</f>
        <v>0</v>
      </c>
      <c r="H41" s="45">
        <f>F41-G41</f>
        <v>0</v>
      </c>
      <c r="I41" s="14"/>
      <c r="J41" s="43"/>
      <c r="K41" s="43"/>
      <c r="L41" s="43"/>
      <c r="M41" s="43"/>
    </row>
    <row r="42" spans="1:13" x14ac:dyDescent="0.25">
      <c r="B42" s="51"/>
      <c r="E42" s="36"/>
      <c r="H42" s="36"/>
      <c r="I42" s="36"/>
      <c r="J42" s="133"/>
      <c r="K42" s="133"/>
      <c r="L42" s="133"/>
      <c r="M42" s="133"/>
    </row>
    <row r="43" spans="1:13" x14ac:dyDescent="0.25">
      <c r="E43" s="36"/>
      <c r="F43" s="47" t="s">
        <v>132</v>
      </c>
      <c r="G43" s="30"/>
      <c r="H43" s="36"/>
      <c r="I43" s="36"/>
      <c r="J43" s="133"/>
      <c r="K43" s="133"/>
      <c r="L43" s="133"/>
      <c r="M43" s="133"/>
    </row>
    <row r="44" spans="1:13" ht="15.75" thickBot="1" x14ac:dyDescent="0.3">
      <c r="E44" s="36"/>
      <c r="F44" s="47"/>
      <c r="G44" s="30"/>
      <c r="H44" s="36"/>
      <c r="I44" s="36"/>
      <c r="J44" s="133"/>
      <c r="K44" s="133"/>
      <c r="L44" s="133"/>
      <c r="M44" s="133"/>
    </row>
    <row r="45" spans="1:13" ht="15.75" thickBot="1" x14ac:dyDescent="0.3">
      <c r="F45" s="37"/>
      <c r="G45" s="48">
        <f>G41+G43+G44</f>
        <v>0</v>
      </c>
      <c r="H45" s="45">
        <f>F41-G45</f>
        <v>0</v>
      </c>
      <c r="J45" s="40"/>
      <c r="K45" s="40"/>
      <c r="L45" s="40"/>
      <c r="M45" s="40"/>
    </row>
    <row r="46" spans="1:13" x14ac:dyDescent="0.25">
      <c r="A46" s="139"/>
      <c r="J46" s="40"/>
      <c r="K46" s="40"/>
      <c r="L46" s="40"/>
      <c r="M46" s="40"/>
    </row>
    <row r="47" spans="1:13" x14ac:dyDescent="0.25">
      <c r="J47" s="40"/>
      <c r="K47" s="40"/>
      <c r="L47" s="40"/>
      <c r="M47" s="40"/>
    </row>
  </sheetData>
  <pageMargins left="0.7" right="0.7" top="0.75" bottom="0.75" header="0.3" footer="0.3"/>
  <pageSetup paperSize="9" scale="3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CCCE-D34D-454D-9743-B179BE3DBA81}">
  <sheetPr codeName="Feuil6">
    <tabColor theme="8" tint="0.39997558519241921"/>
    <pageSetUpPr fitToPage="1"/>
  </sheetPr>
  <dimension ref="A1:Q44"/>
  <sheetViews>
    <sheetView topLeftCell="A10" workbookViewId="0">
      <selection activeCell="D20" sqref="D20"/>
    </sheetView>
  </sheetViews>
  <sheetFormatPr baseColWidth="10" defaultColWidth="11.42578125" defaultRowHeight="15" x14ac:dyDescent="0.25"/>
  <cols>
    <col min="1" max="1" width="25.28515625" style="76" customWidth="1"/>
    <col min="2" max="2" width="11.85546875" style="76" customWidth="1"/>
    <col min="3" max="3" width="12.85546875" style="76" customWidth="1"/>
    <col min="4" max="4" width="11.85546875" style="76" customWidth="1"/>
    <col min="5" max="5" width="9.5703125" style="76" customWidth="1" collapsed="1"/>
    <col min="6" max="6" width="11.7109375" style="76" bestFit="1" customWidth="1"/>
    <col min="7" max="7" width="14.28515625" style="76" bestFit="1" customWidth="1"/>
    <col min="8" max="8" width="11.42578125" style="76"/>
    <col min="9" max="9" width="3.28515625" style="76" customWidth="1"/>
    <col min="10" max="12" width="43" style="76" customWidth="1"/>
    <col min="13" max="13" width="34" style="76" customWidth="1"/>
    <col min="14" max="14" width="26.140625" style="76" customWidth="1"/>
    <col min="15" max="15" width="24.140625" style="76" customWidth="1"/>
    <col min="16" max="20" width="31.7109375" style="76" bestFit="1" customWidth="1"/>
    <col min="21" max="21" width="33.85546875" style="76" bestFit="1" customWidth="1"/>
    <col min="22" max="22" width="25.85546875" style="76" bestFit="1" customWidth="1"/>
    <col min="23" max="23" width="26.140625" style="76" bestFit="1" customWidth="1"/>
    <col min="24" max="24" width="54" style="76" bestFit="1" customWidth="1"/>
    <col min="25" max="25" width="44.42578125" style="76" bestFit="1" customWidth="1"/>
    <col min="26" max="26" width="44.5703125" style="76" bestFit="1" customWidth="1"/>
    <col min="27" max="16384" width="11.42578125" style="76"/>
  </cols>
  <sheetData>
    <row r="1" spans="1:16" ht="15.75" thickBot="1" x14ac:dyDescent="0.3"/>
    <row r="2" spans="1:16" ht="15.75" thickBot="1" x14ac:dyDescent="0.3">
      <c r="A2" s="131">
        <v>43879</v>
      </c>
    </row>
    <row r="3" spans="1:16" ht="60" x14ac:dyDescent="0.25">
      <c r="A3" s="39" t="s">
        <v>209</v>
      </c>
      <c r="B3" s="22" t="s">
        <v>210</v>
      </c>
      <c r="C3" s="22" t="s">
        <v>211</v>
      </c>
      <c r="D3" s="31" t="s">
        <v>212</v>
      </c>
      <c r="E3" s="25" t="s">
        <v>213</v>
      </c>
      <c r="F3" s="20" t="s">
        <v>214</v>
      </c>
      <c r="G3" s="23" t="s">
        <v>673</v>
      </c>
      <c r="H3" s="22" t="s">
        <v>215</v>
      </c>
      <c r="J3" s="33" t="s">
        <v>672</v>
      </c>
      <c r="K3" s="33" t="s">
        <v>660</v>
      </c>
      <c r="L3" s="33" t="s">
        <v>446</v>
      </c>
      <c r="M3" s="33" t="s">
        <v>222</v>
      </c>
      <c r="N3" s="33" t="s">
        <v>222</v>
      </c>
      <c r="O3" s="33" t="s">
        <v>205</v>
      </c>
    </row>
    <row r="4" spans="1:16" x14ac:dyDescent="0.25">
      <c r="D4" s="24"/>
      <c r="E4" s="51"/>
      <c r="F4" s="14"/>
      <c r="G4" s="18"/>
      <c r="H4" s="44"/>
      <c r="J4" s="40"/>
      <c r="K4" s="40"/>
      <c r="L4" s="40"/>
      <c r="M4" s="40"/>
      <c r="N4" s="40"/>
      <c r="O4" s="40"/>
    </row>
    <row r="5" spans="1:16" x14ac:dyDescent="0.25">
      <c r="A5" s="16" t="s">
        <v>37</v>
      </c>
      <c r="B5" s="65">
        <v>0</v>
      </c>
      <c r="C5" s="78">
        <v>27500</v>
      </c>
      <c r="D5" s="78">
        <v>0</v>
      </c>
      <c r="E5" s="55"/>
      <c r="F5" s="56">
        <f>D5+C5+B5</f>
        <v>27500</v>
      </c>
      <c r="G5" s="54">
        <v>64000</v>
      </c>
      <c r="H5" s="30">
        <f t="shared" ref="H5:H13" si="0">F5-G5</f>
        <v>-36500</v>
      </c>
      <c r="J5" s="35" t="s">
        <v>669</v>
      </c>
      <c r="K5" s="35"/>
      <c r="L5" s="35" t="s">
        <v>424</v>
      </c>
      <c r="M5" s="50"/>
      <c r="N5" s="50"/>
      <c r="O5" s="50"/>
      <c r="P5" s="51"/>
    </row>
    <row r="6" spans="1:16" x14ac:dyDescent="0.25">
      <c r="A6" s="16" t="s">
        <v>27</v>
      </c>
      <c r="B6" s="65">
        <v>0</v>
      </c>
      <c r="C6" s="78">
        <v>0</v>
      </c>
      <c r="D6" s="78">
        <v>0</v>
      </c>
      <c r="E6" s="57"/>
      <c r="F6" s="56">
        <f t="shared" ref="F6:F14" si="1">D6+C6+B6</f>
        <v>0</v>
      </c>
      <c r="G6" s="54">
        <v>0</v>
      </c>
      <c r="H6" s="30">
        <f t="shared" si="0"/>
        <v>0</v>
      </c>
      <c r="J6" s="135"/>
      <c r="K6" s="135"/>
      <c r="L6" s="135"/>
      <c r="M6" s="52" t="s">
        <v>216</v>
      </c>
      <c r="N6" s="52" t="s">
        <v>216</v>
      </c>
      <c r="O6" s="52" t="s">
        <v>216</v>
      </c>
      <c r="P6" s="51"/>
    </row>
    <row r="7" spans="1:16" x14ac:dyDescent="0.25">
      <c r="A7" s="16" t="s">
        <v>13</v>
      </c>
      <c r="B7" s="65">
        <v>0</v>
      </c>
      <c r="C7" s="78">
        <v>11000</v>
      </c>
      <c r="D7" s="78">
        <v>0</v>
      </c>
      <c r="E7" s="57"/>
      <c r="F7" s="56">
        <f t="shared" si="1"/>
        <v>11000</v>
      </c>
      <c r="G7" s="54">
        <v>11700</v>
      </c>
      <c r="H7" s="30">
        <f t="shared" si="0"/>
        <v>-700</v>
      </c>
      <c r="J7" s="135"/>
      <c r="K7" s="135" t="s">
        <v>662</v>
      </c>
      <c r="L7" s="35"/>
      <c r="M7" s="46"/>
      <c r="N7" s="46"/>
      <c r="O7" s="46"/>
      <c r="P7" s="51"/>
    </row>
    <row r="8" spans="1:16" x14ac:dyDescent="0.25">
      <c r="A8" s="16" t="s">
        <v>127</v>
      </c>
      <c r="B8" s="66">
        <v>0</v>
      </c>
      <c r="C8" s="78">
        <v>5500</v>
      </c>
      <c r="D8" s="78">
        <v>0</v>
      </c>
      <c r="E8" s="57"/>
      <c r="F8" s="56">
        <f t="shared" si="1"/>
        <v>5500</v>
      </c>
      <c r="G8" s="54">
        <v>7400</v>
      </c>
      <c r="H8" s="30">
        <f t="shared" si="0"/>
        <v>-1900</v>
      </c>
      <c r="J8" s="135"/>
      <c r="K8" s="135"/>
      <c r="L8" s="135"/>
      <c r="M8" s="52"/>
      <c r="N8" s="52"/>
      <c r="O8" s="52"/>
      <c r="P8" s="51"/>
    </row>
    <row r="9" spans="1:16" x14ac:dyDescent="0.25">
      <c r="A9" s="16" t="s">
        <v>36</v>
      </c>
      <c r="B9" s="66">
        <f>5096+2814</f>
        <v>7910</v>
      </c>
      <c r="C9" s="78">
        <v>13750</v>
      </c>
      <c r="D9" s="78">
        <v>5500</v>
      </c>
      <c r="E9" s="57"/>
      <c r="F9" s="56">
        <f t="shared" si="1"/>
        <v>27160</v>
      </c>
      <c r="G9" s="54">
        <v>14000</v>
      </c>
      <c r="H9" s="30">
        <f t="shared" si="0"/>
        <v>13160</v>
      </c>
      <c r="J9" s="136" t="s">
        <v>425</v>
      </c>
      <c r="K9" s="136"/>
      <c r="L9" s="136" t="s">
        <v>425</v>
      </c>
      <c r="M9" s="41" t="s">
        <v>352</v>
      </c>
      <c r="N9" s="41" t="s">
        <v>217</v>
      </c>
      <c r="O9" s="41" t="s">
        <v>217</v>
      </c>
      <c r="P9" s="51"/>
    </row>
    <row r="10" spans="1:16" x14ac:dyDescent="0.25">
      <c r="A10" s="16" t="s">
        <v>22</v>
      </c>
      <c r="B10" s="66">
        <v>15824</v>
      </c>
      <c r="C10" s="78">
        <v>71500</v>
      </c>
      <c r="D10" s="78">
        <f>16500+11000</f>
        <v>27500</v>
      </c>
      <c r="E10" s="57"/>
      <c r="F10" s="56">
        <f t="shared" si="1"/>
        <v>114824</v>
      </c>
      <c r="G10" s="54">
        <v>54900</v>
      </c>
      <c r="H10" s="30">
        <f t="shared" si="0"/>
        <v>59924</v>
      </c>
      <c r="J10" s="33" t="s">
        <v>674</v>
      </c>
      <c r="K10" s="33"/>
      <c r="L10" s="33"/>
      <c r="M10" s="41" t="s">
        <v>354</v>
      </c>
      <c r="N10" s="41"/>
      <c r="O10" s="41"/>
      <c r="P10" s="51"/>
    </row>
    <row r="11" spans="1:16" x14ac:dyDescent="0.25">
      <c r="A11" s="16" t="s">
        <v>29</v>
      </c>
      <c r="B11" s="66">
        <f>5386+5192</f>
        <v>10578</v>
      </c>
      <c r="C11" s="78">
        <v>22000</v>
      </c>
      <c r="D11" s="78">
        <v>5500</v>
      </c>
      <c r="E11" s="57"/>
      <c r="F11" s="56">
        <f t="shared" si="1"/>
        <v>38078</v>
      </c>
      <c r="G11" s="54">
        <v>32000</v>
      </c>
      <c r="H11" s="30">
        <f t="shared" si="0"/>
        <v>6078</v>
      </c>
      <c r="J11" s="33" t="s">
        <v>426</v>
      </c>
      <c r="K11" s="33"/>
      <c r="L11" s="33" t="s">
        <v>426</v>
      </c>
      <c r="M11" s="41" t="s">
        <v>353</v>
      </c>
      <c r="N11" s="41"/>
      <c r="O11" s="41"/>
      <c r="P11" s="51"/>
    </row>
    <row r="12" spans="1:16" ht="24.75" x14ac:dyDescent="0.25">
      <c r="A12" s="16" t="s">
        <v>19</v>
      </c>
      <c r="B12" s="66">
        <v>7162</v>
      </c>
      <c r="C12" s="78">
        <v>29268</v>
      </c>
      <c r="D12" s="78">
        <v>5500</v>
      </c>
      <c r="E12" s="57"/>
      <c r="F12" s="56">
        <f t="shared" si="1"/>
        <v>41930</v>
      </c>
      <c r="G12" s="54">
        <v>235600</v>
      </c>
      <c r="H12" s="30">
        <f t="shared" si="0"/>
        <v>-193670</v>
      </c>
      <c r="J12" s="34" t="s">
        <v>355</v>
      </c>
      <c r="K12" s="34"/>
      <c r="L12" s="34" t="s">
        <v>355</v>
      </c>
      <c r="M12" s="41" t="s">
        <v>355</v>
      </c>
      <c r="N12" s="41" t="s">
        <v>221</v>
      </c>
      <c r="O12" s="41" t="s">
        <v>221</v>
      </c>
      <c r="P12" s="51"/>
    </row>
    <row r="13" spans="1:16" x14ac:dyDescent="0.25">
      <c r="A13" s="16" t="s">
        <v>56</v>
      </c>
      <c r="B13" s="78">
        <v>0</v>
      </c>
      <c r="C13" s="78">
        <f>60*((525+496)/2)</f>
        <v>30630</v>
      </c>
      <c r="D13" s="129">
        <v>0</v>
      </c>
      <c r="E13" s="57"/>
      <c r="F13" s="56">
        <f t="shared" si="1"/>
        <v>30630</v>
      </c>
      <c r="G13" s="54"/>
      <c r="H13" s="30">
        <f t="shared" si="0"/>
        <v>30630</v>
      </c>
      <c r="J13" s="226" t="s">
        <v>668</v>
      </c>
      <c r="K13" s="226" t="s">
        <v>659</v>
      </c>
      <c r="L13" s="35" t="s">
        <v>427</v>
      </c>
      <c r="M13" s="52"/>
      <c r="N13" s="52"/>
      <c r="O13" s="52"/>
      <c r="P13" s="51"/>
    </row>
    <row r="14" spans="1:16" x14ac:dyDescent="0.25">
      <c r="A14" s="16" t="s">
        <v>25</v>
      </c>
      <c r="B14" s="65">
        <v>8536</v>
      </c>
      <c r="C14" s="78">
        <v>108556</v>
      </c>
      <c r="D14" s="121">
        <v>0</v>
      </c>
      <c r="E14" s="57"/>
      <c r="F14" s="56">
        <f t="shared" si="1"/>
        <v>117092</v>
      </c>
      <c r="G14" s="54">
        <v>154000</v>
      </c>
      <c r="H14" s="30">
        <f>F14-G14</f>
        <v>-36908</v>
      </c>
      <c r="J14" s="35" t="s">
        <v>670</v>
      </c>
      <c r="K14" s="35"/>
      <c r="L14" s="35" t="s">
        <v>444</v>
      </c>
      <c r="M14" s="41" t="s">
        <v>356</v>
      </c>
      <c r="N14" s="41"/>
      <c r="O14" s="41"/>
      <c r="P14" s="51"/>
    </row>
    <row r="15" spans="1:16" x14ac:dyDescent="0.25">
      <c r="A15" s="16" t="s">
        <v>428</v>
      </c>
      <c r="B15" s="65">
        <v>5326</v>
      </c>
      <c r="C15" s="78">
        <v>159500</v>
      </c>
      <c r="D15" s="78">
        <v>11000</v>
      </c>
      <c r="E15" s="57"/>
      <c r="F15" s="56">
        <f>D15+C15+B15</f>
        <v>175826</v>
      </c>
      <c r="G15" s="54">
        <v>138000</v>
      </c>
      <c r="H15" s="30">
        <f>F15-G15+F16-G16</f>
        <v>75776</v>
      </c>
      <c r="J15" s="35" t="s">
        <v>671</v>
      </c>
      <c r="K15" s="34" t="s">
        <v>661</v>
      </c>
      <c r="L15" s="34"/>
      <c r="M15" s="50"/>
      <c r="N15" s="50"/>
      <c r="O15" s="50"/>
      <c r="P15" s="51"/>
    </row>
    <row r="16" spans="1:16" x14ac:dyDescent="0.25">
      <c r="A16" s="16" t="s">
        <v>94</v>
      </c>
      <c r="B16" s="65">
        <v>4950</v>
      </c>
      <c r="C16" s="78">
        <v>33000</v>
      </c>
      <c r="D16" s="78">
        <v>0</v>
      </c>
      <c r="E16" s="57"/>
      <c r="F16" s="56">
        <f>D16+C16+B16</f>
        <v>37950</v>
      </c>
      <c r="G16" s="54">
        <v>0</v>
      </c>
      <c r="H16" s="30">
        <v>0</v>
      </c>
      <c r="J16" s="34"/>
      <c r="K16" s="34" t="s">
        <v>661</v>
      </c>
      <c r="L16" s="34" t="s">
        <v>429</v>
      </c>
      <c r="M16" s="50"/>
      <c r="N16" s="50"/>
      <c r="O16" s="50"/>
      <c r="P16" s="51"/>
    </row>
    <row r="17" spans="1:17" ht="15.75" thickBot="1" x14ac:dyDescent="0.3">
      <c r="A17" s="16" t="s">
        <v>15</v>
      </c>
      <c r="B17" s="65">
        <v>0</v>
      </c>
      <c r="C17" s="78">
        <v>1500</v>
      </c>
      <c r="D17" s="129">
        <v>0</v>
      </c>
      <c r="E17" s="57"/>
      <c r="F17" s="56">
        <f>D17+C17+B17</f>
        <v>1500</v>
      </c>
      <c r="G17" s="54">
        <v>1500</v>
      </c>
      <c r="H17" s="30">
        <f>F17-G17</f>
        <v>0</v>
      </c>
      <c r="J17" s="33"/>
      <c r="K17" s="33"/>
      <c r="L17" s="33"/>
      <c r="M17" s="40"/>
      <c r="N17" s="40"/>
      <c r="O17" s="40"/>
      <c r="P17" s="51"/>
    </row>
    <row r="18" spans="1:17" ht="27.75" customHeight="1" thickBot="1" x14ac:dyDescent="0.3">
      <c r="A18" s="16" t="s">
        <v>31</v>
      </c>
      <c r="B18" s="17">
        <f>SUM(B5:B17)</f>
        <v>60286</v>
      </c>
      <c r="C18" s="17">
        <f>SUM(C5:C17)</f>
        <v>513704</v>
      </c>
      <c r="D18" s="12">
        <f>SUM(D5:D17)</f>
        <v>55000</v>
      </c>
      <c r="E18" s="14"/>
      <c r="F18" s="21">
        <f>SUM(F5:F17)</f>
        <v>628990</v>
      </c>
      <c r="G18" s="19">
        <f>SUM(G5:G17)</f>
        <v>713100</v>
      </c>
      <c r="H18" s="45">
        <f>F18-G18</f>
        <v>-84110</v>
      </c>
      <c r="I18" s="14"/>
      <c r="J18" s="137"/>
      <c r="K18" s="137" t="s">
        <v>663</v>
      </c>
      <c r="L18" s="137" t="s">
        <v>430</v>
      </c>
      <c r="M18" s="43"/>
      <c r="N18" s="43" t="s">
        <v>218</v>
      </c>
      <c r="O18" s="43" t="s">
        <v>218</v>
      </c>
      <c r="P18" s="51"/>
    </row>
    <row r="19" spans="1:17" x14ac:dyDescent="0.25">
      <c r="B19" s="51"/>
      <c r="E19" s="36"/>
      <c r="H19" s="36"/>
      <c r="I19" s="36"/>
      <c r="J19" s="138"/>
      <c r="K19" s="138"/>
      <c r="L19" s="138"/>
      <c r="M19" s="36"/>
      <c r="N19" s="36"/>
      <c r="O19" s="36"/>
      <c r="P19" s="51"/>
    </row>
    <row r="20" spans="1:17" ht="36.75" x14ac:dyDescent="0.25">
      <c r="E20" s="36"/>
      <c r="F20" s="47" t="s">
        <v>132</v>
      </c>
      <c r="G20" s="130">
        <f>-34000-38000-40000</f>
        <v>-112000</v>
      </c>
      <c r="H20" s="130"/>
      <c r="I20" s="36"/>
      <c r="J20" s="49"/>
      <c r="K20" s="49" t="s">
        <v>664</v>
      </c>
      <c r="L20" s="49" t="s">
        <v>443</v>
      </c>
      <c r="M20" s="36"/>
      <c r="N20" s="36"/>
      <c r="O20" s="36"/>
      <c r="P20" s="51"/>
    </row>
    <row r="21" spans="1:17" ht="15.75" thickBot="1" x14ac:dyDescent="0.3">
      <c r="E21" s="36"/>
      <c r="F21" s="47"/>
      <c r="G21" s="30"/>
      <c r="H21" s="36"/>
      <c r="I21" s="36"/>
      <c r="J21" s="133"/>
      <c r="K21" s="133"/>
      <c r="L21" s="133"/>
      <c r="M21" s="36"/>
      <c r="N21" s="36"/>
      <c r="O21" s="36"/>
      <c r="P21" s="51"/>
    </row>
    <row r="22" spans="1:17" ht="15.75" thickBot="1" x14ac:dyDescent="0.3">
      <c r="F22" s="37"/>
      <c r="G22" s="48">
        <f>G18+G20+G21</f>
        <v>601100</v>
      </c>
      <c r="H22" s="45">
        <f>F18-G22</f>
        <v>27890</v>
      </c>
      <c r="J22" s="40"/>
      <c r="K22" s="40"/>
      <c r="L22" s="40"/>
      <c r="P22" s="51"/>
    </row>
    <row r="23" spans="1:17" x14ac:dyDescent="0.25">
      <c r="A23" s="139" t="s">
        <v>57</v>
      </c>
      <c r="J23" s="40"/>
      <c r="K23" s="40"/>
      <c r="L23" s="40"/>
    </row>
    <row r="24" spans="1:17" ht="9" customHeight="1" x14ac:dyDescent="0.25">
      <c r="A24" s="75"/>
      <c r="B24" s="75"/>
      <c r="C24" s="75"/>
      <c r="D24" s="75"/>
      <c r="E24" s="75"/>
      <c r="F24" s="75"/>
      <c r="G24" s="75"/>
      <c r="H24" s="75"/>
      <c r="I24" s="75"/>
      <c r="J24" s="134"/>
      <c r="K24" s="134"/>
      <c r="L24" s="134"/>
      <c r="M24" s="75"/>
      <c r="N24" s="75"/>
      <c r="O24" s="75"/>
      <c r="P24" s="75"/>
      <c r="Q24" s="75"/>
    </row>
    <row r="25" spans="1:17" ht="60" x14ac:dyDescent="0.25">
      <c r="A25" s="39" t="s">
        <v>431</v>
      </c>
      <c r="B25" s="22" t="s">
        <v>432</v>
      </c>
      <c r="C25" s="22" t="s">
        <v>433</v>
      </c>
      <c r="D25" s="31" t="s">
        <v>434</v>
      </c>
      <c r="E25" s="25" t="s">
        <v>435</v>
      </c>
      <c r="F25" s="20" t="s">
        <v>436</v>
      </c>
      <c r="G25" s="23" t="s">
        <v>431</v>
      </c>
      <c r="H25" s="22" t="s">
        <v>437</v>
      </c>
      <c r="J25" s="33"/>
      <c r="K25" s="33" t="s">
        <v>660</v>
      </c>
      <c r="L25" s="33" t="s">
        <v>446</v>
      </c>
    </row>
    <row r="26" spans="1:17" x14ac:dyDescent="0.25">
      <c r="D26" s="24"/>
      <c r="E26" s="51"/>
      <c r="F26" s="14"/>
      <c r="G26" s="18"/>
      <c r="H26" s="44"/>
      <c r="J26" s="40"/>
      <c r="K26" s="40"/>
      <c r="L26" s="40"/>
    </row>
    <row r="27" spans="1:17" x14ac:dyDescent="0.25">
      <c r="A27" s="16" t="s">
        <v>37</v>
      </c>
      <c r="B27" s="65"/>
      <c r="C27" s="78"/>
      <c r="D27" s="206">
        <v>33000</v>
      </c>
      <c r="E27" s="55"/>
      <c r="F27" s="56">
        <f>D27+C27+B27</f>
        <v>33000</v>
      </c>
      <c r="G27" s="54"/>
      <c r="H27" s="30">
        <f t="shared" ref="H27:H33" si="2">F27-G27</f>
        <v>33000</v>
      </c>
      <c r="J27" s="50"/>
      <c r="K27" s="50"/>
      <c r="L27" s="50"/>
    </row>
    <row r="28" spans="1:17" x14ac:dyDescent="0.25">
      <c r="A28" s="16" t="s">
        <v>13</v>
      </c>
      <c r="B28" s="65"/>
      <c r="C28" s="78"/>
      <c r="D28" s="206">
        <v>13750</v>
      </c>
      <c r="E28" s="57"/>
      <c r="F28" s="56">
        <f t="shared" ref="F28:F34" si="3">D28+C28+B28</f>
        <v>13750</v>
      </c>
      <c r="G28" s="54"/>
      <c r="H28" s="30">
        <f t="shared" si="2"/>
        <v>13750</v>
      </c>
      <c r="J28" s="46"/>
      <c r="K28" s="46"/>
      <c r="L28" s="46"/>
    </row>
    <row r="29" spans="1:17" x14ac:dyDescent="0.25">
      <c r="A29" s="16" t="s">
        <v>127</v>
      </c>
      <c r="B29" s="66"/>
      <c r="C29" s="78"/>
      <c r="D29" s="206">
        <v>8250</v>
      </c>
      <c r="E29" s="57"/>
      <c r="F29" s="56">
        <f t="shared" si="3"/>
        <v>8250</v>
      </c>
      <c r="G29" s="54"/>
      <c r="H29" s="30">
        <f t="shared" si="2"/>
        <v>8250</v>
      </c>
      <c r="J29" s="52"/>
      <c r="K29" s="52"/>
      <c r="L29" s="52"/>
    </row>
    <row r="30" spans="1:17" x14ac:dyDescent="0.25">
      <c r="A30" s="16" t="s">
        <v>36</v>
      </c>
      <c r="B30" s="66"/>
      <c r="C30" s="78"/>
      <c r="D30" s="206">
        <v>33000</v>
      </c>
      <c r="E30" s="57"/>
      <c r="F30" s="56">
        <f t="shared" si="3"/>
        <v>33000</v>
      </c>
      <c r="G30" s="54"/>
      <c r="H30" s="30">
        <f t="shared" si="2"/>
        <v>33000</v>
      </c>
      <c r="J30" s="41"/>
      <c r="K30" s="41"/>
      <c r="L30" s="41" t="s">
        <v>438</v>
      </c>
    </row>
    <row r="31" spans="1:17" x14ac:dyDescent="0.25">
      <c r="A31" s="16" t="s">
        <v>22</v>
      </c>
      <c r="B31" s="66"/>
      <c r="C31" s="78"/>
      <c r="D31" s="206">
        <v>154000</v>
      </c>
      <c r="E31" s="57"/>
      <c r="F31" s="56">
        <f t="shared" si="3"/>
        <v>154000</v>
      </c>
      <c r="G31" s="54"/>
      <c r="H31" s="30">
        <f t="shared" si="2"/>
        <v>154000</v>
      </c>
      <c r="J31" s="41"/>
      <c r="K31" s="41"/>
      <c r="L31" s="41"/>
    </row>
    <row r="32" spans="1:17" x14ac:dyDescent="0.25">
      <c r="A32" s="16" t="s">
        <v>29</v>
      </c>
      <c r="B32" s="66"/>
      <c r="C32" s="78"/>
      <c r="D32" s="206">
        <v>38500</v>
      </c>
      <c r="E32" s="57"/>
      <c r="F32" s="56">
        <f t="shared" si="3"/>
        <v>38500</v>
      </c>
      <c r="G32" s="54"/>
      <c r="H32" s="30">
        <f t="shared" si="2"/>
        <v>38500</v>
      </c>
      <c r="J32" s="41"/>
      <c r="K32" s="41"/>
      <c r="L32" s="41"/>
    </row>
    <row r="33" spans="1:12" x14ac:dyDescent="0.25">
      <c r="A33" s="16" t="s">
        <v>19</v>
      </c>
      <c r="B33" s="66"/>
      <c r="C33" s="78"/>
      <c r="D33" s="206">
        <v>38500</v>
      </c>
      <c r="E33" s="57"/>
      <c r="F33" s="56">
        <f t="shared" si="3"/>
        <v>38500</v>
      </c>
      <c r="G33" s="54"/>
      <c r="H33" s="30">
        <f t="shared" si="2"/>
        <v>38500</v>
      </c>
      <c r="J33" s="41"/>
      <c r="K33" s="41"/>
      <c r="L33" s="41"/>
    </row>
    <row r="34" spans="1:12" x14ac:dyDescent="0.25">
      <c r="A34" s="16" t="s">
        <v>25</v>
      </c>
      <c r="B34" s="65"/>
      <c r="C34" s="78"/>
      <c r="D34" s="78">
        <v>71136</v>
      </c>
      <c r="E34" s="57"/>
      <c r="F34" s="56">
        <f t="shared" si="3"/>
        <v>71136</v>
      </c>
      <c r="G34" s="54"/>
      <c r="H34" s="30">
        <f>F34-G34</f>
        <v>71136</v>
      </c>
      <c r="J34" s="41"/>
      <c r="K34" s="41"/>
      <c r="L34" s="41"/>
    </row>
    <row r="35" spans="1:12" x14ac:dyDescent="0.25">
      <c r="A35" s="16" t="s">
        <v>428</v>
      </c>
      <c r="B35" s="65"/>
      <c r="C35" s="78"/>
      <c r="D35" s="78">
        <v>214500</v>
      </c>
      <c r="E35" s="57"/>
      <c r="F35" s="56">
        <f>D35+C35+B35</f>
        <v>214500</v>
      </c>
      <c r="G35" s="54"/>
      <c r="H35" s="30">
        <f>F35-G35</f>
        <v>214500</v>
      </c>
      <c r="J35" s="50"/>
      <c r="K35" s="50"/>
      <c r="L35" s="50" t="s">
        <v>439</v>
      </c>
    </row>
    <row r="36" spans="1:12" x14ac:dyDescent="0.25">
      <c r="A36" s="16" t="s">
        <v>94</v>
      </c>
      <c r="B36" s="65"/>
      <c r="C36" s="78"/>
      <c r="D36" s="78">
        <v>49500</v>
      </c>
      <c r="E36" s="57"/>
      <c r="F36" s="56">
        <f>D36+C36+B36</f>
        <v>49500</v>
      </c>
      <c r="G36" s="54"/>
      <c r="H36" s="30">
        <f>F36-G36</f>
        <v>49500</v>
      </c>
      <c r="J36" s="50"/>
      <c r="K36" s="50"/>
      <c r="L36" s="50" t="s">
        <v>440</v>
      </c>
    </row>
    <row r="37" spans="1:12" ht="15.75" thickBot="1" x14ac:dyDescent="0.3">
      <c r="A37" s="16" t="s">
        <v>15</v>
      </c>
      <c r="B37" s="65"/>
      <c r="C37" s="78"/>
      <c r="D37" s="78">
        <v>1100</v>
      </c>
      <c r="E37" s="57"/>
      <c r="F37" s="56">
        <f>D37+C37+B37</f>
        <v>1100</v>
      </c>
      <c r="G37" s="54"/>
      <c r="H37" s="30">
        <f>F37-G37</f>
        <v>1100</v>
      </c>
      <c r="J37" s="40"/>
      <c r="K37" s="40"/>
      <c r="L37" s="40"/>
    </row>
    <row r="38" spans="1:12" ht="15.75" thickBot="1" x14ac:dyDescent="0.3">
      <c r="A38" s="16" t="s">
        <v>31</v>
      </c>
      <c r="B38" s="17">
        <f>SUM(B27:B37)</f>
        <v>0</v>
      </c>
      <c r="C38" s="17">
        <f>SUM(C27:C37)</f>
        <v>0</v>
      </c>
      <c r="D38" s="12">
        <f>SUM(D27:D37)</f>
        <v>655236</v>
      </c>
      <c r="E38" s="14"/>
      <c r="F38" s="21">
        <f>SUM(F27:F37)</f>
        <v>655236</v>
      </c>
      <c r="G38" s="19">
        <f>SUM(G27:G37)</f>
        <v>0</v>
      </c>
      <c r="H38" s="45">
        <f>F38-G38</f>
        <v>655236</v>
      </c>
      <c r="I38" s="14"/>
      <c r="J38" s="43"/>
      <c r="K38" s="43"/>
      <c r="L38" s="43"/>
    </row>
    <row r="39" spans="1:12" x14ac:dyDescent="0.25">
      <c r="B39" s="51"/>
      <c r="E39" s="36"/>
      <c r="H39" s="36"/>
      <c r="I39" s="36"/>
      <c r="J39" s="133"/>
      <c r="K39" s="133"/>
      <c r="L39" s="133"/>
    </row>
    <row r="40" spans="1:12" x14ac:dyDescent="0.25">
      <c r="E40" s="36"/>
      <c r="F40" s="47" t="s">
        <v>132</v>
      </c>
      <c r="G40" s="30"/>
      <c r="H40" s="36"/>
      <c r="I40" s="36"/>
      <c r="J40" s="133"/>
      <c r="K40" s="133"/>
      <c r="L40" s="133"/>
    </row>
    <row r="41" spans="1:12" ht="15.75" thickBot="1" x14ac:dyDescent="0.3">
      <c r="E41" s="36"/>
      <c r="F41" s="47"/>
      <c r="G41" s="30"/>
      <c r="H41" s="36"/>
      <c r="I41" s="36"/>
      <c r="J41" s="133"/>
      <c r="K41" s="133"/>
      <c r="L41" s="133"/>
    </row>
    <row r="42" spans="1:12" ht="15.75" thickBot="1" x14ac:dyDescent="0.3">
      <c r="F42" s="37"/>
      <c r="G42" s="48">
        <f>G38+G40+G41</f>
        <v>0</v>
      </c>
      <c r="H42" s="45">
        <f>F38-G42</f>
        <v>655236</v>
      </c>
      <c r="J42" s="40"/>
      <c r="K42" s="40"/>
      <c r="L42" s="40"/>
    </row>
    <row r="43" spans="1:12" x14ac:dyDescent="0.25">
      <c r="A43" s="139"/>
      <c r="J43" s="40"/>
      <c r="K43" s="40"/>
      <c r="L43" s="40"/>
    </row>
    <row r="44" spans="1:12" x14ac:dyDescent="0.25">
      <c r="J44" s="40"/>
      <c r="K44" s="40"/>
      <c r="L44" s="40"/>
    </row>
  </sheetData>
  <pageMargins left="0.7" right="0.7" top="0.75" bottom="0.75" header="0.3" footer="0.3"/>
  <pageSetup paperSize="9" scale="3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E9C4-A418-45F1-AD18-F0EDCE2D5E0B}">
  <sheetPr codeName="Feuil7">
    <tabColor theme="8" tint="0.39997558519241921"/>
    <pageSetUpPr fitToPage="1"/>
  </sheetPr>
  <dimension ref="A2:AA39"/>
  <sheetViews>
    <sheetView workbookViewId="0">
      <selection activeCell="D38" sqref="D38:F38"/>
    </sheetView>
  </sheetViews>
  <sheetFormatPr baseColWidth="10" defaultColWidth="11.42578125" defaultRowHeight="15" x14ac:dyDescent="0.25"/>
  <cols>
    <col min="1" max="1" width="19.5703125" style="76" bestFit="1" customWidth="1"/>
    <col min="2" max="3" width="17" style="76" bestFit="1" customWidth="1"/>
    <col min="4" max="4" width="11.5703125" style="76" customWidth="1"/>
    <col min="5" max="10" width="11.85546875" style="76" customWidth="1"/>
    <col min="11" max="11" width="11.5703125" style="76" customWidth="1"/>
    <col min="12" max="15" width="11.85546875" style="76" customWidth="1"/>
    <col min="16" max="27" width="11.85546875" style="76" bestFit="1" customWidth="1"/>
    <col min="28" max="16384" width="11.42578125" style="76"/>
  </cols>
  <sheetData>
    <row r="2" spans="1:27" ht="15.75" thickBot="1" x14ac:dyDescent="0.3">
      <c r="A2" s="13"/>
      <c r="B2" s="13">
        <v>43879</v>
      </c>
    </row>
    <row r="3" spans="1:27" x14ac:dyDescent="0.25">
      <c r="A3" s="186" t="s">
        <v>666</v>
      </c>
      <c r="B3" s="187"/>
      <c r="C3" s="188"/>
      <c r="D3" s="187" t="s">
        <v>190</v>
      </c>
      <c r="E3" s="187" t="s">
        <v>191</v>
      </c>
      <c r="F3" s="187"/>
      <c r="G3" s="187"/>
      <c r="H3" s="187"/>
      <c r="I3" s="187"/>
      <c r="J3" s="187"/>
      <c r="K3" s="187"/>
      <c r="L3" s="187"/>
      <c r="M3" s="187"/>
      <c r="N3" s="187"/>
      <c r="O3" s="199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99"/>
    </row>
    <row r="4" spans="1:27" x14ac:dyDescent="0.25">
      <c r="A4" s="189"/>
      <c r="B4" s="82"/>
      <c r="C4" s="190"/>
      <c r="D4" s="82">
        <v>2020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200"/>
      <c r="P4" s="82">
        <v>2021</v>
      </c>
      <c r="Q4" s="82"/>
      <c r="R4" s="82"/>
      <c r="S4" s="82"/>
      <c r="T4" s="82"/>
      <c r="U4" s="82"/>
      <c r="V4" s="82"/>
      <c r="W4" s="82"/>
      <c r="X4" s="82"/>
      <c r="Y4" s="82"/>
      <c r="Z4" s="82"/>
      <c r="AA4" s="200"/>
    </row>
    <row r="5" spans="1:27" ht="15.75" thickBot="1" x14ac:dyDescent="0.3">
      <c r="A5" s="191" t="s">
        <v>667</v>
      </c>
      <c r="B5" s="94" t="s">
        <v>159</v>
      </c>
      <c r="C5" s="192" t="s">
        <v>32</v>
      </c>
      <c r="D5" s="83">
        <v>1</v>
      </c>
      <c r="E5" s="83">
        <v>2</v>
      </c>
      <c r="F5" s="83">
        <v>3</v>
      </c>
      <c r="G5" s="83">
        <v>4</v>
      </c>
      <c r="H5" s="83">
        <v>5</v>
      </c>
      <c r="I5" s="83">
        <v>6</v>
      </c>
      <c r="J5" s="83">
        <v>7</v>
      </c>
      <c r="K5" s="83">
        <v>8</v>
      </c>
      <c r="L5" s="83">
        <v>9</v>
      </c>
      <c r="M5" s="83">
        <v>10</v>
      </c>
      <c r="N5" s="83">
        <v>11</v>
      </c>
      <c r="O5" s="201">
        <v>12</v>
      </c>
      <c r="P5" s="83">
        <v>1</v>
      </c>
      <c r="Q5" s="83">
        <v>2</v>
      </c>
      <c r="R5" s="83">
        <v>3</v>
      </c>
      <c r="S5" s="83">
        <v>4</v>
      </c>
      <c r="T5" s="83">
        <v>5</v>
      </c>
      <c r="U5" s="83">
        <v>6</v>
      </c>
      <c r="V5" s="83">
        <v>7</v>
      </c>
      <c r="W5" s="83">
        <v>8</v>
      </c>
      <c r="X5" s="83">
        <v>9</v>
      </c>
      <c r="Y5" s="83">
        <v>10</v>
      </c>
      <c r="Z5" s="83">
        <v>11</v>
      </c>
      <c r="AA5" s="201">
        <v>12</v>
      </c>
    </row>
    <row r="6" spans="1:27" x14ac:dyDescent="0.25">
      <c r="A6" s="193" t="s">
        <v>35</v>
      </c>
      <c r="B6" s="209" t="s">
        <v>105</v>
      </c>
      <c r="C6" s="194" t="s">
        <v>117</v>
      </c>
      <c r="D6" s="210"/>
      <c r="E6" s="210">
        <v>5500</v>
      </c>
      <c r="F6" s="210"/>
      <c r="G6" s="210"/>
      <c r="H6" s="210"/>
      <c r="I6" s="210">
        <v>5500</v>
      </c>
      <c r="J6" s="210">
        <v>5500</v>
      </c>
      <c r="K6" s="210"/>
      <c r="L6" s="210"/>
      <c r="M6" s="210">
        <v>11000</v>
      </c>
      <c r="N6" s="210"/>
      <c r="O6" s="222"/>
      <c r="P6" s="210">
        <v>5500</v>
      </c>
      <c r="Q6" s="210"/>
      <c r="R6" s="210"/>
      <c r="S6" s="210">
        <v>11000</v>
      </c>
      <c r="T6" s="210"/>
      <c r="U6" s="210"/>
      <c r="V6" s="210">
        <v>5500</v>
      </c>
      <c r="W6" s="210"/>
      <c r="X6" s="210">
        <v>5500</v>
      </c>
      <c r="Y6" s="210"/>
      <c r="Z6" s="210"/>
      <c r="AA6" s="222">
        <v>5500</v>
      </c>
    </row>
    <row r="7" spans="1:27" x14ac:dyDescent="0.25">
      <c r="A7" s="193"/>
      <c r="B7" s="209"/>
      <c r="C7" s="194" t="s">
        <v>27</v>
      </c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22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22"/>
    </row>
    <row r="8" spans="1:27" x14ac:dyDescent="0.25">
      <c r="A8" s="193"/>
      <c r="B8" s="209"/>
      <c r="C8" s="194" t="s">
        <v>94</v>
      </c>
      <c r="D8" s="210"/>
      <c r="E8" s="210">
        <v>5500</v>
      </c>
      <c r="F8" s="210">
        <v>11000</v>
      </c>
      <c r="G8" s="210">
        <v>5500</v>
      </c>
      <c r="H8" s="210"/>
      <c r="I8" s="210"/>
      <c r="J8" s="210">
        <v>5500</v>
      </c>
      <c r="K8" s="210"/>
      <c r="L8" s="210">
        <v>0.01</v>
      </c>
      <c r="M8" s="210">
        <v>5500</v>
      </c>
      <c r="N8" s="210"/>
      <c r="O8" s="222"/>
      <c r="P8" s="210">
        <v>5500</v>
      </c>
      <c r="Q8" s="210">
        <v>5500</v>
      </c>
      <c r="R8" s="210">
        <v>5500</v>
      </c>
      <c r="S8" s="210">
        <v>5500</v>
      </c>
      <c r="T8" s="210">
        <v>5500</v>
      </c>
      <c r="U8" s="210">
        <v>5500</v>
      </c>
      <c r="V8" s="210">
        <v>5500</v>
      </c>
      <c r="W8" s="210"/>
      <c r="X8" s="210"/>
      <c r="Y8" s="210">
        <v>5500</v>
      </c>
      <c r="Z8" s="210"/>
      <c r="AA8" s="222">
        <v>5500</v>
      </c>
    </row>
    <row r="9" spans="1:27" x14ac:dyDescent="0.25">
      <c r="A9" s="193"/>
      <c r="B9" s="209"/>
      <c r="C9" s="194" t="s">
        <v>13</v>
      </c>
      <c r="D9" s="210">
        <v>2750</v>
      </c>
      <c r="E9" s="210"/>
      <c r="F9" s="210">
        <v>2750</v>
      </c>
      <c r="G9" s="210"/>
      <c r="H9" s="210"/>
      <c r="I9" s="210">
        <v>2750</v>
      </c>
      <c r="J9" s="210"/>
      <c r="K9" s="210"/>
      <c r="L9" s="210">
        <v>2750</v>
      </c>
      <c r="M9" s="210"/>
      <c r="N9" s="210"/>
      <c r="O9" s="222"/>
      <c r="P9" s="210">
        <v>2750</v>
      </c>
      <c r="Q9" s="210">
        <v>2750</v>
      </c>
      <c r="R9" s="210"/>
      <c r="S9" s="210"/>
      <c r="T9" s="210">
        <v>2750</v>
      </c>
      <c r="U9" s="210"/>
      <c r="V9" s="210">
        <v>2750</v>
      </c>
      <c r="W9" s="210"/>
      <c r="X9" s="210"/>
      <c r="Y9" s="210"/>
      <c r="Z9" s="210">
        <v>2750</v>
      </c>
      <c r="AA9" s="222"/>
    </row>
    <row r="10" spans="1:27" x14ac:dyDescent="0.25">
      <c r="A10" s="193"/>
      <c r="B10" s="209"/>
      <c r="C10" s="194" t="s">
        <v>127</v>
      </c>
      <c r="D10" s="210"/>
      <c r="E10" s="210">
        <v>2750</v>
      </c>
      <c r="F10" s="210"/>
      <c r="G10" s="210"/>
      <c r="H10" s="210"/>
      <c r="I10" s="210">
        <v>2750</v>
      </c>
      <c r="J10" s="210"/>
      <c r="K10" s="210"/>
      <c r="L10" s="210"/>
      <c r="M10" s="210"/>
      <c r="N10" s="210"/>
      <c r="O10" s="222"/>
      <c r="P10" s="210">
        <v>2750</v>
      </c>
      <c r="Q10" s="210"/>
      <c r="R10" s="210"/>
      <c r="S10" s="210"/>
      <c r="T10" s="210"/>
      <c r="U10" s="210"/>
      <c r="V10" s="210">
        <v>2750</v>
      </c>
      <c r="W10" s="210"/>
      <c r="X10" s="210"/>
      <c r="Y10" s="210"/>
      <c r="Z10" s="210"/>
      <c r="AA10" s="222">
        <v>2750</v>
      </c>
    </row>
    <row r="11" spans="1:27" x14ac:dyDescent="0.25">
      <c r="A11" s="193"/>
      <c r="B11" s="209"/>
      <c r="C11" s="194" t="s">
        <v>36</v>
      </c>
      <c r="D11" s="210"/>
      <c r="E11" s="210"/>
      <c r="F11" s="210">
        <v>5500</v>
      </c>
      <c r="G11" s="210"/>
      <c r="H11" s="210"/>
      <c r="I11" s="210"/>
      <c r="J11" s="210">
        <v>2750</v>
      </c>
      <c r="K11" s="210"/>
      <c r="L11" s="210">
        <v>2750</v>
      </c>
      <c r="M11" s="210">
        <v>2750</v>
      </c>
      <c r="N11" s="210">
        <v>2750</v>
      </c>
      <c r="O11" s="222">
        <v>2750</v>
      </c>
      <c r="P11" s="210">
        <v>5500</v>
      </c>
      <c r="Q11" s="210">
        <v>5500</v>
      </c>
      <c r="R11" s="210">
        <v>2750</v>
      </c>
      <c r="S11" s="210">
        <v>5500</v>
      </c>
      <c r="T11" s="210"/>
      <c r="U11" s="210">
        <v>2750</v>
      </c>
      <c r="V11" s="210">
        <v>2750</v>
      </c>
      <c r="W11" s="210"/>
      <c r="X11" s="210">
        <v>2750</v>
      </c>
      <c r="Y11" s="210">
        <v>2750</v>
      </c>
      <c r="Z11" s="210"/>
      <c r="AA11" s="222">
        <v>2750</v>
      </c>
    </row>
    <row r="12" spans="1:27" x14ac:dyDescent="0.25">
      <c r="A12" s="193"/>
      <c r="B12" s="209"/>
      <c r="C12" s="194" t="s">
        <v>22</v>
      </c>
      <c r="D12" s="210"/>
      <c r="E12" s="210">
        <v>5500</v>
      </c>
      <c r="F12" s="210">
        <v>5500</v>
      </c>
      <c r="G12" s="210">
        <v>11000</v>
      </c>
      <c r="H12" s="210">
        <v>5500</v>
      </c>
      <c r="I12" s="210">
        <v>5500</v>
      </c>
      <c r="J12" s="210">
        <v>5500</v>
      </c>
      <c r="K12" s="210">
        <v>5500</v>
      </c>
      <c r="L12" s="210">
        <v>11000</v>
      </c>
      <c r="M12" s="210">
        <v>16500</v>
      </c>
      <c r="N12" s="210">
        <v>16500</v>
      </c>
      <c r="O12" s="222">
        <v>11000</v>
      </c>
      <c r="P12" s="210">
        <v>13750</v>
      </c>
      <c r="Q12" s="210">
        <v>19250</v>
      </c>
      <c r="R12" s="210">
        <v>19250</v>
      </c>
      <c r="S12" s="210">
        <v>22000</v>
      </c>
      <c r="T12" s="210">
        <v>13750</v>
      </c>
      <c r="U12" s="210">
        <v>5500</v>
      </c>
      <c r="V12" s="210">
        <v>8250</v>
      </c>
      <c r="W12" s="210">
        <v>5500</v>
      </c>
      <c r="X12" s="210">
        <v>13750</v>
      </c>
      <c r="Y12" s="210">
        <v>11000</v>
      </c>
      <c r="Z12" s="210">
        <v>11000</v>
      </c>
      <c r="AA12" s="222">
        <v>11000</v>
      </c>
    </row>
    <row r="13" spans="1:27" x14ac:dyDescent="0.25">
      <c r="A13" s="193"/>
      <c r="B13" s="209"/>
      <c r="C13" s="194" t="s">
        <v>29</v>
      </c>
      <c r="D13" s="210"/>
      <c r="E13" s="210"/>
      <c r="F13" s="210"/>
      <c r="G13" s="210">
        <v>5500</v>
      </c>
      <c r="H13" s="210"/>
      <c r="I13" s="210">
        <v>5500</v>
      </c>
      <c r="J13" s="210">
        <v>5500</v>
      </c>
      <c r="K13" s="210"/>
      <c r="L13" s="210">
        <v>5500</v>
      </c>
      <c r="M13" s="210"/>
      <c r="N13" s="210"/>
      <c r="O13" s="222">
        <v>5500</v>
      </c>
      <c r="P13" s="210"/>
      <c r="Q13" s="210">
        <v>5500</v>
      </c>
      <c r="R13" s="210">
        <v>5500</v>
      </c>
      <c r="S13" s="210">
        <v>5500</v>
      </c>
      <c r="T13" s="210"/>
      <c r="U13" s="210">
        <v>5500</v>
      </c>
      <c r="V13" s="210"/>
      <c r="W13" s="210">
        <v>5500</v>
      </c>
      <c r="X13" s="210"/>
      <c r="Y13" s="210">
        <v>5500</v>
      </c>
      <c r="Z13" s="210"/>
      <c r="AA13" s="222">
        <v>5500</v>
      </c>
    </row>
    <row r="14" spans="1:27" x14ac:dyDescent="0.25">
      <c r="A14" s="193"/>
      <c r="B14" s="209"/>
      <c r="C14" s="194" t="s">
        <v>19</v>
      </c>
      <c r="D14" s="210"/>
      <c r="E14" s="210">
        <v>7268</v>
      </c>
      <c r="F14" s="210"/>
      <c r="G14" s="210">
        <v>5500</v>
      </c>
      <c r="H14" s="210">
        <v>5500</v>
      </c>
      <c r="I14" s="210"/>
      <c r="J14" s="210"/>
      <c r="K14" s="210"/>
      <c r="L14" s="210">
        <v>5500</v>
      </c>
      <c r="M14" s="210">
        <v>5500</v>
      </c>
      <c r="N14" s="210">
        <v>5500</v>
      </c>
      <c r="O14" s="222"/>
      <c r="P14" s="210">
        <v>5500</v>
      </c>
      <c r="Q14" s="210"/>
      <c r="R14" s="210">
        <v>5500</v>
      </c>
      <c r="S14" s="210"/>
      <c r="T14" s="210">
        <v>5500</v>
      </c>
      <c r="U14" s="210"/>
      <c r="V14" s="210">
        <v>5500</v>
      </c>
      <c r="W14" s="210"/>
      <c r="X14" s="210">
        <v>5500</v>
      </c>
      <c r="Y14" s="210">
        <v>5500</v>
      </c>
      <c r="Z14" s="210">
        <v>5500</v>
      </c>
      <c r="AA14" s="222"/>
    </row>
    <row r="15" spans="1:27" x14ac:dyDescent="0.25">
      <c r="A15" s="193"/>
      <c r="B15" s="209"/>
      <c r="C15" s="194" t="s">
        <v>25</v>
      </c>
      <c r="D15" s="210"/>
      <c r="E15" s="210">
        <v>3744</v>
      </c>
      <c r="F15" s="210">
        <v>7484</v>
      </c>
      <c r="G15" s="210">
        <v>11232</v>
      </c>
      <c r="H15" s="210">
        <v>11228</v>
      </c>
      <c r="I15" s="210">
        <v>14976</v>
      </c>
      <c r="J15" s="210">
        <v>11228</v>
      </c>
      <c r="K15" s="210"/>
      <c r="L15" s="210">
        <v>14972</v>
      </c>
      <c r="M15" s="210">
        <v>14976</v>
      </c>
      <c r="N15" s="210">
        <v>11228</v>
      </c>
      <c r="O15" s="222">
        <v>7488</v>
      </c>
      <c r="P15" s="210"/>
      <c r="Q15" s="210">
        <v>3744</v>
      </c>
      <c r="R15" s="210">
        <v>11232</v>
      </c>
      <c r="S15" s="210">
        <v>11232</v>
      </c>
      <c r="T15" s="210">
        <v>3744</v>
      </c>
      <c r="U15" s="210"/>
      <c r="V15" s="210">
        <v>11232</v>
      </c>
      <c r="W15" s="210"/>
      <c r="X15" s="210">
        <v>7488</v>
      </c>
      <c r="Y15" s="210">
        <v>7488</v>
      </c>
      <c r="Z15" s="210">
        <v>7488</v>
      </c>
      <c r="AA15" s="222">
        <v>7488</v>
      </c>
    </row>
    <row r="16" spans="1:27" x14ac:dyDescent="0.25">
      <c r="A16" s="193"/>
      <c r="B16" s="209"/>
      <c r="C16" s="194" t="s">
        <v>17</v>
      </c>
      <c r="D16" s="210"/>
      <c r="E16" s="210">
        <v>11000</v>
      </c>
      <c r="F16" s="210">
        <v>11000</v>
      </c>
      <c r="G16" s="210">
        <v>22000</v>
      </c>
      <c r="H16" s="210">
        <v>16500</v>
      </c>
      <c r="I16" s="210">
        <v>16500</v>
      </c>
      <c r="J16" s="210">
        <v>16500</v>
      </c>
      <c r="K16" s="210"/>
      <c r="L16" s="210">
        <v>33000</v>
      </c>
      <c r="M16" s="210">
        <v>22000</v>
      </c>
      <c r="N16" s="210">
        <v>11000</v>
      </c>
      <c r="O16" s="222">
        <v>11000</v>
      </c>
      <c r="P16" s="210">
        <v>27500</v>
      </c>
      <c r="Q16" s="210">
        <v>33000</v>
      </c>
      <c r="R16" s="210">
        <v>16500</v>
      </c>
      <c r="S16" s="210">
        <v>5500</v>
      </c>
      <c r="T16" s="210">
        <v>5500</v>
      </c>
      <c r="U16" s="210">
        <v>16500</v>
      </c>
      <c r="V16" s="210">
        <v>22000</v>
      </c>
      <c r="W16" s="210"/>
      <c r="X16" s="210">
        <v>27500</v>
      </c>
      <c r="Y16" s="210">
        <v>22000</v>
      </c>
      <c r="Z16" s="210">
        <v>5500</v>
      </c>
      <c r="AA16" s="222">
        <v>33000</v>
      </c>
    </row>
    <row r="17" spans="1:27" ht="15.75" thickBot="1" x14ac:dyDescent="0.3">
      <c r="A17" s="211"/>
      <c r="B17" s="212"/>
      <c r="C17" s="213" t="s">
        <v>15</v>
      </c>
      <c r="D17" s="214"/>
      <c r="E17" s="214"/>
      <c r="F17" s="214">
        <v>1500</v>
      </c>
      <c r="G17" s="214"/>
      <c r="H17" s="214"/>
      <c r="I17" s="214"/>
      <c r="J17" s="214"/>
      <c r="K17" s="214"/>
      <c r="L17" s="214"/>
      <c r="M17" s="214"/>
      <c r="N17" s="214"/>
      <c r="O17" s="223"/>
      <c r="P17" s="214"/>
      <c r="Q17" s="214"/>
      <c r="R17" s="214"/>
      <c r="S17" s="214"/>
      <c r="T17" s="214"/>
      <c r="U17" s="214">
        <v>1100</v>
      </c>
      <c r="V17" s="214"/>
      <c r="W17" s="214"/>
      <c r="X17" s="214"/>
      <c r="Y17" s="214"/>
      <c r="Z17" s="214"/>
      <c r="AA17" s="223"/>
    </row>
    <row r="18" spans="1:27" ht="15.75" thickBot="1" x14ac:dyDescent="0.3">
      <c r="A18" s="183" t="s">
        <v>351</v>
      </c>
      <c r="B18" s="111"/>
      <c r="C18" s="219"/>
      <c r="D18" s="220">
        <f>SUM(D6:D17)</f>
        <v>2750</v>
      </c>
      <c r="E18" s="220">
        <f t="shared" ref="E18:AA18" si="0">SUM(E6:E17)</f>
        <v>41262</v>
      </c>
      <c r="F18" s="220">
        <f t="shared" si="0"/>
        <v>44734</v>
      </c>
      <c r="G18" s="220">
        <f t="shared" si="0"/>
        <v>60732</v>
      </c>
      <c r="H18" s="220">
        <f t="shared" si="0"/>
        <v>38728</v>
      </c>
      <c r="I18" s="220">
        <f t="shared" si="0"/>
        <v>53476</v>
      </c>
      <c r="J18" s="220">
        <f t="shared" si="0"/>
        <v>52478</v>
      </c>
      <c r="K18" s="220">
        <f t="shared" si="0"/>
        <v>5500</v>
      </c>
      <c r="L18" s="220">
        <f t="shared" si="0"/>
        <v>75472.010000000009</v>
      </c>
      <c r="M18" s="220">
        <f t="shared" si="0"/>
        <v>78226</v>
      </c>
      <c r="N18" s="220">
        <f t="shared" si="0"/>
        <v>46978</v>
      </c>
      <c r="O18" s="224">
        <f t="shared" si="0"/>
        <v>37738</v>
      </c>
      <c r="P18" s="220">
        <f t="shared" si="0"/>
        <v>68750</v>
      </c>
      <c r="Q18" s="220">
        <f t="shared" si="0"/>
        <v>75244</v>
      </c>
      <c r="R18" s="220">
        <f t="shared" si="0"/>
        <v>66232</v>
      </c>
      <c r="S18" s="220">
        <f t="shared" si="0"/>
        <v>66232</v>
      </c>
      <c r="T18" s="220">
        <f t="shared" si="0"/>
        <v>36744</v>
      </c>
      <c r="U18" s="220">
        <f t="shared" si="0"/>
        <v>36850</v>
      </c>
      <c r="V18" s="220">
        <f t="shared" si="0"/>
        <v>66232</v>
      </c>
      <c r="W18" s="220">
        <f t="shared" si="0"/>
        <v>11000</v>
      </c>
      <c r="X18" s="220">
        <f t="shared" si="0"/>
        <v>62488</v>
      </c>
      <c r="Y18" s="220">
        <f t="shared" si="0"/>
        <v>59738</v>
      </c>
      <c r="Z18" s="220">
        <f t="shared" si="0"/>
        <v>32238</v>
      </c>
      <c r="AA18" s="224">
        <f t="shared" si="0"/>
        <v>73488</v>
      </c>
    </row>
    <row r="19" spans="1:27" ht="8.25" customHeight="1" x14ac:dyDescent="0.25">
      <c r="A19" s="215"/>
      <c r="B19" s="216"/>
      <c r="C19" s="217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25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25"/>
    </row>
    <row r="20" spans="1:27" x14ac:dyDescent="0.25">
      <c r="A20" s="193"/>
      <c r="B20" s="209" t="s">
        <v>390</v>
      </c>
      <c r="C20" s="194" t="s">
        <v>27</v>
      </c>
      <c r="D20" s="210">
        <v>5400</v>
      </c>
      <c r="E20" s="210">
        <v>21600</v>
      </c>
      <c r="F20" s="210">
        <v>16200</v>
      </c>
      <c r="G20" s="210">
        <v>21600</v>
      </c>
      <c r="H20" s="210">
        <v>5400</v>
      </c>
      <c r="I20" s="210">
        <v>21600</v>
      </c>
      <c r="J20" s="210">
        <v>16200</v>
      </c>
      <c r="K20" s="210"/>
      <c r="L20" s="210">
        <v>16200</v>
      </c>
      <c r="M20" s="210">
        <v>16200</v>
      </c>
      <c r="N20" s="210">
        <v>16200</v>
      </c>
      <c r="O20" s="222">
        <v>5400</v>
      </c>
      <c r="P20" s="210">
        <v>21600</v>
      </c>
      <c r="Q20" s="210">
        <v>5400</v>
      </c>
      <c r="R20" s="210">
        <v>5400</v>
      </c>
      <c r="S20" s="210">
        <v>5400</v>
      </c>
      <c r="T20" s="210"/>
      <c r="U20" s="210">
        <v>5400</v>
      </c>
      <c r="V20" s="210"/>
      <c r="W20" s="210">
        <v>5400</v>
      </c>
      <c r="X20" s="210">
        <v>5400</v>
      </c>
      <c r="Y20" s="210"/>
      <c r="Z20" s="210">
        <v>5400</v>
      </c>
      <c r="AA20" s="222"/>
    </row>
    <row r="21" spans="1:27" x14ac:dyDescent="0.25">
      <c r="A21" s="193"/>
      <c r="B21" s="209" t="s">
        <v>106</v>
      </c>
      <c r="C21" s="194" t="s">
        <v>58</v>
      </c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22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22"/>
    </row>
    <row r="22" spans="1:27" x14ac:dyDescent="0.25">
      <c r="A22" s="193"/>
      <c r="B22" s="209"/>
      <c r="C22" s="194" t="s">
        <v>81</v>
      </c>
      <c r="D22" s="210"/>
      <c r="E22" s="210"/>
      <c r="F22" s="210">
        <v>11000</v>
      </c>
      <c r="G22" s="210">
        <v>5500</v>
      </c>
      <c r="H22" s="210">
        <v>5500</v>
      </c>
      <c r="I22" s="210">
        <v>5500</v>
      </c>
      <c r="J22" s="210">
        <v>5500</v>
      </c>
      <c r="K22" s="210"/>
      <c r="L22" s="210"/>
      <c r="M22" s="210">
        <v>5500</v>
      </c>
      <c r="N22" s="210">
        <v>5500</v>
      </c>
      <c r="O22" s="222"/>
      <c r="P22" s="210"/>
      <c r="Q22" s="210">
        <v>5500</v>
      </c>
      <c r="R22" s="210"/>
      <c r="S22" s="210"/>
      <c r="T22" s="210"/>
      <c r="U22" s="210"/>
      <c r="V22" s="210"/>
      <c r="W22" s="210"/>
      <c r="X22" s="210"/>
      <c r="Y22" s="210"/>
      <c r="Z22" s="210"/>
      <c r="AA22" s="222"/>
    </row>
    <row r="23" spans="1:27" x14ac:dyDescent="0.25">
      <c r="A23" s="193"/>
      <c r="B23" s="209"/>
      <c r="C23" s="194" t="s">
        <v>11</v>
      </c>
      <c r="D23" s="210"/>
      <c r="E23" s="210">
        <v>5920</v>
      </c>
      <c r="F23" s="210">
        <v>5920</v>
      </c>
      <c r="G23" s="210">
        <v>11840</v>
      </c>
      <c r="H23" s="210">
        <v>5920</v>
      </c>
      <c r="I23" s="210">
        <v>5920</v>
      </c>
      <c r="J23" s="210">
        <v>5920</v>
      </c>
      <c r="K23" s="210"/>
      <c r="L23" s="210">
        <v>11840</v>
      </c>
      <c r="M23" s="210">
        <v>11840</v>
      </c>
      <c r="N23" s="210">
        <v>5920</v>
      </c>
      <c r="O23" s="222"/>
      <c r="P23" s="210">
        <v>5920</v>
      </c>
      <c r="Q23" s="210">
        <v>5920</v>
      </c>
      <c r="R23" s="210"/>
      <c r="S23" s="210"/>
      <c r="T23" s="210"/>
      <c r="U23" s="210"/>
      <c r="V23" s="210"/>
      <c r="W23" s="210"/>
      <c r="X23" s="210"/>
      <c r="Y23" s="210"/>
      <c r="Z23" s="210"/>
      <c r="AA23" s="222"/>
    </row>
    <row r="24" spans="1:27" x14ac:dyDescent="0.25">
      <c r="A24" s="193"/>
      <c r="B24" s="209"/>
      <c r="C24" s="194" t="s">
        <v>10</v>
      </c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22">
        <v>4816</v>
      </c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22"/>
    </row>
    <row r="25" spans="1:27" x14ac:dyDescent="0.25">
      <c r="A25" s="193"/>
      <c r="B25" s="209"/>
      <c r="C25" s="194" t="s">
        <v>400</v>
      </c>
      <c r="D25" s="210"/>
      <c r="E25" s="210"/>
      <c r="F25" s="210"/>
      <c r="G25" s="210"/>
      <c r="H25" s="210"/>
      <c r="I25" s="210"/>
      <c r="J25" s="210"/>
      <c r="K25" s="210"/>
      <c r="L25" s="210"/>
      <c r="M25" s="210">
        <v>9432</v>
      </c>
      <c r="N25" s="210"/>
      <c r="O25" s="222"/>
      <c r="P25" s="210"/>
      <c r="Q25" s="210"/>
      <c r="R25" s="210">
        <v>4716</v>
      </c>
      <c r="S25" s="210"/>
      <c r="T25" s="210"/>
      <c r="U25" s="210">
        <v>4716</v>
      </c>
      <c r="V25" s="210"/>
      <c r="W25" s="210"/>
      <c r="X25" s="210"/>
      <c r="Y25" s="210"/>
      <c r="Z25" s="210"/>
      <c r="AA25" s="222"/>
    </row>
    <row r="26" spans="1:27" x14ac:dyDescent="0.25">
      <c r="A26" s="193"/>
      <c r="B26" s="209"/>
      <c r="C26" s="194" t="s">
        <v>350</v>
      </c>
      <c r="D26" s="210"/>
      <c r="E26" s="210"/>
      <c r="F26" s="210"/>
      <c r="G26" s="210"/>
      <c r="H26" s="210">
        <v>1700</v>
      </c>
      <c r="I26" s="210"/>
      <c r="J26" s="210"/>
      <c r="K26" s="210"/>
      <c r="L26" s="210"/>
      <c r="M26" s="210"/>
      <c r="N26" s="210"/>
      <c r="O26" s="222"/>
      <c r="P26" s="210">
        <v>1700</v>
      </c>
      <c r="Q26" s="210"/>
      <c r="R26" s="210"/>
      <c r="S26" s="210"/>
      <c r="T26" s="210"/>
      <c r="U26" s="210"/>
      <c r="V26" s="210"/>
      <c r="W26" s="210"/>
      <c r="X26" s="210"/>
      <c r="Y26" s="210">
        <v>1700</v>
      </c>
      <c r="Z26" s="210"/>
      <c r="AA26" s="222">
        <v>1700</v>
      </c>
    </row>
    <row r="27" spans="1:27" x14ac:dyDescent="0.25">
      <c r="A27" s="193"/>
      <c r="B27" s="209"/>
      <c r="C27" s="194" t="s">
        <v>163</v>
      </c>
      <c r="D27" s="210"/>
      <c r="E27" s="210"/>
      <c r="F27" s="210">
        <v>4200</v>
      </c>
      <c r="G27" s="210">
        <v>4200</v>
      </c>
      <c r="H27" s="210"/>
      <c r="I27" s="210">
        <v>4200</v>
      </c>
      <c r="J27" s="210">
        <v>4200</v>
      </c>
      <c r="K27" s="210"/>
      <c r="L27" s="210">
        <v>2</v>
      </c>
      <c r="M27" s="210">
        <v>8401</v>
      </c>
      <c r="N27" s="210">
        <v>2</v>
      </c>
      <c r="O27" s="222">
        <v>4201</v>
      </c>
      <c r="P27" s="210">
        <v>4202</v>
      </c>
      <c r="Q27" s="210">
        <v>2</v>
      </c>
      <c r="R27" s="210">
        <v>4201</v>
      </c>
      <c r="S27" s="210">
        <v>4204</v>
      </c>
      <c r="T27" s="210">
        <v>4202</v>
      </c>
      <c r="U27" s="210">
        <v>4202</v>
      </c>
      <c r="V27" s="210">
        <v>4</v>
      </c>
      <c r="W27" s="210">
        <v>1</v>
      </c>
      <c r="X27" s="210">
        <v>8400</v>
      </c>
      <c r="Y27" s="210">
        <v>8400</v>
      </c>
      <c r="Z27" s="210"/>
      <c r="AA27" s="222">
        <v>4200</v>
      </c>
    </row>
    <row r="28" spans="1:27" x14ac:dyDescent="0.25">
      <c r="A28" s="193"/>
      <c r="B28" s="209"/>
      <c r="C28" s="194" t="s">
        <v>82</v>
      </c>
      <c r="D28" s="210"/>
      <c r="E28" s="210"/>
      <c r="F28" s="210">
        <v>5500</v>
      </c>
      <c r="G28" s="210"/>
      <c r="H28" s="210"/>
      <c r="I28" s="210"/>
      <c r="J28" s="210">
        <v>5500</v>
      </c>
      <c r="K28" s="210"/>
      <c r="L28" s="210"/>
      <c r="M28" s="210">
        <v>5500</v>
      </c>
      <c r="N28" s="210">
        <v>5500</v>
      </c>
      <c r="O28" s="222"/>
      <c r="P28" s="210">
        <v>5500</v>
      </c>
      <c r="Q28" s="210"/>
      <c r="R28" s="210">
        <v>5500</v>
      </c>
      <c r="S28" s="210">
        <v>5500</v>
      </c>
      <c r="T28" s="210"/>
      <c r="U28" s="210">
        <v>6314</v>
      </c>
      <c r="V28" s="210">
        <v>5504</v>
      </c>
      <c r="W28" s="210"/>
      <c r="X28" s="210">
        <v>5500</v>
      </c>
      <c r="Y28" s="210">
        <v>5508</v>
      </c>
      <c r="Z28" s="210"/>
      <c r="AA28" s="222">
        <v>5504</v>
      </c>
    </row>
    <row r="29" spans="1:27" x14ac:dyDescent="0.25">
      <c r="A29" s="193"/>
      <c r="B29" s="209"/>
      <c r="C29" s="194" t="s">
        <v>55</v>
      </c>
      <c r="D29" s="210"/>
      <c r="E29" s="210"/>
      <c r="F29" s="210"/>
      <c r="G29" s="210"/>
      <c r="H29" s="210">
        <v>3032</v>
      </c>
      <c r="I29" s="210"/>
      <c r="J29" s="210"/>
      <c r="K29" s="210"/>
      <c r="L29" s="210">
        <v>3032</v>
      </c>
      <c r="M29" s="210"/>
      <c r="N29" s="210"/>
      <c r="O29" s="222"/>
      <c r="P29" s="210">
        <v>3032</v>
      </c>
      <c r="Q29" s="210"/>
      <c r="R29" s="210">
        <v>3032</v>
      </c>
      <c r="S29" s="210"/>
      <c r="T29" s="210"/>
      <c r="U29" s="210">
        <v>3032</v>
      </c>
      <c r="V29" s="210"/>
      <c r="W29" s="210"/>
      <c r="X29" s="210">
        <v>3032</v>
      </c>
      <c r="Y29" s="210"/>
      <c r="Z29" s="210"/>
      <c r="AA29" s="222"/>
    </row>
    <row r="30" spans="1:27" x14ac:dyDescent="0.25">
      <c r="A30" s="193"/>
      <c r="B30" s="209"/>
      <c r="C30" s="194" t="s">
        <v>83</v>
      </c>
      <c r="D30" s="210"/>
      <c r="E30" s="210"/>
      <c r="F30" s="210"/>
      <c r="G30" s="210"/>
      <c r="H30" s="210"/>
      <c r="I30" s="210"/>
      <c r="J30" s="210"/>
      <c r="K30" s="210"/>
      <c r="L30" s="210"/>
      <c r="M30" s="210">
        <v>2750</v>
      </c>
      <c r="N30" s="210"/>
      <c r="O30" s="222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22"/>
    </row>
    <row r="31" spans="1:27" x14ac:dyDescent="0.25">
      <c r="A31" s="193"/>
      <c r="B31" s="209"/>
      <c r="C31" s="194" t="s">
        <v>84</v>
      </c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22"/>
      <c r="P31" s="210"/>
      <c r="Q31" s="210">
        <v>5500</v>
      </c>
      <c r="R31" s="210"/>
      <c r="S31" s="210"/>
      <c r="T31" s="210"/>
      <c r="U31" s="210"/>
      <c r="V31" s="210"/>
      <c r="W31" s="210"/>
      <c r="X31" s="210"/>
      <c r="Y31" s="210"/>
      <c r="Z31" s="210"/>
      <c r="AA31" s="222"/>
    </row>
    <row r="32" spans="1:27" x14ac:dyDescent="0.25">
      <c r="A32" s="193"/>
      <c r="B32" s="209"/>
      <c r="C32" s="194" t="s">
        <v>158</v>
      </c>
      <c r="D32" s="210"/>
      <c r="E32" s="210"/>
      <c r="F32" s="210"/>
      <c r="G32" s="210"/>
      <c r="H32" s="210"/>
      <c r="I32" s="210"/>
      <c r="J32" s="210"/>
      <c r="K32" s="210"/>
      <c r="L32" s="210">
        <v>5838</v>
      </c>
      <c r="M32" s="210"/>
      <c r="N32" s="210"/>
      <c r="O32" s="222"/>
      <c r="P32" s="210"/>
      <c r="Q32" s="210">
        <v>6672</v>
      </c>
      <c r="R32" s="210"/>
      <c r="S32" s="210"/>
      <c r="T32" s="210"/>
      <c r="U32" s="210"/>
      <c r="V32" s="210"/>
      <c r="W32" s="210"/>
      <c r="X32" s="210"/>
      <c r="Y32" s="210"/>
      <c r="Z32" s="210"/>
      <c r="AA32" s="222"/>
    </row>
    <row r="33" spans="1:27" x14ac:dyDescent="0.25">
      <c r="A33" s="193"/>
      <c r="B33" s="209"/>
      <c r="C33" s="194" t="s">
        <v>589</v>
      </c>
      <c r="D33" s="210"/>
      <c r="E33" s="210">
        <v>1770</v>
      </c>
      <c r="F33" s="210"/>
      <c r="G33" s="210">
        <v>3046</v>
      </c>
      <c r="H33" s="210"/>
      <c r="I33" s="210"/>
      <c r="J33" s="210"/>
      <c r="K33" s="210"/>
      <c r="L33" s="210"/>
      <c r="M33" s="210"/>
      <c r="N33" s="210"/>
      <c r="O33" s="222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22"/>
    </row>
    <row r="34" spans="1:27" x14ac:dyDescent="0.25">
      <c r="A34" s="193"/>
      <c r="B34" s="209" t="s">
        <v>192</v>
      </c>
      <c r="C34" s="194" t="s">
        <v>193</v>
      </c>
      <c r="D34" s="210"/>
      <c r="E34" s="210"/>
      <c r="F34" s="210"/>
      <c r="G34" s="210"/>
      <c r="H34" s="210"/>
      <c r="I34" s="210"/>
      <c r="J34" s="210">
        <v>2334</v>
      </c>
      <c r="K34" s="210"/>
      <c r="L34" s="210">
        <v>2334</v>
      </c>
      <c r="M34" s="210">
        <v>0.01</v>
      </c>
      <c r="N34" s="210">
        <v>2334</v>
      </c>
      <c r="O34" s="222"/>
      <c r="P34" s="210"/>
      <c r="Q34" s="210">
        <v>2382</v>
      </c>
      <c r="R34" s="210"/>
      <c r="S34" s="210">
        <v>2382</v>
      </c>
      <c r="T34" s="210"/>
      <c r="U34" s="210">
        <v>2382</v>
      </c>
      <c r="V34" s="210">
        <v>2382</v>
      </c>
      <c r="W34" s="210"/>
      <c r="X34" s="210"/>
      <c r="Y34" s="210">
        <v>2382</v>
      </c>
      <c r="Z34" s="210"/>
      <c r="AA34" s="222">
        <v>2382</v>
      </c>
    </row>
    <row r="35" spans="1:27" ht="15.75" thickBot="1" x14ac:dyDescent="0.3">
      <c r="A35" s="211"/>
      <c r="B35" s="212"/>
      <c r="C35" s="213" t="s">
        <v>194</v>
      </c>
      <c r="D35" s="214"/>
      <c r="E35" s="214"/>
      <c r="F35" s="214"/>
      <c r="G35" s="214"/>
      <c r="H35" s="214">
        <v>0.01</v>
      </c>
      <c r="I35" s="214"/>
      <c r="J35" s="214"/>
      <c r="K35" s="214"/>
      <c r="L35" s="214">
        <v>2382</v>
      </c>
      <c r="M35" s="214">
        <v>0.01</v>
      </c>
      <c r="N35" s="214"/>
      <c r="O35" s="223"/>
      <c r="P35" s="214"/>
      <c r="Q35" s="214"/>
      <c r="R35" s="214">
        <v>2334</v>
      </c>
      <c r="S35" s="214"/>
      <c r="T35" s="214"/>
      <c r="U35" s="214">
        <v>2334</v>
      </c>
      <c r="V35" s="214"/>
      <c r="W35" s="214"/>
      <c r="X35" s="214"/>
      <c r="Y35" s="214"/>
      <c r="Z35" s="214">
        <v>2334</v>
      </c>
      <c r="AA35" s="223"/>
    </row>
    <row r="36" spans="1:27" ht="15.75" thickBot="1" x14ac:dyDescent="0.3">
      <c r="A36" s="183" t="s">
        <v>630</v>
      </c>
      <c r="B36" s="111"/>
      <c r="C36" s="221"/>
      <c r="D36" s="172">
        <f>SUM(D20:D35)</f>
        <v>5400</v>
      </c>
      <c r="E36" s="172">
        <f t="shared" ref="E36:AA36" si="1">SUM(E20:E35)</f>
        <v>29290</v>
      </c>
      <c r="F36" s="172">
        <f t="shared" si="1"/>
        <v>42820</v>
      </c>
      <c r="G36" s="172">
        <f t="shared" si="1"/>
        <v>46186</v>
      </c>
      <c r="H36" s="172">
        <f t="shared" si="1"/>
        <v>21552.01</v>
      </c>
      <c r="I36" s="172">
        <f t="shared" si="1"/>
        <v>37220</v>
      </c>
      <c r="J36" s="172">
        <f t="shared" si="1"/>
        <v>39654</v>
      </c>
      <c r="K36" s="172">
        <f t="shared" si="1"/>
        <v>0</v>
      </c>
      <c r="L36" s="172">
        <f t="shared" si="1"/>
        <v>41628</v>
      </c>
      <c r="M36" s="172">
        <f t="shared" si="1"/>
        <v>59623.020000000004</v>
      </c>
      <c r="N36" s="172">
        <f t="shared" si="1"/>
        <v>35456</v>
      </c>
      <c r="O36" s="198">
        <f t="shared" si="1"/>
        <v>14417</v>
      </c>
      <c r="P36" s="172">
        <f t="shared" si="1"/>
        <v>41954</v>
      </c>
      <c r="Q36" s="172">
        <f t="shared" si="1"/>
        <v>31376</v>
      </c>
      <c r="R36" s="172">
        <f t="shared" si="1"/>
        <v>25183</v>
      </c>
      <c r="S36" s="172">
        <f t="shared" si="1"/>
        <v>17486</v>
      </c>
      <c r="T36" s="172">
        <f t="shared" si="1"/>
        <v>4202</v>
      </c>
      <c r="U36" s="172">
        <f t="shared" si="1"/>
        <v>28380</v>
      </c>
      <c r="V36" s="172">
        <f t="shared" si="1"/>
        <v>7890</v>
      </c>
      <c r="W36" s="172">
        <f t="shared" si="1"/>
        <v>5401</v>
      </c>
      <c r="X36" s="172">
        <f t="shared" si="1"/>
        <v>22332</v>
      </c>
      <c r="Y36" s="172">
        <f t="shared" si="1"/>
        <v>17990</v>
      </c>
      <c r="Z36" s="172">
        <f t="shared" si="1"/>
        <v>7734</v>
      </c>
      <c r="AA36" s="198">
        <f t="shared" si="1"/>
        <v>13786</v>
      </c>
    </row>
    <row r="38" spans="1:27" x14ac:dyDescent="0.25">
      <c r="D38" s="51"/>
      <c r="E38" s="51"/>
      <c r="F38" s="51"/>
      <c r="G38" s="51">
        <f t="shared" ref="G38:O38" si="2">SUM(G18+G36)</f>
        <v>106918</v>
      </c>
      <c r="H38" s="51">
        <f t="shared" si="2"/>
        <v>60280.009999999995</v>
      </c>
      <c r="I38" s="51">
        <f t="shared" si="2"/>
        <v>90696</v>
      </c>
      <c r="J38" s="51">
        <f t="shared" si="2"/>
        <v>92132</v>
      </c>
      <c r="K38" s="51">
        <f t="shared" si="2"/>
        <v>5500</v>
      </c>
      <c r="L38" s="51">
        <f t="shared" si="2"/>
        <v>117100.01000000001</v>
      </c>
      <c r="M38" s="51">
        <f t="shared" si="2"/>
        <v>137849.02000000002</v>
      </c>
      <c r="N38" s="51">
        <f t="shared" si="2"/>
        <v>82434</v>
      </c>
      <c r="O38" s="51">
        <f t="shared" si="2"/>
        <v>52155</v>
      </c>
      <c r="P38" s="51">
        <f>SUM(P18+P36)</f>
        <v>110704</v>
      </c>
      <c r="Q38" s="51">
        <f t="shared" ref="Q38:AA38" si="3">SUM(Q18+Q36)</f>
        <v>106620</v>
      </c>
      <c r="R38" s="51">
        <f t="shared" si="3"/>
        <v>91415</v>
      </c>
      <c r="S38" s="51">
        <f t="shared" si="3"/>
        <v>83718</v>
      </c>
      <c r="T38" s="51">
        <f t="shared" si="3"/>
        <v>40946</v>
      </c>
      <c r="U38" s="51">
        <f t="shared" si="3"/>
        <v>65230</v>
      </c>
      <c r="V38" s="51">
        <f t="shared" si="3"/>
        <v>74122</v>
      </c>
      <c r="W38" s="51">
        <f t="shared" si="3"/>
        <v>16401</v>
      </c>
      <c r="X38" s="51">
        <f t="shared" si="3"/>
        <v>84820</v>
      </c>
      <c r="Y38" s="51">
        <f t="shared" si="3"/>
        <v>77728</v>
      </c>
      <c r="Z38" s="51">
        <f t="shared" si="3"/>
        <v>39972</v>
      </c>
      <c r="AA38" s="51">
        <f t="shared" si="3"/>
        <v>87274</v>
      </c>
    </row>
    <row r="39" spans="1:27" x14ac:dyDescent="0.25">
      <c r="O39" s="51">
        <f>SUM(D38:O38)</f>
        <v>745064.04</v>
      </c>
    </row>
  </sheetData>
  <pageMargins left="0.25" right="0.25" top="0.75" bottom="0.75" header="0.3" footer="0.3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AEFE-5713-40F4-AC3E-0F1FF25184B4}">
  <sheetPr codeName="Feuil8">
    <tabColor theme="8" tint="0.39997558519241921"/>
  </sheetPr>
  <dimension ref="A2:K163"/>
  <sheetViews>
    <sheetView workbookViewId="0">
      <selection activeCell="C16" sqref="C16"/>
    </sheetView>
  </sheetViews>
  <sheetFormatPr baseColWidth="10" defaultColWidth="11.42578125" defaultRowHeight="15" x14ac:dyDescent="0.25"/>
  <cols>
    <col min="1" max="1" width="15.42578125" style="76" bestFit="1" customWidth="1"/>
    <col min="2" max="2" width="17" style="76" bestFit="1" customWidth="1"/>
    <col min="3" max="3" width="19.42578125" style="76" customWidth="1"/>
    <col min="4" max="4" width="32.28515625" style="76" bestFit="1" customWidth="1"/>
    <col min="5" max="5" width="11.140625" style="76" bestFit="1" customWidth="1"/>
    <col min="6" max="6" width="14.85546875" style="76" bestFit="1" customWidth="1"/>
    <col min="7" max="7" width="11.42578125" style="76"/>
    <col min="8" max="8" width="16.7109375" style="76" customWidth="1"/>
    <col min="9" max="9" width="20.28515625" style="76" customWidth="1"/>
    <col min="10" max="16384" width="11.42578125" style="76"/>
  </cols>
  <sheetData>
    <row r="2" spans="1:11" x14ac:dyDescent="0.25">
      <c r="A2" s="13">
        <v>43879</v>
      </c>
    </row>
    <row r="3" spans="1:11" ht="25.5" x14ac:dyDescent="0.25">
      <c r="A3" s="3" t="s">
        <v>34</v>
      </c>
      <c r="B3" s="3" t="s">
        <v>0</v>
      </c>
      <c r="C3" s="3" t="s">
        <v>1</v>
      </c>
      <c r="D3" s="3" t="s">
        <v>2</v>
      </c>
      <c r="E3" s="4" t="s">
        <v>3</v>
      </c>
      <c r="F3" s="3" t="s">
        <v>4</v>
      </c>
      <c r="G3" s="3" t="s">
        <v>675</v>
      </c>
      <c r="H3" s="3" t="s">
        <v>5</v>
      </c>
      <c r="I3" s="5" t="s">
        <v>6</v>
      </c>
      <c r="J3" s="6" t="s">
        <v>7</v>
      </c>
      <c r="K3" s="6" t="s">
        <v>8</v>
      </c>
    </row>
    <row r="4" spans="1:11" x14ac:dyDescent="0.25">
      <c r="A4" s="7" t="s">
        <v>35</v>
      </c>
      <c r="B4" s="7" t="s">
        <v>256</v>
      </c>
      <c r="C4" s="7" t="s">
        <v>13</v>
      </c>
      <c r="D4" s="7" t="s">
        <v>14</v>
      </c>
      <c r="E4" s="7">
        <v>2750</v>
      </c>
      <c r="F4" s="7">
        <v>0</v>
      </c>
      <c r="G4" s="9" t="s">
        <v>9</v>
      </c>
      <c r="H4" s="9">
        <v>11002843</v>
      </c>
      <c r="I4" s="229">
        <v>43839</v>
      </c>
      <c r="J4" s="10" t="s">
        <v>224</v>
      </c>
      <c r="K4" s="11">
        <v>2020</v>
      </c>
    </row>
    <row r="5" spans="1:11" x14ac:dyDescent="0.25">
      <c r="A5" s="7" t="s">
        <v>35</v>
      </c>
      <c r="B5" s="7" t="s">
        <v>364</v>
      </c>
      <c r="C5" s="7" t="s">
        <v>27</v>
      </c>
      <c r="D5" s="7" t="s">
        <v>28</v>
      </c>
      <c r="E5" s="7">
        <v>5400</v>
      </c>
      <c r="F5" s="228">
        <v>4416</v>
      </c>
      <c r="G5" s="227" t="s">
        <v>682</v>
      </c>
      <c r="H5" s="9">
        <v>11002874</v>
      </c>
      <c r="I5" s="229">
        <v>43853</v>
      </c>
      <c r="J5" s="10" t="s">
        <v>224</v>
      </c>
      <c r="K5" s="11">
        <v>2020</v>
      </c>
    </row>
    <row r="6" spans="1:11" x14ac:dyDescent="0.25">
      <c r="A6" s="7" t="s">
        <v>35</v>
      </c>
      <c r="B6" s="7" t="s">
        <v>365</v>
      </c>
      <c r="C6" s="7" t="s">
        <v>27</v>
      </c>
      <c r="D6" s="7" t="s">
        <v>28</v>
      </c>
      <c r="E6" s="7">
        <v>5400</v>
      </c>
      <c r="F6" s="7">
        <v>0</v>
      </c>
      <c r="G6" s="9" t="s">
        <v>9</v>
      </c>
      <c r="H6" s="9">
        <v>11002875</v>
      </c>
      <c r="I6" s="229">
        <v>43860</v>
      </c>
      <c r="J6" s="10" t="s">
        <v>224</v>
      </c>
      <c r="K6" s="11">
        <v>2020</v>
      </c>
    </row>
    <row r="7" spans="1:11" x14ac:dyDescent="0.25">
      <c r="A7" s="7" t="s">
        <v>35</v>
      </c>
      <c r="B7" s="7" t="s">
        <v>366</v>
      </c>
      <c r="C7" s="7" t="s">
        <v>27</v>
      </c>
      <c r="D7" s="7" t="s">
        <v>28</v>
      </c>
      <c r="E7" s="7">
        <v>5400</v>
      </c>
      <c r="F7" s="7">
        <v>0</v>
      </c>
      <c r="G7" s="9" t="s">
        <v>9</v>
      </c>
      <c r="H7" s="9">
        <v>11002876</v>
      </c>
      <c r="I7" s="229">
        <v>43867</v>
      </c>
      <c r="J7" s="10" t="s">
        <v>250</v>
      </c>
      <c r="K7" s="11">
        <v>2020</v>
      </c>
    </row>
    <row r="8" spans="1:11" x14ac:dyDescent="0.25">
      <c r="A8" s="7" t="s">
        <v>35</v>
      </c>
      <c r="B8" s="7" t="s">
        <v>367</v>
      </c>
      <c r="C8" s="7" t="s">
        <v>27</v>
      </c>
      <c r="D8" s="7" t="s">
        <v>28</v>
      </c>
      <c r="E8" s="7">
        <v>5400</v>
      </c>
      <c r="F8" s="7">
        <v>0</v>
      </c>
      <c r="G8" s="9" t="s">
        <v>9</v>
      </c>
      <c r="H8" s="9">
        <v>11002877</v>
      </c>
      <c r="I8" s="229">
        <v>43874</v>
      </c>
      <c r="J8" s="10" t="s">
        <v>250</v>
      </c>
      <c r="K8" s="11">
        <v>2020</v>
      </c>
    </row>
    <row r="9" spans="1:11" x14ac:dyDescent="0.25">
      <c r="A9" s="7" t="s">
        <v>35</v>
      </c>
      <c r="B9" s="7" t="s">
        <v>637</v>
      </c>
      <c r="C9" s="7" t="s">
        <v>589</v>
      </c>
      <c r="D9" s="7" t="s">
        <v>639</v>
      </c>
      <c r="E9" s="7">
        <v>1770</v>
      </c>
      <c r="F9" s="7">
        <v>0</v>
      </c>
      <c r="G9" s="9" t="s">
        <v>9</v>
      </c>
      <c r="H9" s="9" t="s">
        <v>688</v>
      </c>
      <c r="I9" s="229">
        <v>43875</v>
      </c>
      <c r="J9" s="10" t="s">
        <v>250</v>
      </c>
      <c r="K9" s="11">
        <v>2020</v>
      </c>
    </row>
    <row r="10" spans="1:11" x14ac:dyDescent="0.25">
      <c r="A10" s="7" t="s">
        <v>35</v>
      </c>
      <c r="B10" s="7" t="s">
        <v>378</v>
      </c>
      <c r="C10" s="7" t="s">
        <v>27</v>
      </c>
      <c r="D10" s="7" t="s">
        <v>28</v>
      </c>
      <c r="E10" s="7">
        <v>5400</v>
      </c>
      <c r="F10" s="7">
        <v>0</v>
      </c>
      <c r="G10" s="9" t="s">
        <v>9</v>
      </c>
      <c r="H10" s="9">
        <v>11002886</v>
      </c>
      <c r="I10" s="10">
        <v>43881</v>
      </c>
      <c r="J10" s="10" t="s">
        <v>250</v>
      </c>
      <c r="K10" s="11">
        <v>2020</v>
      </c>
    </row>
    <row r="11" spans="1:11" x14ac:dyDescent="0.25">
      <c r="A11" s="7" t="s">
        <v>35</v>
      </c>
      <c r="B11" s="7" t="s">
        <v>288</v>
      </c>
      <c r="C11" s="7" t="s">
        <v>117</v>
      </c>
      <c r="D11" s="7" t="s">
        <v>137</v>
      </c>
      <c r="E11" s="7">
        <v>5500</v>
      </c>
      <c r="F11" s="7">
        <v>0</v>
      </c>
      <c r="G11" s="9" t="s">
        <v>9</v>
      </c>
      <c r="H11" s="9" t="s">
        <v>543</v>
      </c>
      <c r="I11" s="10">
        <v>43881</v>
      </c>
      <c r="J11" s="10" t="s">
        <v>250</v>
      </c>
      <c r="K11" s="11">
        <v>2020</v>
      </c>
    </row>
    <row r="12" spans="1:11" x14ac:dyDescent="0.25">
      <c r="A12" s="7" t="s">
        <v>35</v>
      </c>
      <c r="B12" s="7" t="s">
        <v>295</v>
      </c>
      <c r="C12" s="7" t="s">
        <v>22</v>
      </c>
      <c r="D12" s="7" t="s">
        <v>23</v>
      </c>
      <c r="E12" s="7">
        <v>5500</v>
      </c>
      <c r="F12" s="7">
        <v>0</v>
      </c>
      <c r="G12" s="9" t="s">
        <v>9</v>
      </c>
      <c r="H12" s="9" t="s">
        <v>551</v>
      </c>
      <c r="I12" s="10">
        <v>43881</v>
      </c>
      <c r="J12" s="10" t="s">
        <v>250</v>
      </c>
      <c r="K12" s="11">
        <v>2020</v>
      </c>
    </row>
    <row r="13" spans="1:11" x14ac:dyDescent="0.25">
      <c r="A13" s="7" t="s">
        <v>35</v>
      </c>
      <c r="B13" s="7" t="s">
        <v>306</v>
      </c>
      <c r="C13" s="7" t="s">
        <v>94</v>
      </c>
      <c r="D13" s="7" t="s">
        <v>18</v>
      </c>
      <c r="E13" s="7">
        <v>5500</v>
      </c>
      <c r="F13" s="7">
        <v>0</v>
      </c>
      <c r="G13" s="9" t="s">
        <v>9</v>
      </c>
      <c r="H13" s="9">
        <v>11002838</v>
      </c>
      <c r="I13" s="10">
        <v>43881</v>
      </c>
      <c r="J13" s="10" t="s">
        <v>250</v>
      </c>
      <c r="K13" s="11">
        <v>2020</v>
      </c>
    </row>
    <row r="14" spans="1:11" x14ac:dyDescent="0.25">
      <c r="A14" s="7" t="s">
        <v>35</v>
      </c>
      <c r="B14" s="7" t="s">
        <v>312</v>
      </c>
      <c r="C14" s="7" t="s">
        <v>17</v>
      </c>
      <c r="D14" s="7" t="s">
        <v>18</v>
      </c>
      <c r="E14" s="7">
        <v>5500</v>
      </c>
      <c r="F14" s="7">
        <v>0</v>
      </c>
      <c r="G14" s="9" t="s">
        <v>9</v>
      </c>
      <c r="H14" s="9">
        <v>11002798</v>
      </c>
      <c r="I14" s="10">
        <v>43881</v>
      </c>
      <c r="J14" s="10" t="s">
        <v>250</v>
      </c>
      <c r="K14" s="11">
        <v>2020</v>
      </c>
    </row>
    <row r="15" spans="1:11" x14ac:dyDescent="0.25">
      <c r="A15" s="7" t="s">
        <v>35</v>
      </c>
      <c r="B15" s="7" t="s">
        <v>600</v>
      </c>
      <c r="C15" s="7" t="s">
        <v>19</v>
      </c>
      <c r="D15" s="7" t="s">
        <v>20</v>
      </c>
      <c r="E15" s="7">
        <v>7268</v>
      </c>
      <c r="F15" s="7">
        <v>0</v>
      </c>
      <c r="G15" s="9" t="s">
        <v>9</v>
      </c>
      <c r="H15" s="227" t="s">
        <v>702</v>
      </c>
      <c r="I15" s="10">
        <v>43881</v>
      </c>
      <c r="J15" s="10" t="s">
        <v>250</v>
      </c>
      <c r="K15" s="11">
        <v>2020</v>
      </c>
    </row>
    <row r="16" spans="1:11" x14ac:dyDescent="0.25">
      <c r="A16" s="7" t="s">
        <v>35</v>
      </c>
      <c r="B16" s="7" t="s">
        <v>236</v>
      </c>
      <c r="C16" s="7" t="s">
        <v>11</v>
      </c>
      <c r="D16" s="7" t="s">
        <v>12</v>
      </c>
      <c r="E16" s="7">
        <v>5920</v>
      </c>
      <c r="F16" s="7">
        <v>0</v>
      </c>
      <c r="G16" s="9" t="s">
        <v>9</v>
      </c>
      <c r="H16" s="9" t="s">
        <v>468</v>
      </c>
      <c r="I16" s="10">
        <v>43888</v>
      </c>
      <c r="J16" s="10" t="s">
        <v>250</v>
      </c>
      <c r="K16" s="11">
        <v>2020</v>
      </c>
    </row>
    <row r="17" spans="1:11" x14ac:dyDescent="0.25">
      <c r="A17" s="7" t="s">
        <v>35</v>
      </c>
      <c r="B17" s="7" t="s">
        <v>368</v>
      </c>
      <c r="C17" s="7" t="s">
        <v>27</v>
      </c>
      <c r="D17" s="7" t="s">
        <v>28</v>
      </c>
      <c r="E17" s="7">
        <v>5400</v>
      </c>
      <c r="F17" s="7">
        <v>0</v>
      </c>
      <c r="G17" s="9" t="s">
        <v>9</v>
      </c>
      <c r="H17" s="9">
        <v>11002878</v>
      </c>
      <c r="I17" s="10">
        <v>43888</v>
      </c>
      <c r="J17" s="10" t="s">
        <v>250</v>
      </c>
      <c r="K17" s="11">
        <v>2020</v>
      </c>
    </row>
    <row r="18" spans="1:11" x14ac:dyDescent="0.25">
      <c r="A18" s="7" t="s">
        <v>35</v>
      </c>
      <c r="B18" s="7" t="s">
        <v>277</v>
      </c>
      <c r="C18" s="7" t="s">
        <v>25</v>
      </c>
      <c r="D18" s="7" t="s">
        <v>26</v>
      </c>
      <c r="E18" s="7">
        <v>3744</v>
      </c>
      <c r="F18" s="7">
        <v>0</v>
      </c>
      <c r="G18" s="9" t="s">
        <v>9</v>
      </c>
      <c r="H18" s="9" t="s">
        <v>532</v>
      </c>
      <c r="I18" s="10">
        <v>43888</v>
      </c>
      <c r="J18" s="10" t="s">
        <v>250</v>
      </c>
      <c r="K18" s="11">
        <v>2020</v>
      </c>
    </row>
    <row r="19" spans="1:11" x14ac:dyDescent="0.25">
      <c r="A19" s="7" t="s">
        <v>35</v>
      </c>
      <c r="B19" s="7" t="s">
        <v>313</v>
      </c>
      <c r="C19" s="7" t="s">
        <v>17</v>
      </c>
      <c r="D19" s="7" t="s">
        <v>18</v>
      </c>
      <c r="E19" s="7">
        <v>5500</v>
      </c>
      <c r="F19" s="7">
        <v>0</v>
      </c>
      <c r="G19" s="9" t="s">
        <v>9</v>
      </c>
      <c r="H19" s="9" t="s">
        <v>569</v>
      </c>
      <c r="I19" s="10">
        <v>43888</v>
      </c>
      <c r="J19" s="10" t="s">
        <v>250</v>
      </c>
      <c r="K19" s="11">
        <v>2020</v>
      </c>
    </row>
    <row r="20" spans="1:11" x14ac:dyDescent="0.25">
      <c r="A20" s="7" t="s">
        <v>35</v>
      </c>
      <c r="B20" s="7" t="s">
        <v>258</v>
      </c>
      <c r="C20" s="7" t="s">
        <v>127</v>
      </c>
      <c r="D20" s="7" t="s">
        <v>189</v>
      </c>
      <c r="E20" s="7">
        <v>2750</v>
      </c>
      <c r="F20" s="7">
        <v>0</v>
      </c>
      <c r="G20" s="9" t="s">
        <v>9</v>
      </c>
      <c r="H20" s="9" t="s">
        <v>508</v>
      </c>
      <c r="I20" s="10">
        <v>43889</v>
      </c>
      <c r="J20" s="10" t="s">
        <v>250</v>
      </c>
      <c r="K20" s="11">
        <v>2020</v>
      </c>
    </row>
    <row r="21" spans="1:11" x14ac:dyDescent="0.25">
      <c r="A21" s="7" t="s">
        <v>35</v>
      </c>
      <c r="B21" s="7" t="s">
        <v>239</v>
      </c>
      <c r="C21" s="7" t="s">
        <v>163</v>
      </c>
      <c r="D21" s="7" t="s">
        <v>164</v>
      </c>
      <c r="E21" s="7">
        <v>4200</v>
      </c>
      <c r="F21" s="7">
        <v>0</v>
      </c>
      <c r="G21" s="9" t="s">
        <v>9</v>
      </c>
      <c r="H21" s="9" t="s">
        <v>471</v>
      </c>
      <c r="I21" s="10">
        <v>43895</v>
      </c>
      <c r="J21" s="10" t="s">
        <v>249</v>
      </c>
      <c r="K21" s="11">
        <v>2020</v>
      </c>
    </row>
    <row r="22" spans="1:11" x14ac:dyDescent="0.25">
      <c r="A22" s="7" t="s">
        <v>35</v>
      </c>
      <c r="B22" s="7" t="s">
        <v>379</v>
      </c>
      <c r="C22" s="7" t="s">
        <v>27</v>
      </c>
      <c r="D22" s="7" t="s">
        <v>28</v>
      </c>
      <c r="E22" s="7">
        <v>5400</v>
      </c>
      <c r="F22" s="7">
        <v>0</v>
      </c>
      <c r="G22" s="9" t="s">
        <v>9</v>
      </c>
      <c r="H22" s="9">
        <v>11002887</v>
      </c>
      <c r="I22" s="10">
        <v>43895</v>
      </c>
      <c r="J22" s="10" t="s">
        <v>249</v>
      </c>
      <c r="K22" s="11">
        <v>2020</v>
      </c>
    </row>
    <row r="23" spans="1:11" x14ac:dyDescent="0.25">
      <c r="A23" s="7" t="s">
        <v>35</v>
      </c>
      <c r="B23" s="7" t="s">
        <v>165</v>
      </c>
      <c r="C23" s="7" t="s">
        <v>25</v>
      </c>
      <c r="D23" s="7" t="s">
        <v>26</v>
      </c>
      <c r="E23" s="8">
        <v>3740</v>
      </c>
      <c r="F23" s="7">
        <v>0</v>
      </c>
      <c r="G23" s="9" t="s">
        <v>9</v>
      </c>
      <c r="H23" s="9" t="s">
        <v>656</v>
      </c>
      <c r="I23" s="10">
        <v>43895</v>
      </c>
      <c r="J23" s="10" t="s">
        <v>249</v>
      </c>
      <c r="K23" s="11">
        <v>2020</v>
      </c>
    </row>
    <row r="24" spans="1:11" x14ac:dyDescent="0.25">
      <c r="A24" s="7" t="s">
        <v>35</v>
      </c>
      <c r="B24" s="7" t="s">
        <v>262</v>
      </c>
      <c r="C24" s="7" t="s">
        <v>36</v>
      </c>
      <c r="D24" s="7" t="s">
        <v>21</v>
      </c>
      <c r="E24" s="7">
        <v>2750</v>
      </c>
      <c r="F24" s="7">
        <v>0</v>
      </c>
      <c r="G24" s="9" t="s">
        <v>9</v>
      </c>
      <c r="H24" s="9" t="s">
        <v>512</v>
      </c>
      <c r="I24" s="10">
        <v>43895</v>
      </c>
      <c r="J24" s="10" t="s">
        <v>249</v>
      </c>
      <c r="K24" s="11">
        <v>2020</v>
      </c>
    </row>
    <row r="25" spans="1:11" x14ac:dyDescent="0.25">
      <c r="A25" s="7" t="s">
        <v>35</v>
      </c>
      <c r="B25" s="7" t="s">
        <v>296</v>
      </c>
      <c r="C25" s="7" t="s">
        <v>22</v>
      </c>
      <c r="D25" s="7" t="s">
        <v>23</v>
      </c>
      <c r="E25" s="7">
        <v>5500</v>
      </c>
      <c r="F25" s="7">
        <v>0</v>
      </c>
      <c r="G25" s="9" t="s">
        <v>9</v>
      </c>
      <c r="H25" s="9" t="s">
        <v>552</v>
      </c>
      <c r="I25" s="10">
        <v>43895</v>
      </c>
      <c r="J25" s="10" t="s">
        <v>249</v>
      </c>
      <c r="K25" s="11">
        <v>2020</v>
      </c>
    </row>
    <row r="26" spans="1:11" x14ac:dyDescent="0.25">
      <c r="A26" s="7" t="s">
        <v>35</v>
      </c>
      <c r="B26" s="7" t="s">
        <v>307</v>
      </c>
      <c r="C26" s="7" t="s">
        <v>94</v>
      </c>
      <c r="D26" s="7" t="s">
        <v>18</v>
      </c>
      <c r="E26" s="7">
        <v>5500</v>
      </c>
      <c r="F26" s="7">
        <v>0</v>
      </c>
      <c r="G26" s="9" t="s">
        <v>9</v>
      </c>
      <c r="H26" s="9" t="s">
        <v>563</v>
      </c>
      <c r="I26" s="10">
        <v>43895</v>
      </c>
      <c r="J26" s="10" t="s">
        <v>249</v>
      </c>
      <c r="K26" s="11">
        <v>2020</v>
      </c>
    </row>
    <row r="27" spans="1:11" x14ac:dyDescent="0.25">
      <c r="A27" s="7" t="s">
        <v>35</v>
      </c>
      <c r="B27" s="7" t="s">
        <v>140</v>
      </c>
      <c r="C27" s="7" t="s">
        <v>82</v>
      </c>
      <c r="D27" s="7" t="s">
        <v>92</v>
      </c>
      <c r="E27" s="7">
        <v>5500</v>
      </c>
      <c r="F27" s="7">
        <v>0</v>
      </c>
      <c r="G27" s="9" t="s">
        <v>9</v>
      </c>
      <c r="H27" s="9" t="s">
        <v>201</v>
      </c>
      <c r="I27" s="10">
        <v>43902</v>
      </c>
      <c r="J27" s="10" t="s">
        <v>249</v>
      </c>
      <c r="K27" s="11">
        <v>2020</v>
      </c>
    </row>
    <row r="28" spans="1:11" x14ac:dyDescent="0.25">
      <c r="A28" s="7" t="s">
        <v>35</v>
      </c>
      <c r="B28" s="7" t="s">
        <v>237</v>
      </c>
      <c r="C28" s="7" t="s">
        <v>11</v>
      </c>
      <c r="D28" s="7" t="s">
        <v>12</v>
      </c>
      <c r="E28" s="7">
        <v>5920</v>
      </c>
      <c r="F28" s="7">
        <v>0</v>
      </c>
      <c r="G28" s="9" t="s">
        <v>9</v>
      </c>
      <c r="H28" s="9" t="s">
        <v>469</v>
      </c>
      <c r="I28" s="10">
        <v>43902</v>
      </c>
      <c r="J28" s="10" t="s">
        <v>249</v>
      </c>
      <c r="K28" s="11">
        <v>2020</v>
      </c>
    </row>
    <row r="29" spans="1:11" x14ac:dyDescent="0.25">
      <c r="A29" s="7" t="s">
        <v>35</v>
      </c>
      <c r="B29" s="7" t="s">
        <v>369</v>
      </c>
      <c r="C29" s="7" t="s">
        <v>27</v>
      </c>
      <c r="D29" s="7" t="s">
        <v>28</v>
      </c>
      <c r="E29" s="7">
        <v>5400</v>
      </c>
      <c r="F29" s="7">
        <v>0</v>
      </c>
      <c r="G29" s="9" t="s">
        <v>9</v>
      </c>
      <c r="H29" s="9">
        <v>11002879</v>
      </c>
      <c r="I29" s="10">
        <v>43902</v>
      </c>
      <c r="J29" s="10" t="s">
        <v>249</v>
      </c>
      <c r="K29" s="11">
        <v>2020</v>
      </c>
    </row>
    <row r="30" spans="1:11" x14ac:dyDescent="0.25">
      <c r="A30" s="7" t="s">
        <v>35</v>
      </c>
      <c r="B30" s="7" t="s">
        <v>376</v>
      </c>
      <c r="C30" s="7" t="s">
        <v>81</v>
      </c>
      <c r="D30" s="7" t="s">
        <v>93</v>
      </c>
      <c r="E30" s="7">
        <v>5500</v>
      </c>
      <c r="F30" s="7">
        <v>0</v>
      </c>
      <c r="G30" s="9" t="s">
        <v>9</v>
      </c>
      <c r="H30" s="9" t="s">
        <v>491</v>
      </c>
      <c r="I30" s="10">
        <v>43902</v>
      </c>
      <c r="J30" s="10" t="s">
        <v>249</v>
      </c>
      <c r="K30" s="11">
        <v>2020</v>
      </c>
    </row>
    <row r="31" spans="1:11" x14ac:dyDescent="0.25">
      <c r="A31" s="7" t="s">
        <v>35</v>
      </c>
      <c r="B31" s="7" t="s">
        <v>257</v>
      </c>
      <c r="C31" s="7" t="s">
        <v>13</v>
      </c>
      <c r="D31" s="7" t="s">
        <v>14</v>
      </c>
      <c r="E31" s="7">
        <v>2750</v>
      </c>
      <c r="F31" s="7">
        <v>0</v>
      </c>
      <c r="G31" s="9" t="s">
        <v>9</v>
      </c>
      <c r="H31" s="9" t="s">
        <v>507</v>
      </c>
      <c r="I31" s="10">
        <v>43902</v>
      </c>
      <c r="J31" s="10" t="s">
        <v>249</v>
      </c>
      <c r="K31" s="11">
        <v>2020</v>
      </c>
    </row>
    <row r="32" spans="1:11" x14ac:dyDescent="0.25">
      <c r="A32" s="7" t="s">
        <v>35</v>
      </c>
      <c r="B32" s="7" t="s">
        <v>315</v>
      </c>
      <c r="C32" s="7" t="s">
        <v>17</v>
      </c>
      <c r="D32" s="7" t="s">
        <v>18</v>
      </c>
      <c r="E32" s="7">
        <v>5500</v>
      </c>
      <c r="F32" s="7">
        <v>0</v>
      </c>
      <c r="G32" s="9" t="s">
        <v>9</v>
      </c>
      <c r="H32" s="9" t="s">
        <v>571</v>
      </c>
      <c r="I32" s="10">
        <v>43902</v>
      </c>
      <c r="J32" s="10" t="s">
        <v>249</v>
      </c>
      <c r="K32" s="11">
        <v>2020</v>
      </c>
    </row>
    <row r="33" spans="1:11" x14ac:dyDescent="0.25">
      <c r="A33" s="7" t="s">
        <v>35</v>
      </c>
      <c r="B33" s="7" t="s">
        <v>240</v>
      </c>
      <c r="C33" s="7" t="s">
        <v>81</v>
      </c>
      <c r="D33" s="7" t="s">
        <v>93</v>
      </c>
      <c r="E33" s="7">
        <v>5500</v>
      </c>
      <c r="F33" s="7">
        <v>0</v>
      </c>
      <c r="G33" s="9" t="s">
        <v>9</v>
      </c>
      <c r="H33" s="9" t="s">
        <v>472</v>
      </c>
      <c r="I33" s="10">
        <v>43909</v>
      </c>
      <c r="J33" s="10" t="s">
        <v>249</v>
      </c>
      <c r="K33" s="11">
        <v>2020</v>
      </c>
    </row>
    <row r="34" spans="1:11" x14ac:dyDescent="0.25">
      <c r="A34" s="7" t="s">
        <v>35</v>
      </c>
      <c r="B34" s="7" t="s">
        <v>370</v>
      </c>
      <c r="C34" s="7" t="s">
        <v>27</v>
      </c>
      <c r="D34" s="7" t="s">
        <v>28</v>
      </c>
      <c r="E34" s="7">
        <v>5400</v>
      </c>
      <c r="F34" s="7">
        <v>0</v>
      </c>
      <c r="G34" s="9" t="s">
        <v>9</v>
      </c>
      <c r="H34" s="9">
        <v>11002880</v>
      </c>
      <c r="I34" s="10">
        <v>43909</v>
      </c>
      <c r="J34" s="10" t="s">
        <v>249</v>
      </c>
      <c r="K34" s="11">
        <v>2020</v>
      </c>
    </row>
    <row r="35" spans="1:11" x14ac:dyDescent="0.25">
      <c r="A35" s="7" t="s">
        <v>35</v>
      </c>
      <c r="B35" s="7" t="s">
        <v>255</v>
      </c>
      <c r="C35" s="7" t="s">
        <v>15</v>
      </c>
      <c r="D35" s="7" t="s">
        <v>16</v>
      </c>
      <c r="E35" s="7">
        <v>1500</v>
      </c>
      <c r="F35" s="7">
        <v>0</v>
      </c>
      <c r="G35" s="9" t="s">
        <v>9</v>
      </c>
      <c r="H35" s="9" t="s">
        <v>505</v>
      </c>
      <c r="I35" s="10">
        <v>43909</v>
      </c>
      <c r="J35" s="10" t="s">
        <v>249</v>
      </c>
      <c r="K35" s="11">
        <v>2020</v>
      </c>
    </row>
    <row r="36" spans="1:11" x14ac:dyDescent="0.25">
      <c r="A36" s="7" t="s">
        <v>35</v>
      </c>
      <c r="B36" s="7" t="s">
        <v>263</v>
      </c>
      <c r="C36" s="7" t="s">
        <v>36</v>
      </c>
      <c r="D36" s="7" t="s">
        <v>21</v>
      </c>
      <c r="E36" s="7">
        <v>2750</v>
      </c>
      <c r="F36" s="7">
        <v>0</v>
      </c>
      <c r="G36" s="9" t="s">
        <v>9</v>
      </c>
      <c r="H36" s="9" t="s">
        <v>513</v>
      </c>
      <c r="I36" s="10">
        <v>43909</v>
      </c>
      <c r="J36" s="10" t="s">
        <v>249</v>
      </c>
      <c r="K36" s="11">
        <v>2020</v>
      </c>
    </row>
    <row r="37" spans="1:11" x14ac:dyDescent="0.25">
      <c r="A37" s="7" t="s">
        <v>35</v>
      </c>
      <c r="B37" s="7" t="s">
        <v>304</v>
      </c>
      <c r="C37" s="7" t="s">
        <v>94</v>
      </c>
      <c r="D37" s="7" t="s">
        <v>18</v>
      </c>
      <c r="E37" s="7">
        <v>5500</v>
      </c>
      <c r="F37" s="7">
        <v>0</v>
      </c>
      <c r="G37" s="9" t="s">
        <v>9</v>
      </c>
      <c r="H37" s="9" t="s">
        <v>560</v>
      </c>
      <c r="I37" s="10">
        <v>43909</v>
      </c>
      <c r="J37" s="10" t="s">
        <v>249</v>
      </c>
      <c r="K37" s="11">
        <v>2020</v>
      </c>
    </row>
    <row r="38" spans="1:11" x14ac:dyDescent="0.25">
      <c r="A38" s="7" t="s">
        <v>35</v>
      </c>
      <c r="B38" s="7" t="s">
        <v>279</v>
      </c>
      <c r="C38" s="7" t="s">
        <v>25</v>
      </c>
      <c r="D38" s="7" t="s">
        <v>26</v>
      </c>
      <c r="E38" s="7">
        <v>3744</v>
      </c>
      <c r="F38" s="7">
        <v>0</v>
      </c>
      <c r="G38" s="9" t="s">
        <v>9</v>
      </c>
      <c r="H38" s="9" t="s">
        <v>534</v>
      </c>
      <c r="I38" s="10">
        <v>43916</v>
      </c>
      <c r="J38" s="10" t="s">
        <v>249</v>
      </c>
      <c r="K38" s="11">
        <v>2020</v>
      </c>
    </row>
    <row r="39" spans="1:11" x14ac:dyDescent="0.25">
      <c r="A39" s="7" t="s">
        <v>35</v>
      </c>
      <c r="B39" s="7" t="s">
        <v>316</v>
      </c>
      <c r="C39" s="7" t="s">
        <v>17</v>
      </c>
      <c r="D39" s="7" t="s">
        <v>18</v>
      </c>
      <c r="E39" s="7">
        <v>5500</v>
      </c>
      <c r="F39" s="7">
        <v>0</v>
      </c>
      <c r="G39" s="9" t="s">
        <v>9</v>
      </c>
      <c r="H39" s="9" t="s">
        <v>572</v>
      </c>
      <c r="I39" s="10">
        <v>43916</v>
      </c>
      <c r="J39" s="10" t="s">
        <v>249</v>
      </c>
      <c r="K39" s="11">
        <v>2020</v>
      </c>
    </row>
    <row r="40" spans="1:11" x14ac:dyDescent="0.25">
      <c r="A40" s="7" t="s">
        <v>35</v>
      </c>
      <c r="B40" s="7" t="s">
        <v>242</v>
      </c>
      <c r="C40" s="7" t="s">
        <v>81</v>
      </c>
      <c r="D40" s="7" t="s">
        <v>93</v>
      </c>
      <c r="E40" s="7">
        <v>5500</v>
      </c>
      <c r="F40" s="7">
        <v>0</v>
      </c>
      <c r="G40" s="9" t="s">
        <v>9</v>
      </c>
      <c r="H40" s="9" t="s">
        <v>474</v>
      </c>
      <c r="I40" s="10">
        <v>43923</v>
      </c>
      <c r="J40" s="10" t="s">
        <v>251</v>
      </c>
      <c r="K40" s="11">
        <v>2020</v>
      </c>
    </row>
    <row r="41" spans="1:11" x14ac:dyDescent="0.25">
      <c r="A41" s="7" t="s">
        <v>35</v>
      </c>
      <c r="B41" s="7" t="s">
        <v>377</v>
      </c>
      <c r="C41" s="7" t="s">
        <v>11</v>
      </c>
      <c r="D41" s="7" t="s">
        <v>12</v>
      </c>
      <c r="E41" s="7">
        <v>5920</v>
      </c>
      <c r="F41" s="7">
        <v>0</v>
      </c>
      <c r="G41" s="9" t="s">
        <v>9</v>
      </c>
      <c r="H41" s="9" t="s">
        <v>492</v>
      </c>
      <c r="I41" s="10">
        <v>43923</v>
      </c>
      <c r="J41" s="10" t="s">
        <v>251</v>
      </c>
      <c r="K41" s="11">
        <v>2020</v>
      </c>
    </row>
    <row r="42" spans="1:11" x14ac:dyDescent="0.25">
      <c r="A42" s="7" t="s">
        <v>35</v>
      </c>
      <c r="B42" s="7" t="s">
        <v>302</v>
      </c>
      <c r="C42" s="7" t="s">
        <v>29</v>
      </c>
      <c r="D42" s="7" t="s">
        <v>24</v>
      </c>
      <c r="E42" s="7">
        <v>5500</v>
      </c>
      <c r="F42" s="7">
        <v>0</v>
      </c>
      <c r="G42" s="9" t="s">
        <v>9</v>
      </c>
      <c r="H42" s="9" t="s">
        <v>558</v>
      </c>
      <c r="I42" s="10">
        <v>43923</v>
      </c>
      <c r="J42" s="10" t="s">
        <v>251</v>
      </c>
      <c r="K42" s="11">
        <v>2020</v>
      </c>
    </row>
    <row r="43" spans="1:11" x14ac:dyDescent="0.25">
      <c r="A43" s="7" t="s">
        <v>35</v>
      </c>
      <c r="B43" s="7" t="s">
        <v>317</v>
      </c>
      <c r="C43" s="7" t="s">
        <v>17</v>
      </c>
      <c r="D43" s="7" t="s">
        <v>18</v>
      </c>
      <c r="E43" s="7">
        <v>5500</v>
      </c>
      <c r="F43" s="7">
        <v>0</v>
      </c>
      <c r="G43" s="9" t="s">
        <v>9</v>
      </c>
      <c r="H43" s="9" t="s">
        <v>573</v>
      </c>
      <c r="I43" s="10">
        <v>43923</v>
      </c>
      <c r="J43" s="10" t="s">
        <v>251</v>
      </c>
      <c r="K43" s="11">
        <v>2020</v>
      </c>
    </row>
    <row r="44" spans="1:11" x14ac:dyDescent="0.25">
      <c r="A44" s="7" t="s">
        <v>35</v>
      </c>
      <c r="B44" s="7" t="s">
        <v>371</v>
      </c>
      <c r="C44" s="7" t="s">
        <v>27</v>
      </c>
      <c r="D44" s="7" t="s">
        <v>28</v>
      </c>
      <c r="E44" s="7">
        <v>5400</v>
      </c>
      <c r="F44" s="7">
        <v>0</v>
      </c>
      <c r="G44" s="9" t="s">
        <v>9</v>
      </c>
      <c r="H44" s="9" t="s">
        <v>486</v>
      </c>
      <c r="I44" s="10">
        <v>43930</v>
      </c>
      <c r="J44" s="10" t="s">
        <v>251</v>
      </c>
      <c r="K44" s="11">
        <v>2020</v>
      </c>
    </row>
    <row r="45" spans="1:11" x14ac:dyDescent="0.25">
      <c r="A45" s="7" t="s">
        <v>35</v>
      </c>
      <c r="B45" s="7" t="s">
        <v>281</v>
      </c>
      <c r="C45" s="7" t="s">
        <v>25</v>
      </c>
      <c r="D45" s="7" t="s">
        <v>26</v>
      </c>
      <c r="E45" s="7">
        <v>3744</v>
      </c>
      <c r="F45" s="7">
        <v>0</v>
      </c>
      <c r="G45" s="9" t="s">
        <v>9</v>
      </c>
      <c r="H45" s="9" t="s">
        <v>536</v>
      </c>
      <c r="I45" s="10">
        <v>43930</v>
      </c>
      <c r="J45" s="10" t="s">
        <v>251</v>
      </c>
      <c r="K45" s="11">
        <v>2020</v>
      </c>
    </row>
    <row r="46" spans="1:11" x14ac:dyDescent="0.25">
      <c r="A46" s="7" t="s">
        <v>35</v>
      </c>
      <c r="B46" s="7" t="s">
        <v>298</v>
      </c>
      <c r="C46" s="7" t="s">
        <v>22</v>
      </c>
      <c r="D46" s="7" t="s">
        <v>23</v>
      </c>
      <c r="E46" s="7">
        <v>5500</v>
      </c>
      <c r="F46" s="7">
        <v>0</v>
      </c>
      <c r="G46" s="9" t="s">
        <v>9</v>
      </c>
      <c r="H46" s="9" t="s">
        <v>554</v>
      </c>
      <c r="I46" s="10">
        <v>43930</v>
      </c>
      <c r="J46" s="10" t="s">
        <v>251</v>
      </c>
      <c r="K46" s="11">
        <v>2020</v>
      </c>
    </row>
    <row r="47" spans="1:11" x14ac:dyDescent="0.25">
      <c r="A47" s="7" t="s">
        <v>35</v>
      </c>
      <c r="B47" s="7" t="s">
        <v>308</v>
      </c>
      <c r="C47" s="7" t="s">
        <v>94</v>
      </c>
      <c r="D47" s="7" t="s">
        <v>18</v>
      </c>
      <c r="E47" s="7">
        <v>5500</v>
      </c>
      <c r="F47" s="7">
        <v>0</v>
      </c>
      <c r="G47" s="9" t="s">
        <v>9</v>
      </c>
      <c r="H47" s="9" t="s">
        <v>564</v>
      </c>
      <c r="I47" s="10">
        <v>43930</v>
      </c>
      <c r="J47" s="10" t="s">
        <v>251</v>
      </c>
      <c r="K47" s="11">
        <v>2020</v>
      </c>
    </row>
    <row r="48" spans="1:11" x14ac:dyDescent="0.25">
      <c r="A48" s="7" t="s">
        <v>35</v>
      </c>
      <c r="B48" s="7" t="s">
        <v>318</v>
      </c>
      <c r="C48" s="7" t="s">
        <v>17</v>
      </c>
      <c r="D48" s="7" t="s">
        <v>18</v>
      </c>
      <c r="E48" s="7">
        <v>5500</v>
      </c>
      <c r="F48" s="7">
        <v>0</v>
      </c>
      <c r="G48" s="9" t="s">
        <v>9</v>
      </c>
      <c r="H48" s="9" t="s">
        <v>574</v>
      </c>
      <c r="I48" s="10">
        <v>43930</v>
      </c>
      <c r="J48" s="10" t="s">
        <v>251</v>
      </c>
      <c r="K48" s="11">
        <v>2020</v>
      </c>
    </row>
    <row r="49" spans="1:11" x14ac:dyDescent="0.25">
      <c r="A49" s="7" t="s">
        <v>35</v>
      </c>
      <c r="B49" s="7" t="s">
        <v>234</v>
      </c>
      <c r="C49" s="7" t="s">
        <v>11</v>
      </c>
      <c r="D49" s="7" t="s">
        <v>12</v>
      </c>
      <c r="E49" s="7">
        <v>5920</v>
      </c>
      <c r="F49" s="7">
        <v>0</v>
      </c>
      <c r="G49" s="9" t="s">
        <v>9</v>
      </c>
      <c r="H49" s="9" t="s">
        <v>466</v>
      </c>
      <c r="I49" s="10">
        <v>43937</v>
      </c>
      <c r="J49" s="10" t="s">
        <v>251</v>
      </c>
      <c r="K49" s="11">
        <v>2020</v>
      </c>
    </row>
    <row r="50" spans="1:11" x14ac:dyDescent="0.25">
      <c r="A50" s="7" t="s">
        <v>35</v>
      </c>
      <c r="B50" s="7" t="s">
        <v>380</v>
      </c>
      <c r="C50" s="7" t="s">
        <v>27</v>
      </c>
      <c r="D50" s="7" t="s">
        <v>28</v>
      </c>
      <c r="E50" s="7">
        <v>5400</v>
      </c>
      <c r="F50" s="7">
        <v>0</v>
      </c>
      <c r="G50" s="9" t="s">
        <v>9</v>
      </c>
      <c r="H50" s="9" t="s">
        <v>495</v>
      </c>
      <c r="I50" s="10">
        <v>43937</v>
      </c>
      <c r="J50" s="10" t="s">
        <v>251</v>
      </c>
      <c r="K50" s="11">
        <v>2020</v>
      </c>
    </row>
    <row r="51" spans="1:11" x14ac:dyDescent="0.25">
      <c r="A51" s="7" t="s">
        <v>35</v>
      </c>
      <c r="B51" s="7" t="s">
        <v>638</v>
      </c>
      <c r="C51" s="7" t="s">
        <v>589</v>
      </c>
      <c r="D51" s="7" t="s">
        <v>639</v>
      </c>
      <c r="E51" s="7">
        <v>3046</v>
      </c>
      <c r="F51" s="7">
        <v>0</v>
      </c>
      <c r="G51" s="9" t="s">
        <v>9</v>
      </c>
      <c r="H51" s="9" t="s">
        <v>689</v>
      </c>
      <c r="I51" s="10">
        <v>43937</v>
      </c>
      <c r="J51" s="10" t="s">
        <v>251</v>
      </c>
      <c r="K51" s="11">
        <v>2020</v>
      </c>
    </row>
    <row r="52" spans="1:11" x14ac:dyDescent="0.25">
      <c r="A52" s="7" t="s">
        <v>35</v>
      </c>
      <c r="B52" s="7" t="s">
        <v>284</v>
      </c>
      <c r="C52" s="7" t="s">
        <v>25</v>
      </c>
      <c r="D52" s="7" t="s">
        <v>26</v>
      </c>
      <c r="E52" s="7">
        <v>3744</v>
      </c>
      <c r="F52" s="7">
        <v>0</v>
      </c>
      <c r="G52" s="9" t="s">
        <v>9</v>
      </c>
      <c r="H52" s="9" t="s">
        <v>539</v>
      </c>
      <c r="I52" s="10">
        <v>43937</v>
      </c>
      <c r="J52" s="10" t="s">
        <v>251</v>
      </c>
      <c r="K52" s="11">
        <v>2020</v>
      </c>
    </row>
    <row r="53" spans="1:11" x14ac:dyDescent="0.25">
      <c r="A53" s="7" t="s">
        <v>35</v>
      </c>
      <c r="B53" s="7" t="s">
        <v>309</v>
      </c>
      <c r="C53" s="7" t="s">
        <v>17</v>
      </c>
      <c r="D53" s="7" t="s">
        <v>18</v>
      </c>
      <c r="E53" s="7">
        <v>5500</v>
      </c>
      <c r="F53" s="7">
        <v>0</v>
      </c>
      <c r="G53" s="9" t="s">
        <v>9</v>
      </c>
      <c r="H53" s="9" t="s">
        <v>565</v>
      </c>
      <c r="I53" s="10">
        <v>43937</v>
      </c>
      <c r="J53" s="10" t="s">
        <v>251</v>
      </c>
      <c r="K53" s="11">
        <v>2020</v>
      </c>
    </row>
    <row r="54" spans="1:11" x14ac:dyDescent="0.25">
      <c r="A54" s="7" t="s">
        <v>35</v>
      </c>
      <c r="B54" s="7" t="s">
        <v>243</v>
      </c>
      <c r="C54" s="7" t="s">
        <v>163</v>
      </c>
      <c r="D54" s="7" t="s">
        <v>164</v>
      </c>
      <c r="E54" s="7">
        <v>4200</v>
      </c>
      <c r="F54" s="7">
        <v>0</v>
      </c>
      <c r="G54" s="9" t="s">
        <v>9</v>
      </c>
      <c r="H54" s="9" t="s">
        <v>475</v>
      </c>
      <c r="I54" s="10">
        <v>43944</v>
      </c>
      <c r="J54" s="10" t="s">
        <v>251</v>
      </c>
      <c r="K54" s="11">
        <v>2020</v>
      </c>
    </row>
    <row r="55" spans="1:11" x14ac:dyDescent="0.25">
      <c r="A55" s="7" t="s">
        <v>35</v>
      </c>
      <c r="B55" s="7" t="s">
        <v>372</v>
      </c>
      <c r="C55" s="7" t="s">
        <v>27</v>
      </c>
      <c r="D55" s="7" t="s">
        <v>28</v>
      </c>
      <c r="E55" s="7">
        <v>5400</v>
      </c>
      <c r="F55" s="7">
        <v>0</v>
      </c>
      <c r="G55" s="9" t="s">
        <v>9</v>
      </c>
      <c r="H55" s="9" t="s">
        <v>487</v>
      </c>
      <c r="I55" s="10">
        <v>43944</v>
      </c>
      <c r="J55" s="10" t="s">
        <v>251</v>
      </c>
      <c r="K55" s="11">
        <v>2020</v>
      </c>
    </row>
    <row r="56" spans="1:11" x14ac:dyDescent="0.25">
      <c r="A56" s="7" t="s">
        <v>35</v>
      </c>
      <c r="B56" s="7" t="s">
        <v>325</v>
      </c>
      <c r="C56" s="7" t="s">
        <v>19</v>
      </c>
      <c r="D56" s="7" t="s">
        <v>20</v>
      </c>
      <c r="E56" s="7">
        <v>5500</v>
      </c>
      <c r="F56" s="7">
        <v>0</v>
      </c>
      <c r="G56" s="9" t="s">
        <v>9</v>
      </c>
      <c r="H56" s="9" t="s">
        <v>517</v>
      </c>
      <c r="I56" s="10">
        <v>43944</v>
      </c>
      <c r="J56" s="10" t="s">
        <v>251</v>
      </c>
      <c r="K56" s="11">
        <v>2020</v>
      </c>
    </row>
    <row r="57" spans="1:11" x14ac:dyDescent="0.25">
      <c r="A57" s="7" t="s">
        <v>35</v>
      </c>
      <c r="B57" s="7" t="s">
        <v>285</v>
      </c>
      <c r="C57" s="7" t="s">
        <v>25</v>
      </c>
      <c r="D57" s="7" t="s">
        <v>26</v>
      </c>
      <c r="E57" s="7">
        <v>3744</v>
      </c>
      <c r="F57" s="7">
        <v>0</v>
      </c>
      <c r="G57" s="9" t="s">
        <v>9</v>
      </c>
      <c r="H57" s="9" t="s">
        <v>540</v>
      </c>
      <c r="I57" s="10">
        <v>43944</v>
      </c>
      <c r="J57" s="10" t="s">
        <v>251</v>
      </c>
      <c r="K57" s="11">
        <v>2020</v>
      </c>
    </row>
    <row r="58" spans="1:11" x14ac:dyDescent="0.25">
      <c r="A58" s="7" t="s">
        <v>35</v>
      </c>
      <c r="B58" s="7" t="s">
        <v>299</v>
      </c>
      <c r="C58" s="7" t="s">
        <v>22</v>
      </c>
      <c r="D58" s="7" t="s">
        <v>23</v>
      </c>
      <c r="E58" s="7">
        <v>5500</v>
      </c>
      <c r="F58" s="7">
        <v>0</v>
      </c>
      <c r="G58" s="9" t="s">
        <v>9</v>
      </c>
      <c r="H58" s="9" t="s">
        <v>555</v>
      </c>
      <c r="I58" s="10">
        <v>43944</v>
      </c>
      <c r="J58" s="10" t="s">
        <v>251</v>
      </c>
      <c r="K58" s="11">
        <v>2020</v>
      </c>
    </row>
    <row r="59" spans="1:11" x14ac:dyDescent="0.25">
      <c r="A59" s="7" t="s">
        <v>35</v>
      </c>
      <c r="B59" s="7" t="s">
        <v>320</v>
      </c>
      <c r="C59" s="7" t="s">
        <v>17</v>
      </c>
      <c r="D59" s="7" t="s">
        <v>18</v>
      </c>
      <c r="E59" s="7">
        <v>5500</v>
      </c>
      <c r="F59" s="7">
        <v>0</v>
      </c>
      <c r="G59" s="9" t="s">
        <v>9</v>
      </c>
      <c r="H59" s="9" t="s">
        <v>576</v>
      </c>
      <c r="I59" s="10">
        <v>43944</v>
      </c>
      <c r="J59" s="10" t="s">
        <v>251</v>
      </c>
      <c r="K59" s="11">
        <v>2020</v>
      </c>
    </row>
    <row r="60" spans="1:11" x14ac:dyDescent="0.25">
      <c r="A60" s="7" t="s">
        <v>35</v>
      </c>
      <c r="B60" s="7" t="s">
        <v>373</v>
      </c>
      <c r="C60" s="7" t="s">
        <v>27</v>
      </c>
      <c r="D60" s="7" t="s">
        <v>28</v>
      </c>
      <c r="E60" s="7">
        <v>5400</v>
      </c>
      <c r="F60" s="7">
        <v>0</v>
      </c>
      <c r="G60" s="9" t="s">
        <v>9</v>
      </c>
      <c r="H60" s="9" t="s">
        <v>488</v>
      </c>
      <c r="I60" s="10">
        <v>43951</v>
      </c>
      <c r="J60" s="10" t="s">
        <v>251</v>
      </c>
      <c r="K60" s="11">
        <v>2020</v>
      </c>
    </row>
    <row r="61" spans="1:11" x14ac:dyDescent="0.25">
      <c r="A61" s="7" t="s">
        <v>35</v>
      </c>
      <c r="B61" s="7" t="s">
        <v>392</v>
      </c>
      <c r="C61" s="7" t="s">
        <v>350</v>
      </c>
      <c r="D61" s="7" t="s">
        <v>384</v>
      </c>
      <c r="E61" s="7">
        <v>1700</v>
      </c>
      <c r="F61" s="7">
        <v>0</v>
      </c>
      <c r="G61" s="9" t="s">
        <v>9</v>
      </c>
      <c r="H61" s="9" t="s">
        <v>685</v>
      </c>
      <c r="I61" s="10">
        <v>43958</v>
      </c>
      <c r="J61" s="10" t="s">
        <v>346</v>
      </c>
      <c r="K61" s="11">
        <v>2020</v>
      </c>
    </row>
    <row r="62" spans="1:11" x14ac:dyDescent="0.25">
      <c r="A62" s="7" t="s">
        <v>35</v>
      </c>
      <c r="B62" s="7" t="s">
        <v>271</v>
      </c>
      <c r="C62" s="7" t="s">
        <v>25</v>
      </c>
      <c r="D62" s="7" t="s">
        <v>26</v>
      </c>
      <c r="E62" s="7">
        <v>3744</v>
      </c>
      <c r="F62" s="7">
        <v>0</v>
      </c>
      <c r="G62" s="9" t="s">
        <v>9</v>
      </c>
      <c r="H62" s="9" t="s">
        <v>526</v>
      </c>
      <c r="I62" s="10">
        <v>43958</v>
      </c>
      <c r="J62" s="10" t="s">
        <v>346</v>
      </c>
      <c r="K62" s="11">
        <v>2020</v>
      </c>
    </row>
    <row r="63" spans="1:11" x14ac:dyDescent="0.25">
      <c r="A63" s="7" t="s">
        <v>35</v>
      </c>
      <c r="B63" s="7" t="s">
        <v>322</v>
      </c>
      <c r="C63" s="7" t="s">
        <v>17</v>
      </c>
      <c r="D63" s="7" t="s">
        <v>18</v>
      </c>
      <c r="E63" s="7">
        <v>5500</v>
      </c>
      <c r="F63" s="7">
        <v>0</v>
      </c>
      <c r="G63" s="9" t="s">
        <v>9</v>
      </c>
      <c r="H63" s="9" t="s">
        <v>578</v>
      </c>
      <c r="I63" s="10">
        <v>43958</v>
      </c>
      <c r="J63" s="10" t="s">
        <v>346</v>
      </c>
      <c r="K63" s="11">
        <v>2020</v>
      </c>
    </row>
    <row r="64" spans="1:11" x14ac:dyDescent="0.25">
      <c r="A64" s="7" t="s">
        <v>35</v>
      </c>
      <c r="B64" s="7" t="s">
        <v>228</v>
      </c>
      <c r="C64" s="7" t="s">
        <v>55</v>
      </c>
      <c r="D64" s="7" t="s">
        <v>200</v>
      </c>
      <c r="E64" s="7">
        <v>3032</v>
      </c>
      <c r="F64" s="7">
        <v>0</v>
      </c>
      <c r="G64" s="9" t="s">
        <v>9</v>
      </c>
      <c r="H64" s="9" t="s">
        <v>248</v>
      </c>
      <c r="I64" s="10">
        <v>43965</v>
      </c>
      <c r="J64" s="10" t="s">
        <v>346</v>
      </c>
      <c r="K64" s="11">
        <v>2020</v>
      </c>
    </row>
    <row r="65" spans="1:11" x14ac:dyDescent="0.25">
      <c r="A65" s="7" t="s">
        <v>35</v>
      </c>
      <c r="B65" s="7" t="s">
        <v>230</v>
      </c>
      <c r="C65" s="7" t="s">
        <v>81</v>
      </c>
      <c r="D65" s="7" t="s">
        <v>93</v>
      </c>
      <c r="E65" s="7">
        <v>5500</v>
      </c>
      <c r="F65" s="7">
        <v>0</v>
      </c>
      <c r="G65" s="9" t="s">
        <v>9</v>
      </c>
      <c r="H65" s="9" t="s">
        <v>464</v>
      </c>
      <c r="I65" s="10">
        <v>43965</v>
      </c>
      <c r="J65" s="10" t="s">
        <v>346</v>
      </c>
      <c r="K65" s="11">
        <v>2020</v>
      </c>
    </row>
    <row r="66" spans="1:11" x14ac:dyDescent="0.25">
      <c r="A66" s="7" t="s">
        <v>35</v>
      </c>
      <c r="B66" s="7" t="s">
        <v>166</v>
      </c>
      <c r="C66" s="7" t="s">
        <v>25</v>
      </c>
      <c r="D66" s="7" t="s">
        <v>26</v>
      </c>
      <c r="E66" s="7">
        <v>3740</v>
      </c>
      <c r="F66" s="7">
        <v>0</v>
      </c>
      <c r="G66" s="9" t="s">
        <v>9</v>
      </c>
      <c r="H66" s="9" t="s">
        <v>657</v>
      </c>
      <c r="I66" s="10">
        <v>43965</v>
      </c>
      <c r="J66" s="10" t="s">
        <v>346</v>
      </c>
      <c r="K66" s="11">
        <v>2020</v>
      </c>
    </row>
    <row r="67" spans="1:11" x14ac:dyDescent="0.25">
      <c r="A67" s="7" t="s">
        <v>35</v>
      </c>
      <c r="B67" s="7" t="s">
        <v>268</v>
      </c>
      <c r="C67" s="7" t="s">
        <v>19</v>
      </c>
      <c r="D67" s="7" t="s">
        <v>20</v>
      </c>
      <c r="E67" s="7">
        <v>5500</v>
      </c>
      <c r="F67" s="7">
        <v>0</v>
      </c>
      <c r="G67" s="9" t="s">
        <v>9</v>
      </c>
      <c r="H67" s="9" t="s">
        <v>520</v>
      </c>
      <c r="I67" s="10">
        <v>43965</v>
      </c>
      <c r="J67" s="10" t="s">
        <v>346</v>
      </c>
      <c r="K67" s="11">
        <v>2020</v>
      </c>
    </row>
    <row r="68" spans="1:11" x14ac:dyDescent="0.25">
      <c r="A68" s="7" t="s">
        <v>35</v>
      </c>
      <c r="B68" s="7" t="s">
        <v>297</v>
      </c>
      <c r="C68" s="7" t="s">
        <v>22</v>
      </c>
      <c r="D68" s="7" t="s">
        <v>23</v>
      </c>
      <c r="E68" s="7">
        <v>5500</v>
      </c>
      <c r="F68" s="7">
        <v>0</v>
      </c>
      <c r="G68" s="9" t="s">
        <v>9</v>
      </c>
      <c r="H68" s="9" t="s">
        <v>553</v>
      </c>
      <c r="I68" s="10">
        <v>43971</v>
      </c>
      <c r="J68" s="10" t="s">
        <v>346</v>
      </c>
      <c r="K68" s="11">
        <v>2020</v>
      </c>
    </row>
    <row r="69" spans="1:11" x14ac:dyDescent="0.25">
      <c r="A69" s="7" t="s">
        <v>35</v>
      </c>
      <c r="B69" s="7" t="s">
        <v>311</v>
      </c>
      <c r="C69" s="7" t="s">
        <v>17</v>
      </c>
      <c r="D69" s="7" t="s">
        <v>18</v>
      </c>
      <c r="E69" s="7">
        <v>5500</v>
      </c>
      <c r="F69" s="7">
        <v>0</v>
      </c>
      <c r="G69" s="9" t="s">
        <v>9</v>
      </c>
      <c r="H69" s="9" t="s">
        <v>567</v>
      </c>
      <c r="I69" s="10">
        <v>43971</v>
      </c>
      <c r="J69" s="10" t="s">
        <v>346</v>
      </c>
      <c r="K69" s="11">
        <v>2020</v>
      </c>
    </row>
    <row r="70" spans="1:11" x14ac:dyDescent="0.25">
      <c r="A70" s="7" t="s">
        <v>35</v>
      </c>
      <c r="B70" s="7" t="s">
        <v>235</v>
      </c>
      <c r="C70" s="7" t="s">
        <v>11</v>
      </c>
      <c r="D70" s="7" t="s">
        <v>12</v>
      </c>
      <c r="E70" s="7">
        <v>5920</v>
      </c>
      <c r="F70" s="7">
        <v>0</v>
      </c>
      <c r="G70" s="9" t="s">
        <v>9</v>
      </c>
      <c r="H70" s="9" t="s">
        <v>467</v>
      </c>
      <c r="I70" s="10">
        <v>43979</v>
      </c>
      <c r="J70" s="10" t="s">
        <v>346</v>
      </c>
      <c r="K70" s="11">
        <v>2020</v>
      </c>
    </row>
    <row r="71" spans="1:11" x14ac:dyDescent="0.25">
      <c r="A71" s="7" t="s">
        <v>35</v>
      </c>
      <c r="B71" s="7" t="s">
        <v>374</v>
      </c>
      <c r="C71" s="7" t="s">
        <v>27</v>
      </c>
      <c r="D71" s="7" t="s">
        <v>28</v>
      </c>
      <c r="E71" s="7">
        <v>5400</v>
      </c>
      <c r="F71" s="7">
        <v>0</v>
      </c>
      <c r="G71" s="9" t="s">
        <v>9</v>
      </c>
      <c r="H71" s="9" t="s">
        <v>489</v>
      </c>
      <c r="I71" s="10">
        <v>43979</v>
      </c>
      <c r="J71" s="10" t="s">
        <v>346</v>
      </c>
      <c r="K71" s="11">
        <v>2020</v>
      </c>
    </row>
    <row r="72" spans="1:11" x14ac:dyDescent="0.25">
      <c r="A72" s="7" t="s">
        <v>35</v>
      </c>
      <c r="B72" s="7" t="s">
        <v>330</v>
      </c>
      <c r="C72" s="7" t="s">
        <v>17</v>
      </c>
      <c r="D72" s="7" t="s">
        <v>18</v>
      </c>
      <c r="E72" s="7">
        <v>5500</v>
      </c>
      <c r="F72" s="7">
        <v>0</v>
      </c>
      <c r="G72" s="9" t="s">
        <v>9</v>
      </c>
      <c r="H72" s="9" t="s">
        <v>579</v>
      </c>
      <c r="I72" s="10">
        <v>43979</v>
      </c>
      <c r="J72" s="10" t="s">
        <v>346</v>
      </c>
      <c r="K72" s="11">
        <v>2020</v>
      </c>
    </row>
    <row r="73" spans="1:11" x14ac:dyDescent="0.25">
      <c r="A73" s="7" t="s">
        <v>35</v>
      </c>
      <c r="B73" s="7" t="s">
        <v>387</v>
      </c>
      <c r="C73" s="7" t="s">
        <v>25</v>
      </c>
      <c r="D73" s="7" t="s">
        <v>26</v>
      </c>
      <c r="E73" s="7">
        <v>3744</v>
      </c>
      <c r="F73" s="7">
        <v>0</v>
      </c>
      <c r="G73" s="9" t="s">
        <v>9</v>
      </c>
      <c r="H73" s="9" t="s">
        <v>583</v>
      </c>
      <c r="I73" s="10">
        <v>43979</v>
      </c>
      <c r="J73" s="10" t="s">
        <v>346</v>
      </c>
      <c r="K73" s="11">
        <v>2020</v>
      </c>
    </row>
    <row r="74" spans="1:11" x14ac:dyDescent="0.25">
      <c r="A74" s="7" t="s">
        <v>35</v>
      </c>
      <c r="B74" s="7" t="s">
        <v>383</v>
      </c>
      <c r="C74" s="7" t="s">
        <v>27</v>
      </c>
      <c r="D74" s="7" t="s">
        <v>28</v>
      </c>
      <c r="E74" s="7">
        <v>5400</v>
      </c>
      <c r="F74" s="7">
        <v>0</v>
      </c>
      <c r="G74" s="9" t="s">
        <v>9</v>
      </c>
      <c r="H74" s="9" t="s">
        <v>497</v>
      </c>
      <c r="I74" s="10">
        <v>43986</v>
      </c>
      <c r="J74" s="10" t="s">
        <v>347</v>
      </c>
      <c r="K74" s="11">
        <v>2020</v>
      </c>
    </row>
    <row r="75" spans="1:11" x14ac:dyDescent="0.25">
      <c r="A75" s="7" t="s">
        <v>35</v>
      </c>
      <c r="B75" s="7" t="s">
        <v>676</v>
      </c>
      <c r="C75" s="7" t="s">
        <v>81</v>
      </c>
      <c r="D75" s="7" t="s">
        <v>93</v>
      </c>
      <c r="E75" s="7">
        <v>5500</v>
      </c>
      <c r="F75" s="7">
        <v>0</v>
      </c>
      <c r="G75" s="9" t="s">
        <v>9</v>
      </c>
      <c r="H75" s="9" t="s">
        <v>686</v>
      </c>
      <c r="I75" s="10">
        <v>43986</v>
      </c>
      <c r="J75" s="10" t="s">
        <v>347</v>
      </c>
      <c r="K75" s="11">
        <v>2020</v>
      </c>
    </row>
    <row r="76" spans="1:11" x14ac:dyDescent="0.25">
      <c r="A76" s="7" t="s">
        <v>35</v>
      </c>
      <c r="B76" s="7" t="s">
        <v>323</v>
      </c>
      <c r="C76" s="7" t="s">
        <v>13</v>
      </c>
      <c r="D76" s="7" t="s">
        <v>14</v>
      </c>
      <c r="E76" s="7">
        <v>2750</v>
      </c>
      <c r="F76" s="7">
        <v>0</v>
      </c>
      <c r="G76" s="9" t="s">
        <v>9</v>
      </c>
      <c r="H76" s="9" t="s">
        <v>590</v>
      </c>
      <c r="I76" s="10">
        <v>43986</v>
      </c>
      <c r="J76" s="10" t="s">
        <v>347</v>
      </c>
      <c r="K76" s="11">
        <v>2020</v>
      </c>
    </row>
    <row r="77" spans="1:11" x14ac:dyDescent="0.25">
      <c r="A77" s="7" t="s">
        <v>35</v>
      </c>
      <c r="B77" s="7" t="s">
        <v>272</v>
      </c>
      <c r="C77" s="7" t="s">
        <v>25</v>
      </c>
      <c r="D77" s="7" t="s">
        <v>26</v>
      </c>
      <c r="E77" s="7">
        <v>3744</v>
      </c>
      <c r="F77" s="7">
        <v>0</v>
      </c>
      <c r="G77" s="9" t="s">
        <v>9</v>
      </c>
      <c r="H77" s="9" t="s">
        <v>527</v>
      </c>
      <c r="I77" s="10">
        <v>43986</v>
      </c>
      <c r="J77" s="10" t="s">
        <v>347</v>
      </c>
      <c r="K77" s="11">
        <v>2020</v>
      </c>
    </row>
    <row r="78" spans="1:11" x14ac:dyDescent="0.25">
      <c r="A78" s="7" t="s">
        <v>35</v>
      </c>
      <c r="B78" s="7" t="s">
        <v>389</v>
      </c>
      <c r="C78" s="7" t="s">
        <v>22</v>
      </c>
      <c r="D78" s="7" t="s">
        <v>23</v>
      </c>
      <c r="E78" s="7">
        <v>5500</v>
      </c>
      <c r="F78" s="7">
        <v>0</v>
      </c>
      <c r="G78" s="9" t="s">
        <v>9</v>
      </c>
      <c r="H78" s="9" t="s">
        <v>585</v>
      </c>
      <c r="I78" s="10">
        <v>43986</v>
      </c>
      <c r="J78" s="10" t="s">
        <v>347</v>
      </c>
      <c r="K78" s="11">
        <v>2020</v>
      </c>
    </row>
    <row r="79" spans="1:11" x14ac:dyDescent="0.25">
      <c r="A79" s="7" t="s">
        <v>35</v>
      </c>
      <c r="B79" s="7" t="s">
        <v>238</v>
      </c>
      <c r="C79" s="7" t="s">
        <v>163</v>
      </c>
      <c r="D79" s="7" t="s">
        <v>164</v>
      </c>
      <c r="E79" s="7">
        <v>4200</v>
      </c>
      <c r="F79" s="7">
        <v>0</v>
      </c>
      <c r="G79" s="9" t="s">
        <v>9</v>
      </c>
      <c r="H79" s="9" t="s">
        <v>470</v>
      </c>
      <c r="I79" s="10">
        <v>43993</v>
      </c>
      <c r="J79" s="10" t="s">
        <v>347</v>
      </c>
      <c r="K79" s="11">
        <v>2020</v>
      </c>
    </row>
    <row r="80" spans="1:11" x14ac:dyDescent="0.25">
      <c r="A80" s="7" t="s">
        <v>35</v>
      </c>
      <c r="B80" s="7" t="s">
        <v>361</v>
      </c>
      <c r="C80" s="7" t="s">
        <v>27</v>
      </c>
      <c r="D80" s="7" t="s">
        <v>28</v>
      </c>
      <c r="E80" s="7">
        <v>5400</v>
      </c>
      <c r="F80" s="7">
        <v>0</v>
      </c>
      <c r="G80" s="9" t="s">
        <v>9</v>
      </c>
      <c r="H80" s="9" t="s">
        <v>477</v>
      </c>
      <c r="I80" s="10">
        <v>43993</v>
      </c>
      <c r="J80" s="10" t="s">
        <v>347</v>
      </c>
      <c r="K80" s="11">
        <v>2020</v>
      </c>
    </row>
    <row r="81" spans="1:11" x14ac:dyDescent="0.25">
      <c r="A81" s="7" t="s">
        <v>35</v>
      </c>
      <c r="B81" s="7" t="s">
        <v>274</v>
      </c>
      <c r="C81" s="7" t="s">
        <v>25</v>
      </c>
      <c r="D81" s="7" t="s">
        <v>26</v>
      </c>
      <c r="E81" s="7">
        <v>3744</v>
      </c>
      <c r="F81" s="7">
        <v>0</v>
      </c>
      <c r="G81" s="9" t="s">
        <v>9</v>
      </c>
      <c r="H81" s="9" t="s">
        <v>529</v>
      </c>
      <c r="I81" s="10">
        <v>43993</v>
      </c>
      <c r="J81" s="10" t="s">
        <v>347</v>
      </c>
      <c r="K81" s="11">
        <v>2020</v>
      </c>
    </row>
    <row r="82" spans="1:11" x14ac:dyDescent="0.25">
      <c r="A82" s="7" t="s">
        <v>35</v>
      </c>
      <c r="B82" s="7" t="s">
        <v>303</v>
      </c>
      <c r="C82" s="7" t="s">
        <v>29</v>
      </c>
      <c r="D82" s="7" t="s">
        <v>24</v>
      </c>
      <c r="E82" s="7">
        <v>5500</v>
      </c>
      <c r="F82" s="7">
        <v>0</v>
      </c>
      <c r="G82" s="9" t="s">
        <v>9</v>
      </c>
      <c r="H82" s="9" t="s">
        <v>559</v>
      </c>
      <c r="I82" s="10">
        <v>43993</v>
      </c>
      <c r="J82" s="10" t="s">
        <v>347</v>
      </c>
      <c r="K82" s="11">
        <v>2020</v>
      </c>
    </row>
    <row r="83" spans="1:11" x14ac:dyDescent="0.25">
      <c r="A83" s="7" t="s">
        <v>35</v>
      </c>
      <c r="B83" s="7" t="s">
        <v>319</v>
      </c>
      <c r="C83" s="7" t="s">
        <v>17</v>
      </c>
      <c r="D83" s="7" t="s">
        <v>18</v>
      </c>
      <c r="E83" s="7">
        <v>5500</v>
      </c>
      <c r="F83" s="7">
        <v>0</v>
      </c>
      <c r="G83" s="9" t="s">
        <v>9</v>
      </c>
      <c r="H83" s="9" t="s">
        <v>575</v>
      </c>
      <c r="I83" s="10">
        <v>43993</v>
      </c>
      <c r="J83" s="10" t="s">
        <v>347</v>
      </c>
      <c r="K83" s="11">
        <v>2020</v>
      </c>
    </row>
    <row r="84" spans="1:11" x14ac:dyDescent="0.25">
      <c r="A84" s="7" t="s">
        <v>35</v>
      </c>
      <c r="B84" s="7" t="s">
        <v>635</v>
      </c>
      <c r="C84" s="7" t="s">
        <v>11</v>
      </c>
      <c r="D84" s="7" t="s">
        <v>12</v>
      </c>
      <c r="E84" s="7">
        <v>5920</v>
      </c>
      <c r="F84" s="7">
        <v>0</v>
      </c>
      <c r="G84" s="9" t="s">
        <v>9</v>
      </c>
      <c r="H84" s="9" t="s">
        <v>683</v>
      </c>
      <c r="I84" s="10">
        <v>44000</v>
      </c>
      <c r="J84" s="10" t="s">
        <v>347</v>
      </c>
      <c r="K84" s="11">
        <v>2020</v>
      </c>
    </row>
    <row r="85" spans="1:11" x14ac:dyDescent="0.25">
      <c r="A85" s="7" t="s">
        <v>35</v>
      </c>
      <c r="B85" s="7" t="s">
        <v>681</v>
      </c>
      <c r="C85" s="7" t="s">
        <v>27</v>
      </c>
      <c r="D85" s="7" t="s">
        <v>28</v>
      </c>
      <c r="E85" s="7">
        <v>5400</v>
      </c>
      <c r="F85" s="7">
        <v>0</v>
      </c>
      <c r="G85" s="9" t="s">
        <v>9</v>
      </c>
      <c r="H85" s="227" t="s">
        <v>703</v>
      </c>
      <c r="I85" s="10">
        <v>44000</v>
      </c>
      <c r="J85" s="10" t="s">
        <v>347</v>
      </c>
      <c r="K85" s="11">
        <v>2020</v>
      </c>
    </row>
    <row r="86" spans="1:11" x14ac:dyDescent="0.25">
      <c r="A86" s="7" t="s">
        <v>35</v>
      </c>
      <c r="B86" s="7" t="s">
        <v>275</v>
      </c>
      <c r="C86" s="7" t="s">
        <v>25</v>
      </c>
      <c r="D86" s="7" t="s">
        <v>26</v>
      </c>
      <c r="E86" s="7">
        <v>3744</v>
      </c>
      <c r="F86" s="7">
        <v>0</v>
      </c>
      <c r="G86" s="9" t="s">
        <v>9</v>
      </c>
      <c r="H86" s="9" t="s">
        <v>530</v>
      </c>
      <c r="I86" s="10">
        <v>44000</v>
      </c>
      <c r="J86" s="10" t="s">
        <v>347</v>
      </c>
      <c r="K86" s="11">
        <v>2020</v>
      </c>
    </row>
    <row r="87" spans="1:11" x14ac:dyDescent="0.25">
      <c r="A87" s="7" t="s">
        <v>35</v>
      </c>
      <c r="B87" s="7" t="s">
        <v>332</v>
      </c>
      <c r="C87" s="7" t="s">
        <v>17</v>
      </c>
      <c r="D87" s="7" t="s">
        <v>18</v>
      </c>
      <c r="E87" s="7">
        <v>5500</v>
      </c>
      <c r="F87" s="7">
        <v>0</v>
      </c>
      <c r="G87" s="9" t="s">
        <v>9</v>
      </c>
      <c r="H87" s="9" t="s">
        <v>615</v>
      </c>
      <c r="I87" s="10">
        <v>44000</v>
      </c>
      <c r="J87" s="10" t="s">
        <v>347</v>
      </c>
      <c r="K87" s="11">
        <v>2020</v>
      </c>
    </row>
    <row r="88" spans="1:11" x14ac:dyDescent="0.25">
      <c r="A88" s="7" t="s">
        <v>35</v>
      </c>
      <c r="B88" s="7" t="s">
        <v>385</v>
      </c>
      <c r="C88" s="7" t="s">
        <v>127</v>
      </c>
      <c r="D88" s="7" t="s">
        <v>189</v>
      </c>
      <c r="E88" s="7">
        <v>2750</v>
      </c>
      <c r="F88" s="7">
        <v>0</v>
      </c>
      <c r="G88" s="9" t="s">
        <v>9</v>
      </c>
      <c r="H88" s="9" t="s">
        <v>581</v>
      </c>
      <c r="I88" s="10">
        <v>44000</v>
      </c>
      <c r="J88" s="10" t="s">
        <v>347</v>
      </c>
      <c r="K88" s="11">
        <v>2020</v>
      </c>
    </row>
    <row r="89" spans="1:11" x14ac:dyDescent="0.25">
      <c r="A89" s="7" t="s">
        <v>35</v>
      </c>
      <c r="B89" s="7" t="s">
        <v>375</v>
      </c>
      <c r="C89" s="7" t="s">
        <v>27</v>
      </c>
      <c r="D89" s="7" t="s">
        <v>28</v>
      </c>
      <c r="E89" s="7">
        <v>5400</v>
      </c>
      <c r="F89" s="7">
        <v>0</v>
      </c>
      <c r="G89" s="9" t="s">
        <v>9</v>
      </c>
      <c r="H89" s="9" t="s">
        <v>490</v>
      </c>
      <c r="I89" s="10">
        <v>44007</v>
      </c>
      <c r="J89" s="10" t="s">
        <v>347</v>
      </c>
      <c r="K89" s="11">
        <v>2020</v>
      </c>
    </row>
    <row r="90" spans="1:11" x14ac:dyDescent="0.25">
      <c r="A90" s="7" t="s">
        <v>35</v>
      </c>
      <c r="B90" s="7" t="s">
        <v>273</v>
      </c>
      <c r="C90" s="7" t="s">
        <v>25</v>
      </c>
      <c r="D90" s="7" t="s">
        <v>26</v>
      </c>
      <c r="E90" s="7">
        <v>3744</v>
      </c>
      <c r="F90" s="7">
        <v>0</v>
      </c>
      <c r="G90" s="9" t="s">
        <v>9</v>
      </c>
      <c r="H90" s="9" t="s">
        <v>528</v>
      </c>
      <c r="I90" s="10">
        <v>44007</v>
      </c>
      <c r="J90" s="10" t="s">
        <v>347</v>
      </c>
      <c r="K90" s="11">
        <v>2020</v>
      </c>
    </row>
    <row r="91" spans="1:11" x14ac:dyDescent="0.25">
      <c r="A91" s="7" t="s">
        <v>35</v>
      </c>
      <c r="B91" s="7" t="s">
        <v>289</v>
      </c>
      <c r="C91" s="7" t="s">
        <v>117</v>
      </c>
      <c r="D91" s="7" t="s">
        <v>137</v>
      </c>
      <c r="E91" s="7">
        <v>5500</v>
      </c>
      <c r="F91" s="7">
        <v>0</v>
      </c>
      <c r="G91" s="9" t="s">
        <v>9</v>
      </c>
      <c r="H91" s="9" t="s">
        <v>544</v>
      </c>
      <c r="I91" s="10">
        <v>44007</v>
      </c>
      <c r="J91" s="10" t="s">
        <v>347</v>
      </c>
      <c r="K91" s="11">
        <v>2020</v>
      </c>
    </row>
    <row r="92" spans="1:11" x14ac:dyDescent="0.25">
      <c r="A92" s="7" t="s">
        <v>35</v>
      </c>
      <c r="B92" s="7" t="s">
        <v>500</v>
      </c>
      <c r="C92" s="7" t="s">
        <v>17</v>
      </c>
      <c r="D92" s="7" t="s">
        <v>18</v>
      </c>
      <c r="E92" s="7">
        <v>5500</v>
      </c>
      <c r="F92" s="7">
        <v>0</v>
      </c>
      <c r="G92" s="9" t="s">
        <v>9</v>
      </c>
      <c r="H92" s="9" t="s">
        <v>616</v>
      </c>
      <c r="I92" s="10">
        <v>44007</v>
      </c>
      <c r="J92" s="10" t="s">
        <v>347</v>
      </c>
      <c r="K92" s="11">
        <v>2020</v>
      </c>
    </row>
    <row r="93" spans="1:11" x14ac:dyDescent="0.25">
      <c r="A93" s="7" t="s">
        <v>35</v>
      </c>
      <c r="B93" s="7" t="s">
        <v>241</v>
      </c>
      <c r="C93" s="7" t="s">
        <v>163</v>
      </c>
      <c r="D93" s="7" t="s">
        <v>164</v>
      </c>
      <c r="E93" s="7">
        <v>4200</v>
      </c>
      <c r="F93" s="7">
        <v>0</v>
      </c>
      <c r="G93" s="9" t="s">
        <v>9</v>
      </c>
      <c r="H93" s="9" t="s">
        <v>473</v>
      </c>
      <c r="I93" s="10">
        <v>44014</v>
      </c>
      <c r="J93" s="10" t="s">
        <v>348</v>
      </c>
      <c r="K93" s="11">
        <v>2020</v>
      </c>
    </row>
    <row r="94" spans="1:11" x14ac:dyDescent="0.25">
      <c r="A94" s="7" t="s">
        <v>35</v>
      </c>
      <c r="B94" s="7" t="s">
        <v>276</v>
      </c>
      <c r="C94" s="7" t="s">
        <v>25</v>
      </c>
      <c r="D94" s="7" t="s">
        <v>26</v>
      </c>
      <c r="E94" s="7">
        <v>3744</v>
      </c>
      <c r="F94" s="7">
        <v>0</v>
      </c>
      <c r="G94" s="9" t="s">
        <v>9</v>
      </c>
      <c r="H94" s="9" t="s">
        <v>531</v>
      </c>
      <c r="I94" s="10">
        <v>44014</v>
      </c>
      <c r="J94" s="10" t="s">
        <v>348</v>
      </c>
      <c r="K94" s="11">
        <v>2020</v>
      </c>
    </row>
    <row r="95" spans="1:11" x14ac:dyDescent="0.25">
      <c r="A95" s="7" t="s">
        <v>35</v>
      </c>
      <c r="B95" s="7" t="s">
        <v>594</v>
      </c>
      <c r="C95" s="7" t="s">
        <v>94</v>
      </c>
      <c r="D95" s="7" t="s">
        <v>18</v>
      </c>
      <c r="E95" s="7">
        <v>5500</v>
      </c>
      <c r="F95" s="7">
        <v>0</v>
      </c>
      <c r="G95" s="9" t="s">
        <v>9</v>
      </c>
      <c r="H95" s="9" t="s">
        <v>618</v>
      </c>
      <c r="I95" s="10">
        <v>44014</v>
      </c>
      <c r="J95" s="10" t="s">
        <v>348</v>
      </c>
      <c r="K95" s="11">
        <v>2020</v>
      </c>
    </row>
    <row r="96" spans="1:11" x14ac:dyDescent="0.25">
      <c r="A96" s="7" t="s">
        <v>35</v>
      </c>
      <c r="B96" s="7" t="s">
        <v>232</v>
      </c>
      <c r="C96" s="7" t="s">
        <v>82</v>
      </c>
      <c r="D96" s="7" t="s">
        <v>92</v>
      </c>
      <c r="E96" s="7">
        <v>5500</v>
      </c>
      <c r="F96" s="7">
        <v>0</v>
      </c>
      <c r="G96" s="9" t="s">
        <v>9</v>
      </c>
      <c r="H96" s="9" t="s">
        <v>633</v>
      </c>
      <c r="I96" s="10">
        <v>44021</v>
      </c>
      <c r="J96" s="10" t="s">
        <v>348</v>
      </c>
      <c r="K96" s="11">
        <v>2020</v>
      </c>
    </row>
    <row r="97" spans="1:11" x14ac:dyDescent="0.25">
      <c r="A97" s="7" t="s">
        <v>35</v>
      </c>
      <c r="B97" s="7" t="s">
        <v>381</v>
      </c>
      <c r="C97" s="7" t="s">
        <v>27</v>
      </c>
      <c r="D97" s="7" t="s">
        <v>28</v>
      </c>
      <c r="E97" s="7">
        <v>5400</v>
      </c>
      <c r="F97" s="7">
        <v>0</v>
      </c>
      <c r="G97" s="9" t="s">
        <v>9</v>
      </c>
      <c r="H97" s="9" t="s">
        <v>496</v>
      </c>
      <c r="I97" s="10">
        <v>44021</v>
      </c>
      <c r="J97" s="10" t="s">
        <v>348</v>
      </c>
      <c r="K97" s="11">
        <v>2020</v>
      </c>
    </row>
    <row r="98" spans="1:11" x14ac:dyDescent="0.25">
      <c r="A98" s="7" t="s">
        <v>35</v>
      </c>
      <c r="B98" s="7" t="s">
        <v>636</v>
      </c>
      <c r="C98" s="7" t="s">
        <v>11</v>
      </c>
      <c r="D98" s="7" t="s">
        <v>12</v>
      </c>
      <c r="E98" s="7">
        <v>5920</v>
      </c>
      <c r="F98" s="7">
        <v>0</v>
      </c>
      <c r="G98" s="9" t="s">
        <v>9</v>
      </c>
      <c r="H98" s="9" t="s">
        <v>684</v>
      </c>
      <c r="I98" s="10">
        <v>44021</v>
      </c>
      <c r="J98" s="10" t="s">
        <v>348</v>
      </c>
      <c r="K98" s="11">
        <v>2020</v>
      </c>
    </row>
    <row r="99" spans="1:11" x14ac:dyDescent="0.25">
      <c r="A99" s="7" t="s">
        <v>35</v>
      </c>
      <c r="B99" s="7" t="s">
        <v>454</v>
      </c>
      <c r="C99" s="7" t="s">
        <v>193</v>
      </c>
      <c r="D99" s="7" t="s">
        <v>462</v>
      </c>
      <c r="E99" s="7">
        <v>2334</v>
      </c>
      <c r="F99" s="7">
        <v>0</v>
      </c>
      <c r="G99" s="9" t="s">
        <v>9</v>
      </c>
      <c r="H99" s="227" t="s">
        <v>703</v>
      </c>
      <c r="I99" s="10">
        <v>44021</v>
      </c>
      <c r="J99" s="10" t="s">
        <v>348</v>
      </c>
      <c r="K99" s="11">
        <v>2020</v>
      </c>
    </row>
    <row r="100" spans="1:11" x14ac:dyDescent="0.25">
      <c r="A100" s="7" t="s">
        <v>35</v>
      </c>
      <c r="B100" s="7" t="s">
        <v>169</v>
      </c>
      <c r="C100" s="7" t="s">
        <v>25</v>
      </c>
      <c r="D100" s="7" t="s">
        <v>26</v>
      </c>
      <c r="E100" s="7">
        <v>3740</v>
      </c>
      <c r="F100" s="7">
        <v>0</v>
      </c>
      <c r="G100" s="9" t="s">
        <v>9</v>
      </c>
      <c r="H100" s="9" t="s">
        <v>253</v>
      </c>
      <c r="I100" s="10">
        <v>44021</v>
      </c>
      <c r="J100" s="10" t="s">
        <v>348</v>
      </c>
      <c r="K100" s="11">
        <v>2020</v>
      </c>
    </row>
    <row r="101" spans="1:11" x14ac:dyDescent="0.25">
      <c r="A101" s="7" t="s">
        <v>35</v>
      </c>
      <c r="B101" s="7" t="s">
        <v>265</v>
      </c>
      <c r="C101" s="7" t="s">
        <v>36</v>
      </c>
      <c r="D101" s="7" t="s">
        <v>21</v>
      </c>
      <c r="E101" s="7">
        <v>2750</v>
      </c>
      <c r="F101" s="7">
        <v>0</v>
      </c>
      <c r="G101" s="9" t="s">
        <v>9</v>
      </c>
      <c r="H101" s="9" t="s">
        <v>515</v>
      </c>
      <c r="I101" s="10">
        <v>44021</v>
      </c>
      <c r="J101" s="10" t="s">
        <v>348</v>
      </c>
      <c r="K101" s="11">
        <v>2020</v>
      </c>
    </row>
    <row r="102" spans="1:11" x14ac:dyDescent="0.25">
      <c r="A102" s="7" t="s">
        <v>35</v>
      </c>
      <c r="B102" s="7" t="s">
        <v>290</v>
      </c>
      <c r="C102" s="7" t="s">
        <v>117</v>
      </c>
      <c r="D102" s="7" t="s">
        <v>137</v>
      </c>
      <c r="E102" s="7">
        <v>5500</v>
      </c>
      <c r="F102" s="7">
        <v>0</v>
      </c>
      <c r="G102" s="9" t="s">
        <v>9</v>
      </c>
      <c r="H102" s="9" t="s">
        <v>545</v>
      </c>
      <c r="I102" s="10">
        <v>44021</v>
      </c>
      <c r="J102" s="10" t="s">
        <v>348</v>
      </c>
      <c r="K102" s="11">
        <v>2020</v>
      </c>
    </row>
    <row r="103" spans="1:11" x14ac:dyDescent="0.25">
      <c r="A103" s="7" t="s">
        <v>35</v>
      </c>
      <c r="B103" s="7" t="s">
        <v>501</v>
      </c>
      <c r="C103" s="7" t="s">
        <v>22</v>
      </c>
      <c r="D103" s="7" t="s">
        <v>23</v>
      </c>
      <c r="E103" s="7">
        <v>5500</v>
      </c>
      <c r="F103" s="7">
        <v>0</v>
      </c>
      <c r="G103" s="9" t="s">
        <v>9</v>
      </c>
      <c r="H103" s="227" t="s">
        <v>703</v>
      </c>
      <c r="I103" s="10">
        <v>44021</v>
      </c>
      <c r="J103" s="10" t="s">
        <v>348</v>
      </c>
      <c r="K103" s="11">
        <v>2020</v>
      </c>
    </row>
    <row r="104" spans="1:11" x14ac:dyDescent="0.25">
      <c r="A104" s="7" t="s">
        <v>35</v>
      </c>
      <c r="B104" s="7" t="s">
        <v>502</v>
      </c>
      <c r="C104" s="7" t="s">
        <v>29</v>
      </c>
      <c r="D104" s="7" t="s">
        <v>24</v>
      </c>
      <c r="E104" s="7">
        <v>5500</v>
      </c>
      <c r="F104" s="7">
        <v>0</v>
      </c>
      <c r="G104" s="9" t="s">
        <v>9</v>
      </c>
      <c r="H104" s="9" t="s">
        <v>617</v>
      </c>
      <c r="I104" s="10">
        <v>44021</v>
      </c>
      <c r="J104" s="10" t="s">
        <v>348</v>
      </c>
      <c r="K104" s="11">
        <v>2020</v>
      </c>
    </row>
    <row r="105" spans="1:11" x14ac:dyDescent="0.25">
      <c r="A105" s="7" t="s">
        <v>35</v>
      </c>
      <c r="B105" s="7" t="s">
        <v>602</v>
      </c>
      <c r="C105" s="7" t="s">
        <v>17</v>
      </c>
      <c r="D105" s="7" t="s">
        <v>18</v>
      </c>
      <c r="E105" s="7">
        <v>5500</v>
      </c>
      <c r="F105" s="7">
        <v>0</v>
      </c>
      <c r="G105" s="9" t="s">
        <v>9</v>
      </c>
      <c r="H105" s="9" t="s">
        <v>624</v>
      </c>
      <c r="I105" s="10">
        <v>44021</v>
      </c>
      <c r="J105" s="10" t="s">
        <v>348</v>
      </c>
      <c r="K105" s="11">
        <v>2020</v>
      </c>
    </row>
    <row r="106" spans="1:11" x14ac:dyDescent="0.25">
      <c r="A106" s="7" t="s">
        <v>35</v>
      </c>
      <c r="B106" s="7" t="s">
        <v>382</v>
      </c>
      <c r="C106" s="7" t="s">
        <v>27</v>
      </c>
      <c r="D106" s="7" t="s">
        <v>28</v>
      </c>
      <c r="E106" s="7">
        <v>5400</v>
      </c>
      <c r="F106" s="7">
        <v>0</v>
      </c>
      <c r="G106" s="9" t="s">
        <v>9</v>
      </c>
      <c r="H106" s="9" t="s">
        <v>651</v>
      </c>
      <c r="I106" s="10">
        <v>44028</v>
      </c>
      <c r="J106" s="10" t="s">
        <v>348</v>
      </c>
      <c r="K106" s="11">
        <v>2020</v>
      </c>
    </row>
    <row r="107" spans="1:11" x14ac:dyDescent="0.25">
      <c r="A107" s="7" t="s">
        <v>35</v>
      </c>
      <c r="B107" s="7" t="s">
        <v>503</v>
      </c>
      <c r="C107" s="7" t="s">
        <v>17</v>
      </c>
      <c r="D107" s="7" t="s">
        <v>18</v>
      </c>
      <c r="E107" s="7">
        <v>5500</v>
      </c>
      <c r="F107" s="7">
        <v>0</v>
      </c>
      <c r="G107" s="9" t="s">
        <v>9</v>
      </c>
      <c r="H107" s="227" t="s">
        <v>703</v>
      </c>
      <c r="I107" s="10">
        <v>44028</v>
      </c>
      <c r="J107" s="10" t="s">
        <v>348</v>
      </c>
      <c r="K107" s="11">
        <v>2020</v>
      </c>
    </row>
    <row r="108" spans="1:11" x14ac:dyDescent="0.25">
      <c r="A108" s="7" t="s">
        <v>35</v>
      </c>
      <c r="B108" s="7" t="s">
        <v>677</v>
      </c>
      <c r="C108" s="7" t="s">
        <v>81</v>
      </c>
      <c r="D108" s="7" t="s">
        <v>93</v>
      </c>
      <c r="E108" s="7">
        <v>5500</v>
      </c>
      <c r="F108" s="7">
        <v>0</v>
      </c>
      <c r="G108" s="9" t="s">
        <v>9</v>
      </c>
      <c r="H108" s="9" t="s">
        <v>687</v>
      </c>
      <c r="I108" s="10">
        <v>44029</v>
      </c>
      <c r="J108" s="10" t="s">
        <v>348</v>
      </c>
      <c r="K108" s="11">
        <v>2020</v>
      </c>
    </row>
    <row r="109" spans="1:11" x14ac:dyDescent="0.25">
      <c r="A109" s="7" t="s">
        <v>35</v>
      </c>
      <c r="B109" s="7" t="s">
        <v>278</v>
      </c>
      <c r="C109" s="7" t="s">
        <v>25</v>
      </c>
      <c r="D109" s="7" t="s">
        <v>26</v>
      </c>
      <c r="E109" s="7">
        <v>3744</v>
      </c>
      <c r="F109" s="7">
        <v>0</v>
      </c>
      <c r="G109" s="9" t="s">
        <v>9</v>
      </c>
      <c r="H109" s="9" t="s">
        <v>533</v>
      </c>
      <c r="I109" s="10">
        <v>44029</v>
      </c>
      <c r="J109" s="10" t="s">
        <v>348</v>
      </c>
      <c r="K109" s="11">
        <v>2020</v>
      </c>
    </row>
    <row r="110" spans="1:11" x14ac:dyDescent="0.25">
      <c r="A110" s="7" t="s">
        <v>35</v>
      </c>
      <c r="B110" s="7" t="s">
        <v>595</v>
      </c>
      <c r="C110" s="7" t="s">
        <v>17</v>
      </c>
      <c r="D110" s="7" t="s">
        <v>18</v>
      </c>
      <c r="E110" s="7">
        <v>5500</v>
      </c>
      <c r="F110" s="7">
        <v>0</v>
      </c>
      <c r="G110" s="9" t="s">
        <v>9</v>
      </c>
      <c r="H110" s="9" t="s">
        <v>619</v>
      </c>
      <c r="I110" s="10">
        <v>44035</v>
      </c>
      <c r="J110" s="10" t="s">
        <v>348</v>
      </c>
      <c r="K110" s="11">
        <v>2020</v>
      </c>
    </row>
    <row r="111" spans="1:11" x14ac:dyDescent="0.25">
      <c r="A111" s="7" t="s">
        <v>35</v>
      </c>
      <c r="B111" s="7" t="s">
        <v>460</v>
      </c>
      <c r="C111" s="7" t="s">
        <v>27</v>
      </c>
      <c r="D111" s="7" t="s">
        <v>28</v>
      </c>
      <c r="E111" s="7">
        <v>5400</v>
      </c>
      <c r="F111" s="7">
        <v>0</v>
      </c>
      <c r="G111" s="9" t="s">
        <v>9</v>
      </c>
      <c r="H111" s="9" t="s">
        <v>655</v>
      </c>
      <c r="I111" s="10">
        <v>44042</v>
      </c>
      <c r="J111" s="10" t="s">
        <v>348</v>
      </c>
      <c r="K111" s="11">
        <v>2020</v>
      </c>
    </row>
    <row r="112" spans="1:11" x14ac:dyDescent="0.25">
      <c r="A112" s="7" t="s">
        <v>35</v>
      </c>
      <c r="B112" s="7" t="s">
        <v>693</v>
      </c>
      <c r="C112" s="7" t="s">
        <v>22</v>
      </c>
      <c r="D112" s="7" t="s">
        <v>23</v>
      </c>
      <c r="E112" s="7">
        <v>5500</v>
      </c>
      <c r="F112" s="7">
        <v>0</v>
      </c>
      <c r="G112" s="9" t="s">
        <v>9</v>
      </c>
      <c r="H112" s="227" t="s">
        <v>703</v>
      </c>
      <c r="I112" s="10">
        <v>44070</v>
      </c>
      <c r="J112" s="10" t="s">
        <v>701</v>
      </c>
      <c r="K112" s="11">
        <v>2020</v>
      </c>
    </row>
    <row r="113" spans="1:11" x14ac:dyDescent="0.25">
      <c r="A113" s="7" t="s">
        <v>35</v>
      </c>
      <c r="B113" s="7" t="s">
        <v>458</v>
      </c>
      <c r="C113" s="7" t="s">
        <v>27</v>
      </c>
      <c r="D113" s="7" t="s">
        <v>28</v>
      </c>
      <c r="E113" s="7">
        <v>5400</v>
      </c>
      <c r="F113" s="7">
        <v>0</v>
      </c>
      <c r="G113" s="9" t="s">
        <v>9</v>
      </c>
      <c r="H113" s="9" t="s">
        <v>653</v>
      </c>
      <c r="I113" s="10">
        <v>44077</v>
      </c>
      <c r="J113" s="10" t="s">
        <v>398</v>
      </c>
      <c r="K113" s="11">
        <v>2020</v>
      </c>
    </row>
    <row r="114" spans="1:11" x14ac:dyDescent="0.25">
      <c r="A114" s="7" t="s">
        <v>35</v>
      </c>
      <c r="B114" s="7" t="s">
        <v>171</v>
      </c>
      <c r="C114" s="7" t="s">
        <v>25</v>
      </c>
      <c r="D114" s="7" t="s">
        <v>26</v>
      </c>
      <c r="E114" s="7">
        <v>3740</v>
      </c>
      <c r="F114" s="7">
        <v>0</v>
      </c>
      <c r="G114" s="9" t="s">
        <v>9</v>
      </c>
      <c r="H114" s="9" t="s">
        <v>334</v>
      </c>
      <c r="I114" s="10">
        <v>44077</v>
      </c>
      <c r="J114" s="10" t="s">
        <v>398</v>
      </c>
      <c r="K114" s="11">
        <v>2020</v>
      </c>
    </row>
    <row r="115" spans="1:11" x14ac:dyDescent="0.25">
      <c r="A115" s="7" t="s">
        <v>35</v>
      </c>
      <c r="B115" s="7" t="s">
        <v>599</v>
      </c>
      <c r="C115" s="7" t="s">
        <v>22</v>
      </c>
      <c r="D115" s="7" t="s">
        <v>23</v>
      </c>
      <c r="E115" s="7">
        <v>5500</v>
      </c>
      <c r="F115" s="7">
        <v>0</v>
      </c>
      <c r="G115" s="9" t="s">
        <v>9</v>
      </c>
      <c r="H115" s="9" t="s">
        <v>622</v>
      </c>
      <c r="I115" s="10">
        <v>44077</v>
      </c>
      <c r="J115" s="10" t="s">
        <v>398</v>
      </c>
      <c r="K115" s="11">
        <v>2020</v>
      </c>
    </row>
    <row r="116" spans="1:11" x14ac:dyDescent="0.25">
      <c r="A116" s="7" t="s">
        <v>35</v>
      </c>
      <c r="B116" s="7" t="s">
        <v>604</v>
      </c>
      <c r="C116" s="7" t="s">
        <v>17</v>
      </c>
      <c r="D116" s="7" t="s">
        <v>18</v>
      </c>
      <c r="E116" s="7">
        <v>5500</v>
      </c>
      <c r="F116" s="7">
        <v>0</v>
      </c>
      <c r="G116" s="9" t="s">
        <v>9</v>
      </c>
      <c r="H116" s="9" t="s">
        <v>625</v>
      </c>
      <c r="I116" s="10">
        <v>44077</v>
      </c>
      <c r="J116" s="10" t="s">
        <v>398</v>
      </c>
      <c r="K116" s="11">
        <v>2020</v>
      </c>
    </row>
    <row r="117" spans="1:11" x14ac:dyDescent="0.25">
      <c r="A117" s="7" t="s">
        <v>35</v>
      </c>
      <c r="B117" s="7" t="s">
        <v>459</v>
      </c>
      <c r="C117" s="7" t="s">
        <v>27</v>
      </c>
      <c r="D117" s="7" t="s">
        <v>28</v>
      </c>
      <c r="E117" s="7">
        <v>5400</v>
      </c>
      <c r="F117" s="7">
        <v>0</v>
      </c>
      <c r="G117" s="9" t="s">
        <v>9</v>
      </c>
      <c r="H117" s="9" t="s">
        <v>654</v>
      </c>
      <c r="I117" s="10">
        <v>44084</v>
      </c>
      <c r="J117" s="10" t="s">
        <v>398</v>
      </c>
      <c r="K117" s="11">
        <v>2020</v>
      </c>
    </row>
    <row r="118" spans="1:11" x14ac:dyDescent="0.25">
      <c r="A118" s="7" t="s">
        <v>35</v>
      </c>
      <c r="B118" s="7" t="s">
        <v>264</v>
      </c>
      <c r="C118" s="7" t="s">
        <v>36</v>
      </c>
      <c r="D118" s="7" t="s">
        <v>21</v>
      </c>
      <c r="E118" s="7">
        <v>2750</v>
      </c>
      <c r="F118" s="7">
        <v>0</v>
      </c>
      <c r="G118" s="9" t="s">
        <v>9</v>
      </c>
      <c r="H118" s="9" t="s">
        <v>514</v>
      </c>
      <c r="I118" s="10">
        <v>44084</v>
      </c>
      <c r="J118" s="10" t="s">
        <v>398</v>
      </c>
      <c r="K118" s="11">
        <v>2020</v>
      </c>
    </row>
    <row r="119" spans="1:11" x14ac:dyDescent="0.25">
      <c r="A119" s="7" t="s">
        <v>35</v>
      </c>
      <c r="B119" s="7" t="s">
        <v>267</v>
      </c>
      <c r="C119" s="7" t="s">
        <v>19</v>
      </c>
      <c r="D119" s="7" t="s">
        <v>20</v>
      </c>
      <c r="E119" s="7">
        <v>5500</v>
      </c>
      <c r="F119" s="7">
        <v>0</v>
      </c>
      <c r="G119" s="9" t="s">
        <v>9</v>
      </c>
      <c r="H119" s="9" t="s">
        <v>519</v>
      </c>
      <c r="I119" s="10">
        <v>44084</v>
      </c>
      <c r="J119" s="10" t="s">
        <v>398</v>
      </c>
      <c r="K119" s="11">
        <v>2020</v>
      </c>
    </row>
    <row r="120" spans="1:11" x14ac:dyDescent="0.25">
      <c r="A120" s="7" t="s">
        <v>35</v>
      </c>
      <c r="B120" s="7" t="s">
        <v>280</v>
      </c>
      <c r="C120" s="7" t="s">
        <v>25</v>
      </c>
      <c r="D120" s="7" t="s">
        <v>26</v>
      </c>
      <c r="E120" s="7">
        <v>3744</v>
      </c>
      <c r="F120" s="7">
        <v>0</v>
      </c>
      <c r="G120" s="9" t="s">
        <v>9</v>
      </c>
      <c r="H120" s="9" t="s">
        <v>535</v>
      </c>
      <c r="I120" s="10">
        <v>44084</v>
      </c>
      <c r="J120" s="10" t="s">
        <v>398</v>
      </c>
      <c r="K120" s="11">
        <v>2020</v>
      </c>
    </row>
    <row r="121" spans="1:11" x14ac:dyDescent="0.25">
      <c r="A121" s="7" t="s">
        <v>35</v>
      </c>
      <c r="B121" s="7" t="s">
        <v>605</v>
      </c>
      <c r="C121" s="7" t="s">
        <v>17</v>
      </c>
      <c r="D121" s="7" t="s">
        <v>18</v>
      </c>
      <c r="E121" s="7">
        <v>5500</v>
      </c>
      <c r="F121" s="7">
        <v>0</v>
      </c>
      <c r="G121" s="9" t="s">
        <v>9</v>
      </c>
      <c r="H121" s="9" t="s">
        <v>626</v>
      </c>
      <c r="I121" s="10">
        <v>44084</v>
      </c>
      <c r="J121" s="10" t="s">
        <v>398</v>
      </c>
      <c r="K121" s="11">
        <v>2020</v>
      </c>
    </row>
    <row r="122" spans="1:11" x14ac:dyDescent="0.25">
      <c r="A122" s="7" t="s">
        <v>35</v>
      </c>
      <c r="B122" s="7" t="s">
        <v>690</v>
      </c>
      <c r="C122" s="7" t="s">
        <v>55</v>
      </c>
      <c r="D122" s="7" t="s">
        <v>200</v>
      </c>
      <c r="E122" s="7">
        <v>3032</v>
      </c>
      <c r="F122" s="7">
        <v>0</v>
      </c>
      <c r="G122" s="9" t="s">
        <v>9</v>
      </c>
      <c r="H122" s="227" t="s">
        <v>703</v>
      </c>
      <c r="I122" s="10">
        <v>44091</v>
      </c>
      <c r="J122" s="10" t="s">
        <v>398</v>
      </c>
      <c r="K122" s="11">
        <v>2020</v>
      </c>
    </row>
    <row r="123" spans="1:11" x14ac:dyDescent="0.25">
      <c r="A123" s="7" t="s">
        <v>35</v>
      </c>
      <c r="B123" s="7" t="s">
        <v>287</v>
      </c>
      <c r="C123" s="7" t="s">
        <v>25</v>
      </c>
      <c r="D123" s="7" t="s">
        <v>26</v>
      </c>
      <c r="E123" s="7">
        <v>3744</v>
      </c>
      <c r="F123" s="7">
        <v>0</v>
      </c>
      <c r="G123" s="9" t="s">
        <v>9</v>
      </c>
      <c r="H123" s="9" t="s">
        <v>542</v>
      </c>
      <c r="I123" s="10">
        <v>44091</v>
      </c>
      <c r="J123" s="10" t="s">
        <v>398</v>
      </c>
      <c r="K123" s="11">
        <v>2020</v>
      </c>
    </row>
    <row r="124" spans="1:11" x14ac:dyDescent="0.25">
      <c r="A124" s="7" t="s">
        <v>35</v>
      </c>
      <c r="B124" s="7" t="s">
        <v>606</v>
      </c>
      <c r="C124" s="7" t="s">
        <v>17</v>
      </c>
      <c r="D124" s="7" t="s">
        <v>18</v>
      </c>
      <c r="E124" s="7">
        <v>5500</v>
      </c>
      <c r="F124" s="7">
        <v>0</v>
      </c>
      <c r="G124" s="9" t="s">
        <v>9</v>
      </c>
      <c r="H124" s="9" t="s">
        <v>627</v>
      </c>
      <c r="I124" s="10">
        <v>44091</v>
      </c>
      <c r="J124" s="10" t="s">
        <v>398</v>
      </c>
      <c r="K124" s="11">
        <v>2020</v>
      </c>
    </row>
    <row r="125" spans="1:11" x14ac:dyDescent="0.25">
      <c r="A125" s="7" t="s">
        <v>35</v>
      </c>
      <c r="B125" s="7" t="s">
        <v>451</v>
      </c>
      <c r="C125" s="7" t="s">
        <v>194</v>
      </c>
      <c r="D125" s="7" t="s">
        <v>461</v>
      </c>
      <c r="E125" s="7">
        <v>2382</v>
      </c>
      <c r="F125" s="7">
        <v>0</v>
      </c>
      <c r="G125" s="9" t="s">
        <v>9</v>
      </c>
      <c r="H125" s="227" t="s">
        <v>703</v>
      </c>
      <c r="I125" s="10">
        <v>44098</v>
      </c>
      <c r="J125" s="10" t="s">
        <v>398</v>
      </c>
      <c r="K125" s="11">
        <v>2020</v>
      </c>
    </row>
    <row r="126" spans="1:11" x14ac:dyDescent="0.25">
      <c r="A126" s="7" t="s">
        <v>35</v>
      </c>
      <c r="B126" s="7" t="s">
        <v>455</v>
      </c>
      <c r="C126" s="7" t="s">
        <v>193</v>
      </c>
      <c r="D126" s="7" t="s">
        <v>462</v>
      </c>
      <c r="E126" s="7">
        <v>2334</v>
      </c>
      <c r="F126" s="7">
        <v>0</v>
      </c>
      <c r="G126" s="9" t="s">
        <v>9</v>
      </c>
      <c r="H126" s="227" t="s">
        <v>703</v>
      </c>
      <c r="I126" s="10">
        <v>44098</v>
      </c>
      <c r="J126" s="10" t="s">
        <v>398</v>
      </c>
      <c r="K126" s="11">
        <v>2020</v>
      </c>
    </row>
    <row r="127" spans="1:11" x14ac:dyDescent="0.25">
      <c r="A127" s="7" t="s">
        <v>35</v>
      </c>
      <c r="B127" s="7" t="s">
        <v>678</v>
      </c>
      <c r="C127" s="7" t="s">
        <v>27</v>
      </c>
      <c r="D127" s="7" t="s">
        <v>28</v>
      </c>
      <c r="E127" s="7">
        <v>5400</v>
      </c>
      <c r="F127" s="7">
        <v>0</v>
      </c>
      <c r="G127" s="9" t="s">
        <v>9</v>
      </c>
      <c r="H127" s="227" t="s">
        <v>703</v>
      </c>
      <c r="I127" s="10">
        <v>44098</v>
      </c>
      <c r="J127" s="10" t="s">
        <v>398</v>
      </c>
      <c r="K127" s="11">
        <v>2020</v>
      </c>
    </row>
    <row r="128" spans="1:11" x14ac:dyDescent="0.25">
      <c r="A128" s="7" t="s">
        <v>35</v>
      </c>
      <c r="B128" s="7" t="s">
        <v>187</v>
      </c>
      <c r="C128" s="7" t="s">
        <v>29</v>
      </c>
      <c r="D128" s="7" t="s">
        <v>24</v>
      </c>
      <c r="E128" s="7">
        <v>5500</v>
      </c>
      <c r="F128" s="7">
        <v>0</v>
      </c>
      <c r="G128" s="9" t="s">
        <v>9</v>
      </c>
      <c r="H128" s="9" t="s">
        <v>342</v>
      </c>
      <c r="I128" s="10">
        <v>44098</v>
      </c>
      <c r="J128" s="10" t="s">
        <v>398</v>
      </c>
      <c r="K128" s="11">
        <v>2020</v>
      </c>
    </row>
    <row r="129" spans="1:11" x14ac:dyDescent="0.25">
      <c r="A129" s="7" t="s">
        <v>35</v>
      </c>
      <c r="B129" s="7" t="s">
        <v>282</v>
      </c>
      <c r="C129" s="7" t="s">
        <v>25</v>
      </c>
      <c r="D129" s="7" t="s">
        <v>26</v>
      </c>
      <c r="E129" s="7">
        <v>3744</v>
      </c>
      <c r="F129" s="7">
        <v>0</v>
      </c>
      <c r="G129" s="9" t="s">
        <v>9</v>
      </c>
      <c r="H129" s="9" t="s">
        <v>537</v>
      </c>
      <c r="I129" s="10">
        <v>44098</v>
      </c>
      <c r="J129" s="10" t="s">
        <v>398</v>
      </c>
      <c r="K129" s="11">
        <v>2020</v>
      </c>
    </row>
    <row r="130" spans="1:11" x14ac:dyDescent="0.25">
      <c r="A130" s="7" t="s">
        <v>35</v>
      </c>
      <c r="B130" s="7" t="s">
        <v>598</v>
      </c>
      <c r="C130" s="7" t="s">
        <v>13</v>
      </c>
      <c r="D130" s="7" t="s">
        <v>14</v>
      </c>
      <c r="E130" s="7">
        <v>2750</v>
      </c>
      <c r="F130" s="7">
        <v>0</v>
      </c>
      <c r="G130" s="9" t="s">
        <v>9</v>
      </c>
      <c r="H130" s="9" t="s">
        <v>621</v>
      </c>
      <c r="I130" s="10">
        <v>44098</v>
      </c>
      <c r="J130" s="10" t="s">
        <v>398</v>
      </c>
      <c r="K130" s="11">
        <v>2020</v>
      </c>
    </row>
    <row r="131" spans="1:11" x14ac:dyDescent="0.25">
      <c r="A131" s="7" t="s">
        <v>35</v>
      </c>
      <c r="B131" s="7" t="s">
        <v>601</v>
      </c>
      <c r="C131" s="7" t="s">
        <v>17</v>
      </c>
      <c r="D131" s="7" t="s">
        <v>18</v>
      </c>
      <c r="E131" s="7">
        <v>5500</v>
      </c>
      <c r="F131" s="7">
        <v>0</v>
      </c>
      <c r="G131" s="9" t="s">
        <v>9</v>
      </c>
      <c r="H131" s="9" t="s">
        <v>623</v>
      </c>
      <c r="I131" s="10">
        <v>44098</v>
      </c>
      <c r="J131" s="10" t="s">
        <v>398</v>
      </c>
      <c r="K131" s="11">
        <v>2020</v>
      </c>
    </row>
    <row r="132" spans="1:11" x14ac:dyDescent="0.25">
      <c r="A132" s="7" t="s">
        <v>35</v>
      </c>
      <c r="B132" s="7" t="s">
        <v>610</v>
      </c>
      <c r="C132" s="7" t="s">
        <v>22</v>
      </c>
      <c r="D132" s="7" t="s">
        <v>23</v>
      </c>
      <c r="E132" s="7">
        <v>5500</v>
      </c>
      <c r="F132" s="7">
        <v>0</v>
      </c>
      <c r="G132" s="9" t="s">
        <v>9</v>
      </c>
      <c r="H132" s="9" t="s">
        <v>629</v>
      </c>
      <c r="I132" s="10">
        <v>44098</v>
      </c>
      <c r="J132" s="10" t="s">
        <v>398</v>
      </c>
      <c r="K132" s="11">
        <v>2020</v>
      </c>
    </row>
    <row r="133" spans="1:11" x14ac:dyDescent="0.25">
      <c r="A133" s="7" t="s">
        <v>35</v>
      </c>
      <c r="B133" s="7" t="s">
        <v>324</v>
      </c>
      <c r="C133" s="7" t="s">
        <v>36</v>
      </c>
      <c r="D133" s="7" t="s">
        <v>21</v>
      </c>
      <c r="E133" s="7">
        <v>2750</v>
      </c>
      <c r="F133" s="7">
        <v>0</v>
      </c>
      <c r="G133" s="9" t="s">
        <v>9</v>
      </c>
      <c r="H133" s="9" t="s">
        <v>516</v>
      </c>
      <c r="I133" s="10">
        <v>44105</v>
      </c>
      <c r="J133" s="10" t="s">
        <v>499</v>
      </c>
      <c r="K133" s="11">
        <v>2020</v>
      </c>
    </row>
    <row r="134" spans="1:11" x14ac:dyDescent="0.25">
      <c r="A134" s="7" t="s">
        <v>35</v>
      </c>
      <c r="B134" s="7" t="s">
        <v>283</v>
      </c>
      <c r="C134" s="7" t="s">
        <v>25</v>
      </c>
      <c r="D134" s="7" t="s">
        <v>26</v>
      </c>
      <c r="E134" s="7">
        <v>3744</v>
      </c>
      <c r="F134" s="7">
        <v>0</v>
      </c>
      <c r="G134" s="9" t="s">
        <v>9</v>
      </c>
      <c r="H134" s="9" t="s">
        <v>538</v>
      </c>
      <c r="I134" s="10">
        <v>44105</v>
      </c>
      <c r="J134" s="10" t="s">
        <v>499</v>
      </c>
      <c r="K134" s="11">
        <v>2020</v>
      </c>
    </row>
    <row r="135" spans="1:11" x14ac:dyDescent="0.25">
      <c r="A135" s="7" t="s">
        <v>35</v>
      </c>
      <c r="B135" s="7" t="s">
        <v>603</v>
      </c>
      <c r="C135" s="7" t="s">
        <v>17</v>
      </c>
      <c r="D135" s="7" t="s">
        <v>18</v>
      </c>
      <c r="E135" s="7">
        <v>5500</v>
      </c>
      <c r="F135" s="7">
        <v>0</v>
      </c>
      <c r="G135" s="9" t="s">
        <v>9</v>
      </c>
      <c r="H135" s="9" t="s">
        <v>696</v>
      </c>
      <c r="I135" s="10">
        <v>44105</v>
      </c>
      <c r="J135" s="10" t="s">
        <v>499</v>
      </c>
      <c r="K135" s="11">
        <v>2020</v>
      </c>
    </row>
    <row r="136" spans="1:11" x14ac:dyDescent="0.25">
      <c r="A136" s="7" t="s">
        <v>35</v>
      </c>
      <c r="B136" s="7" t="s">
        <v>612</v>
      </c>
      <c r="C136" s="7" t="s">
        <v>19</v>
      </c>
      <c r="D136" s="7" t="s">
        <v>20</v>
      </c>
      <c r="E136" s="7">
        <v>5500</v>
      </c>
      <c r="F136" s="7">
        <v>0</v>
      </c>
      <c r="G136" s="9" t="s">
        <v>9</v>
      </c>
      <c r="H136" s="9" t="s">
        <v>699</v>
      </c>
      <c r="I136" s="10">
        <v>44105</v>
      </c>
      <c r="J136" s="10" t="s">
        <v>499</v>
      </c>
      <c r="K136" s="11">
        <v>2020</v>
      </c>
    </row>
    <row r="137" spans="1:11" x14ac:dyDescent="0.25">
      <c r="A137" s="7" t="s">
        <v>35</v>
      </c>
      <c r="B137" s="7" t="s">
        <v>694</v>
      </c>
      <c r="C137" s="7" t="s">
        <v>22</v>
      </c>
      <c r="D137" s="7" t="s">
        <v>23</v>
      </c>
      <c r="E137" s="7">
        <v>5500</v>
      </c>
      <c r="F137" s="7">
        <v>0</v>
      </c>
      <c r="G137" s="9" t="s">
        <v>9</v>
      </c>
      <c r="H137" s="227" t="s">
        <v>703</v>
      </c>
      <c r="I137" s="10">
        <v>44105</v>
      </c>
      <c r="J137" s="10" t="s">
        <v>499</v>
      </c>
      <c r="K137" s="11">
        <v>2020</v>
      </c>
    </row>
    <row r="138" spans="1:11" x14ac:dyDescent="0.25">
      <c r="A138" s="7" t="s">
        <v>35</v>
      </c>
      <c r="B138" s="7" t="s">
        <v>679</v>
      </c>
      <c r="C138" s="7" t="s">
        <v>27</v>
      </c>
      <c r="D138" s="7" t="s">
        <v>28</v>
      </c>
      <c r="E138" s="7">
        <v>5400</v>
      </c>
      <c r="F138" s="7">
        <v>0</v>
      </c>
      <c r="G138" s="9" t="s">
        <v>9</v>
      </c>
      <c r="H138" s="227" t="s">
        <v>703</v>
      </c>
      <c r="I138" s="10">
        <v>44112</v>
      </c>
      <c r="J138" s="10" t="s">
        <v>499</v>
      </c>
      <c r="K138" s="11">
        <v>2020</v>
      </c>
    </row>
    <row r="139" spans="1:11" x14ac:dyDescent="0.25">
      <c r="A139" s="7" t="s">
        <v>35</v>
      </c>
      <c r="B139" s="7" t="s">
        <v>291</v>
      </c>
      <c r="C139" s="7" t="s">
        <v>117</v>
      </c>
      <c r="D139" s="7" t="s">
        <v>137</v>
      </c>
      <c r="E139" s="7">
        <v>5500</v>
      </c>
      <c r="F139" s="7">
        <v>0</v>
      </c>
      <c r="G139" s="9" t="s">
        <v>9</v>
      </c>
      <c r="H139" s="9" t="s">
        <v>546</v>
      </c>
      <c r="I139" s="10">
        <v>44112</v>
      </c>
      <c r="J139" s="10" t="s">
        <v>499</v>
      </c>
      <c r="K139" s="11">
        <v>2020</v>
      </c>
    </row>
    <row r="140" spans="1:11" x14ac:dyDescent="0.25">
      <c r="A140" s="7" t="s">
        <v>35</v>
      </c>
      <c r="B140" s="7" t="s">
        <v>609</v>
      </c>
      <c r="C140" s="7" t="s">
        <v>17</v>
      </c>
      <c r="D140" s="7" t="s">
        <v>18</v>
      </c>
      <c r="E140" s="7">
        <v>5500</v>
      </c>
      <c r="F140" s="7">
        <v>0</v>
      </c>
      <c r="G140" s="9" t="s">
        <v>9</v>
      </c>
      <c r="H140" s="9" t="s">
        <v>698</v>
      </c>
      <c r="I140" s="10">
        <v>44112</v>
      </c>
      <c r="J140" s="10" t="s">
        <v>499</v>
      </c>
      <c r="K140" s="11">
        <v>2020</v>
      </c>
    </row>
    <row r="141" spans="1:11" x14ac:dyDescent="0.25">
      <c r="A141" s="7" t="s">
        <v>35</v>
      </c>
      <c r="B141" s="7" t="s">
        <v>680</v>
      </c>
      <c r="C141" s="7" t="s">
        <v>27</v>
      </c>
      <c r="D141" s="7" t="s">
        <v>28</v>
      </c>
      <c r="E141" s="7">
        <v>5400</v>
      </c>
      <c r="F141" s="7">
        <v>0</v>
      </c>
      <c r="G141" s="9" t="s">
        <v>9</v>
      </c>
      <c r="H141" s="227" t="s">
        <v>703</v>
      </c>
      <c r="I141" s="10">
        <v>44119</v>
      </c>
      <c r="J141" s="10" t="s">
        <v>499</v>
      </c>
      <c r="K141" s="11">
        <v>2020</v>
      </c>
    </row>
    <row r="142" spans="1:11" x14ac:dyDescent="0.25">
      <c r="A142" s="7" t="s">
        <v>35</v>
      </c>
      <c r="B142" s="7" t="s">
        <v>326</v>
      </c>
      <c r="C142" s="7" t="s">
        <v>25</v>
      </c>
      <c r="D142" s="7" t="s">
        <v>26</v>
      </c>
      <c r="E142" s="7">
        <v>3744</v>
      </c>
      <c r="F142" s="7">
        <v>0</v>
      </c>
      <c r="G142" s="9" t="s">
        <v>9</v>
      </c>
      <c r="H142" s="9" t="s">
        <v>521</v>
      </c>
      <c r="I142" s="10">
        <v>44119</v>
      </c>
      <c r="J142" s="10" t="s">
        <v>499</v>
      </c>
      <c r="K142" s="11">
        <v>2020</v>
      </c>
    </row>
    <row r="143" spans="1:11" x14ac:dyDescent="0.25">
      <c r="A143" s="7" t="s">
        <v>35</v>
      </c>
      <c r="B143" s="7" t="s">
        <v>329</v>
      </c>
      <c r="C143" s="7" t="s">
        <v>22</v>
      </c>
      <c r="D143" s="7" t="s">
        <v>23</v>
      </c>
      <c r="E143" s="7">
        <v>5500</v>
      </c>
      <c r="F143" s="7">
        <v>0</v>
      </c>
      <c r="G143" s="9" t="s">
        <v>9</v>
      </c>
      <c r="H143" s="9" t="s">
        <v>548</v>
      </c>
      <c r="I143" s="10">
        <v>44119</v>
      </c>
      <c r="J143" s="10" t="s">
        <v>499</v>
      </c>
      <c r="K143" s="11">
        <v>2020</v>
      </c>
    </row>
    <row r="144" spans="1:11" x14ac:dyDescent="0.25">
      <c r="A144" s="7" t="s">
        <v>35</v>
      </c>
      <c r="B144" s="7" t="s">
        <v>608</v>
      </c>
      <c r="C144" s="7" t="s">
        <v>17</v>
      </c>
      <c r="D144" s="7" t="s">
        <v>18</v>
      </c>
      <c r="E144" s="7">
        <v>5500</v>
      </c>
      <c r="F144" s="7">
        <v>0</v>
      </c>
      <c r="G144" s="9" t="s">
        <v>9</v>
      </c>
      <c r="H144" s="9" t="s">
        <v>697</v>
      </c>
      <c r="I144" s="10">
        <v>44119</v>
      </c>
      <c r="J144" s="10" t="s">
        <v>499</v>
      </c>
      <c r="K144" s="11">
        <v>2020</v>
      </c>
    </row>
    <row r="145" spans="1:11" x14ac:dyDescent="0.25">
      <c r="A145" s="7" t="s">
        <v>35</v>
      </c>
      <c r="B145" s="7" t="s">
        <v>393</v>
      </c>
      <c r="C145" s="7" t="s">
        <v>82</v>
      </c>
      <c r="D145" s="7" t="s">
        <v>92</v>
      </c>
      <c r="E145" s="7">
        <v>5500</v>
      </c>
      <c r="F145" s="7">
        <v>0</v>
      </c>
      <c r="G145" s="9" t="s">
        <v>9</v>
      </c>
      <c r="H145" s="9" t="s">
        <v>652</v>
      </c>
      <c r="I145" s="10">
        <v>44126</v>
      </c>
      <c r="J145" s="10" t="s">
        <v>499</v>
      </c>
      <c r="K145" s="11">
        <v>2020</v>
      </c>
    </row>
    <row r="146" spans="1:11" x14ac:dyDescent="0.25">
      <c r="A146" s="7" t="s">
        <v>35</v>
      </c>
      <c r="B146" s="7" t="s">
        <v>269</v>
      </c>
      <c r="C146" s="7" t="s">
        <v>25</v>
      </c>
      <c r="D146" s="7" t="s">
        <v>26</v>
      </c>
      <c r="E146" s="7">
        <v>3744</v>
      </c>
      <c r="F146" s="7">
        <v>0</v>
      </c>
      <c r="G146" s="9" t="s">
        <v>9</v>
      </c>
      <c r="H146" s="9" t="s">
        <v>522</v>
      </c>
      <c r="I146" s="10">
        <v>44126</v>
      </c>
      <c r="J146" s="10" t="s">
        <v>499</v>
      </c>
      <c r="K146" s="11">
        <v>2020</v>
      </c>
    </row>
    <row r="147" spans="1:11" x14ac:dyDescent="0.25">
      <c r="A147" s="7" t="s">
        <v>35</v>
      </c>
      <c r="B147" s="7" t="s">
        <v>607</v>
      </c>
      <c r="C147" s="7" t="s">
        <v>94</v>
      </c>
      <c r="D147" s="7" t="s">
        <v>18</v>
      </c>
      <c r="E147" s="7">
        <v>5500</v>
      </c>
      <c r="F147" s="7">
        <v>0</v>
      </c>
      <c r="G147" s="9" t="s">
        <v>9</v>
      </c>
      <c r="H147" s="9" t="s">
        <v>628</v>
      </c>
      <c r="I147" s="10">
        <v>44126</v>
      </c>
      <c r="J147" s="10" t="s">
        <v>499</v>
      </c>
      <c r="K147" s="11">
        <v>2020</v>
      </c>
    </row>
    <row r="148" spans="1:11" x14ac:dyDescent="0.25">
      <c r="A148" s="7" t="s">
        <v>35</v>
      </c>
      <c r="B148" s="7" t="s">
        <v>613</v>
      </c>
      <c r="C148" s="7" t="s">
        <v>17</v>
      </c>
      <c r="D148" s="7" t="s">
        <v>18</v>
      </c>
      <c r="E148" s="7">
        <v>5500</v>
      </c>
      <c r="F148" s="7">
        <v>0</v>
      </c>
      <c r="G148" s="9" t="s">
        <v>9</v>
      </c>
      <c r="H148" s="9" t="s">
        <v>700</v>
      </c>
      <c r="I148" s="10">
        <v>44126</v>
      </c>
      <c r="J148" s="10" t="s">
        <v>499</v>
      </c>
      <c r="K148" s="11">
        <v>2020</v>
      </c>
    </row>
    <row r="149" spans="1:11" x14ac:dyDescent="0.25">
      <c r="A149" s="7" t="s">
        <v>35</v>
      </c>
      <c r="B149" s="7" t="s">
        <v>327</v>
      </c>
      <c r="C149" s="7" t="s">
        <v>25</v>
      </c>
      <c r="D149" s="7" t="s">
        <v>26</v>
      </c>
      <c r="E149" s="7">
        <v>3744</v>
      </c>
      <c r="F149" s="7">
        <v>0</v>
      </c>
      <c r="G149" s="9" t="s">
        <v>9</v>
      </c>
      <c r="H149" s="9" t="s">
        <v>523</v>
      </c>
      <c r="I149" s="10">
        <v>44133</v>
      </c>
      <c r="J149" s="10" t="s">
        <v>499</v>
      </c>
      <c r="K149" s="11">
        <v>2020</v>
      </c>
    </row>
    <row r="150" spans="1:11" x14ac:dyDescent="0.25">
      <c r="A150" s="7" t="s">
        <v>35</v>
      </c>
      <c r="B150" s="7" t="s">
        <v>292</v>
      </c>
      <c r="C150" s="7" t="s">
        <v>117</v>
      </c>
      <c r="D150" s="7" t="s">
        <v>137</v>
      </c>
      <c r="E150" s="7">
        <v>5500</v>
      </c>
      <c r="F150" s="7">
        <v>0</v>
      </c>
      <c r="G150" s="9" t="s">
        <v>9</v>
      </c>
      <c r="H150" s="9" t="s">
        <v>547</v>
      </c>
      <c r="I150" s="10">
        <v>44133</v>
      </c>
      <c r="J150" s="10" t="s">
        <v>499</v>
      </c>
      <c r="K150" s="11">
        <v>2020</v>
      </c>
    </row>
    <row r="151" spans="1:11" x14ac:dyDescent="0.25">
      <c r="A151" s="7" t="s">
        <v>35</v>
      </c>
      <c r="B151" s="7" t="s">
        <v>695</v>
      </c>
      <c r="C151" s="7" t="s">
        <v>22</v>
      </c>
      <c r="D151" s="7" t="s">
        <v>23</v>
      </c>
      <c r="E151" s="7">
        <v>5500</v>
      </c>
      <c r="F151" s="7">
        <v>0</v>
      </c>
      <c r="G151" s="9" t="s">
        <v>9</v>
      </c>
      <c r="H151" s="227" t="s">
        <v>703</v>
      </c>
      <c r="I151" s="10">
        <v>44133</v>
      </c>
      <c r="J151" s="10" t="s">
        <v>499</v>
      </c>
      <c r="K151" s="11">
        <v>2020</v>
      </c>
    </row>
    <row r="152" spans="1:11" x14ac:dyDescent="0.25">
      <c r="A152" s="7" t="s">
        <v>35</v>
      </c>
      <c r="B152" s="7" t="s">
        <v>204</v>
      </c>
      <c r="C152" s="7" t="s">
        <v>25</v>
      </c>
      <c r="D152" s="7" t="s">
        <v>26</v>
      </c>
      <c r="E152" s="7">
        <v>3740</v>
      </c>
      <c r="F152" s="7">
        <v>0</v>
      </c>
      <c r="G152" s="9" t="s">
        <v>9</v>
      </c>
      <c r="H152" s="9" t="s">
        <v>344</v>
      </c>
      <c r="I152" s="10">
        <v>44148</v>
      </c>
      <c r="J152" s="10" t="s">
        <v>498</v>
      </c>
      <c r="K152" s="11">
        <v>2020</v>
      </c>
    </row>
    <row r="153" spans="1:11" x14ac:dyDescent="0.25">
      <c r="A153" s="7" t="s">
        <v>35</v>
      </c>
      <c r="B153" s="7" t="s">
        <v>233</v>
      </c>
      <c r="C153" s="7" t="s">
        <v>82</v>
      </c>
      <c r="D153" s="7" t="s">
        <v>92</v>
      </c>
      <c r="E153" s="7">
        <v>5500</v>
      </c>
      <c r="F153" s="7">
        <v>0</v>
      </c>
      <c r="G153" s="9" t="s">
        <v>9</v>
      </c>
      <c r="H153" s="9" t="s">
        <v>634</v>
      </c>
      <c r="I153" s="10">
        <v>44154</v>
      </c>
      <c r="J153" s="10" t="s">
        <v>498</v>
      </c>
      <c r="K153" s="11">
        <v>2020</v>
      </c>
    </row>
    <row r="154" spans="1:11" x14ac:dyDescent="0.25">
      <c r="A154" s="7" t="s">
        <v>35</v>
      </c>
      <c r="B154" s="7" t="s">
        <v>328</v>
      </c>
      <c r="C154" s="7" t="s">
        <v>25</v>
      </c>
      <c r="D154" s="7" t="s">
        <v>26</v>
      </c>
      <c r="E154" s="7">
        <v>3744</v>
      </c>
      <c r="F154" s="7">
        <v>0</v>
      </c>
      <c r="G154" s="9" t="s">
        <v>9</v>
      </c>
      <c r="H154" s="9" t="s">
        <v>524</v>
      </c>
      <c r="I154" s="10">
        <v>44154</v>
      </c>
      <c r="J154" s="10" t="s">
        <v>498</v>
      </c>
      <c r="K154" s="11">
        <v>2020</v>
      </c>
    </row>
    <row r="155" spans="1:11" x14ac:dyDescent="0.25">
      <c r="A155" s="7" t="s">
        <v>35</v>
      </c>
      <c r="B155" s="7" t="s">
        <v>321</v>
      </c>
      <c r="C155" s="7" t="s">
        <v>17</v>
      </c>
      <c r="D155" s="7" t="s">
        <v>18</v>
      </c>
      <c r="E155" s="7">
        <v>5500</v>
      </c>
      <c r="F155" s="7">
        <v>0</v>
      </c>
      <c r="G155" s="9" t="s">
        <v>9</v>
      </c>
      <c r="H155" s="9" t="s">
        <v>577</v>
      </c>
      <c r="I155" s="10">
        <v>44154</v>
      </c>
      <c r="J155" s="10" t="s">
        <v>498</v>
      </c>
      <c r="K155" s="11">
        <v>2020</v>
      </c>
    </row>
    <row r="156" spans="1:11" x14ac:dyDescent="0.25">
      <c r="A156" s="7" t="s">
        <v>35</v>
      </c>
      <c r="B156" s="7" t="s">
        <v>456</v>
      </c>
      <c r="C156" s="7" t="s">
        <v>193</v>
      </c>
      <c r="D156" s="7" t="s">
        <v>462</v>
      </c>
      <c r="E156" s="7">
        <v>2334</v>
      </c>
      <c r="F156" s="7">
        <v>0</v>
      </c>
      <c r="G156" s="9" t="s">
        <v>9</v>
      </c>
      <c r="H156" s="227" t="s">
        <v>703</v>
      </c>
      <c r="I156" s="10">
        <v>44161</v>
      </c>
      <c r="J156" s="10" t="s">
        <v>498</v>
      </c>
      <c r="K156" s="11">
        <v>2020</v>
      </c>
    </row>
    <row r="157" spans="1:11" x14ac:dyDescent="0.25">
      <c r="A157" s="7" t="s">
        <v>35</v>
      </c>
      <c r="B157" s="7" t="s">
        <v>314</v>
      </c>
      <c r="C157" s="7" t="s">
        <v>17</v>
      </c>
      <c r="D157" s="7" t="s">
        <v>18</v>
      </c>
      <c r="E157" s="7">
        <v>5500</v>
      </c>
      <c r="F157" s="7">
        <v>0</v>
      </c>
      <c r="G157" s="9" t="s">
        <v>9</v>
      </c>
      <c r="H157" s="9" t="s">
        <v>570</v>
      </c>
      <c r="I157" s="10">
        <v>44161</v>
      </c>
      <c r="J157" s="10" t="s">
        <v>498</v>
      </c>
      <c r="K157" s="11">
        <v>2020</v>
      </c>
    </row>
    <row r="158" spans="1:11" x14ac:dyDescent="0.25">
      <c r="A158" s="7" t="s">
        <v>35</v>
      </c>
      <c r="B158" s="7" t="s">
        <v>386</v>
      </c>
      <c r="C158" s="7" t="s">
        <v>25</v>
      </c>
      <c r="D158" s="7" t="s">
        <v>26</v>
      </c>
      <c r="E158" s="7">
        <v>3744</v>
      </c>
      <c r="F158" s="7">
        <v>0</v>
      </c>
      <c r="G158" s="9" t="s">
        <v>9</v>
      </c>
      <c r="H158" s="9" t="s">
        <v>582</v>
      </c>
      <c r="I158" s="10">
        <v>44161</v>
      </c>
      <c r="J158" s="10" t="s">
        <v>498</v>
      </c>
      <c r="K158" s="11">
        <v>2020</v>
      </c>
    </row>
    <row r="159" spans="1:11" x14ac:dyDescent="0.25">
      <c r="A159" s="7" t="s">
        <v>35</v>
      </c>
      <c r="B159" s="7" t="s">
        <v>331</v>
      </c>
      <c r="C159" s="7" t="s">
        <v>17</v>
      </c>
      <c r="D159" s="7" t="s">
        <v>18</v>
      </c>
      <c r="E159" s="7">
        <v>5500</v>
      </c>
      <c r="F159" s="7">
        <v>0</v>
      </c>
      <c r="G159" s="9" t="s">
        <v>9</v>
      </c>
      <c r="H159" s="9" t="s">
        <v>580</v>
      </c>
      <c r="I159" s="10">
        <v>44168</v>
      </c>
      <c r="J159" s="10" t="s">
        <v>587</v>
      </c>
      <c r="K159" s="11">
        <v>2020</v>
      </c>
    </row>
    <row r="160" spans="1:11" x14ac:dyDescent="0.25">
      <c r="A160" s="7" t="s">
        <v>35</v>
      </c>
      <c r="B160" s="7" t="s">
        <v>388</v>
      </c>
      <c r="C160" s="7" t="s">
        <v>25</v>
      </c>
      <c r="D160" s="7" t="s">
        <v>26</v>
      </c>
      <c r="E160" s="7">
        <v>3744</v>
      </c>
      <c r="F160" s="7">
        <v>0</v>
      </c>
      <c r="G160" s="9" t="s">
        <v>9</v>
      </c>
      <c r="H160" s="9" t="s">
        <v>584</v>
      </c>
      <c r="I160" s="10">
        <v>44175</v>
      </c>
      <c r="J160" s="10" t="s">
        <v>587</v>
      </c>
      <c r="K160" s="11">
        <v>2020</v>
      </c>
    </row>
    <row r="161" spans="1:11" x14ac:dyDescent="0.25">
      <c r="A161" s="7" t="s">
        <v>35</v>
      </c>
      <c r="B161" s="7" t="s">
        <v>596</v>
      </c>
      <c r="C161" s="7" t="s">
        <v>17</v>
      </c>
      <c r="D161" s="7" t="s">
        <v>18</v>
      </c>
      <c r="E161" s="7">
        <v>5500</v>
      </c>
      <c r="F161" s="7">
        <v>0</v>
      </c>
      <c r="G161" s="9" t="s">
        <v>9</v>
      </c>
      <c r="H161" s="9" t="s">
        <v>620</v>
      </c>
      <c r="I161" s="10">
        <v>44175</v>
      </c>
      <c r="J161" s="10" t="s">
        <v>587</v>
      </c>
      <c r="K161" s="11">
        <v>2020</v>
      </c>
    </row>
    <row r="162" spans="1:11" x14ac:dyDescent="0.25">
      <c r="A162" s="7" t="s">
        <v>35</v>
      </c>
      <c r="B162" s="7" t="s">
        <v>397</v>
      </c>
      <c r="C162" s="7" t="s">
        <v>25</v>
      </c>
      <c r="D162" s="7" t="s">
        <v>26</v>
      </c>
      <c r="E162" s="7">
        <v>3744</v>
      </c>
      <c r="F162" s="7">
        <v>0</v>
      </c>
      <c r="G162" s="9" t="s">
        <v>9</v>
      </c>
      <c r="H162" s="9" t="s">
        <v>586</v>
      </c>
      <c r="I162" s="10">
        <v>44182</v>
      </c>
      <c r="J162" s="10" t="s">
        <v>587</v>
      </c>
      <c r="K162" s="11">
        <v>2020</v>
      </c>
    </row>
    <row r="163" spans="1:11" x14ac:dyDescent="0.25">
      <c r="A163" s="7" t="s">
        <v>35</v>
      </c>
      <c r="B163" s="7" t="s">
        <v>691</v>
      </c>
      <c r="C163" s="7" t="s">
        <v>55</v>
      </c>
      <c r="D163" s="7" t="s">
        <v>200</v>
      </c>
      <c r="E163" s="7">
        <v>3032</v>
      </c>
      <c r="F163" s="7">
        <v>0</v>
      </c>
      <c r="G163" s="9" t="s">
        <v>9</v>
      </c>
      <c r="H163" s="227" t="s">
        <v>703</v>
      </c>
      <c r="I163" s="10">
        <v>44210</v>
      </c>
      <c r="J163" s="10" t="s">
        <v>692</v>
      </c>
      <c r="K163" s="11">
        <v>2021</v>
      </c>
    </row>
  </sheetData>
  <autoFilter ref="A3:K3" xr:uid="{52C4C92C-FC56-4555-8F99-8F0BA4330C5B}"/>
  <sortState xmlns:xlrd2="http://schemas.microsoft.com/office/spreadsheetml/2017/richdata2" ref="A4:K163">
    <sortCondition ref="I4:I163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4FCF-DFA8-4763-BB04-A7419204C187}">
  <sheetPr codeName="Feuil9">
    <tabColor theme="3" tint="0.39997558519241921"/>
    <pageSetUpPr fitToPage="1"/>
  </sheetPr>
  <dimension ref="A1:P46"/>
  <sheetViews>
    <sheetView topLeftCell="A13" workbookViewId="0">
      <selection activeCell="C13" sqref="C13:D13"/>
    </sheetView>
  </sheetViews>
  <sheetFormatPr baseColWidth="10" defaultColWidth="11.42578125" defaultRowHeight="15" x14ac:dyDescent="0.25"/>
  <cols>
    <col min="1" max="1" width="25.28515625" style="76" customWidth="1"/>
    <col min="2" max="2" width="11.85546875" style="76" customWidth="1"/>
    <col min="3" max="3" width="12.85546875" style="76" customWidth="1"/>
    <col min="4" max="4" width="11.85546875" style="76" customWidth="1"/>
    <col min="5" max="5" width="9.5703125" style="76" customWidth="1" collapsed="1"/>
    <col min="6" max="6" width="11.7109375" style="76" bestFit="1" customWidth="1"/>
    <col min="7" max="7" width="14.28515625" style="76" bestFit="1" customWidth="1"/>
    <col min="8" max="8" width="11.42578125" style="76"/>
    <col min="9" max="9" width="3.28515625" style="76" customWidth="1"/>
    <col min="10" max="11" width="43" style="76" customWidth="1"/>
    <col min="12" max="12" width="34" style="76" customWidth="1"/>
    <col min="13" max="13" width="26.140625" style="76" customWidth="1"/>
    <col min="14" max="14" width="24.140625" style="76" customWidth="1"/>
    <col min="15" max="19" width="31.7109375" style="76" bestFit="1" customWidth="1"/>
    <col min="20" max="20" width="33.85546875" style="76" bestFit="1" customWidth="1"/>
    <col min="21" max="21" width="25.85546875" style="76" bestFit="1" customWidth="1"/>
    <col min="22" max="22" width="26.140625" style="76" bestFit="1" customWidth="1"/>
    <col min="23" max="23" width="54" style="76" bestFit="1" customWidth="1"/>
    <col min="24" max="24" width="44.42578125" style="76" bestFit="1" customWidth="1"/>
    <col min="25" max="25" width="44.5703125" style="76" bestFit="1" customWidth="1"/>
    <col min="26" max="16384" width="11.42578125" style="76"/>
  </cols>
  <sheetData>
    <row r="1" spans="1:15" ht="15.75" thickBot="1" x14ac:dyDescent="0.3"/>
    <row r="2" spans="1:15" ht="15.75" thickBot="1" x14ac:dyDescent="0.3">
      <c r="A2" s="131">
        <v>43846</v>
      </c>
    </row>
    <row r="3" spans="1:15" ht="60" x14ac:dyDescent="0.25">
      <c r="A3" s="39" t="s">
        <v>209</v>
      </c>
      <c r="B3" s="22" t="s">
        <v>210</v>
      </c>
      <c r="C3" s="22" t="s">
        <v>211</v>
      </c>
      <c r="D3" s="31" t="s">
        <v>212</v>
      </c>
      <c r="E3" s="25" t="s">
        <v>213</v>
      </c>
      <c r="F3" s="20" t="s">
        <v>214</v>
      </c>
      <c r="G3" s="23" t="s">
        <v>423</v>
      </c>
      <c r="H3" s="22" t="s">
        <v>215</v>
      </c>
      <c r="J3" s="33" t="s">
        <v>660</v>
      </c>
      <c r="K3" s="33" t="s">
        <v>446</v>
      </c>
      <c r="L3" s="33" t="s">
        <v>222</v>
      </c>
      <c r="M3" s="33" t="s">
        <v>222</v>
      </c>
      <c r="N3" s="33" t="s">
        <v>205</v>
      </c>
    </row>
    <row r="4" spans="1:15" x14ac:dyDescent="0.25">
      <c r="D4" s="24"/>
      <c r="E4" s="51"/>
      <c r="F4" s="14"/>
      <c r="G4" s="18"/>
      <c r="H4" s="44"/>
      <c r="J4" s="40"/>
      <c r="K4" s="40"/>
      <c r="L4" s="40"/>
      <c r="M4" s="40"/>
      <c r="N4" s="40"/>
    </row>
    <row r="5" spans="1:15" x14ac:dyDescent="0.25">
      <c r="A5" s="16" t="s">
        <v>37</v>
      </c>
      <c r="B5" s="65">
        <v>0</v>
      </c>
      <c r="C5" s="78">
        <v>27500</v>
      </c>
      <c r="D5" s="78">
        <v>0</v>
      </c>
      <c r="E5" s="55"/>
      <c r="F5" s="56">
        <f>D5+C5+B5</f>
        <v>27500</v>
      </c>
      <c r="G5" s="54">
        <v>64000</v>
      </c>
      <c r="H5" s="30">
        <f t="shared" ref="H5:H13" si="0">F5-G5</f>
        <v>-36500</v>
      </c>
      <c r="J5" s="35"/>
      <c r="K5" s="35" t="s">
        <v>424</v>
      </c>
      <c r="L5" s="50"/>
      <c r="M5" s="50"/>
      <c r="N5" s="50"/>
      <c r="O5" s="51"/>
    </row>
    <row r="6" spans="1:15" x14ac:dyDescent="0.25">
      <c r="A6" s="16" t="s">
        <v>27</v>
      </c>
      <c r="B6" s="65">
        <v>0</v>
      </c>
      <c r="C6" s="78"/>
      <c r="D6" s="78"/>
      <c r="E6" s="57"/>
      <c r="F6" s="56">
        <f t="shared" ref="F6:F14" si="1">D6+C6+B6</f>
        <v>0</v>
      </c>
      <c r="G6" s="54">
        <v>0</v>
      </c>
      <c r="H6" s="30">
        <f t="shared" si="0"/>
        <v>0</v>
      </c>
      <c r="J6" s="135"/>
      <c r="K6" s="135"/>
      <c r="L6" s="52" t="s">
        <v>216</v>
      </c>
      <c r="M6" s="52" t="s">
        <v>216</v>
      </c>
      <c r="N6" s="52" t="s">
        <v>216</v>
      </c>
      <c r="O6" s="51"/>
    </row>
    <row r="7" spans="1:15" x14ac:dyDescent="0.25">
      <c r="A7" s="16" t="s">
        <v>13</v>
      </c>
      <c r="B7" s="65">
        <v>0</v>
      </c>
      <c r="C7" s="78">
        <v>11000</v>
      </c>
      <c r="D7" s="78">
        <v>0</v>
      </c>
      <c r="E7" s="57"/>
      <c r="F7" s="56">
        <f t="shared" si="1"/>
        <v>11000</v>
      </c>
      <c r="G7" s="54">
        <v>11700</v>
      </c>
      <c r="H7" s="30">
        <f t="shared" si="0"/>
        <v>-700</v>
      </c>
      <c r="J7" s="135" t="s">
        <v>662</v>
      </c>
      <c r="K7" s="35"/>
      <c r="L7" s="46"/>
      <c r="M7" s="46"/>
      <c r="N7" s="46"/>
      <c r="O7" s="51"/>
    </row>
    <row r="8" spans="1:15" x14ac:dyDescent="0.25">
      <c r="A8" s="16" t="s">
        <v>127</v>
      </c>
      <c r="B8" s="66">
        <v>0</v>
      </c>
      <c r="C8" s="78">
        <v>5500</v>
      </c>
      <c r="D8" s="78">
        <v>0</v>
      </c>
      <c r="E8" s="57"/>
      <c r="F8" s="56">
        <f t="shared" si="1"/>
        <v>5500</v>
      </c>
      <c r="G8" s="54">
        <v>7400</v>
      </c>
      <c r="H8" s="30">
        <f t="shared" si="0"/>
        <v>-1900</v>
      </c>
      <c r="J8" s="135"/>
      <c r="K8" s="135"/>
      <c r="L8" s="52"/>
      <c r="M8" s="52"/>
      <c r="N8" s="52"/>
      <c r="O8" s="51"/>
    </row>
    <row r="9" spans="1:15" x14ac:dyDescent="0.25">
      <c r="A9" s="16" t="s">
        <v>36</v>
      </c>
      <c r="B9" s="66">
        <v>5096</v>
      </c>
      <c r="C9" s="78">
        <v>16500</v>
      </c>
      <c r="D9" s="78">
        <v>5500</v>
      </c>
      <c r="E9" s="57"/>
      <c r="F9" s="56">
        <f t="shared" si="1"/>
        <v>27096</v>
      </c>
      <c r="G9" s="54">
        <v>14000</v>
      </c>
      <c r="H9" s="30">
        <f t="shared" si="0"/>
        <v>13096</v>
      </c>
      <c r="J9" s="136"/>
      <c r="K9" s="136" t="s">
        <v>425</v>
      </c>
      <c r="L9" s="41" t="s">
        <v>352</v>
      </c>
      <c r="M9" s="41" t="s">
        <v>217</v>
      </c>
      <c r="N9" s="41" t="s">
        <v>217</v>
      </c>
      <c r="O9" s="51"/>
    </row>
    <row r="10" spans="1:15" x14ac:dyDescent="0.25">
      <c r="A10" s="16" t="s">
        <v>22</v>
      </c>
      <c r="B10" s="66">
        <v>5416</v>
      </c>
      <c r="C10" s="78">
        <v>66000</v>
      </c>
      <c r="D10" s="78">
        <v>11000</v>
      </c>
      <c r="E10" s="57"/>
      <c r="F10" s="56">
        <f t="shared" si="1"/>
        <v>82416</v>
      </c>
      <c r="G10" s="54">
        <v>54900</v>
      </c>
      <c r="H10" s="30">
        <f t="shared" si="0"/>
        <v>27516</v>
      </c>
      <c r="J10" s="33"/>
      <c r="K10" s="33"/>
      <c r="L10" s="41" t="s">
        <v>354</v>
      </c>
      <c r="M10" s="41"/>
      <c r="N10" s="41"/>
      <c r="O10" s="51"/>
    </row>
    <row r="11" spans="1:15" x14ac:dyDescent="0.25">
      <c r="A11" s="16" t="s">
        <v>29</v>
      </c>
      <c r="B11" s="66">
        <v>5386</v>
      </c>
      <c r="C11" s="78">
        <v>27500</v>
      </c>
      <c r="D11" s="78">
        <v>5500</v>
      </c>
      <c r="E11" s="57"/>
      <c r="F11" s="56">
        <f t="shared" si="1"/>
        <v>38386</v>
      </c>
      <c r="G11" s="54">
        <v>32000</v>
      </c>
      <c r="H11" s="30">
        <f t="shared" si="0"/>
        <v>6386</v>
      </c>
      <c r="J11" s="33"/>
      <c r="K11" s="33" t="s">
        <v>426</v>
      </c>
      <c r="L11" s="41" t="s">
        <v>353</v>
      </c>
      <c r="M11" s="41"/>
      <c r="N11" s="41"/>
      <c r="O11" s="51"/>
    </row>
    <row r="12" spans="1:15" ht="24.75" x14ac:dyDescent="0.25">
      <c r="A12" s="16" t="s">
        <v>19</v>
      </c>
      <c r="B12" s="66">
        <v>0</v>
      </c>
      <c r="C12" s="78">
        <v>33000</v>
      </c>
      <c r="D12" s="78">
        <v>5500</v>
      </c>
      <c r="E12" s="57"/>
      <c r="F12" s="56">
        <f t="shared" si="1"/>
        <v>38500</v>
      </c>
      <c r="G12" s="54">
        <f>265600-G13</f>
        <v>178000</v>
      </c>
      <c r="H12" s="30">
        <f t="shared" si="0"/>
        <v>-139500</v>
      </c>
      <c r="J12" s="34"/>
      <c r="K12" s="34" t="s">
        <v>355</v>
      </c>
      <c r="L12" s="41" t="s">
        <v>355</v>
      </c>
      <c r="M12" s="41" t="s">
        <v>221</v>
      </c>
      <c r="N12" s="41" t="s">
        <v>221</v>
      </c>
      <c r="O12" s="51"/>
    </row>
    <row r="13" spans="1:15" x14ac:dyDescent="0.25">
      <c r="A13" s="16" t="s">
        <v>56</v>
      </c>
      <c r="B13" s="78">
        <v>0</v>
      </c>
      <c r="C13" s="78">
        <f>72*((525+496)/2)</f>
        <v>36756</v>
      </c>
      <c r="D13" s="129">
        <v>16500</v>
      </c>
      <c r="E13" s="57"/>
      <c r="F13" s="56">
        <f t="shared" si="1"/>
        <v>53256</v>
      </c>
      <c r="G13" s="54">
        <v>87600</v>
      </c>
      <c r="H13" s="30">
        <f t="shared" si="0"/>
        <v>-34344</v>
      </c>
      <c r="J13" s="203" t="s">
        <v>659</v>
      </c>
      <c r="K13" s="35" t="s">
        <v>427</v>
      </c>
      <c r="L13" s="52"/>
      <c r="M13" s="52"/>
      <c r="N13" s="52"/>
      <c r="O13" s="51"/>
    </row>
    <row r="14" spans="1:15" x14ac:dyDescent="0.25">
      <c r="A14" s="16" t="s">
        <v>25</v>
      </c>
      <c r="B14" s="65">
        <v>4252</v>
      </c>
      <c r="C14" s="78">
        <v>112300</v>
      </c>
      <c r="D14" s="121">
        <v>0</v>
      </c>
      <c r="E14" s="57"/>
      <c r="F14" s="56">
        <f t="shared" si="1"/>
        <v>116552</v>
      </c>
      <c r="G14" s="54">
        <v>154000</v>
      </c>
      <c r="H14" s="30">
        <f>F14-G14</f>
        <v>-37448</v>
      </c>
      <c r="J14" s="35"/>
      <c r="K14" s="35" t="s">
        <v>444</v>
      </c>
      <c r="L14" s="41" t="s">
        <v>356</v>
      </c>
      <c r="M14" s="41"/>
      <c r="N14" s="41"/>
      <c r="O14" s="51"/>
    </row>
    <row r="15" spans="1:15" x14ac:dyDescent="0.25">
      <c r="A15" s="16" t="s">
        <v>428</v>
      </c>
      <c r="B15" s="65">
        <v>0</v>
      </c>
      <c r="C15" s="78">
        <v>165000</v>
      </c>
      <c r="D15" s="78">
        <v>11000</v>
      </c>
      <c r="E15" s="57"/>
      <c r="F15" s="56">
        <f>D15+C15+B15</f>
        <v>176000</v>
      </c>
      <c r="G15" s="54">
        <v>138000</v>
      </c>
      <c r="H15" s="30">
        <f>F15-G15+F16-G16</f>
        <v>81450</v>
      </c>
      <c r="J15" s="34" t="s">
        <v>661</v>
      </c>
      <c r="K15" s="34"/>
      <c r="L15" s="50"/>
      <c r="M15" s="50"/>
      <c r="N15" s="50"/>
      <c r="O15" s="51"/>
    </row>
    <row r="16" spans="1:15" x14ac:dyDescent="0.25">
      <c r="A16" s="16" t="s">
        <v>94</v>
      </c>
      <c r="B16" s="65">
        <v>4950</v>
      </c>
      <c r="C16" s="78">
        <v>38500</v>
      </c>
      <c r="D16" s="78">
        <v>0</v>
      </c>
      <c r="E16" s="57"/>
      <c r="F16" s="56">
        <f>D16+C16+B16</f>
        <v>43450</v>
      </c>
      <c r="G16" s="54">
        <v>0</v>
      </c>
      <c r="H16" s="30">
        <v>0</v>
      </c>
      <c r="J16" s="34" t="s">
        <v>661</v>
      </c>
      <c r="K16" s="34" t="s">
        <v>429</v>
      </c>
      <c r="L16" s="50"/>
      <c r="M16" s="50"/>
      <c r="N16" s="50"/>
      <c r="O16" s="51"/>
    </row>
    <row r="17" spans="1:16" ht="15.75" thickBot="1" x14ac:dyDescent="0.3">
      <c r="A17" s="16" t="s">
        <v>15</v>
      </c>
      <c r="B17" s="65">
        <v>0</v>
      </c>
      <c r="C17" s="78">
        <v>1500</v>
      </c>
      <c r="D17" s="129">
        <v>0</v>
      </c>
      <c r="E17" s="57"/>
      <c r="F17" s="56">
        <f>D17+C17+B17</f>
        <v>1500</v>
      </c>
      <c r="G17" s="54">
        <v>1500</v>
      </c>
      <c r="H17" s="30">
        <f>F17-G17</f>
        <v>0</v>
      </c>
      <c r="J17" s="33"/>
      <c r="K17" s="33"/>
      <c r="L17" s="40"/>
      <c r="M17" s="40"/>
      <c r="N17" s="40"/>
      <c r="O17" s="51"/>
    </row>
    <row r="18" spans="1:16" ht="27.75" customHeight="1" thickBot="1" x14ac:dyDescent="0.3">
      <c r="A18" s="16" t="s">
        <v>31</v>
      </c>
      <c r="B18" s="17">
        <f>SUM(B5:B17)</f>
        <v>25100</v>
      </c>
      <c r="C18" s="17">
        <f>SUM(C5:C17)</f>
        <v>541056</v>
      </c>
      <c r="D18" s="12">
        <f>SUM(D5:D17)</f>
        <v>55000</v>
      </c>
      <c r="E18" s="14"/>
      <c r="F18" s="21">
        <f>SUM(F5:F17)</f>
        <v>621156</v>
      </c>
      <c r="G18" s="19">
        <f>SUM(G5:G17)</f>
        <v>743100</v>
      </c>
      <c r="H18" s="45">
        <f>F18-G18</f>
        <v>-121944</v>
      </c>
      <c r="I18" s="14"/>
      <c r="J18" s="137" t="s">
        <v>663</v>
      </c>
      <c r="K18" s="137" t="s">
        <v>430</v>
      </c>
      <c r="L18" s="43"/>
      <c r="M18" s="43" t="s">
        <v>218</v>
      </c>
      <c r="N18" s="43" t="s">
        <v>218</v>
      </c>
      <c r="O18" s="51"/>
    </row>
    <row r="19" spans="1:16" x14ac:dyDescent="0.25">
      <c r="B19" s="51"/>
      <c r="E19" s="36"/>
      <c r="H19" s="36"/>
      <c r="I19" s="36"/>
      <c r="J19" s="138"/>
      <c r="K19" s="138"/>
      <c r="L19" s="36"/>
      <c r="M19" s="36"/>
      <c r="N19" s="36"/>
      <c r="O19" s="51"/>
    </row>
    <row r="20" spans="1:16" ht="36.75" x14ac:dyDescent="0.25">
      <c r="E20" s="36"/>
      <c r="F20" s="47" t="s">
        <v>132</v>
      </c>
      <c r="G20" s="130">
        <f>-40000+-30000+-40000</f>
        <v>-110000</v>
      </c>
      <c r="H20" s="130"/>
      <c r="I20" s="36"/>
      <c r="J20" s="49" t="s">
        <v>664</v>
      </c>
      <c r="K20" s="49" t="s">
        <v>443</v>
      </c>
      <c r="L20" s="36"/>
      <c r="M20" s="36"/>
      <c r="N20" s="36"/>
      <c r="O20" s="51"/>
    </row>
    <row r="21" spans="1:16" ht="15.75" thickBot="1" x14ac:dyDescent="0.3">
      <c r="E21" s="36"/>
      <c r="F21" s="47"/>
      <c r="G21" s="30"/>
      <c r="H21" s="36"/>
      <c r="I21" s="36"/>
      <c r="J21" s="133"/>
      <c r="K21" s="133"/>
      <c r="L21" s="36"/>
      <c r="M21" s="36"/>
      <c r="N21" s="36"/>
      <c r="O21" s="51"/>
    </row>
    <row r="22" spans="1:16" ht="15.75" thickBot="1" x14ac:dyDescent="0.3">
      <c r="F22" s="37"/>
      <c r="G22" s="48">
        <f>G18+G20+G21</f>
        <v>633100</v>
      </c>
      <c r="H22" s="45">
        <f>F18-G22</f>
        <v>-11944</v>
      </c>
      <c r="J22" s="40"/>
      <c r="K22" s="40"/>
      <c r="O22" s="51"/>
    </row>
    <row r="23" spans="1:16" x14ac:dyDescent="0.25">
      <c r="A23" s="139" t="s">
        <v>57</v>
      </c>
      <c r="J23" s="40"/>
      <c r="K23" s="40"/>
    </row>
    <row r="24" spans="1:16" ht="9" customHeight="1" x14ac:dyDescent="0.25">
      <c r="A24" s="75"/>
      <c r="B24" s="75"/>
      <c r="C24" s="75"/>
      <c r="D24" s="75"/>
      <c r="E24" s="75"/>
      <c r="F24" s="75"/>
      <c r="G24" s="75"/>
      <c r="H24" s="75"/>
      <c r="I24" s="75"/>
      <c r="J24" s="134"/>
      <c r="K24" s="134"/>
      <c r="L24" s="75"/>
      <c r="M24" s="75"/>
      <c r="N24" s="75"/>
      <c r="O24" s="75"/>
      <c r="P24" s="75"/>
    </row>
    <row r="25" spans="1:16" ht="60" x14ac:dyDescent="0.25">
      <c r="A25" s="39" t="s">
        <v>431</v>
      </c>
      <c r="B25" s="22" t="s">
        <v>432</v>
      </c>
      <c r="C25" s="22" t="s">
        <v>433</v>
      </c>
      <c r="D25" s="31" t="s">
        <v>434</v>
      </c>
      <c r="E25" s="25" t="s">
        <v>435</v>
      </c>
      <c r="F25" s="20" t="s">
        <v>436</v>
      </c>
      <c r="G25" s="23" t="s">
        <v>431</v>
      </c>
      <c r="H25" s="22" t="s">
        <v>437</v>
      </c>
      <c r="J25" s="33" t="s">
        <v>660</v>
      </c>
      <c r="K25" s="33" t="s">
        <v>446</v>
      </c>
    </row>
    <row r="26" spans="1:16" x14ac:dyDescent="0.25">
      <c r="D26" s="24"/>
      <c r="E26" s="51"/>
      <c r="F26" s="14"/>
      <c r="G26" s="18"/>
      <c r="H26" s="44"/>
      <c r="J26" s="40"/>
      <c r="K26" s="40"/>
    </row>
    <row r="27" spans="1:16" x14ac:dyDescent="0.25">
      <c r="A27" s="16" t="s">
        <v>37</v>
      </c>
      <c r="B27" s="65"/>
      <c r="C27" s="78"/>
      <c r="D27" s="206">
        <f>16500*2</f>
        <v>33000</v>
      </c>
      <c r="E27" s="55"/>
      <c r="F27" s="56">
        <f>D27+C27+B27</f>
        <v>33000</v>
      </c>
      <c r="G27" s="54"/>
      <c r="H27" s="30">
        <f t="shared" ref="H27:H35" si="2">F27-G27</f>
        <v>33000</v>
      </c>
      <c r="J27" s="50"/>
      <c r="K27" s="50"/>
    </row>
    <row r="28" spans="1:16" x14ac:dyDescent="0.25">
      <c r="A28" s="16" t="s">
        <v>27</v>
      </c>
      <c r="B28" s="65"/>
      <c r="C28" s="78"/>
      <c r="D28" s="206"/>
      <c r="E28" s="57"/>
      <c r="F28" s="56">
        <f t="shared" ref="F28:F36" si="3">D28+C28+B28</f>
        <v>0</v>
      </c>
      <c r="G28" s="54"/>
      <c r="H28" s="30">
        <f t="shared" si="2"/>
        <v>0</v>
      </c>
      <c r="J28" s="52" t="s">
        <v>658</v>
      </c>
      <c r="K28" s="52" t="s">
        <v>658</v>
      </c>
    </row>
    <row r="29" spans="1:16" x14ac:dyDescent="0.25">
      <c r="A29" s="16" t="s">
        <v>13</v>
      </c>
      <c r="B29" s="65"/>
      <c r="C29" s="78"/>
      <c r="D29" s="206">
        <v>11000</v>
      </c>
      <c r="E29" s="57"/>
      <c r="F29" s="56">
        <f t="shared" si="3"/>
        <v>11000</v>
      </c>
      <c r="G29" s="54"/>
      <c r="H29" s="30">
        <f t="shared" si="2"/>
        <v>11000</v>
      </c>
      <c r="J29" s="46"/>
      <c r="K29" s="46"/>
    </row>
    <row r="30" spans="1:16" x14ac:dyDescent="0.25">
      <c r="A30" s="16" t="s">
        <v>127</v>
      </c>
      <c r="B30" s="66"/>
      <c r="C30" s="78"/>
      <c r="D30" s="206">
        <v>8250</v>
      </c>
      <c r="E30" s="57"/>
      <c r="F30" s="56">
        <f t="shared" si="3"/>
        <v>8250</v>
      </c>
      <c r="G30" s="54"/>
      <c r="H30" s="30">
        <f t="shared" si="2"/>
        <v>8250</v>
      </c>
      <c r="J30" s="52"/>
      <c r="K30" s="52"/>
    </row>
    <row r="31" spans="1:16" x14ac:dyDescent="0.25">
      <c r="A31" s="16" t="s">
        <v>36</v>
      </c>
      <c r="B31" s="66"/>
      <c r="C31" s="78"/>
      <c r="D31" s="206">
        <v>22000</v>
      </c>
      <c r="E31" s="57"/>
      <c r="F31" s="56">
        <f t="shared" si="3"/>
        <v>22000</v>
      </c>
      <c r="G31" s="54"/>
      <c r="H31" s="30">
        <f t="shared" si="2"/>
        <v>22000</v>
      </c>
      <c r="J31" s="41"/>
      <c r="K31" s="41" t="s">
        <v>438</v>
      </c>
    </row>
    <row r="32" spans="1:16" x14ac:dyDescent="0.25">
      <c r="A32" s="16" t="s">
        <v>22</v>
      </c>
      <c r="B32" s="66"/>
      <c r="C32" s="78"/>
      <c r="D32" s="206">
        <v>60500</v>
      </c>
      <c r="E32" s="57"/>
      <c r="F32" s="56">
        <f t="shared" si="3"/>
        <v>60500</v>
      </c>
      <c r="G32" s="54"/>
      <c r="H32" s="30">
        <f t="shared" si="2"/>
        <v>60500</v>
      </c>
      <c r="J32" s="41"/>
      <c r="K32" s="41"/>
    </row>
    <row r="33" spans="1:11" x14ac:dyDescent="0.25">
      <c r="A33" s="16" t="s">
        <v>29</v>
      </c>
      <c r="B33" s="66"/>
      <c r="C33" s="78"/>
      <c r="D33" s="206">
        <v>38500</v>
      </c>
      <c r="E33" s="57"/>
      <c r="F33" s="56">
        <f t="shared" si="3"/>
        <v>38500</v>
      </c>
      <c r="G33" s="54"/>
      <c r="H33" s="30">
        <f t="shared" si="2"/>
        <v>38500</v>
      </c>
      <c r="J33" s="41"/>
      <c r="K33" s="41"/>
    </row>
    <row r="34" spans="1:11" x14ac:dyDescent="0.25">
      <c r="A34" s="16" t="s">
        <v>19</v>
      </c>
      <c r="B34" s="66"/>
      <c r="C34" s="78"/>
      <c r="D34" s="206">
        <v>44000</v>
      </c>
      <c r="E34" s="57"/>
      <c r="F34" s="56">
        <f t="shared" si="3"/>
        <v>44000</v>
      </c>
      <c r="G34" s="54"/>
      <c r="H34" s="30">
        <f t="shared" si="2"/>
        <v>44000</v>
      </c>
      <c r="J34" s="41"/>
      <c r="K34" s="41"/>
    </row>
    <row r="35" spans="1:11" x14ac:dyDescent="0.25">
      <c r="A35" s="16" t="s">
        <v>56</v>
      </c>
      <c r="B35" s="65"/>
      <c r="C35" s="78"/>
      <c r="D35" s="206"/>
      <c r="E35" s="57"/>
      <c r="F35" s="56">
        <f t="shared" si="3"/>
        <v>0</v>
      </c>
      <c r="G35" s="54"/>
      <c r="H35" s="30">
        <f t="shared" si="2"/>
        <v>0</v>
      </c>
      <c r="J35" s="52" t="s">
        <v>665</v>
      </c>
      <c r="K35" s="52" t="s">
        <v>445</v>
      </c>
    </row>
    <row r="36" spans="1:11" x14ac:dyDescent="0.25">
      <c r="A36" s="16" t="s">
        <v>25</v>
      </c>
      <c r="B36" s="65"/>
      <c r="C36" s="78"/>
      <c r="D36" s="78">
        <v>82368</v>
      </c>
      <c r="E36" s="57"/>
      <c r="F36" s="56">
        <f t="shared" si="3"/>
        <v>82368</v>
      </c>
      <c r="G36" s="54"/>
      <c r="H36" s="30">
        <f>F36-G36</f>
        <v>82368</v>
      </c>
      <c r="J36" s="41"/>
      <c r="K36" s="41"/>
    </row>
    <row r="37" spans="1:11" x14ac:dyDescent="0.25">
      <c r="A37" s="16" t="s">
        <v>428</v>
      </c>
      <c r="B37" s="65"/>
      <c r="C37" s="78"/>
      <c r="D37" s="78">
        <v>198000</v>
      </c>
      <c r="E37" s="57"/>
      <c r="F37" s="56">
        <f>D37+C37+B37</f>
        <v>198000</v>
      </c>
      <c r="G37" s="54"/>
      <c r="H37" s="30">
        <f>F37-G37</f>
        <v>198000</v>
      </c>
      <c r="J37" s="50"/>
      <c r="K37" s="50" t="s">
        <v>439</v>
      </c>
    </row>
    <row r="38" spans="1:11" x14ac:dyDescent="0.25">
      <c r="A38" s="16" t="s">
        <v>94</v>
      </c>
      <c r="B38" s="65"/>
      <c r="C38" s="78"/>
      <c r="D38" s="78">
        <v>44000</v>
      </c>
      <c r="E38" s="57"/>
      <c r="F38" s="56">
        <f>D38+C38+B38</f>
        <v>44000</v>
      </c>
      <c r="G38" s="54"/>
      <c r="H38" s="30">
        <f>F38-G38</f>
        <v>44000</v>
      </c>
      <c r="J38" s="50"/>
      <c r="K38" s="50" t="s">
        <v>440</v>
      </c>
    </row>
    <row r="39" spans="1:11" ht="15.75" thickBot="1" x14ac:dyDescent="0.3">
      <c r="A39" s="16" t="s">
        <v>15</v>
      </c>
      <c r="B39" s="65"/>
      <c r="C39" s="78"/>
      <c r="D39" s="78">
        <v>800</v>
      </c>
      <c r="E39" s="57"/>
      <c r="F39" s="56">
        <f>D39+C39+B39</f>
        <v>800</v>
      </c>
      <c r="G39" s="54"/>
      <c r="H39" s="30">
        <f>F39-G39</f>
        <v>800</v>
      </c>
      <c r="J39" s="40"/>
      <c r="K39" s="40"/>
    </row>
    <row r="40" spans="1:11" ht="15.75" thickBot="1" x14ac:dyDescent="0.3">
      <c r="A40" s="16" t="s">
        <v>31</v>
      </c>
      <c r="B40" s="17">
        <f>SUM(B27:B39)</f>
        <v>0</v>
      </c>
      <c r="C40" s="17">
        <f>SUM(C27:C39)</f>
        <v>0</v>
      </c>
      <c r="D40" s="12">
        <f>SUM(D27:D39)</f>
        <v>542418</v>
      </c>
      <c r="E40" s="14"/>
      <c r="F40" s="21">
        <f>SUM(F27:F39)</f>
        <v>542418</v>
      </c>
      <c r="G40" s="19">
        <f>SUM(G27:G39)</f>
        <v>0</v>
      </c>
      <c r="H40" s="45">
        <f>F40-G40</f>
        <v>542418</v>
      </c>
      <c r="I40" s="14"/>
      <c r="J40" s="43"/>
      <c r="K40" s="43"/>
    </row>
    <row r="41" spans="1:11" x14ac:dyDescent="0.25">
      <c r="B41" s="51"/>
      <c r="E41" s="36"/>
      <c r="H41" s="36"/>
      <c r="I41" s="36"/>
      <c r="J41" s="133"/>
      <c r="K41" s="133"/>
    </row>
    <row r="42" spans="1:11" x14ac:dyDescent="0.25">
      <c r="E42" s="36"/>
      <c r="F42" s="47" t="s">
        <v>132</v>
      </c>
      <c r="G42" s="30"/>
      <c r="H42" s="36"/>
      <c r="I42" s="36"/>
      <c r="J42" s="133"/>
      <c r="K42" s="133"/>
    </row>
    <row r="43" spans="1:11" ht="15.75" thickBot="1" x14ac:dyDescent="0.3">
      <c r="E43" s="36"/>
      <c r="F43" s="47"/>
      <c r="G43" s="30"/>
      <c r="H43" s="36"/>
      <c r="I43" s="36"/>
      <c r="J43" s="133"/>
      <c r="K43" s="133"/>
    </row>
    <row r="44" spans="1:11" ht="15.75" thickBot="1" x14ac:dyDescent="0.3">
      <c r="F44" s="37"/>
      <c r="G44" s="48">
        <f>G40+G42+G43</f>
        <v>0</v>
      </c>
      <c r="H44" s="45">
        <f>F40-G44</f>
        <v>542418</v>
      </c>
      <c r="J44" s="40"/>
      <c r="K44" s="40"/>
    </row>
    <row r="45" spans="1:11" x14ac:dyDescent="0.25">
      <c r="A45" s="139" t="s">
        <v>57</v>
      </c>
      <c r="J45" s="40"/>
      <c r="K45" s="40"/>
    </row>
    <row r="46" spans="1:11" x14ac:dyDescent="0.25">
      <c r="J46" s="40"/>
      <c r="K46" s="40"/>
    </row>
  </sheetData>
  <pageMargins left="0.7" right="0.7" top="0.75" bottom="0.75" header="0.3" footer="0.3"/>
  <pageSetup paperSize="9" scale="3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3A60-9DA1-4FB0-B0BE-16B73B37333C}">
  <sheetPr codeName="Feuil10">
    <tabColor theme="3" tint="0.39997558519241921"/>
    <pageSetUpPr fitToPage="1"/>
  </sheetPr>
  <dimension ref="A2:AF37"/>
  <sheetViews>
    <sheetView workbookViewId="0">
      <selection activeCell="E33" sqref="E33"/>
    </sheetView>
  </sheetViews>
  <sheetFormatPr baseColWidth="10" defaultRowHeight="15" x14ac:dyDescent="0.25"/>
  <cols>
    <col min="1" max="1" width="19.5703125" bestFit="1" customWidth="1"/>
    <col min="2" max="2" width="17" bestFit="1" customWidth="1"/>
    <col min="10" max="10" width="11.42578125" style="76"/>
  </cols>
  <sheetData>
    <row r="2" spans="1:32" s="76" customFormat="1" ht="15.75" thickBot="1" x14ac:dyDescent="0.3">
      <c r="A2" s="13">
        <v>43846</v>
      </c>
    </row>
    <row r="3" spans="1:32" s="76" customFormat="1" x14ac:dyDescent="0.25">
      <c r="A3" s="186"/>
      <c r="B3" s="188"/>
      <c r="C3" s="187"/>
      <c r="D3" s="199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99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1:32" s="76" customFormat="1" x14ac:dyDescent="0.25">
      <c r="A4" s="189"/>
      <c r="B4" s="190"/>
      <c r="C4" s="82">
        <v>2019</v>
      </c>
      <c r="D4" s="200"/>
      <c r="E4" s="82">
        <v>2020</v>
      </c>
      <c r="F4" s="82"/>
      <c r="G4" s="82"/>
      <c r="H4" s="82"/>
      <c r="I4" s="82"/>
      <c r="J4" s="82"/>
      <c r="K4" s="82"/>
      <c r="L4" s="82"/>
      <c r="M4" s="82"/>
      <c r="N4" s="82"/>
      <c r="O4" s="200"/>
      <c r="P4" s="82">
        <v>2021</v>
      </c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</row>
    <row r="5" spans="1:32" s="76" customFormat="1" ht="15.75" thickBot="1" x14ac:dyDescent="0.3">
      <c r="A5" s="191" t="s">
        <v>159</v>
      </c>
      <c r="B5" s="192" t="s">
        <v>32</v>
      </c>
      <c r="C5" s="83">
        <v>11</v>
      </c>
      <c r="D5" s="201">
        <v>12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83">
        <v>9</v>
      </c>
      <c r="M5" s="83">
        <v>10</v>
      </c>
      <c r="N5" s="83">
        <v>11</v>
      </c>
      <c r="O5" s="201">
        <v>12</v>
      </c>
      <c r="P5" s="83">
        <v>1</v>
      </c>
      <c r="Q5" s="83">
        <v>2</v>
      </c>
      <c r="R5" s="83">
        <v>3</v>
      </c>
      <c r="S5" s="83">
        <v>4</v>
      </c>
      <c r="T5" s="83">
        <v>5</v>
      </c>
      <c r="U5" s="83">
        <v>6</v>
      </c>
      <c r="V5" s="83">
        <v>7</v>
      </c>
      <c r="W5" s="83">
        <v>8</v>
      </c>
      <c r="X5" s="83">
        <v>9</v>
      </c>
      <c r="Y5" s="83">
        <v>10</v>
      </c>
      <c r="Z5" s="83">
        <v>11</v>
      </c>
      <c r="AA5" s="83">
        <v>12</v>
      </c>
      <c r="AB5" s="204"/>
      <c r="AC5" s="204"/>
      <c r="AD5" s="204"/>
      <c r="AE5" s="204"/>
      <c r="AF5" s="204"/>
    </row>
    <row r="6" spans="1:32" s="76" customFormat="1" x14ac:dyDescent="0.25">
      <c r="A6" s="193" t="s">
        <v>105</v>
      </c>
      <c r="B6" s="194" t="s">
        <v>117</v>
      </c>
      <c r="C6" s="196"/>
      <c r="D6" s="197"/>
      <c r="E6" s="196">
        <v>5500</v>
      </c>
      <c r="F6" s="196"/>
      <c r="G6" s="196"/>
      <c r="H6" s="196"/>
      <c r="I6" s="196"/>
      <c r="J6" s="196">
        <v>5500</v>
      </c>
      <c r="K6" s="196">
        <v>5500</v>
      </c>
      <c r="L6" s="196"/>
      <c r="M6" s="196">
        <v>11000</v>
      </c>
      <c r="N6" s="196"/>
      <c r="O6" s="197"/>
      <c r="P6" s="196">
        <v>5500</v>
      </c>
      <c r="Q6" s="196"/>
      <c r="R6" s="196"/>
      <c r="S6" s="196">
        <v>11000</v>
      </c>
      <c r="T6" s="196"/>
      <c r="U6" s="196"/>
      <c r="V6" s="196">
        <v>5500</v>
      </c>
      <c r="W6" s="196"/>
      <c r="X6" s="196">
        <v>5500</v>
      </c>
      <c r="Y6" s="196"/>
      <c r="Z6" s="196"/>
      <c r="AA6" s="196">
        <v>5500</v>
      </c>
      <c r="AB6" s="205"/>
      <c r="AC6" s="204"/>
      <c r="AD6" s="204"/>
      <c r="AE6" s="204"/>
      <c r="AF6" s="204"/>
    </row>
    <row r="7" spans="1:32" s="76" customFormat="1" x14ac:dyDescent="0.25">
      <c r="A7" s="193"/>
      <c r="B7" s="194" t="s">
        <v>27</v>
      </c>
      <c r="C7" s="196">
        <v>5400</v>
      </c>
      <c r="D7" s="197">
        <v>10800</v>
      </c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7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205"/>
      <c r="AC7" s="204"/>
      <c r="AD7" s="204"/>
      <c r="AE7" s="206"/>
      <c r="AF7" s="204"/>
    </row>
    <row r="8" spans="1:32" s="76" customFormat="1" x14ac:dyDescent="0.25">
      <c r="A8" s="193"/>
      <c r="B8" s="194" t="s">
        <v>94</v>
      </c>
      <c r="C8" s="196"/>
      <c r="D8" s="197"/>
      <c r="E8" s="196"/>
      <c r="F8" s="196">
        <v>5500</v>
      </c>
      <c r="G8" s="196">
        <v>11000</v>
      </c>
      <c r="H8" s="196">
        <v>11000</v>
      </c>
      <c r="I8" s="196"/>
      <c r="J8" s="196"/>
      <c r="K8" s="196">
        <v>5500</v>
      </c>
      <c r="L8" s="196">
        <v>5500</v>
      </c>
      <c r="M8" s="196"/>
      <c r="N8" s="196"/>
      <c r="O8" s="197"/>
      <c r="P8" s="196">
        <v>5500</v>
      </c>
      <c r="Q8" s="196">
        <v>5500</v>
      </c>
      <c r="R8" s="196">
        <v>5500</v>
      </c>
      <c r="S8" s="196">
        <v>5500</v>
      </c>
      <c r="T8" s="196"/>
      <c r="U8" s="196">
        <v>5500</v>
      </c>
      <c r="V8" s="196">
        <v>5500</v>
      </c>
      <c r="W8" s="196"/>
      <c r="X8" s="196"/>
      <c r="Y8" s="196"/>
      <c r="Z8" s="196">
        <v>5500</v>
      </c>
      <c r="AA8" s="196">
        <v>5500</v>
      </c>
      <c r="AB8" s="205"/>
      <c r="AC8" s="204"/>
      <c r="AD8" s="204"/>
      <c r="AE8" s="206"/>
      <c r="AF8" s="204"/>
    </row>
    <row r="9" spans="1:32" s="76" customFormat="1" x14ac:dyDescent="0.25">
      <c r="A9" s="193"/>
      <c r="B9" s="194" t="s">
        <v>13</v>
      </c>
      <c r="C9" s="196"/>
      <c r="D9" s="197"/>
      <c r="E9" s="196">
        <v>2750</v>
      </c>
      <c r="F9" s="196"/>
      <c r="G9" s="196">
        <v>2750</v>
      </c>
      <c r="H9" s="196"/>
      <c r="I9" s="196"/>
      <c r="J9" s="196">
        <v>2750</v>
      </c>
      <c r="K9" s="196"/>
      <c r="L9" s="196">
        <v>2750</v>
      </c>
      <c r="M9" s="196"/>
      <c r="N9" s="196"/>
      <c r="O9" s="197"/>
      <c r="P9" s="196">
        <v>2750</v>
      </c>
      <c r="Q9" s="196"/>
      <c r="R9" s="196">
        <v>2750</v>
      </c>
      <c r="S9" s="196"/>
      <c r="T9" s="196"/>
      <c r="U9" s="196"/>
      <c r="V9" s="196">
        <v>2750</v>
      </c>
      <c r="W9" s="196"/>
      <c r="X9" s="196"/>
      <c r="Y9" s="196"/>
      <c r="Z9" s="196">
        <v>2750</v>
      </c>
      <c r="AA9" s="196"/>
      <c r="AB9" s="205"/>
      <c r="AC9" s="204"/>
      <c r="AD9" s="204"/>
      <c r="AE9" s="206"/>
      <c r="AF9" s="204"/>
    </row>
    <row r="10" spans="1:32" s="76" customFormat="1" x14ac:dyDescent="0.25">
      <c r="A10" s="193"/>
      <c r="B10" s="194" t="s">
        <v>127</v>
      </c>
      <c r="C10" s="196"/>
      <c r="D10" s="197"/>
      <c r="E10" s="196"/>
      <c r="F10" s="196">
        <v>2750</v>
      </c>
      <c r="G10" s="196"/>
      <c r="H10" s="196"/>
      <c r="I10" s="196"/>
      <c r="J10" s="196">
        <v>2750</v>
      </c>
      <c r="K10" s="196"/>
      <c r="L10" s="196"/>
      <c r="M10" s="196"/>
      <c r="N10" s="196"/>
      <c r="O10" s="197"/>
      <c r="P10" s="196">
        <v>2750</v>
      </c>
      <c r="Q10" s="196"/>
      <c r="R10" s="196"/>
      <c r="S10" s="196"/>
      <c r="T10" s="196"/>
      <c r="U10" s="196"/>
      <c r="V10" s="196">
        <v>2750</v>
      </c>
      <c r="W10" s="196"/>
      <c r="X10" s="196"/>
      <c r="Y10" s="196"/>
      <c r="Z10" s="196"/>
      <c r="AA10" s="196">
        <v>2750</v>
      </c>
      <c r="AB10" s="205"/>
      <c r="AC10" s="204"/>
      <c r="AD10" s="204"/>
      <c r="AE10" s="206"/>
      <c r="AF10" s="204"/>
    </row>
    <row r="11" spans="1:32" s="76" customFormat="1" x14ac:dyDescent="0.25">
      <c r="A11" s="193"/>
      <c r="B11" s="194" t="s">
        <v>36</v>
      </c>
      <c r="C11" s="196"/>
      <c r="D11" s="197"/>
      <c r="E11" s="196"/>
      <c r="F11" s="196">
        <v>2750</v>
      </c>
      <c r="G11" s="196">
        <v>5500</v>
      </c>
      <c r="H11" s="196"/>
      <c r="I11" s="196"/>
      <c r="J11" s="196"/>
      <c r="K11" s="196">
        <v>2750</v>
      </c>
      <c r="L11" s="196">
        <v>2750</v>
      </c>
      <c r="M11" s="196">
        <v>2750</v>
      </c>
      <c r="N11" s="196">
        <v>2750</v>
      </c>
      <c r="O11" s="197">
        <v>2750</v>
      </c>
      <c r="P11" s="196">
        <v>5500</v>
      </c>
      <c r="Q11" s="196"/>
      <c r="R11" s="196"/>
      <c r="S11" s="196">
        <v>5500</v>
      </c>
      <c r="T11" s="196"/>
      <c r="U11" s="196"/>
      <c r="V11" s="196">
        <v>2750</v>
      </c>
      <c r="W11" s="196"/>
      <c r="X11" s="196">
        <v>2750</v>
      </c>
      <c r="Y11" s="196">
        <v>2750</v>
      </c>
      <c r="Z11" s="196"/>
      <c r="AA11" s="196">
        <v>2750</v>
      </c>
      <c r="AB11" s="205"/>
      <c r="AC11" s="204"/>
      <c r="AD11" s="204"/>
      <c r="AE11" s="206"/>
      <c r="AF11" s="204"/>
    </row>
    <row r="12" spans="1:32" s="76" customFormat="1" x14ac:dyDescent="0.25">
      <c r="A12" s="193"/>
      <c r="B12" s="194" t="s">
        <v>22</v>
      </c>
      <c r="C12" s="196"/>
      <c r="D12" s="197"/>
      <c r="E12" s="196">
        <v>11000</v>
      </c>
      <c r="F12" s="196">
        <v>5500</v>
      </c>
      <c r="G12" s="196">
        <v>5500</v>
      </c>
      <c r="H12" s="196">
        <v>11000</v>
      </c>
      <c r="I12" s="196">
        <v>5500</v>
      </c>
      <c r="J12" s="196">
        <v>11000</v>
      </c>
      <c r="K12" s="196">
        <v>5500</v>
      </c>
      <c r="L12" s="196">
        <v>11000</v>
      </c>
      <c r="M12" s="196"/>
      <c r="N12" s="196">
        <v>11000</v>
      </c>
      <c r="O12" s="197"/>
      <c r="P12" s="196">
        <v>5500</v>
      </c>
      <c r="Q12" s="196">
        <v>5500</v>
      </c>
      <c r="R12" s="196">
        <v>5500</v>
      </c>
      <c r="S12" s="196">
        <v>5500</v>
      </c>
      <c r="T12" s="196">
        <v>5500</v>
      </c>
      <c r="U12" s="196">
        <v>11000</v>
      </c>
      <c r="V12" s="196">
        <v>5500</v>
      </c>
      <c r="W12" s="196"/>
      <c r="X12" s="196">
        <v>5500</v>
      </c>
      <c r="Y12" s="196">
        <v>5500</v>
      </c>
      <c r="Z12" s="196">
        <v>5500</v>
      </c>
      <c r="AA12" s="196"/>
      <c r="AB12" s="205"/>
      <c r="AC12" s="204"/>
      <c r="AD12" s="204"/>
      <c r="AE12" s="206"/>
      <c r="AF12" s="204"/>
    </row>
    <row r="13" spans="1:32" s="76" customFormat="1" x14ac:dyDescent="0.25">
      <c r="A13" s="193"/>
      <c r="B13" s="194" t="s">
        <v>588</v>
      </c>
      <c r="C13" s="196"/>
      <c r="D13" s="197"/>
      <c r="E13" s="196">
        <v>611</v>
      </c>
      <c r="F13" s="196"/>
      <c r="G13" s="196"/>
      <c r="H13" s="196"/>
      <c r="I13" s="196"/>
      <c r="J13" s="196"/>
      <c r="K13" s="196"/>
      <c r="L13" s="196"/>
      <c r="M13" s="196"/>
      <c r="N13" s="196"/>
      <c r="O13" s="197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205"/>
      <c r="AC13" s="204"/>
      <c r="AD13" s="204"/>
      <c r="AE13" s="206"/>
      <c r="AF13" s="204"/>
    </row>
    <row r="14" spans="1:32" s="76" customFormat="1" x14ac:dyDescent="0.25">
      <c r="A14" s="193"/>
      <c r="B14" s="194" t="s">
        <v>29</v>
      </c>
      <c r="C14" s="196"/>
      <c r="D14" s="197"/>
      <c r="E14" s="196"/>
      <c r="F14" s="196">
        <v>5500</v>
      </c>
      <c r="G14" s="196"/>
      <c r="H14" s="196">
        <v>5500</v>
      </c>
      <c r="I14" s="196"/>
      <c r="J14" s="196">
        <v>5500</v>
      </c>
      <c r="K14" s="196">
        <v>5500</v>
      </c>
      <c r="L14" s="196">
        <v>5500</v>
      </c>
      <c r="M14" s="196"/>
      <c r="N14" s="196">
        <v>5500</v>
      </c>
      <c r="O14" s="197"/>
      <c r="P14" s="196"/>
      <c r="Q14" s="196">
        <v>5500</v>
      </c>
      <c r="R14" s="196">
        <v>5500</v>
      </c>
      <c r="S14" s="196">
        <v>5500</v>
      </c>
      <c r="T14" s="196"/>
      <c r="U14" s="196">
        <v>5500</v>
      </c>
      <c r="V14" s="196"/>
      <c r="W14" s="196">
        <v>5500</v>
      </c>
      <c r="X14" s="196"/>
      <c r="Y14" s="196">
        <v>5500</v>
      </c>
      <c r="Z14" s="196"/>
      <c r="AA14" s="196">
        <v>5500</v>
      </c>
      <c r="AB14" s="205"/>
      <c r="AC14" s="204"/>
      <c r="AD14" s="204"/>
      <c r="AE14" s="206"/>
      <c r="AF14" s="204"/>
    </row>
    <row r="15" spans="1:32" s="76" customFormat="1" x14ac:dyDescent="0.25">
      <c r="A15" s="193"/>
      <c r="B15" s="194" t="s">
        <v>19</v>
      </c>
      <c r="C15" s="196"/>
      <c r="D15" s="197"/>
      <c r="E15" s="196">
        <v>5500</v>
      </c>
      <c r="F15" s="196"/>
      <c r="G15" s="196"/>
      <c r="H15" s="196">
        <v>5500</v>
      </c>
      <c r="I15" s="196">
        <v>5500</v>
      </c>
      <c r="J15" s="196"/>
      <c r="K15" s="196">
        <v>5500</v>
      </c>
      <c r="L15" s="196">
        <v>5500</v>
      </c>
      <c r="M15" s="196">
        <v>5500</v>
      </c>
      <c r="N15" s="196">
        <v>5500</v>
      </c>
      <c r="O15" s="197"/>
      <c r="P15" s="196">
        <v>5500</v>
      </c>
      <c r="Q15" s="196">
        <v>5500</v>
      </c>
      <c r="R15" s="196">
        <v>5500</v>
      </c>
      <c r="S15" s="196"/>
      <c r="T15" s="196">
        <v>5500</v>
      </c>
      <c r="U15" s="196"/>
      <c r="V15" s="196">
        <v>5500</v>
      </c>
      <c r="W15" s="196"/>
      <c r="X15" s="196">
        <v>5500</v>
      </c>
      <c r="Y15" s="196">
        <v>5500</v>
      </c>
      <c r="Z15" s="196">
        <v>5500</v>
      </c>
      <c r="AA15" s="196"/>
      <c r="AB15" s="205"/>
      <c r="AC15" s="204"/>
      <c r="AD15" s="204"/>
      <c r="AE15" s="206"/>
      <c r="AF15" s="204"/>
    </row>
    <row r="16" spans="1:32" s="76" customFormat="1" x14ac:dyDescent="0.25">
      <c r="A16" s="193"/>
      <c r="B16" s="194" t="s">
        <v>97</v>
      </c>
      <c r="C16" s="196"/>
      <c r="D16" s="197"/>
      <c r="E16" s="196">
        <v>968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7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205"/>
      <c r="AC16" s="204"/>
      <c r="AD16" s="204"/>
      <c r="AE16" s="206"/>
      <c r="AF16" s="204"/>
    </row>
    <row r="17" spans="1:32" s="14" customFormat="1" x14ac:dyDescent="0.25">
      <c r="A17" s="193"/>
      <c r="B17" s="194" t="s">
        <v>25</v>
      </c>
      <c r="C17" s="196"/>
      <c r="D17" s="197"/>
      <c r="E17" s="196">
        <v>3744</v>
      </c>
      <c r="F17" s="196"/>
      <c r="G17" s="196">
        <v>7484</v>
      </c>
      <c r="H17" s="196">
        <v>3744</v>
      </c>
      <c r="I17" s="196">
        <v>7484</v>
      </c>
      <c r="J17" s="196">
        <v>14976</v>
      </c>
      <c r="K17" s="196">
        <v>14972</v>
      </c>
      <c r="L17" s="196">
        <v>14972</v>
      </c>
      <c r="M17" s="196">
        <v>18720</v>
      </c>
      <c r="N17" s="196">
        <v>14972</v>
      </c>
      <c r="O17" s="197">
        <v>11232</v>
      </c>
      <c r="P17" s="196">
        <v>3744</v>
      </c>
      <c r="Q17" s="196">
        <v>11232</v>
      </c>
      <c r="R17" s="196">
        <v>7488</v>
      </c>
      <c r="S17" s="196">
        <v>7488</v>
      </c>
      <c r="T17" s="196">
        <v>7488</v>
      </c>
      <c r="U17" s="196">
        <v>7488</v>
      </c>
      <c r="V17" s="196">
        <v>7488</v>
      </c>
      <c r="W17" s="196"/>
      <c r="X17" s="196">
        <v>7488</v>
      </c>
      <c r="Y17" s="196">
        <v>7488</v>
      </c>
      <c r="Z17" s="196">
        <v>7488</v>
      </c>
      <c r="AA17" s="196">
        <v>7488</v>
      </c>
      <c r="AB17" s="205"/>
      <c r="AC17" s="207"/>
      <c r="AD17" s="207"/>
      <c r="AE17" s="206"/>
      <c r="AF17" s="207"/>
    </row>
    <row r="18" spans="1:32" s="76" customFormat="1" x14ac:dyDescent="0.25">
      <c r="A18" s="193"/>
      <c r="B18" s="194" t="s">
        <v>17</v>
      </c>
      <c r="C18" s="196"/>
      <c r="D18" s="197"/>
      <c r="E18" s="196">
        <v>5500</v>
      </c>
      <c r="F18" s="196">
        <v>11000</v>
      </c>
      <c r="G18" s="196">
        <v>11000</v>
      </c>
      <c r="H18" s="196">
        <v>27500</v>
      </c>
      <c r="I18" s="196">
        <v>22000</v>
      </c>
      <c r="J18" s="196">
        <v>22000</v>
      </c>
      <c r="K18" s="196">
        <v>22000</v>
      </c>
      <c r="L18" s="196">
        <v>22000</v>
      </c>
      <c r="M18" s="196">
        <v>27500</v>
      </c>
      <c r="N18" s="196">
        <v>5500</v>
      </c>
      <c r="O18" s="197"/>
      <c r="P18" s="196">
        <v>22000</v>
      </c>
      <c r="Q18" s="196">
        <v>11000</v>
      </c>
      <c r="R18" s="196">
        <v>27500</v>
      </c>
      <c r="S18" s="196">
        <v>5500</v>
      </c>
      <c r="T18" s="196">
        <v>11000</v>
      </c>
      <c r="U18" s="196">
        <v>22000</v>
      </c>
      <c r="V18" s="196">
        <v>22000</v>
      </c>
      <c r="W18" s="196"/>
      <c r="X18" s="196">
        <v>27500</v>
      </c>
      <c r="Y18" s="196">
        <v>22000</v>
      </c>
      <c r="Z18" s="196"/>
      <c r="AA18" s="196">
        <v>27500</v>
      </c>
      <c r="AB18" s="205"/>
      <c r="AC18" s="204"/>
      <c r="AD18" s="204"/>
      <c r="AE18" s="206"/>
      <c r="AF18" s="204"/>
    </row>
    <row r="19" spans="1:32" s="76" customFormat="1" ht="15.75" thickBot="1" x14ac:dyDescent="0.3">
      <c r="A19" s="195"/>
      <c r="B19" s="194" t="s">
        <v>15</v>
      </c>
      <c r="C19" s="196"/>
      <c r="D19" s="197"/>
      <c r="E19" s="196"/>
      <c r="F19" s="196"/>
      <c r="G19" s="196">
        <v>1500</v>
      </c>
      <c r="H19" s="196"/>
      <c r="I19" s="196"/>
      <c r="J19" s="196"/>
      <c r="K19" s="196"/>
      <c r="L19" s="196"/>
      <c r="M19" s="196"/>
      <c r="N19" s="196"/>
      <c r="O19" s="197"/>
      <c r="P19" s="196"/>
      <c r="Q19" s="196"/>
      <c r="R19" s="196"/>
      <c r="S19" s="196"/>
      <c r="T19" s="196"/>
      <c r="U19" s="196">
        <v>800</v>
      </c>
      <c r="V19" s="196"/>
      <c r="W19" s="196"/>
      <c r="X19" s="196"/>
      <c r="Y19" s="196"/>
      <c r="Z19" s="196"/>
      <c r="AA19" s="196"/>
      <c r="AB19" s="205"/>
      <c r="AC19" s="204"/>
      <c r="AD19" s="204"/>
      <c r="AE19" s="206"/>
      <c r="AF19" s="204"/>
    </row>
    <row r="20" spans="1:32" s="14" customFormat="1" ht="15.75" thickBot="1" x14ac:dyDescent="0.3">
      <c r="A20" s="183" t="s">
        <v>351</v>
      </c>
      <c r="B20" s="111"/>
      <c r="C20" s="172">
        <f>SUM(C6:C19)</f>
        <v>5400</v>
      </c>
      <c r="D20" s="198">
        <f t="shared" ref="D20" si="0">SUM(D6:D19)</f>
        <v>10800</v>
      </c>
      <c r="E20" s="172">
        <f t="shared" ref="E20" si="1">SUM(E6:E19)</f>
        <v>35573</v>
      </c>
      <c r="F20" s="172">
        <f t="shared" ref="F20" si="2">SUM(F6:F19)</f>
        <v>33000</v>
      </c>
      <c r="G20" s="172">
        <f t="shared" ref="G20" si="3">SUM(G6:G19)</f>
        <v>44734</v>
      </c>
      <c r="H20" s="172">
        <f t="shared" ref="H20" si="4">SUM(H6:H19)</f>
        <v>64244</v>
      </c>
      <c r="I20" s="172">
        <f t="shared" ref="I20" si="5">SUM(I6:I19)</f>
        <v>40484</v>
      </c>
      <c r="J20" s="172">
        <f t="shared" ref="J20" si="6">SUM(J6:J19)</f>
        <v>64476</v>
      </c>
      <c r="K20" s="172">
        <f t="shared" ref="K20" si="7">SUM(K6:K19)</f>
        <v>67222</v>
      </c>
      <c r="L20" s="172">
        <f t="shared" ref="L20" si="8">SUM(L6:L19)</f>
        <v>69972</v>
      </c>
      <c r="M20" s="172">
        <f t="shared" ref="M20" si="9">SUM(M6:M19)</f>
        <v>65470</v>
      </c>
      <c r="N20" s="172">
        <f t="shared" ref="N20" si="10">SUM(N6:N19)</f>
        <v>45222</v>
      </c>
      <c r="O20" s="198">
        <f t="shared" ref="O20" si="11">SUM(O6:O19)</f>
        <v>13982</v>
      </c>
      <c r="P20" s="172">
        <f t="shared" ref="P20" si="12">SUM(P6:P19)</f>
        <v>58744</v>
      </c>
      <c r="Q20" s="172">
        <f t="shared" ref="Q20:AA20" si="13">SUM(Q6:Q19)</f>
        <v>44232</v>
      </c>
      <c r="R20" s="172">
        <f t="shared" si="13"/>
        <v>59738</v>
      </c>
      <c r="S20" s="172">
        <f t="shared" si="13"/>
        <v>45988</v>
      </c>
      <c r="T20" s="172">
        <f t="shared" si="13"/>
        <v>29488</v>
      </c>
      <c r="U20" s="172">
        <f t="shared" si="13"/>
        <v>52288</v>
      </c>
      <c r="V20" s="172">
        <f t="shared" si="13"/>
        <v>59738</v>
      </c>
      <c r="W20" s="172">
        <f t="shared" si="13"/>
        <v>5500</v>
      </c>
      <c r="X20" s="172">
        <f t="shared" si="13"/>
        <v>54238</v>
      </c>
      <c r="Y20" s="172">
        <f t="shared" si="13"/>
        <v>48738</v>
      </c>
      <c r="Z20" s="172">
        <f t="shared" si="13"/>
        <v>26738</v>
      </c>
      <c r="AA20" s="172">
        <f t="shared" si="13"/>
        <v>56988</v>
      </c>
      <c r="AB20" s="208"/>
      <c r="AC20" s="208"/>
      <c r="AD20" s="207"/>
      <c r="AE20" s="207"/>
      <c r="AF20" s="207"/>
    </row>
    <row r="21" spans="1:32" s="14" customFormat="1" ht="9.75" customHeight="1" x14ac:dyDescent="0.25">
      <c r="A21" s="149"/>
      <c r="B21" s="150"/>
      <c r="C21" s="151"/>
      <c r="D21" s="202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202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7"/>
      <c r="AC21" s="17"/>
    </row>
    <row r="22" spans="1:32" s="76" customFormat="1" x14ac:dyDescent="0.25">
      <c r="A22" s="195" t="s">
        <v>349</v>
      </c>
      <c r="B22" s="194" t="s">
        <v>27</v>
      </c>
      <c r="C22" s="196"/>
      <c r="D22" s="197"/>
      <c r="E22" s="196">
        <v>21600</v>
      </c>
      <c r="F22" s="196">
        <v>21600</v>
      </c>
      <c r="G22" s="196">
        <v>16200</v>
      </c>
      <c r="H22" s="196">
        <v>21600</v>
      </c>
      <c r="I22" s="196">
        <v>5400</v>
      </c>
      <c r="J22" s="196">
        <v>16200</v>
      </c>
      <c r="K22" s="196">
        <v>16200</v>
      </c>
      <c r="L22" s="196">
        <v>10800</v>
      </c>
      <c r="M22" s="196">
        <v>16200</v>
      </c>
      <c r="N22" s="196">
        <v>10800</v>
      </c>
      <c r="O22" s="197">
        <v>10800</v>
      </c>
      <c r="P22" s="196">
        <v>16200</v>
      </c>
      <c r="Q22" s="196">
        <v>5400</v>
      </c>
      <c r="R22" s="196">
        <v>5400</v>
      </c>
      <c r="S22" s="196">
        <v>5400</v>
      </c>
      <c r="T22" s="196"/>
      <c r="U22" s="196">
        <v>5400</v>
      </c>
      <c r="V22" s="196"/>
      <c r="W22" s="196">
        <v>5400</v>
      </c>
      <c r="X22" s="196">
        <v>5400</v>
      </c>
      <c r="Y22" s="196"/>
      <c r="Z22" s="196">
        <v>5400</v>
      </c>
      <c r="AA22" s="196"/>
    </row>
    <row r="23" spans="1:32" s="76" customFormat="1" x14ac:dyDescent="0.25">
      <c r="A23" s="193" t="s">
        <v>106</v>
      </c>
      <c r="B23" s="194" t="s">
        <v>81</v>
      </c>
      <c r="C23" s="196"/>
      <c r="D23" s="197"/>
      <c r="E23" s="196"/>
      <c r="F23" s="196"/>
      <c r="G23" s="196">
        <v>11000</v>
      </c>
      <c r="H23" s="196">
        <v>5500</v>
      </c>
      <c r="I23" s="196">
        <v>5500</v>
      </c>
      <c r="J23" s="196">
        <v>5500</v>
      </c>
      <c r="K23" s="196">
        <v>5500</v>
      </c>
      <c r="L23" s="196">
        <v>5500</v>
      </c>
      <c r="M23" s="196">
        <v>5500</v>
      </c>
      <c r="N23" s="196">
        <v>5500</v>
      </c>
      <c r="O23" s="197"/>
      <c r="P23" s="196">
        <v>5500</v>
      </c>
      <c r="Q23" s="196"/>
      <c r="R23" s="196"/>
      <c r="S23" s="196">
        <v>5500</v>
      </c>
      <c r="T23" s="196"/>
      <c r="U23" s="196"/>
      <c r="V23" s="196">
        <v>5500</v>
      </c>
      <c r="W23" s="196"/>
      <c r="X23" s="196">
        <v>5500</v>
      </c>
      <c r="Y23" s="196"/>
      <c r="Z23" s="196"/>
      <c r="AA23" s="196"/>
    </row>
    <row r="24" spans="1:32" s="76" customFormat="1" x14ac:dyDescent="0.25">
      <c r="A24" s="193"/>
      <c r="B24" s="194" t="s">
        <v>11</v>
      </c>
      <c r="C24" s="196"/>
      <c r="D24" s="197"/>
      <c r="E24" s="196">
        <v>5920</v>
      </c>
      <c r="F24" s="196">
        <v>5920</v>
      </c>
      <c r="G24" s="196">
        <v>5920</v>
      </c>
      <c r="H24" s="196">
        <v>11840</v>
      </c>
      <c r="I24" s="196">
        <v>5920</v>
      </c>
      <c r="J24" s="196">
        <v>5920</v>
      </c>
      <c r="K24" s="196">
        <v>11840</v>
      </c>
      <c r="L24" s="196">
        <v>5920</v>
      </c>
      <c r="M24" s="196">
        <v>11840</v>
      </c>
      <c r="N24" s="196">
        <v>5920</v>
      </c>
      <c r="O24" s="197">
        <v>5920</v>
      </c>
      <c r="P24" s="196">
        <v>5920</v>
      </c>
      <c r="Q24" s="196"/>
      <c r="R24" s="196">
        <v>5920</v>
      </c>
      <c r="S24" s="196"/>
      <c r="T24" s="196"/>
      <c r="U24" s="196"/>
      <c r="V24" s="196"/>
      <c r="W24" s="196"/>
      <c r="X24" s="196"/>
      <c r="Y24" s="196"/>
      <c r="Z24" s="196"/>
      <c r="AA24" s="196"/>
    </row>
    <row r="25" spans="1:32" s="76" customFormat="1" x14ac:dyDescent="0.25">
      <c r="A25" s="193"/>
      <c r="B25" s="194" t="s">
        <v>10</v>
      </c>
      <c r="C25" s="196"/>
      <c r="D25" s="197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7">
        <v>4816</v>
      </c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</row>
    <row r="26" spans="1:32" s="76" customFormat="1" x14ac:dyDescent="0.25">
      <c r="A26" s="193"/>
      <c r="B26" s="194" t="s">
        <v>400</v>
      </c>
      <c r="C26" s="196"/>
      <c r="D26" s="197"/>
      <c r="E26" s="196"/>
      <c r="F26" s="196"/>
      <c r="G26" s="196"/>
      <c r="H26" s="196"/>
      <c r="I26" s="196"/>
      <c r="J26" s="196"/>
      <c r="K26" s="196"/>
      <c r="L26" s="196"/>
      <c r="M26" s="196"/>
      <c r="N26" s="196">
        <v>3144</v>
      </c>
      <c r="O26" s="197"/>
      <c r="P26" s="196"/>
      <c r="Q26" s="196">
        <v>4716</v>
      </c>
      <c r="R26" s="196"/>
      <c r="S26" s="196"/>
      <c r="T26" s="196"/>
      <c r="U26" s="196">
        <v>9432</v>
      </c>
      <c r="V26" s="196"/>
      <c r="W26" s="196"/>
      <c r="X26" s="196"/>
      <c r="Y26" s="196">
        <v>4716</v>
      </c>
      <c r="Z26" s="196"/>
      <c r="AA26" s="196"/>
    </row>
    <row r="27" spans="1:32" s="76" customFormat="1" x14ac:dyDescent="0.25">
      <c r="A27" s="193"/>
      <c r="B27" s="194" t="s">
        <v>350</v>
      </c>
      <c r="C27" s="196"/>
      <c r="D27" s="197"/>
      <c r="E27" s="196"/>
      <c r="F27" s="196"/>
      <c r="G27" s="196"/>
      <c r="H27" s="196"/>
      <c r="I27" s="196">
        <v>1700</v>
      </c>
      <c r="J27" s="196"/>
      <c r="K27" s="196"/>
      <c r="L27" s="196"/>
      <c r="M27" s="196"/>
      <c r="N27" s="196"/>
      <c r="O27" s="197"/>
      <c r="P27" s="196">
        <v>1700</v>
      </c>
      <c r="Q27" s="196"/>
      <c r="R27" s="196"/>
      <c r="S27" s="196"/>
      <c r="T27" s="196"/>
      <c r="U27" s="196"/>
      <c r="V27" s="196"/>
      <c r="W27" s="196"/>
      <c r="X27" s="196"/>
      <c r="Y27" s="196">
        <v>1700</v>
      </c>
      <c r="Z27" s="196"/>
      <c r="AA27" s="196">
        <v>1700</v>
      </c>
    </row>
    <row r="28" spans="1:32" s="76" customFormat="1" x14ac:dyDescent="0.25">
      <c r="A28" s="193"/>
      <c r="B28" s="194" t="s">
        <v>163</v>
      </c>
      <c r="C28" s="196"/>
      <c r="D28" s="197"/>
      <c r="E28" s="196">
        <v>8400</v>
      </c>
      <c r="F28" s="196">
        <v>4200</v>
      </c>
      <c r="G28" s="196"/>
      <c r="H28" s="196">
        <v>4200</v>
      </c>
      <c r="I28" s="196"/>
      <c r="J28" s="196">
        <v>4200</v>
      </c>
      <c r="K28" s="196">
        <v>4200</v>
      </c>
      <c r="L28" s="196"/>
      <c r="M28" s="196">
        <v>4200</v>
      </c>
      <c r="N28" s="196"/>
      <c r="O28" s="197">
        <v>4200</v>
      </c>
      <c r="P28" s="196"/>
      <c r="Q28" s="196"/>
      <c r="R28" s="196"/>
      <c r="S28" s="196"/>
      <c r="T28" s="196">
        <v>4200</v>
      </c>
      <c r="U28" s="196">
        <v>4200</v>
      </c>
      <c r="V28" s="196"/>
      <c r="W28" s="196"/>
      <c r="X28" s="196"/>
      <c r="Y28" s="196"/>
      <c r="Z28" s="196">
        <v>4200</v>
      </c>
      <c r="AA28" s="196"/>
    </row>
    <row r="29" spans="1:32" s="76" customFormat="1" x14ac:dyDescent="0.25">
      <c r="A29" s="193"/>
      <c r="B29" s="194" t="s">
        <v>82</v>
      </c>
      <c r="C29" s="196"/>
      <c r="D29" s="197"/>
      <c r="E29" s="196"/>
      <c r="F29" s="196"/>
      <c r="G29" s="196">
        <v>5500</v>
      </c>
      <c r="H29" s="196"/>
      <c r="I29" s="196"/>
      <c r="J29" s="196"/>
      <c r="K29" s="196">
        <v>5500</v>
      </c>
      <c r="L29" s="196"/>
      <c r="M29" s="196">
        <v>5500</v>
      </c>
      <c r="N29" s="196">
        <v>5500</v>
      </c>
      <c r="O29" s="197"/>
      <c r="P29" s="196">
        <v>5500</v>
      </c>
      <c r="Q29" s="196"/>
      <c r="R29" s="196">
        <v>5500</v>
      </c>
      <c r="S29" s="196">
        <v>5500</v>
      </c>
      <c r="T29" s="196"/>
      <c r="U29" s="196">
        <v>6314</v>
      </c>
      <c r="V29" s="196">
        <v>5504</v>
      </c>
      <c r="W29" s="196"/>
      <c r="X29" s="196">
        <v>5500</v>
      </c>
      <c r="Y29" s="196">
        <v>5508</v>
      </c>
      <c r="Z29" s="196"/>
      <c r="AA29" s="196">
        <v>5504</v>
      </c>
    </row>
    <row r="30" spans="1:32" s="76" customFormat="1" x14ac:dyDescent="0.25">
      <c r="A30" s="193"/>
      <c r="B30" s="194" t="s">
        <v>55</v>
      </c>
      <c r="C30" s="196"/>
      <c r="D30" s="197"/>
      <c r="E30" s="196">
        <v>3120</v>
      </c>
      <c r="F30" s="196"/>
      <c r="G30" s="196">
        <v>3120</v>
      </c>
      <c r="H30" s="196"/>
      <c r="I30" s="196"/>
      <c r="J30" s="196"/>
      <c r="K30" s="196"/>
      <c r="L30" s="196"/>
      <c r="M30" s="196">
        <v>3032</v>
      </c>
      <c r="N30" s="196"/>
      <c r="O30" s="197"/>
      <c r="P30" s="196">
        <v>3032</v>
      </c>
      <c r="Q30" s="196"/>
      <c r="R30" s="196"/>
      <c r="S30" s="196">
        <v>3032</v>
      </c>
      <c r="T30" s="196"/>
      <c r="U30" s="196">
        <v>3032</v>
      </c>
      <c r="V30" s="196"/>
      <c r="W30" s="196"/>
      <c r="X30" s="196">
        <v>3032</v>
      </c>
      <c r="Y30" s="196"/>
      <c r="Z30" s="196"/>
      <c r="AA30" s="196"/>
    </row>
    <row r="31" spans="1:32" s="76" customFormat="1" x14ac:dyDescent="0.25">
      <c r="A31" s="193"/>
      <c r="B31" s="194" t="s">
        <v>83</v>
      </c>
      <c r="C31" s="196"/>
      <c r="D31" s="197"/>
      <c r="E31" s="196"/>
      <c r="F31" s="196"/>
      <c r="G31" s="196"/>
      <c r="H31" s="196"/>
      <c r="I31" s="196"/>
      <c r="J31" s="196"/>
      <c r="K31" s="196"/>
      <c r="O31" s="197"/>
      <c r="P31" s="196">
        <v>2750</v>
      </c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</row>
    <row r="32" spans="1:32" s="76" customFormat="1" x14ac:dyDescent="0.25">
      <c r="A32" s="193"/>
      <c r="B32" s="194" t="s">
        <v>84</v>
      </c>
      <c r="C32" s="196"/>
      <c r="D32" s="197"/>
      <c r="E32" s="196"/>
      <c r="F32" s="196"/>
      <c r="G32" s="196"/>
      <c r="H32" s="196"/>
      <c r="I32" s="196"/>
      <c r="J32" s="196"/>
      <c r="K32" s="196"/>
      <c r="O32" s="197"/>
      <c r="P32" s="196"/>
      <c r="Q32" s="196"/>
      <c r="R32" s="196"/>
      <c r="S32" s="196"/>
      <c r="T32" s="196">
        <v>5500</v>
      </c>
      <c r="U32" s="196"/>
      <c r="V32" s="196"/>
      <c r="W32" s="196"/>
      <c r="X32" s="196"/>
      <c r="Y32" s="196"/>
      <c r="Z32" s="196"/>
      <c r="AA32" s="196"/>
    </row>
    <row r="33" spans="1:29" s="76" customFormat="1" x14ac:dyDescent="0.25">
      <c r="A33" s="193"/>
      <c r="B33" s="194" t="s">
        <v>158</v>
      </c>
      <c r="C33" s="196"/>
      <c r="D33" s="197"/>
      <c r="E33" s="196"/>
      <c r="F33" s="196"/>
      <c r="G33" s="196"/>
      <c r="H33" s="196"/>
      <c r="I33" s="196"/>
      <c r="J33" s="196"/>
      <c r="K33" s="196"/>
      <c r="O33" s="197">
        <v>5838</v>
      </c>
      <c r="P33" s="196"/>
      <c r="Q33" s="196"/>
      <c r="R33" s="196"/>
      <c r="S33" s="196"/>
      <c r="T33" s="196">
        <v>6672</v>
      </c>
      <c r="U33" s="196"/>
      <c r="V33" s="196"/>
      <c r="W33" s="196"/>
      <c r="X33" s="196"/>
      <c r="Y33" s="196"/>
      <c r="Z33" s="196"/>
      <c r="AA33" s="196"/>
    </row>
    <row r="34" spans="1:29" s="76" customFormat="1" x14ac:dyDescent="0.25">
      <c r="A34" s="195"/>
      <c r="B34" s="194" t="s">
        <v>589</v>
      </c>
      <c r="C34" s="196"/>
      <c r="D34" s="197"/>
      <c r="E34" s="196"/>
      <c r="F34" s="196">
        <v>1770</v>
      </c>
      <c r="G34" s="196"/>
      <c r="H34" s="196">
        <v>3046</v>
      </c>
      <c r="I34" s="196"/>
      <c r="J34" s="196"/>
      <c r="K34" s="196"/>
      <c r="L34" s="196"/>
      <c r="M34" s="196"/>
      <c r="N34" s="196"/>
      <c r="O34" s="197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</row>
    <row r="35" spans="1:29" s="76" customFormat="1" x14ac:dyDescent="0.25">
      <c r="A35" s="193" t="s">
        <v>192</v>
      </c>
      <c r="B35" s="194" t="s">
        <v>193</v>
      </c>
      <c r="C35" s="196"/>
      <c r="D35" s="197"/>
      <c r="E35" s="196"/>
      <c r="F35" s="196"/>
      <c r="G35" s="196"/>
      <c r="H35" s="196"/>
      <c r="I35" s="196"/>
      <c r="J35" s="196"/>
      <c r="K35" s="196">
        <v>2334</v>
      </c>
      <c r="L35" s="196">
        <v>2334</v>
      </c>
      <c r="M35" s="196">
        <v>0.01</v>
      </c>
      <c r="N35" s="196">
        <v>2334</v>
      </c>
      <c r="O35" s="197"/>
      <c r="P35" s="196"/>
      <c r="Q35" s="196">
        <v>2382</v>
      </c>
      <c r="R35" s="196"/>
      <c r="S35" s="196">
        <v>2382</v>
      </c>
      <c r="T35" s="196"/>
      <c r="U35" s="196">
        <v>2382</v>
      </c>
      <c r="V35" s="196">
        <v>2382</v>
      </c>
      <c r="W35" s="196"/>
      <c r="X35" s="196"/>
      <c r="Y35" s="196">
        <v>2382</v>
      </c>
      <c r="Z35" s="196"/>
      <c r="AA35" s="196">
        <v>2382</v>
      </c>
    </row>
    <row r="36" spans="1:29" s="76" customFormat="1" ht="15.75" thickBot="1" x14ac:dyDescent="0.3">
      <c r="A36" s="195"/>
      <c r="B36" s="194" t="s">
        <v>194</v>
      </c>
      <c r="C36" s="196"/>
      <c r="D36" s="197"/>
      <c r="E36" s="196"/>
      <c r="F36" s="196"/>
      <c r="G36" s="196"/>
      <c r="H36" s="196"/>
      <c r="I36" s="196">
        <v>0.01</v>
      </c>
      <c r="J36" s="196"/>
      <c r="K36" s="196"/>
      <c r="L36" s="196">
        <v>2382</v>
      </c>
      <c r="M36" s="196">
        <v>0.01</v>
      </c>
      <c r="N36" s="196"/>
      <c r="O36" s="197"/>
      <c r="P36" s="196"/>
      <c r="Q36" s="196"/>
      <c r="R36" s="196">
        <v>2334</v>
      </c>
      <c r="S36" s="196"/>
      <c r="T36" s="196"/>
      <c r="U36" s="196">
        <v>2334</v>
      </c>
      <c r="V36" s="196"/>
      <c r="W36" s="196"/>
      <c r="X36" s="196"/>
      <c r="Y36" s="196"/>
      <c r="Z36" s="196">
        <v>2334</v>
      </c>
      <c r="AA36" s="196"/>
    </row>
    <row r="37" spans="1:29" s="14" customFormat="1" ht="15.75" thickBot="1" x14ac:dyDescent="0.3">
      <c r="A37" s="183" t="s">
        <v>630</v>
      </c>
      <c r="B37" s="111"/>
      <c r="C37" s="172">
        <f>SUM(C22:C36)</f>
        <v>0</v>
      </c>
      <c r="D37" s="198">
        <f t="shared" ref="D37" si="14">SUM(D22:D36)</f>
        <v>0</v>
      </c>
      <c r="E37" s="172">
        <f t="shared" ref="E37" si="15">SUM(E22:E36)</f>
        <v>39040</v>
      </c>
      <c r="F37" s="172">
        <f t="shared" ref="F37" si="16">SUM(F22:F36)</f>
        <v>33490</v>
      </c>
      <c r="G37" s="172">
        <f t="shared" ref="G37" si="17">SUM(G22:G36)</f>
        <v>41740</v>
      </c>
      <c r="H37" s="172">
        <f t="shared" ref="H37" si="18">SUM(H22:H36)</f>
        <v>46186</v>
      </c>
      <c r="I37" s="172">
        <f t="shared" ref="I37" si="19">SUM(I22:I36)</f>
        <v>18520.009999999998</v>
      </c>
      <c r="J37" s="172">
        <f t="shared" ref="J37" si="20">SUM(J22:J36)</f>
        <v>31820</v>
      </c>
      <c r="K37" s="172">
        <f t="shared" ref="K37" si="21">SUM(K22:K36)</f>
        <v>45574</v>
      </c>
      <c r="L37" s="172">
        <f t="shared" ref="L37" si="22">SUM(L22:L36)</f>
        <v>26936</v>
      </c>
      <c r="M37" s="172">
        <f t="shared" ref="M37" si="23">SUM(M22:M36)</f>
        <v>46272.020000000004</v>
      </c>
      <c r="N37" s="172">
        <f t="shared" ref="N37" si="24">SUM(N22:N36)</f>
        <v>33198</v>
      </c>
      <c r="O37" s="198">
        <f t="shared" ref="O37" si="25">SUM(O22:O36)</f>
        <v>31574</v>
      </c>
      <c r="P37" s="172">
        <f t="shared" ref="P37" si="26">SUM(P22:P36)</f>
        <v>40602</v>
      </c>
      <c r="Q37" s="172">
        <f t="shared" ref="Q37" si="27">SUM(Q22:Q36)</f>
        <v>12498</v>
      </c>
      <c r="R37" s="172">
        <f t="shared" ref="R37" si="28">SUM(R22:R36)</f>
        <v>19154</v>
      </c>
      <c r="S37" s="172">
        <f t="shared" ref="S37" si="29">SUM(S22:S36)</f>
        <v>21814</v>
      </c>
      <c r="T37" s="172">
        <f t="shared" ref="T37" si="30">SUM(T22:T36)</f>
        <v>16372</v>
      </c>
      <c r="U37" s="172">
        <f t="shared" ref="U37" si="31">SUM(U22:U36)</f>
        <v>33094</v>
      </c>
      <c r="V37" s="172">
        <f t="shared" ref="V37" si="32">SUM(V22:V36)</f>
        <v>13386</v>
      </c>
      <c r="W37" s="172">
        <f t="shared" ref="W37" si="33">SUM(W22:W36)</f>
        <v>5400</v>
      </c>
      <c r="X37" s="172">
        <f t="shared" ref="X37" si="34">SUM(X22:X36)</f>
        <v>19432</v>
      </c>
      <c r="Y37" s="172">
        <f t="shared" ref="Y37" si="35">SUM(Y22:Y36)</f>
        <v>14306</v>
      </c>
      <c r="Z37" s="172">
        <f t="shared" ref="Z37" si="36">SUM(Z22:Z36)</f>
        <v>11934</v>
      </c>
      <c r="AA37" s="172">
        <f t="shared" ref="AA37" si="37">SUM(AA22:AA36)</f>
        <v>9586</v>
      </c>
      <c r="AB37" s="17"/>
      <c r="AC37" s="17"/>
    </row>
  </sheetData>
  <pageMargins left="0.25" right="0.25" top="0.75" bottom="0.75" header="0.3" footer="0.3"/>
  <pageSetup paperSize="9" scale="44" orientation="landscape" r:id="rId1"/>
  <ignoredErrors>
    <ignoredError sqref="D20:V20 C20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7AEA-DC2A-4FC7-BA3E-40E0FB789BBF}">
  <sheetPr codeName="Feuil11">
    <tabColor theme="3" tint="0.39997558519241921"/>
  </sheetPr>
  <dimension ref="A1:J171"/>
  <sheetViews>
    <sheetView workbookViewId="0">
      <selection activeCell="D21" sqref="D21"/>
    </sheetView>
  </sheetViews>
  <sheetFormatPr baseColWidth="10" defaultRowHeight="15" x14ac:dyDescent="0.25"/>
  <cols>
    <col min="1" max="1" width="15.42578125" bestFit="1" customWidth="1"/>
    <col min="2" max="2" width="9.140625" bestFit="1" customWidth="1"/>
    <col min="3" max="3" width="17" bestFit="1" customWidth="1"/>
    <col min="4" max="4" width="32.28515625" bestFit="1" customWidth="1"/>
    <col min="5" max="5" width="13.7109375" bestFit="1" customWidth="1"/>
    <col min="6" max="6" width="15" style="76" bestFit="1" customWidth="1"/>
    <col min="7" max="7" width="16.42578125" bestFit="1" customWidth="1"/>
    <col min="8" max="8" width="12.85546875" bestFit="1" customWidth="1"/>
    <col min="9" max="9" width="11.140625" bestFit="1" customWidth="1"/>
    <col min="10" max="10" width="14.85546875" bestFit="1" customWidth="1"/>
  </cols>
  <sheetData>
    <row r="1" spans="1:10" x14ac:dyDescent="0.25">
      <c r="A1" s="13">
        <v>43846</v>
      </c>
    </row>
    <row r="2" spans="1:10" ht="25.5" x14ac:dyDescent="0.25">
      <c r="A2" s="3" t="s">
        <v>34</v>
      </c>
      <c r="B2" s="3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5" t="s">
        <v>6</v>
      </c>
      <c r="I2" s="6" t="s">
        <v>7</v>
      </c>
      <c r="J2" s="6" t="s">
        <v>8</v>
      </c>
    </row>
    <row r="3" spans="1:10" x14ac:dyDescent="0.25">
      <c r="A3" s="7" t="s">
        <v>35</v>
      </c>
      <c r="B3" s="7" t="s">
        <v>129</v>
      </c>
      <c r="C3" s="7" t="s">
        <v>11</v>
      </c>
      <c r="D3" s="7" t="s">
        <v>12</v>
      </c>
      <c r="E3" s="8">
        <v>2960</v>
      </c>
      <c r="F3" s="7">
        <v>0</v>
      </c>
      <c r="G3" s="9" t="s">
        <v>631</v>
      </c>
      <c r="H3" s="10">
        <v>43846</v>
      </c>
      <c r="I3" s="10" t="s">
        <v>224</v>
      </c>
      <c r="J3" s="11">
        <v>2020</v>
      </c>
    </row>
    <row r="4" spans="1:10" x14ac:dyDescent="0.25">
      <c r="A4" s="7" t="s">
        <v>35</v>
      </c>
      <c r="B4" s="7" t="s">
        <v>140</v>
      </c>
      <c r="C4" s="7" t="s">
        <v>82</v>
      </c>
      <c r="D4" s="7" t="s">
        <v>92</v>
      </c>
      <c r="E4" s="7">
        <v>5500</v>
      </c>
      <c r="F4" s="7">
        <v>0</v>
      </c>
      <c r="G4" s="9" t="s">
        <v>201</v>
      </c>
      <c r="H4" s="10">
        <v>43902</v>
      </c>
      <c r="I4" s="10" t="s">
        <v>249</v>
      </c>
      <c r="J4" s="11">
        <v>2020</v>
      </c>
    </row>
    <row r="5" spans="1:10" x14ac:dyDescent="0.25">
      <c r="A5" s="7" t="s">
        <v>35</v>
      </c>
      <c r="B5" s="7" t="s">
        <v>225</v>
      </c>
      <c r="C5" s="7" t="s">
        <v>11</v>
      </c>
      <c r="D5" s="7" t="s">
        <v>12</v>
      </c>
      <c r="E5" s="7">
        <v>2960</v>
      </c>
      <c r="F5" s="7">
        <v>0</v>
      </c>
      <c r="G5" s="9" t="s">
        <v>245</v>
      </c>
      <c r="H5" s="10">
        <v>43861</v>
      </c>
      <c r="I5" s="10" t="s">
        <v>224</v>
      </c>
      <c r="J5" s="11">
        <v>2020</v>
      </c>
    </row>
    <row r="6" spans="1:10" x14ac:dyDescent="0.25">
      <c r="A6" s="7" t="s">
        <v>35</v>
      </c>
      <c r="B6" s="7" t="s">
        <v>226</v>
      </c>
      <c r="C6" s="7" t="s">
        <v>163</v>
      </c>
      <c r="D6" s="7" t="s">
        <v>164</v>
      </c>
      <c r="E6" s="7">
        <v>4200</v>
      </c>
      <c r="F6" s="7">
        <v>0</v>
      </c>
      <c r="G6" s="9" t="s">
        <v>246</v>
      </c>
      <c r="H6" s="10">
        <v>43846</v>
      </c>
      <c r="I6" s="10" t="s">
        <v>224</v>
      </c>
      <c r="J6" s="11">
        <v>2020</v>
      </c>
    </row>
    <row r="7" spans="1:10" x14ac:dyDescent="0.25">
      <c r="A7" s="7" t="s">
        <v>35</v>
      </c>
      <c r="B7" s="7" t="s">
        <v>227</v>
      </c>
      <c r="C7" s="7" t="s">
        <v>55</v>
      </c>
      <c r="D7" s="7" t="s">
        <v>200</v>
      </c>
      <c r="E7" s="7">
        <v>3120</v>
      </c>
      <c r="F7" s="7">
        <v>0</v>
      </c>
      <c r="G7" s="9" t="s">
        <v>632</v>
      </c>
      <c r="H7" s="10">
        <v>43846</v>
      </c>
      <c r="I7" s="10" t="s">
        <v>224</v>
      </c>
      <c r="J7" s="11">
        <v>2020</v>
      </c>
    </row>
    <row r="8" spans="1:10" x14ac:dyDescent="0.25">
      <c r="A8" s="7" t="s">
        <v>35</v>
      </c>
      <c r="B8" s="7" t="s">
        <v>228</v>
      </c>
      <c r="C8" s="7" t="s">
        <v>55</v>
      </c>
      <c r="D8" s="7" t="s">
        <v>200</v>
      </c>
      <c r="E8" s="7">
        <v>3120</v>
      </c>
      <c r="F8" s="7">
        <v>0</v>
      </c>
      <c r="G8" s="9" t="s">
        <v>248</v>
      </c>
      <c r="H8" s="10">
        <v>43916</v>
      </c>
      <c r="I8" s="10" t="s">
        <v>249</v>
      </c>
      <c r="J8" s="11">
        <v>2020</v>
      </c>
    </row>
    <row r="9" spans="1:10" x14ac:dyDescent="0.25">
      <c r="A9" s="7" t="s">
        <v>35</v>
      </c>
      <c r="B9" s="7" t="s">
        <v>230</v>
      </c>
      <c r="C9" s="7" t="s">
        <v>81</v>
      </c>
      <c r="D9" s="7" t="s">
        <v>93</v>
      </c>
      <c r="E9" s="7">
        <v>5500</v>
      </c>
      <c r="F9" s="7">
        <v>0</v>
      </c>
      <c r="G9" s="9" t="s">
        <v>464</v>
      </c>
      <c r="H9" s="10">
        <v>43965</v>
      </c>
      <c r="I9" s="10" t="s">
        <v>346</v>
      </c>
      <c r="J9" s="11">
        <v>2020</v>
      </c>
    </row>
    <row r="10" spans="1:10" x14ac:dyDescent="0.25">
      <c r="A10" s="7" t="s">
        <v>35</v>
      </c>
      <c r="B10" s="7" t="s">
        <v>231</v>
      </c>
      <c r="C10" s="7" t="s">
        <v>163</v>
      </c>
      <c r="D10" s="7" t="s">
        <v>164</v>
      </c>
      <c r="E10" s="7">
        <v>4200</v>
      </c>
      <c r="F10" s="7">
        <v>0</v>
      </c>
      <c r="G10" s="9" t="s">
        <v>465</v>
      </c>
      <c r="H10" s="10">
        <v>43860</v>
      </c>
      <c r="I10" s="10" t="s">
        <v>224</v>
      </c>
      <c r="J10" s="11">
        <v>2020</v>
      </c>
    </row>
    <row r="11" spans="1:10" x14ac:dyDescent="0.25">
      <c r="A11" s="7" t="s">
        <v>35</v>
      </c>
      <c r="B11" s="7" t="s">
        <v>232</v>
      </c>
      <c r="C11" s="7" t="s">
        <v>82</v>
      </c>
      <c r="D11" s="7" t="s">
        <v>92</v>
      </c>
      <c r="E11" s="7">
        <v>5500</v>
      </c>
      <c r="F11" s="7">
        <v>0</v>
      </c>
      <c r="G11" s="9" t="s">
        <v>633</v>
      </c>
      <c r="H11" s="10">
        <v>44021</v>
      </c>
      <c r="I11" s="10" t="s">
        <v>348</v>
      </c>
      <c r="J11" s="11">
        <v>2020</v>
      </c>
    </row>
    <row r="12" spans="1:10" x14ac:dyDescent="0.25">
      <c r="A12" s="7" t="s">
        <v>35</v>
      </c>
      <c r="B12" s="7" t="s">
        <v>233</v>
      </c>
      <c r="C12" s="7" t="s">
        <v>82</v>
      </c>
      <c r="D12" s="7" t="s">
        <v>92</v>
      </c>
      <c r="E12" s="7">
        <v>5500</v>
      </c>
      <c r="F12" s="7">
        <v>0</v>
      </c>
      <c r="G12" s="9" t="s">
        <v>634</v>
      </c>
      <c r="H12" s="10">
        <v>44154</v>
      </c>
      <c r="I12" s="10" t="s">
        <v>498</v>
      </c>
      <c r="J12" s="11">
        <v>2020</v>
      </c>
    </row>
    <row r="13" spans="1:10" x14ac:dyDescent="0.25">
      <c r="A13" s="7" t="s">
        <v>35</v>
      </c>
      <c r="B13" s="7" t="s">
        <v>234</v>
      </c>
      <c r="C13" s="7" t="s">
        <v>11</v>
      </c>
      <c r="D13" s="7" t="s">
        <v>12</v>
      </c>
      <c r="E13" s="7">
        <v>5920</v>
      </c>
      <c r="F13" s="7">
        <v>0</v>
      </c>
      <c r="G13" s="9" t="s">
        <v>466</v>
      </c>
      <c r="H13" s="10">
        <v>43937</v>
      </c>
      <c r="I13" s="10" t="s">
        <v>251</v>
      </c>
      <c r="J13" s="11">
        <v>2020</v>
      </c>
    </row>
    <row r="14" spans="1:10" x14ac:dyDescent="0.25">
      <c r="A14" s="7" t="s">
        <v>35</v>
      </c>
      <c r="B14" s="7" t="s">
        <v>235</v>
      </c>
      <c r="C14" s="7" t="s">
        <v>11</v>
      </c>
      <c r="D14" s="7" t="s">
        <v>12</v>
      </c>
      <c r="E14" s="7">
        <v>5920</v>
      </c>
      <c r="F14" s="7">
        <v>0</v>
      </c>
      <c r="G14" s="9" t="s">
        <v>467</v>
      </c>
      <c r="H14" s="10">
        <v>43979</v>
      </c>
      <c r="I14" s="10" t="s">
        <v>346</v>
      </c>
      <c r="J14" s="11">
        <v>2020</v>
      </c>
    </row>
    <row r="15" spans="1:10" x14ac:dyDescent="0.25">
      <c r="A15" s="7" t="s">
        <v>35</v>
      </c>
      <c r="B15" s="7" t="s">
        <v>236</v>
      </c>
      <c r="C15" s="7" t="s">
        <v>11</v>
      </c>
      <c r="D15" s="7" t="s">
        <v>12</v>
      </c>
      <c r="E15" s="7">
        <v>5920</v>
      </c>
      <c r="F15" s="7">
        <v>0</v>
      </c>
      <c r="G15" s="9" t="s">
        <v>468</v>
      </c>
      <c r="H15" s="10">
        <v>43888</v>
      </c>
      <c r="I15" s="10" t="s">
        <v>250</v>
      </c>
      <c r="J15" s="11">
        <v>2020</v>
      </c>
    </row>
    <row r="16" spans="1:10" x14ac:dyDescent="0.25">
      <c r="A16" s="7" t="s">
        <v>35</v>
      </c>
      <c r="B16" s="7" t="s">
        <v>237</v>
      </c>
      <c r="C16" s="7" t="s">
        <v>11</v>
      </c>
      <c r="D16" s="7" t="s">
        <v>12</v>
      </c>
      <c r="E16" s="7">
        <v>5920</v>
      </c>
      <c r="F16" s="7">
        <v>0</v>
      </c>
      <c r="G16" s="9" t="s">
        <v>469</v>
      </c>
      <c r="H16" s="10">
        <v>43902</v>
      </c>
      <c r="I16" s="10" t="s">
        <v>249</v>
      </c>
      <c r="J16" s="11">
        <v>2020</v>
      </c>
    </row>
    <row r="17" spans="1:10" x14ac:dyDescent="0.25">
      <c r="A17" s="7" t="s">
        <v>35</v>
      </c>
      <c r="B17" s="7" t="s">
        <v>238</v>
      </c>
      <c r="C17" s="7" t="s">
        <v>163</v>
      </c>
      <c r="D17" s="7" t="s">
        <v>164</v>
      </c>
      <c r="E17" s="7">
        <v>4200</v>
      </c>
      <c r="F17" s="7">
        <v>0</v>
      </c>
      <c r="G17" s="9" t="s">
        <v>470</v>
      </c>
      <c r="H17" s="10">
        <v>43993</v>
      </c>
      <c r="I17" s="10" t="s">
        <v>347</v>
      </c>
      <c r="J17" s="11">
        <v>2020</v>
      </c>
    </row>
    <row r="18" spans="1:10" x14ac:dyDescent="0.25">
      <c r="A18" s="7" t="s">
        <v>35</v>
      </c>
      <c r="B18" s="7" t="s">
        <v>239</v>
      </c>
      <c r="C18" s="7" t="s">
        <v>163</v>
      </c>
      <c r="D18" s="7" t="s">
        <v>164</v>
      </c>
      <c r="E18" s="7">
        <v>4200</v>
      </c>
      <c r="F18" s="7">
        <v>0</v>
      </c>
      <c r="G18" s="9" t="s">
        <v>471</v>
      </c>
      <c r="H18" s="10">
        <v>43881</v>
      </c>
      <c r="I18" s="10" t="s">
        <v>250</v>
      </c>
      <c r="J18" s="11">
        <v>2020</v>
      </c>
    </row>
    <row r="19" spans="1:10" x14ac:dyDescent="0.25">
      <c r="A19" s="7" t="s">
        <v>35</v>
      </c>
      <c r="B19" s="7" t="s">
        <v>240</v>
      </c>
      <c r="C19" s="7" t="s">
        <v>81</v>
      </c>
      <c r="D19" s="7" t="s">
        <v>93</v>
      </c>
      <c r="E19" s="7">
        <v>5500</v>
      </c>
      <c r="F19" s="7">
        <v>0</v>
      </c>
      <c r="G19" s="9" t="s">
        <v>472</v>
      </c>
      <c r="H19" s="10">
        <v>43909</v>
      </c>
      <c r="I19" s="10" t="s">
        <v>249</v>
      </c>
      <c r="J19" s="11">
        <v>2020</v>
      </c>
    </row>
    <row r="20" spans="1:10" x14ac:dyDescent="0.25">
      <c r="A20" s="7" t="s">
        <v>35</v>
      </c>
      <c r="B20" s="7" t="s">
        <v>241</v>
      </c>
      <c r="C20" s="7" t="s">
        <v>163</v>
      </c>
      <c r="D20" s="7" t="s">
        <v>164</v>
      </c>
      <c r="E20" s="7">
        <v>4200</v>
      </c>
      <c r="F20" s="7">
        <v>0</v>
      </c>
      <c r="G20" s="9" t="s">
        <v>473</v>
      </c>
      <c r="H20" s="10">
        <v>44014</v>
      </c>
      <c r="I20" s="10" t="s">
        <v>348</v>
      </c>
      <c r="J20" s="11">
        <v>2020</v>
      </c>
    </row>
    <row r="21" spans="1:10" x14ac:dyDescent="0.25">
      <c r="A21" s="7" t="s">
        <v>35</v>
      </c>
      <c r="B21" s="7" t="s">
        <v>242</v>
      </c>
      <c r="C21" s="7" t="s">
        <v>81</v>
      </c>
      <c r="D21" s="7" t="s">
        <v>93</v>
      </c>
      <c r="E21" s="7">
        <v>5500</v>
      </c>
      <c r="F21" s="7">
        <v>0</v>
      </c>
      <c r="G21" s="9" t="s">
        <v>474</v>
      </c>
      <c r="H21" s="10">
        <v>43923</v>
      </c>
      <c r="I21" s="10" t="s">
        <v>251</v>
      </c>
      <c r="J21" s="11">
        <v>2020</v>
      </c>
    </row>
    <row r="22" spans="1:10" x14ac:dyDescent="0.25">
      <c r="A22" s="7" t="s">
        <v>35</v>
      </c>
      <c r="B22" s="7" t="s">
        <v>243</v>
      </c>
      <c r="C22" s="7" t="s">
        <v>163</v>
      </c>
      <c r="D22" s="7" t="s">
        <v>164</v>
      </c>
      <c r="E22" s="7">
        <v>4200</v>
      </c>
      <c r="F22" s="7">
        <v>0</v>
      </c>
      <c r="G22" s="9" t="s">
        <v>475</v>
      </c>
      <c r="H22" s="10">
        <v>43944</v>
      </c>
      <c r="I22" s="10" t="s">
        <v>251</v>
      </c>
      <c r="J22" s="11">
        <v>2020</v>
      </c>
    </row>
    <row r="23" spans="1:10" x14ac:dyDescent="0.25">
      <c r="A23" s="7" t="s">
        <v>35</v>
      </c>
      <c r="B23" s="7" t="s">
        <v>361</v>
      </c>
      <c r="C23" s="7" t="s">
        <v>27</v>
      </c>
      <c r="D23" s="7" t="s">
        <v>28</v>
      </c>
      <c r="E23" s="7">
        <v>5400</v>
      </c>
      <c r="F23" s="7">
        <v>0</v>
      </c>
      <c r="G23" s="9" t="s">
        <v>477</v>
      </c>
      <c r="H23" s="10">
        <v>43993</v>
      </c>
      <c r="I23" s="10" t="s">
        <v>347</v>
      </c>
      <c r="J23" s="11">
        <v>2020</v>
      </c>
    </row>
    <row r="24" spans="1:10" x14ac:dyDescent="0.25">
      <c r="A24" s="7" t="s">
        <v>35</v>
      </c>
      <c r="B24" s="7" t="s">
        <v>362</v>
      </c>
      <c r="C24" s="7" t="s">
        <v>27</v>
      </c>
      <c r="D24" s="7" t="s">
        <v>28</v>
      </c>
      <c r="E24" s="7">
        <v>5400</v>
      </c>
      <c r="F24" s="7">
        <v>0</v>
      </c>
      <c r="G24" s="9" t="s">
        <v>640</v>
      </c>
      <c r="H24" s="10">
        <v>43839</v>
      </c>
      <c r="I24" s="10" t="s">
        <v>224</v>
      </c>
      <c r="J24" s="11">
        <v>2020</v>
      </c>
    </row>
    <row r="25" spans="1:10" x14ac:dyDescent="0.25">
      <c r="A25" s="7" t="s">
        <v>35</v>
      </c>
      <c r="B25" s="7" t="s">
        <v>363</v>
      </c>
      <c r="C25" s="7" t="s">
        <v>27</v>
      </c>
      <c r="D25" s="7" t="s">
        <v>28</v>
      </c>
      <c r="E25" s="7">
        <v>5400</v>
      </c>
      <c r="F25" s="7">
        <v>0</v>
      </c>
      <c r="G25" s="9" t="s">
        <v>641</v>
      </c>
      <c r="H25" s="10">
        <v>43846</v>
      </c>
      <c r="I25" s="10" t="s">
        <v>224</v>
      </c>
      <c r="J25" s="11">
        <v>2020</v>
      </c>
    </row>
    <row r="26" spans="1:10" x14ac:dyDescent="0.25">
      <c r="A26" s="7" t="s">
        <v>35</v>
      </c>
      <c r="B26" s="7" t="s">
        <v>364</v>
      </c>
      <c r="C26" s="7" t="s">
        <v>27</v>
      </c>
      <c r="D26" s="7" t="s">
        <v>28</v>
      </c>
      <c r="E26" s="7">
        <v>5400</v>
      </c>
      <c r="F26" s="7">
        <v>0</v>
      </c>
      <c r="G26" s="9" t="s">
        <v>642</v>
      </c>
      <c r="H26" s="10">
        <v>43853</v>
      </c>
      <c r="I26" s="10" t="s">
        <v>224</v>
      </c>
      <c r="J26" s="11">
        <v>2020</v>
      </c>
    </row>
    <row r="27" spans="1:10" x14ac:dyDescent="0.25">
      <c r="A27" s="7" t="s">
        <v>35</v>
      </c>
      <c r="B27" s="7" t="s">
        <v>365</v>
      </c>
      <c r="C27" s="7" t="s">
        <v>27</v>
      </c>
      <c r="D27" s="7" t="s">
        <v>28</v>
      </c>
      <c r="E27" s="7">
        <v>5400</v>
      </c>
      <c r="F27" s="7">
        <v>0</v>
      </c>
      <c r="G27" s="9" t="s">
        <v>643</v>
      </c>
      <c r="H27" s="10">
        <v>43860</v>
      </c>
      <c r="I27" s="10" t="s">
        <v>224</v>
      </c>
      <c r="J27" s="11">
        <v>2020</v>
      </c>
    </row>
    <row r="28" spans="1:10" x14ac:dyDescent="0.25">
      <c r="A28" s="7" t="s">
        <v>35</v>
      </c>
      <c r="B28" s="7" t="s">
        <v>366</v>
      </c>
      <c r="C28" s="7" t="s">
        <v>27</v>
      </c>
      <c r="D28" s="7" t="s">
        <v>28</v>
      </c>
      <c r="E28" s="7">
        <v>5400</v>
      </c>
      <c r="F28" s="7">
        <v>0</v>
      </c>
      <c r="G28" s="9" t="s">
        <v>644</v>
      </c>
      <c r="H28" s="10">
        <v>43867</v>
      </c>
      <c r="I28" s="10" t="s">
        <v>250</v>
      </c>
      <c r="J28" s="11">
        <v>2020</v>
      </c>
    </row>
    <row r="29" spans="1:10" x14ac:dyDescent="0.25">
      <c r="A29" s="7" t="s">
        <v>35</v>
      </c>
      <c r="B29" s="7" t="s">
        <v>367</v>
      </c>
      <c r="C29" s="7" t="s">
        <v>27</v>
      </c>
      <c r="D29" s="7" t="s">
        <v>28</v>
      </c>
      <c r="E29" s="7">
        <v>5400</v>
      </c>
      <c r="F29" s="7">
        <v>0</v>
      </c>
      <c r="G29" s="9" t="s">
        <v>645</v>
      </c>
      <c r="H29" s="10">
        <v>43874</v>
      </c>
      <c r="I29" s="10" t="s">
        <v>250</v>
      </c>
      <c r="J29" s="11">
        <v>2020</v>
      </c>
    </row>
    <row r="30" spans="1:10" x14ac:dyDescent="0.25">
      <c r="A30" s="7" t="s">
        <v>35</v>
      </c>
      <c r="B30" s="7" t="s">
        <v>368</v>
      </c>
      <c r="C30" s="7" t="s">
        <v>27</v>
      </c>
      <c r="D30" s="7" t="s">
        <v>28</v>
      </c>
      <c r="E30" s="7">
        <v>5400</v>
      </c>
      <c r="F30" s="7">
        <v>0</v>
      </c>
      <c r="G30" s="9" t="s">
        <v>646</v>
      </c>
      <c r="H30" s="10">
        <v>43888</v>
      </c>
      <c r="I30" s="10" t="s">
        <v>250</v>
      </c>
      <c r="J30" s="11">
        <v>2020</v>
      </c>
    </row>
    <row r="31" spans="1:10" x14ac:dyDescent="0.25">
      <c r="A31" s="7" t="s">
        <v>35</v>
      </c>
      <c r="B31" s="7" t="s">
        <v>369</v>
      </c>
      <c r="C31" s="7" t="s">
        <v>27</v>
      </c>
      <c r="D31" s="7" t="s">
        <v>28</v>
      </c>
      <c r="E31" s="7">
        <v>5400</v>
      </c>
      <c r="F31" s="7">
        <v>0</v>
      </c>
      <c r="G31" s="9" t="s">
        <v>647</v>
      </c>
      <c r="H31" s="10">
        <v>43902</v>
      </c>
      <c r="I31" s="10" t="s">
        <v>249</v>
      </c>
      <c r="J31" s="11">
        <v>2020</v>
      </c>
    </row>
    <row r="32" spans="1:10" x14ac:dyDescent="0.25">
      <c r="A32" s="7" t="s">
        <v>35</v>
      </c>
      <c r="B32" s="7" t="s">
        <v>370</v>
      </c>
      <c r="C32" s="7" t="s">
        <v>27</v>
      </c>
      <c r="D32" s="7" t="s">
        <v>28</v>
      </c>
      <c r="E32" s="7">
        <v>5400</v>
      </c>
      <c r="F32" s="7">
        <v>0</v>
      </c>
      <c r="G32" s="9" t="s">
        <v>648</v>
      </c>
      <c r="H32" s="10">
        <v>43909</v>
      </c>
      <c r="I32" s="10" t="s">
        <v>249</v>
      </c>
      <c r="J32" s="11">
        <v>2020</v>
      </c>
    </row>
    <row r="33" spans="1:10" x14ac:dyDescent="0.25">
      <c r="A33" s="7" t="s">
        <v>35</v>
      </c>
      <c r="B33" s="7" t="s">
        <v>371</v>
      </c>
      <c r="C33" s="7" t="s">
        <v>27</v>
      </c>
      <c r="D33" s="7" t="s">
        <v>28</v>
      </c>
      <c r="E33" s="7">
        <v>5400</v>
      </c>
      <c r="F33" s="7">
        <v>0</v>
      </c>
      <c r="G33" s="9" t="s">
        <v>486</v>
      </c>
      <c r="H33" s="10">
        <v>43930</v>
      </c>
      <c r="I33" s="10" t="s">
        <v>251</v>
      </c>
      <c r="J33" s="11">
        <v>2020</v>
      </c>
    </row>
    <row r="34" spans="1:10" x14ac:dyDescent="0.25">
      <c r="A34" s="7" t="s">
        <v>35</v>
      </c>
      <c r="B34" s="7" t="s">
        <v>372</v>
      </c>
      <c r="C34" s="7" t="s">
        <v>27</v>
      </c>
      <c r="D34" s="7" t="s">
        <v>28</v>
      </c>
      <c r="E34" s="7">
        <v>5400</v>
      </c>
      <c r="F34" s="7">
        <v>0</v>
      </c>
      <c r="G34" s="9" t="s">
        <v>487</v>
      </c>
      <c r="H34" s="10">
        <v>43944</v>
      </c>
      <c r="I34" s="10" t="s">
        <v>251</v>
      </c>
      <c r="J34" s="11">
        <v>2020</v>
      </c>
    </row>
    <row r="35" spans="1:10" x14ac:dyDescent="0.25">
      <c r="A35" s="7" t="s">
        <v>35</v>
      </c>
      <c r="B35" s="7" t="s">
        <v>373</v>
      </c>
      <c r="C35" s="7" t="s">
        <v>27</v>
      </c>
      <c r="D35" s="7" t="s">
        <v>28</v>
      </c>
      <c r="E35" s="7">
        <v>5400</v>
      </c>
      <c r="F35" s="7">
        <v>0</v>
      </c>
      <c r="G35" s="9" t="s">
        <v>488</v>
      </c>
      <c r="H35" s="10">
        <v>43951</v>
      </c>
      <c r="I35" s="10" t="s">
        <v>251</v>
      </c>
      <c r="J35" s="11">
        <v>2020</v>
      </c>
    </row>
    <row r="36" spans="1:10" x14ac:dyDescent="0.25">
      <c r="A36" s="7" t="s">
        <v>35</v>
      </c>
      <c r="B36" s="7" t="s">
        <v>374</v>
      </c>
      <c r="C36" s="7" t="s">
        <v>27</v>
      </c>
      <c r="D36" s="7" t="s">
        <v>28</v>
      </c>
      <c r="E36" s="7">
        <v>5400</v>
      </c>
      <c r="F36" s="7">
        <v>0</v>
      </c>
      <c r="G36" s="9" t="s">
        <v>489</v>
      </c>
      <c r="H36" s="10">
        <v>43979</v>
      </c>
      <c r="I36" s="10" t="s">
        <v>346</v>
      </c>
      <c r="J36" s="11">
        <v>2020</v>
      </c>
    </row>
    <row r="37" spans="1:10" x14ac:dyDescent="0.25">
      <c r="A37" s="7" t="s">
        <v>35</v>
      </c>
      <c r="B37" s="7" t="s">
        <v>375</v>
      </c>
      <c r="C37" s="7" t="s">
        <v>27</v>
      </c>
      <c r="D37" s="7" t="s">
        <v>28</v>
      </c>
      <c r="E37" s="7">
        <v>5400</v>
      </c>
      <c r="F37" s="7">
        <v>0</v>
      </c>
      <c r="G37" s="9" t="s">
        <v>490</v>
      </c>
      <c r="H37" s="10">
        <v>44007</v>
      </c>
      <c r="I37" s="10" t="s">
        <v>347</v>
      </c>
      <c r="J37" s="11">
        <v>2020</v>
      </c>
    </row>
    <row r="38" spans="1:10" x14ac:dyDescent="0.25">
      <c r="A38" s="7" t="s">
        <v>35</v>
      </c>
      <c r="B38" s="7" t="s">
        <v>376</v>
      </c>
      <c r="C38" s="7" t="s">
        <v>81</v>
      </c>
      <c r="D38" s="7" t="s">
        <v>93</v>
      </c>
      <c r="E38" s="7">
        <v>5500</v>
      </c>
      <c r="F38" s="7">
        <v>0</v>
      </c>
      <c r="G38" s="9" t="s">
        <v>491</v>
      </c>
      <c r="H38" s="10">
        <v>43902</v>
      </c>
      <c r="I38" s="10" t="s">
        <v>249</v>
      </c>
      <c r="J38" s="11">
        <v>2020</v>
      </c>
    </row>
    <row r="39" spans="1:10" x14ac:dyDescent="0.25">
      <c r="A39" s="7" t="s">
        <v>35</v>
      </c>
      <c r="B39" s="7" t="s">
        <v>377</v>
      </c>
      <c r="C39" s="7" t="s">
        <v>11</v>
      </c>
      <c r="D39" s="7" t="s">
        <v>12</v>
      </c>
      <c r="E39" s="7">
        <v>5920</v>
      </c>
      <c r="F39" s="7">
        <v>0</v>
      </c>
      <c r="G39" s="9" t="s">
        <v>492</v>
      </c>
      <c r="H39" s="10">
        <v>43923</v>
      </c>
      <c r="I39" s="10" t="s">
        <v>251</v>
      </c>
      <c r="J39" s="11">
        <v>2020</v>
      </c>
    </row>
    <row r="40" spans="1:10" x14ac:dyDescent="0.25">
      <c r="A40" s="7" t="s">
        <v>35</v>
      </c>
      <c r="B40" s="7" t="s">
        <v>378</v>
      </c>
      <c r="C40" s="7" t="s">
        <v>27</v>
      </c>
      <c r="D40" s="7" t="s">
        <v>28</v>
      </c>
      <c r="E40" s="7">
        <v>5400</v>
      </c>
      <c r="F40" s="7">
        <v>0</v>
      </c>
      <c r="G40" s="9" t="s">
        <v>649</v>
      </c>
      <c r="H40" s="10">
        <v>43881</v>
      </c>
      <c r="I40" s="10" t="s">
        <v>250</v>
      </c>
      <c r="J40" s="11">
        <v>2020</v>
      </c>
    </row>
    <row r="41" spans="1:10" x14ac:dyDescent="0.25">
      <c r="A41" s="7" t="s">
        <v>35</v>
      </c>
      <c r="B41" s="7" t="s">
        <v>379</v>
      </c>
      <c r="C41" s="7" t="s">
        <v>27</v>
      </c>
      <c r="D41" s="7" t="s">
        <v>28</v>
      </c>
      <c r="E41" s="7">
        <v>5400</v>
      </c>
      <c r="F41" s="7">
        <v>0</v>
      </c>
      <c r="G41" s="9" t="s">
        <v>650</v>
      </c>
      <c r="H41" s="10">
        <v>43895</v>
      </c>
      <c r="I41" s="10" t="s">
        <v>249</v>
      </c>
      <c r="J41" s="11">
        <v>2020</v>
      </c>
    </row>
    <row r="42" spans="1:10" x14ac:dyDescent="0.25">
      <c r="A42" s="7" t="s">
        <v>35</v>
      </c>
      <c r="B42" s="7" t="s">
        <v>380</v>
      </c>
      <c r="C42" s="7" t="s">
        <v>27</v>
      </c>
      <c r="D42" s="7" t="s">
        <v>28</v>
      </c>
      <c r="E42" s="7">
        <v>5400</v>
      </c>
      <c r="F42" s="7">
        <v>0</v>
      </c>
      <c r="G42" s="9" t="s">
        <v>495</v>
      </c>
      <c r="H42" s="10">
        <v>43937</v>
      </c>
      <c r="I42" s="10" t="s">
        <v>251</v>
      </c>
      <c r="J42" s="11">
        <v>2020</v>
      </c>
    </row>
    <row r="43" spans="1:10" x14ac:dyDescent="0.25">
      <c r="A43" s="7" t="s">
        <v>35</v>
      </c>
      <c r="B43" s="7" t="s">
        <v>381</v>
      </c>
      <c r="C43" s="7" t="s">
        <v>27</v>
      </c>
      <c r="D43" s="7" t="s">
        <v>28</v>
      </c>
      <c r="E43" s="7">
        <v>5400</v>
      </c>
      <c r="F43" s="7">
        <v>0</v>
      </c>
      <c r="G43" s="9" t="s">
        <v>496</v>
      </c>
      <c r="H43" s="10">
        <v>44021</v>
      </c>
      <c r="I43" s="10" t="s">
        <v>348</v>
      </c>
      <c r="J43" s="11">
        <v>2020</v>
      </c>
    </row>
    <row r="44" spans="1:10" x14ac:dyDescent="0.25">
      <c r="A44" s="7" t="s">
        <v>35</v>
      </c>
      <c r="B44" s="7" t="s">
        <v>382</v>
      </c>
      <c r="C44" s="7" t="s">
        <v>27</v>
      </c>
      <c r="D44" s="7" t="s">
        <v>28</v>
      </c>
      <c r="E44" s="7">
        <v>5400</v>
      </c>
      <c r="F44" s="7">
        <v>0</v>
      </c>
      <c r="G44" s="9" t="s">
        <v>651</v>
      </c>
      <c r="H44" s="10">
        <v>44028</v>
      </c>
      <c r="I44" s="10" t="s">
        <v>348</v>
      </c>
      <c r="J44" s="11">
        <v>2020</v>
      </c>
    </row>
    <row r="45" spans="1:10" x14ac:dyDescent="0.25">
      <c r="A45" s="7" t="s">
        <v>35</v>
      </c>
      <c r="B45" s="7" t="s">
        <v>383</v>
      </c>
      <c r="C45" s="7" t="s">
        <v>27</v>
      </c>
      <c r="D45" s="7" t="s">
        <v>28</v>
      </c>
      <c r="E45" s="7">
        <v>5400</v>
      </c>
      <c r="F45" s="7">
        <v>0</v>
      </c>
      <c r="G45" s="9" t="s">
        <v>497</v>
      </c>
      <c r="H45" s="10">
        <v>43986</v>
      </c>
      <c r="I45" s="10" t="s">
        <v>347</v>
      </c>
      <c r="J45" s="11">
        <v>2020</v>
      </c>
    </row>
    <row r="46" spans="1:10" x14ac:dyDescent="0.25">
      <c r="A46" s="7" t="s">
        <v>35</v>
      </c>
      <c r="B46" s="7" t="s">
        <v>635</v>
      </c>
      <c r="C46" s="7" t="s">
        <v>11</v>
      </c>
      <c r="D46" s="7" t="s">
        <v>12</v>
      </c>
      <c r="E46" s="7">
        <v>5920</v>
      </c>
      <c r="F46" s="7">
        <v>0</v>
      </c>
      <c r="G46" s="9" t="s">
        <v>9</v>
      </c>
      <c r="H46" s="10">
        <v>44000</v>
      </c>
      <c r="I46" s="10" t="s">
        <v>347</v>
      </c>
      <c r="J46" s="11">
        <v>2020</v>
      </c>
    </row>
    <row r="47" spans="1:10" x14ac:dyDescent="0.25">
      <c r="A47" s="7" t="s">
        <v>35</v>
      </c>
      <c r="B47" s="7" t="s">
        <v>636</v>
      </c>
      <c r="C47" s="7" t="s">
        <v>11</v>
      </c>
      <c r="D47" s="7" t="s">
        <v>12</v>
      </c>
      <c r="E47" s="7">
        <v>5920</v>
      </c>
      <c r="F47" s="7">
        <v>0</v>
      </c>
      <c r="G47" s="9" t="s">
        <v>9</v>
      </c>
      <c r="H47" s="10">
        <v>44021</v>
      </c>
      <c r="I47" s="10" t="s">
        <v>348</v>
      </c>
      <c r="J47" s="11">
        <v>2020</v>
      </c>
    </row>
    <row r="48" spans="1:10" x14ac:dyDescent="0.25">
      <c r="A48" s="7" t="s">
        <v>35</v>
      </c>
      <c r="B48" s="7" t="s">
        <v>392</v>
      </c>
      <c r="C48" s="7" t="s">
        <v>350</v>
      </c>
      <c r="D48" s="7" t="s">
        <v>384</v>
      </c>
      <c r="E48" s="7">
        <v>1700</v>
      </c>
      <c r="F48" s="7">
        <v>0</v>
      </c>
      <c r="G48" s="9" t="s">
        <v>9</v>
      </c>
      <c r="H48" s="10">
        <v>43958</v>
      </c>
      <c r="I48" s="10" t="s">
        <v>346</v>
      </c>
      <c r="J48" s="11">
        <v>2020</v>
      </c>
    </row>
    <row r="49" spans="1:10" x14ac:dyDescent="0.25">
      <c r="A49" s="7" t="s">
        <v>35</v>
      </c>
      <c r="B49" s="7" t="s">
        <v>393</v>
      </c>
      <c r="C49" s="7" t="s">
        <v>82</v>
      </c>
      <c r="D49" s="7" t="s">
        <v>92</v>
      </c>
      <c r="E49" s="7">
        <v>5500</v>
      </c>
      <c r="F49" s="7">
        <v>0</v>
      </c>
      <c r="G49" s="9" t="s">
        <v>652</v>
      </c>
      <c r="H49" s="10">
        <v>44126</v>
      </c>
      <c r="I49" s="10" t="s">
        <v>499</v>
      </c>
      <c r="J49" s="11">
        <v>2020</v>
      </c>
    </row>
    <row r="50" spans="1:10" x14ac:dyDescent="0.25">
      <c r="A50" s="7" t="s">
        <v>35</v>
      </c>
      <c r="B50" s="7" t="s">
        <v>451</v>
      </c>
      <c r="C50" s="7" t="s">
        <v>194</v>
      </c>
      <c r="D50" s="7" t="s">
        <v>461</v>
      </c>
      <c r="E50" s="7">
        <v>2382</v>
      </c>
      <c r="F50" s="7">
        <v>0</v>
      </c>
      <c r="G50" s="9" t="s">
        <v>9</v>
      </c>
      <c r="H50" s="10">
        <v>44098</v>
      </c>
      <c r="I50" s="10" t="s">
        <v>398</v>
      </c>
      <c r="J50" s="11">
        <v>2020</v>
      </c>
    </row>
    <row r="51" spans="1:10" x14ac:dyDescent="0.25">
      <c r="A51" s="7" t="s">
        <v>35</v>
      </c>
      <c r="B51" s="7" t="s">
        <v>454</v>
      </c>
      <c r="C51" s="7" t="s">
        <v>193</v>
      </c>
      <c r="D51" s="7" t="s">
        <v>462</v>
      </c>
      <c r="E51" s="7">
        <v>2334</v>
      </c>
      <c r="F51" s="7">
        <v>0</v>
      </c>
      <c r="G51" s="9" t="s">
        <v>9</v>
      </c>
      <c r="H51" s="10">
        <v>44021</v>
      </c>
      <c r="I51" s="10" t="s">
        <v>348</v>
      </c>
      <c r="J51" s="11">
        <v>2020</v>
      </c>
    </row>
    <row r="52" spans="1:10" x14ac:dyDescent="0.25">
      <c r="A52" s="7" t="s">
        <v>35</v>
      </c>
      <c r="B52" s="7" t="s">
        <v>455</v>
      </c>
      <c r="C52" s="7" t="s">
        <v>193</v>
      </c>
      <c r="D52" s="7" t="s">
        <v>462</v>
      </c>
      <c r="E52" s="7">
        <v>2334</v>
      </c>
      <c r="F52" s="7">
        <v>0</v>
      </c>
      <c r="G52" s="9" t="s">
        <v>9</v>
      </c>
      <c r="H52" s="10">
        <v>44098</v>
      </c>
      <c r="I52" s="10" t="s">
        <v>398</v>
      </c>
      <c r="J52" s="11">
        <v>2020</v>
      </c>
    </row>
    <row r="53" spans="1:10" x14ac:dyDescent="0.25">
      <c r="A53" s="7" t="s">
        <v>35</v>
      </c>
      <c r="B53" s="7" t="s">
        <v>456</v>
      </c>
      <c r="C53" s="7" t="s">
        <v>193</v>
      </c>
      <c r="D53" s="7" t="s">
        <v>462</v>
      </c>
      <c r="E53" s="7">
        <v>2334</v>
      </c>
      <c r="F53" s="7">
        <v>0</v>
      </c>
      <c r="G53" s="9" t="s">
        <v>9</v>
      </c>
      <c r="H53" s="10">
        <v>44161</v>
      </c>
      <c r="I53" s="10" t="s">
        <v>498</v>
      </c>
      <c r="J53" s="11">
        <v>2020</v>
      </c>
    </row>
    <row r="54" spans="1:10" x14ac:dyDescent="0.25">
      <c r="A54" s="7" t="s">
        <v>35</v>
      </c>
      <c r="B54" s="7" t="s">
        <v>458</v>
      </c>
      <c r="C54" s="7" t="s">
        <v>27</v>
      </c>
      <c r="D54" s="7" t="s">
        <v>28</v>
      </c>
      <c r="E54" s="7">
        <v>5400</v>
      </c>
      <c r="F54" s="7">
        <v>0</v>
      </c>
      <c r="G54" s="9" t="s">
        <v>653</v>
      </c>
      <c r="H54" s="10">
        <v>44077</v>
      </c>
      <c r="I54" s="10" t="s">
        <v>398</v>
      </c>
      <c r="J54" s="11">
        <v>2020</v>
      </c>
    </row>
    <row r="55" spans="1:10" x14ac:dyDescent="0.25">
      <c r="A55" s="7" t="s">
        <v>35</v>
      </c>
      <c r="B55" s="7" t="s">
        <v>459</v>
      </c>
      <c r="C55" s="7" t="s">
        <v>27</v>
      </c>
      <c r="D55" s="7" t="s">
        <v>28</v>
      </c>
      <c r="E55" s="7">
        <v>5400</v>
      </c>
      <c r="F55" s="7">
        <v>0</v>
      </c>
      <c r="G55" s="9" t="s">
        <v>654</v>
      </c>
      <c r="H55" s="10">
        <v>44084</v>
      </c>
      <c r="I55" s="10" t="s">
        <v>398</v>
      </c>
      <c r="J55" s="11">
        <v>2020</v>
      </c>
    </row>
    <row r="56" spans="1:10" x14ac:dyDescent="0.25">
      <c r="A56" s="7" t="s">
        <v>35</v>
      </c>
      <c r="B56" s="7" t="s">
        <v>460</v>
      </c>
      <c r="C56" s="7" t="s">
        <v>27</v>
      </c>
      <c r="D56" s="7" t="s">
        <v>28</v>
      </c>
      <c r="E56" s="7">
        <v>5400</v>
      </c>
      <c r="F56" s="7">
        <v>0</v>
      </c>
      <c r="G56" s="9" t="s">
        <v>655</v>
      </c>
      <c r="H56" s="10">
        <v>44042</v>
      </c>
      <c r="I56" s="10" t="s">
        <v>348</v>
      </c>
      <c r="J56" s="11">
        <v>2020</v>
      </c>
    </row>
    <row r="57" spans="1:10" x14ac:dyDescent="0.25">
      <c r="A57" s="7" t="s">
        <v>35</v>
      </c>
      <c r="B57" s="7" t="s">
        <v>637</v>
      </c>
      <c r="C57" s="7" t="s">
        <v>589</v>
      </c>
      <c r="D57" s="7" t="s">
        <v>639</v>
      </c>
      <c r="E57" s="7">
        <v>1770</v>
      </c>
      <c r="F57" s="7">
        <v>0</v>
      </c>
      <c r="G57" s="9" t="s">
        <v>9</v>
      </c>
      <c r="H57" s="10">
        <v>43867</v>
      </c>
      <c r="I57" s="10" t="s">
        <v>250</v>
      </c>
      <c r="J57" s="11">
        <v>2020</v>
      </c>
    </row>
    <row r="58" spans="1:10" x14ac:dyDescent="0.25">
      <c r="A58" s="7" t="s">
        <v>35</v>
      </c>
      <c r="B58" s="7" t="s">
        <v>638</v>
      </c>
      <c r="C58" s="7" t="s">
        <v>589</v>
      </c>
      <c r="D58" s="7" t="s">
        <v>639</v>
      </c>
      <c r="E58" s="7">
        <v>3046</v>
      </c>
      <c r="F58" s="7">
        <v>0</v>
      </c>
      <c r="G58" s="9" t="s">
        <v>9</v>
      </c>
      <c r="H58" s="10">
        <v>43937</v>
      </c>
      <c r="I58" s="10" t="s">
        <v>251</v>
      </c>
      <c r="J58" s="11">
        <v>2020</v>
      </c>
    </row>
    <row r="59" spans="1:10" x14ac:dyDescent="0.25">
      <c r="A59" s="7" t="s">
        <v>35</v>
      </c>
      <c r="B59" s="7" t="s">
        <v>165</v>
      </c>
      <c r="C59" s="7" t="s">
        <v>25</v>
      </c>
      <c r="D59" s="7" t="s">
        <v>26</v>
      </c>
      <c r="E59" s="8">
        <v>3740</v>
      </c>
      <c r="F59" s="7">
        <v>0</v>
      </c>
      <c r="G59" s="9" t="s">
        <v>656</v>
      </c>
      <c r="H59" s="10">
        <v>43909</v>
      </c>
      <c r="I59" s="10" t="s">
        <v>249</v>
      </c>
      <c r="J59" s="11">
        <v>2020</v>
      </c>
    </row>
    <row r="60" spans="1:10" x14ac:dyDescent="0.25">
      <c r="A60" s="7" t="s">
        <v>35</v>
      </c>
      <c r="B60" s="7" t="s">
        <v>166</v>
      </c>
      <c r="C60" s="7" t="s">
        <v>25</v>
      </c>
      <c r="D60" s="7" t="s">
        <v>26</v>
      </c>
      <c r="E60" s="7">
        <v>3740</v>
      </c>
      <c r="F60" s="7">
        <v>0</v>
      </c>
      <c r="G60" s="9" t="s">
        <v>657</v>
      </c>
      <c r="H60" s="10">
        <v>43965</v>
      </c>
      <c r="I60" s="10" t="s">
        <v>346</v>
      </c>
      <c r="J60" s="11">
        <v>2020</v>
      </c>
    </row>
    <row r="61" spans="1:10" x14ac:dyDescent="0.25">
      <c r="A61" s="7" t="s">
        <v>35</v>
      </c>
      <c r="B61" s="7" t="s">
        <v>169</v>
      </c>
      <c r="C61" s="7" t="s">
        <v>25</v>
      </c>
      <c r="D61" s="7" t="s">
        <v>26</v>
      </c>
      <c r="E61" s="7">
        <v>3740</v>
      </c>
      <c r="F61" s="7">
        <v>0</v>
      </c>
      <c r="G61" s="9" t="s">
        <v>253</v>
      </c>
      <c r="H61" s="10">
        <v>44021</v>
      </c>
      <c r="I61" s="10" t="s">
        <v>348</v>
      </c>
      <c r="J61" s="11">
        <v>2020</v>
      </c>
    </row>
    <row r="62" spans="1:10" x14ac:dyDescent="0.25">
      <c r="A62" s="7" t="s">
        <v>35</v>
      </c>
      <c r="B62" s="7" t="s">
        <v>171</v>
      </c>
      <c r="C62" s="7" t="s">
        <v>25</v>
      </c>
      <c r="D62" s="7" t="s">
        <v>26</v>
      </c>
      <c r="E62" s="8">
        <v>3740</v>
      </c>
      <c r="F62" s="7">
        <v>0</v>
      </c>
      <c r="G62" s="9" t="s">
        <v>334</v>
      </c>
      <c r="H62" s="10">
        <v>44077</v>
      </c>
      <c r="I62" s="10" t="s">
        <v>398</v>
      </c>
      <c r="J62" s="11">
        <v>2020</v>
      </c>
    </row>
    <row r="63" spans="1:10" x14ac:dyDescent="0.25">
      <c r="A63" s="7" t="s">
        <v>35</v>
      </c>
      <c r="B63" s="7" t="s">
        <v>173</v>
      </c>
      <c r="C63" s="7" t="s">
        <v>27</v>
      </c>
      <c r="D63" s="7" t="s">
        <v>28</v>
      </c>
      <c r="E63" s="7">
        <v>5400</v>
      </c>
      <c r="F63" s="7">
        <v>0</v>
      </c>
      <c r="G63" s="9" t="s">
        <v>394</v>
      </c>
      <c r="H63" s="10">
        <v>43804</v>
      </c>
      <c r="I63" s="10" t="s">
        <v>162</v>
      </c>
      <c r="J63" s="11">
        <v>2019</v>
      </c>
    </row>
    <row r="64" spans="1:10" x14ac:dyDescent="0.25">
      <c r="A64" s="7" t="s">
        <v>35</v>
      </c>
      <c r="B64" s="7" t="s">
        <v>177</v>
      </c>
      <c r="C64" s="7" t="s">
        <v>27</v>
      </c>
      <c r="D64" s="7" t="s">
        <v>28</v>
      </c>
      <c r="E64" s="7">
        <v>5400</v>
      </c>
      <c r="F64" s="7">
        <v>0</v>
      </c>
      <c r="G64" s="9" t="s">
        <v>395</v>
      </c>
      <c r="H64" s="10">
        <v>43811</v>
      </c>
      <c r="I64" s="10" t="s">
        <v>162</v>
      </c>
      <c r="J64" s="11">
        <v>2019</v>
      </c>
    </row>
    <row r="65" spans="1:10" x14ac:dyDescent="0.25">
      <c r="A65" s="7" t="s">
        <v>35</v>
      </c>
      <c r="B65" s="7" t="s">
        <v>178</v>
      </c>
      <c r="C65" s="7" t="s">
        <v>27</v>
      </c>
      <c r="D65" s="7" t="s">
        <v>28</v>
      </c>
      <c r="E65" s="7">
        <v>5400</v>
      </c>
      <c r="F65" s="7">
        <v>0</v>
      </c>
      <c r="G65" s="9" t="s">
        <v>396</v>
      </c>
      <c r="H65" s="10">
        <v>43784</v>
      </c>
      <c r="I65" s="10" t="s">
        <v>131</v>
      </c>
      <c r="J65" s="11">
        <v>2019</v>
      </c>
    </row>
    <row r="66" spans="1:10" x14ac:dyDescent="0.25">
      <c r="A66" s="7" t="s">
        <v>35</v>
      </c>
      <c r="B66" s="7" t="s">
        <v>187</v>
      </c>
      <c r="C66" s="7" t="s">
        <v>29</v>
      </c>
      <c r="D66" s="7" t="s">
        <v>24</v>
      </c>
      <c r="E66" s="7">
        <v>5500</v>
      </c>
      <c r="F66" s="7">
        <v>0</v>
      </c>
      <c r="G66" s="9" t="s">
        <v>342</v>
      </c>
      <c r="H66" s="10">
        <v>44098</v>
      </c>
      <c r="I66" s="10" t="s">
        <v>398</v>
      </c>
      <c r="J66" s="11">
        <v>2020</v>
      </c>
    </row>
    <row r="67" spans="1:10" x14ac:dyDescent="0.25">
      <c r="A67" s="7" t="s">
        <v>35</v>
      </c>
      <c r="B67" s="7" t="s">
        <v>204</v>
      </c>
      <c r="C67" s="7" t="s">
        <v>25</v>
      </c>
      <c r="D67" s="7" t="s">
        <v>26</v>
      </c>
      <c r="E67" s="7">
        <v>3740</v>
      </c>
      <c r="F67" s="7">
        <v>0</v>
      </c>
      <c r="G67" s="9" t="s">
        <v>344</v>
      </c>
      <c r="H67" s="10">
        <v>44148</v>
      </c>
      <c r="I67" s="10" t="s">
        <v>498</v>
      </c>
      <c r="J67" s="11">
        <v>2020</v>
      </c>
    </row>
    <row r="68" spans="1:10" x14ac:dyDescent="0.25">
      <c r="A68" s="7" t="s">
        <v>35</v>
      </c>
      <c r="B68" s="7" t="s">
        <v>255</v>
      </c>
      <c r="C68" s="7" t="s">
        <v>15</v>
      </c>
      <c r="D68" s="7" t="s">
        <v>16</v>
      </c>
      <c r="E68" s="7">
        <v>1500</v>
      </c>
      <c r="F68" s="7">
        <v>0</v>
      </c>
      <c r="G68" s="9" t="s">
        <v>505</v>
      </c>
      <c r="H68" s="10">
        <v>43909</v>
      </c>
      <c r="I68" s="10" t="s">
        <v>249</v>
      </c>
      <c r="J68" s="11">
        <v>2020</v>
      </c>
    </row>
    <row r="69" spans="1:10" x14ac:dyDescent="0.25">
      <c r="A69" s="7" t="s">
        <v>35</v>
      </c>
      <c r="B69" s="7" t="s">
        <v>323</v>
      </c>
      <c r="C69" s="7" t="s">
        <v>13</v>
      </c>
      <c r="D69" s="7" t="s">
        <v>14</v>
      </c>
      <c r="E69" s="7">
        <v>2750</v>
      </c>
      <c r="F69" s="7">
        <v>0</v>
      </c>
      <c r="G69" s="9" t="s">
        <v>590</v>
      </c>
      <c r="H69" s="10">
        <v>43986</v>
      </c>
      <c r="I69" s="10" t="s">
        <v>347</v>
      </c>
      <c r="J69" s="11">
        <v>2020</v>
      </c>
    </row>
    <row r="70" spans="1:10" x14ac:dyDescent="0.25">
      <c r="A70" s="7" t="s">
        <v>35</v>
      </c>
      <c r="B70" s="7" t="s">
        <v>256</v>
      </c>
      <c r="C70" s="7" t="s">
        <v>13</v>
      </c>
      <c r="D70" s="7" t="s">
        <v>14</v>
      </c>
      <c r="E70" s="7">
        <v>2750</v>
      </c>
      <c r="F70" s="7">
        <v>0</v>
      </c>
      <c r="G70" s="9" t="s">
        <v>591</v>
      </c>
      <c r="H70" s="10">
        <v>43839</v>
      </c>
      <c r="I70" s="10" t="s">
        <v>224</v>
      </c>
      <c r="J70" s="11">
        <v>2020</v>
      </c>
    </row>
    <row r="71" spans="1:10" x14ac:dyDescent="0.25">
      <c r="A71" s="7" t="s">
        <v>35</v>
      </c>
      <c r="B71" s="7" t="s">
        <v>257</v>
      </c>
      <c r="C71" s="7" t="s">
        <v>13</v>
      </c>
      <c r="D71" s="7" t="s">
        <v>14</v>
      </c>
      <c r="E71" s="7">
        <v>2750</v>
      </c>
      <c r="F71" s="7">
        <v>0</v>
      </c>
      <c r="G71" s="9" t="s">
        <v>507</v>
      </c>
      <c r="H71" s="10">
        <v>43902</v>
      </c>
      <c r="I71" s="10" t="s">
        <v>249</v>
      </c>
      <c r="J71" s="11">
        <v>2020</v>
      </c>
    </row>
    <row r="72" spans="1:10" x14ac:dyDescent="0.25">
      <c r="A72" s="7" t="s">
        <v>35</v>
      </c>
      <c r="B72" s="7" t="s">
        <v>258</v>
      </c>
      <c r="C72" s="7" t="s">
        <v>127</v>
      </c>
      <c r="D72" s="7" t="s">
        <v>189</v>
      </c>
      <c r="E72" s="7">
        <v>2750</v>
      </c>
      <c r="F72" s="7">
        <v>0</v>
      </c>
      <c r="G72" s="9" t="s">
        <v>508</v>
      </c>
      <c r="H72" s="10">
        <v>43888</v>
      </c>
      <c r="I72" s="10" t="s">
        <v>250</v>
      </c>
      <c r="J72" s="11">
        <v>2020</v>
      </c>
    </row>
    <row r="73" spans="1:10" x14ac:dyDescent="0.25">
      <c r="A73" s="7" t="s">
        <v>35</v>
      </c>
      <c r="B73" s="7" t="s">
        <v>261</v>
      </c>
      <c r="C73" s="7" t="s">
        <v>36</v>
      </c>
      <c r="D73" s="7" t="s">
        <v>21</v>
      </c>
      <c r="E73" s="7">
        <v>2750</v>
      </c>
      <c r="F73" s="7">
        <v>0</v>
      </c>
      <c r="G73" s="9" t="s">
        <v>511</v>
      </c>
      <c r="H73" s="10">
        <v>43874</v>
      </c>
      <c r="I73" s="10" t="s">
        <v>250</v>
      </c>
      <c r="J73" s="11">
        <v>2020</v>
      </c>
    </row>
    <row r="74" spans="1:10" x14ac:dyDescent="0.25">
      <c r="A74" s="7" t="s">
        <v>35</v>
      </c>
      <c r="B74" s="7" t="s">
        <v>262</v>
      </c>
      <c r="C74" s="7" t="s">
        <v>36</v>
      </c>
      <c r="D74" s="7" t="s">
        <v>21</v>
      </c>
      <c r="E74" s="7">
        <v>2750</v>
      </c>
      <c r="F74" s="7">
        <v>0</v>
      </c>
      <c r="G74" s="9" t="s">
        <v>512</v>
      </c>
      <c r="H74" s="10">
        <v>43895</v>
      </c>
      <c r="I74" s="10" t="s">
        <v>249</v>
      </c>
      <c r="J74" s="11">
        <v>2020</v>
      </c>
    </row>
    <row r="75" spans="1:10" x14ac:dyDescent="0.25">
      <c r="A75" s="7" t="s">
        <v>35</v>
      </c>
      <c r="B75" s="7" t="s">
        <v>263</v>
      </c>
      <c r="C75" s="7" t="s">
        <v>36</v>
      </c>
      <c r="D75" s="7" t="s">
        <v>21</v>
      </c>
      <c r="E75" s="7">
        <v>2750</v>
      </c>
      <c r="F75" s="7">
        <v>0</v>
      </c>
      <c r="G75" s="9" t="s">
        <v>513</v>
      </c>
      <c r="H75" s="10">
        <v>43909</v>
      </c>
      <c r="I75" s="10" t="s">
        <v>249</v>
      </c>
      <c r="J75" s="11">
        <v>2020</v>
      </c>
    </row>
    <row r="76" spans="1:10" x14ac:dyDescent="0.25">
      <c r="A76" s="7" t="s">
        <v>35</v>
      </c>
      <c r="B76" s="7" t="s">
        <v>264</v>
      </c>
      <c r="C76" s="7" t="s">
        <v>36</v>
      </c>
      <c r="D76" s="7" t="s">
        <v>21</v>
      </c>
      <c r="E76" s="7">
        <v>2750</v>
      </c>
      <c r="F76" s="7">
        <v>0</v>
      </c>
      <c r="G76" s="9" t="s">
        <v>514</v>
      </c>
      <c r="H76" s="10">
        <v>44084</v>
      </c>
      <c r="I76" s="10" t="s">
        <v>398</v>
      </c>
      <c r="J76" s="11">
        <v>2020</v>
      </c>
    </row>
    <row r="77" spans="1:10" x14ac:dyDescent="0.25">
      <c r="A77" s="7" t="s">
        <v>35</v>
      </c>
      <c r="B77" s="7" t="s">
        <v>265</v>
      </c>
      <c r="C77" s="7" t="s">
        <v>36</v>
      </c>
      <c r="D77" s="7" t="s">
        <v>21</v>
      </c>
      <c r="E77" s="7">
        <v>2750</v>
      </c>
      <c r="F77" s="7">
        <v>0</v>
      </c>
      <c r="G77" s="9" t="s">
        <v>515</v>
      </c>
      <c r="H77" s="10">
        <v>44021</v>
      </c>
      <c r="I77" s="10" t="s">
        <v>348</v>
      </c>
      <c r="J77" s="11">
        <v>2020</v>
      </c>
    </row>
    <row r="78" spans="1:10" x14ac:dyDescent="0.25">
      <c r="A78" s="7" t="s">
        <v>35</v>
      </c>
      <c r="B78" s="7" t="s">
        <v>324</v>
      </c>
      <c r="C78" s="7" t="s">
        <v>36</v>
      </c>
      <c r="D78" s="7" t="s">
        <v>21</v>
      </c>
      <c r="E78" s="7">
        <v>2750</v>
      </c>
      <c r="F78" s="7">
        <v>0</v>
      </c>
      <c r="G78" s="9" t="s">
        <v>516</v>
      </c>
      <c r="H78" s="10">
        <v>44105</v>
      </c>
      <c r="I78" s="10" t="s">
        <v>499</v>
      </c>
      <c r="J78" s="11">
        <v>2020</v>
      </c>
    </row>
    <row r="79" spans="1:10" x14ac:dyDescent="0.25">
      <c r="A79" s="7" t="s">
        <v>35</v>
      </c>
      <c r="B79" s="7" t="s">
        <v>325</v>
      </c>
      <c r="C79" s="7" t="s">
        <v>19</v>
      </c>
      <c r="D79" s="7" t="s">
        <v>20</v>
      </c>
      <c r="E79" s="7">
        <v>5500</v>
      </c>
      <c r="F79" s="7">
        <v>0</v>
      </c>
      <c r="G79" s="9" t="s">
        <v>517</v>
      </c>
      <c r="H79" s="10">
        <v>44014</v>
      </c>
      <c r="I79" s="10" t="s">
        <v>348</v>
      </c>
      <c r="J79" s="11">
        <v>2020</v>
      </c>
    </row>
    <row r="80" spans="1:10" x14ac:dyDescent="0.25">
      <c r="A80" s="7" t="s">
        <v>35</v>
      </c>
      <c r="B80" s="7" t="s">
        <v>266</v>
      </c>
      <c r="C80" s="7" t="s">
        <v>19</v>
      </c>
      <c r="D80" s="7" t="s">
        <v>20</v>
      </c>
      <c r="E80" s="7">
        <v>5500</v>
      </c>
      <c r="F80" s="7">
        <v>0</v>
      </c>
      <c r="G80" s="9" t="s">
        <v>518</v>
      </c>
      <c r="H80" s="10">
        <v>43860</v>
      </c>
      <c r="I80" s="10" t="s">
        <v>224</v>
      </c>
      <c r="J80" s="11">
        <v>2020</v>
      </c>
    </row>
    <row r="81" spans="1:10" x14ac:dyDescent="0.25">
      <c r="A81" s="7" t="s">
        <v>35</v>
      </c>
      <c r="B81" s="7" t="s">
        <v>267</v>
      </c>
      <c r="C81" s="7" t="s">
        <v>19</v>
      </c>
      <c r="D81" s="7" t="s">
        <v>20</v>
      </c>
      <c r="E81" s="7">
        <v>5500</v>
      </c>
      <c r="F81" s="7">
        <v>0</v>
      </c>
      <c r="G81" s="9" t="s">
        <v>519</v>
      </c>
      <c r="H81" s="10">
        <v>44084</v>
      </c>
      <c r="I81" s="10" t="s">
        <v>398</v>
      </c>
      <c r="J81" s="11">
        <v>2020</v>
      </c>
    </row>
    <row r="82" spans="1:10" x14ac:dyDescent="0.25">
      <c r="A82" s="7" t="s">
        <v>35</v>
      </c>
      <c r="B82" s="7" t="s">
        <v>268</v>
      </c>
      <c r="C82" s="7" t="s">
        <v>19</v>
      </c>
      <c r="D82" s="7" t="s">
        <v>20</v>
      </c>
      <c r="E82" s="7">
        <v>5500</v>
      </c>
      <c r="F82" s="7">
        <v>0</v>
      </c>
      <c r="G82" s="9" t="s">
        <v>520</v>
      </c>
      <c r="H82" s="10">
        <v>43965</v>
      </c>
      <c r="I82" s="10" t="s">
        <v>346</v>
      </c>
      <c r="J82" s="11">
        <v>2020</v>
      </c>
    </row>
    <row r="83" spans="1:10" x14ac:dyDescent="0.25">
      <c r="A83" s="7" t="s">
        <v>35</v>
      </c>
      <c r="B83" s="7" t="s">
        <v>326</v>
      </c>
      <c r="C83" s="7" t="s">
        <v>25</v>
      </c>
      <c r="D83" s="7" t="s">
        <v>26</v>
      </c>
      <c r="E83" s="7">
        <v>3744</v>
      </c>
      <c r="F83" s="7">
        <v>0</v>
      </c>
      <c r="G83" s="9" t="s">
        <v>521</v>
      </c>
      <c r="H83" s="10">
        <v>44119</v>
      </c>
      <c r="I83" s="10" t="s">
        <v>499</v>
      </c>
      <c r="J83" s="11">
        <v>2020</v>
      </c>
    </row>
    <row r="84" spans="1:10" x14ac:dyDescent="0.25">
      <c r="A84" s="7" t="s">
        <v>35</v>
      </c>
      <c r="B84" s="7" t="s">
        <v>269</v>
      </c>
      <c r="C84" s="7" t="s">
        <v>25</v>
      </c>
      <c r="D84" s="7" t="s">
        <v>26</v>
      </c>
      <c r="E84" s="7">
        <v>3744</v>
      </c>
      <c r="F84" s="7">
        <v>0</v>
      </c>
      <c r="G84" s="9" t="s">
        <v>522</v>
      </c>
      <c r="H84" s="10">
        <v>44126</v>
      </c>
      <c r="I84" s="10" t="s">
        <v>499</v>
      </c>
      <c r="J84" s="11">
        <v>2020</v>
      </c>
    </row>
    <row r="85" spans="1:10" x14ac:dyDescent="0.25">
      <c r="A85" s="7" t="s">
        <v>35</v>
      </c>
      <c r="B85" s="7" t="s">
        <v>327</v>
      </c>
      <c r="C85" s="7" t="s">
        <v>25</v>
      </c>
      <c r="D85" s="7" t="s">
        <v>26</v>
      </c>
      <c r="E85" s="7">
        <v>3744</v>
      </c>
      <c r="F85" s="7">
        <v>0</v>
      </c>
      <c r="G85" s="9" t="s">
        <v>523</v>
      </c>
      <c r="H85" s="10">
        <v>44133</v>
      </c>
      <c r="I85" s="10" t="s">
        <v>499</v>
      </c>
      <c r="J85" s="11">
        <v>2020</v>
      </c>
    </row>
    <row r="86" spans="1:10" x14ac:dyDescent="0.25">
      <c r="A86" s="7" t="s">
        <v>35</v>
      </c>
      <c r="B86" s="7" t="s">
        <v>328</v>
      </c>
      <c r="C86" s="7" t="s">
        <v>25</v>
      </c>
      <c r="D86" s="7" t="s">
        <v>26</v>
      </c>
      <c r="E86" s="7">
        <v>3744</v>
      </c>
      <c r="F86" s="7">
        <v>0</v>
      </c>
      <c r="G86" s="9" t="s">
        <v>524</v>
      </c>
      <c r="H86" s="10">
        <v>44154</v>
      </c>
      <c r="I86" s="10" t="s">
        <v>498</v>
      </c>
      <c r="J86" s="11">
        <v>2020</v>
      </c>
    </row>
    <row r="87" spans="1:10" x14ac:dyDescent="0.25">
      <c r="A87" s="7" t="s">
        <v>35</v>
      </c>
      <c r="B87" s="7" t="s">
        <v>270</v>
      </c>
      <c r="C87" s="7" t="s">
        <v>25</v>
      </c>
      <c r="D87" s="7" t="s">
        <v>26</v>
      </c>
      <c r="E87" s="7">
        <v>3744</v>
      </c>
      <c r="F87" s="7">
        <v>0</v>
      </c>
      <c r="G87" s="9" t="s">
        <v>525</v>
      </c>
      <c r="H87" s="10">
        <v>43847</v>
      </c>
      <c r="I87" s="10" t="s">
        <v>224</v>
      </c>
      <c r="J87" s="11">
        <v>2020</v>
      </c>
    </row>
    <row r="88" spans="1:10" x14ac:dyDescent="0.25">
      <c r="A88" s="7" t="s">
        <v>35</v>
      </c>
      <c r="B88" s="7" t="s">
        <v>271</v>
      </c>
      <c r="C88" s="7" t="s">
        <v>25</v>
      </c>
      <c r="D88" s="7" t="s">
        <v>26</v>
      </c>
      <c r="E88" s="7">
        <v>3744</v>
      </c>
      <c r="F88" s="7">
        <v>0</v>
      </c>
      <c r="G88" s="9" t="s">
        <v>526</v>
      </c>
      <c r="H88" s="10">
        <v>43958</v>
      </c>
      <c r="I88" s="10" t="s">
        <v>346</v>
      </c>
      <c r="J88" s="11">
        <v>2020</v>
      </c>
    </row>
    <row r="89" spans="1:10" x14ac:dyDescent="0.25">
      <c r="A89" s="7" t="s">
        <v>35</v>
      </c>
      <c r="B89" s="7" t="s">
        <v>272</v>
      </c>
      <c r="C89" s="7" t="s">
        <v>25</v>
      </c>
      <c r="D89" s="7" t="s">
        <v>26</v>
      </c>
      <c r="E89" s="7">
        <v>3744</v>
      </c>
      <c r="F89" s="7">
        <v>0</v>
      </c>
      <c r="G89" s="9" t="s">
        <v>527</v>
      </c>
      <c r="H89" s="10">
        <v>43986</v>
      </c>
      <c r="I89" s="10" t="s">
        <v>347</v>
      </c>
      <c r="J89" s="11">
        <v>2020</v>
      </c>
    </row>
    <row r="90" spans="1:10" x14ac:dyDescent="0.25">
      <c r="A90" s="7" t="s">
        <v>35</v>
      </c>
      <c r="B90" s="7" t="s">
        <v>273</v>
      </c>
      <c r="C90" s="7" t="s">
        <v>25</v>
      </c>
      <c r="D90" s="7" t="s">
        <v>26</v>
      </c>
      <c r="E90" s="7">
        <v>3744</v>
      </c>
      <c r="F90" s="7">
        <v>0</v>
      </c>
      <c r="G90" s="9" t="s">
        <v>528</v>
      </c>
      <c r="H90" s="10">
        <v>44007</v>
      </c>
      <c r="I90" s="10" t="s">
        <v>347</v>
      </c>
      <c r="J90" s="11">
        <v>2020</v>
      </c>
    </row>
    <row r="91" spans="1:10" x14ac:dyDescent="0.25">
      <c r="A91" s="7" t="s">
        <v>35</v>
      </c>
      <c r="B91" s="7" t="s">
        <v>274</v>
      </c>
      <c r="C91" s="7" t="s">
        <v>25</v>
      </c>
      <c r="D91" s="7" t="s">
        <v>26</v>
      </c>
      <c r="E91" s="7">
        <v>3744</v>
      </c>
      <c r="F91" s="7">
        <v>0</v>
      </c>
      <c r="G91" s="9" t="s">
        <v>529</v>
      </c>
      <c r="H91" s="10">
        <v>43993</v>
      </c>
      <c r="I91" s="10" t="s">
        <v>347</v>
      </c>
      <c r="J91" s="11">
        <v>2020</v>
      </c>
    </row>
    <row r="92" spans="1:10" x14ac:dyDescent="0.25">
      <c r="A92" s="7" t="s">
        <v>35</v>
      </c>
      <c r="B92" s="7" t="s">
        <v>275</v>
      </c>
      <c r="C92" s="7" t="s">
        <v>25</v>
      </c>
      <c r="D92" s="7" t="s">
        <v>26</v>
      </c>
      <c r="E92" s="7">
        <v>3744</v>
      </c>
      <c r="F92" s="7">
        <v>0</v>
      </c>
      <c r="G92" s="9" t="s">
        <v>530</v>
      </c>
      <c r="H92" s="10">
        <v>44000</v>
      </c>
      <c r="I92" s="10" t="s">
        <v>347</v>
      </c>
      <c r="J92" s="11">
        <v>2020</v>
      </c>
    </row>
    <row r="93" spans="1:10" x14ac:dyDescent="0.25">
      <c r="A93" s="7" t="s">
        <v>35</v>
      </c>
      <c r="B93" s="7" t="s">
        <v>276</v>
      </c>
      <c r="C93" s="7" t="s">
        <v>25</v>
      </c>
      <c r="D93" s="7" t="s">
        <v>26</v>
      </c>
      <c r="E93" s="7">
        <v>3744</v>
      </c>
      <c r="F93" s="7">
        <v>0</v>
      </c>
      <c r="G93" s="9" t="s">
        <v>531</v>
      </c>
      <c r="H93" s="10">
        <v>44014</v>
      </c>
      <c r="I93" s="10" t="s">
        <v>348</v>
      </c>
      <c r="J93" s="11">
        <v>2020</v>
      </c>
    </row>
    <row r="94" spans="1:10" x14ac:dyDescent="0.25">
      <c r="A94" s="7" t="s">
        <v>35</v>
      </c>
      <c r="B94" s="7" t="s">
        <v>277</v>
      </c>
      <c r="C94" s="7" t="s">
        <v>25</v>
      </c>
      <c r="D94" s="7" t="s">
        <v>26</v>
      </c>
      <c r="E94" s="7">
        <v>3744</v>
      </c>
      <c r="F94" s="7">
        <v>0</v>
      </c>
      <c r="G94" s="9" t="s">
        <v>532</v>
      </c>
      <c r="H94" s="10">
        <v>44021</v>
      </c>
      <c r="I94" s="10" t="s">
        <v>348</v>
      </c>
      <c r="J94" s="11">
        <v>2020</v>
      </c>
    </row>
    <row r="95" spans="1:10" x14ac:dyDescent="0.25">
      <c r="A95" s="7" t="s">
        <v>35</v>
      </c>
      <c r="B95" s="7" t="s">
        <v>278</v>
      </c>
      <c r="C95" s="7" t="s">
        <v>25</v>
      </c>
      <c r="D95" s="7" t="s">
        <v>26</v>
      </c>
      <c r="E95" s="7">
        <v>3744</v>
      </c>
      <c r="F95" s="7">
        <v>0</v>
      </c>
      <c r="G95" s="9" t="s">
        <v>533</v>
      </c>
      <c r="H95" s="10">
        <v>44029</v>
      </c>
      <c r="I95" s="10" t="s">
        <v>348</v>
      </c>
      <c r="J95" s="11">
        <v>2020</v>
      </c>
    </row>
    <row r="96" spans="1:10" x14ac:dyDescent="0.25">
      <c r="A96" s="7" t="s">
        <v>35</v>
      </c>
      <c r="B96" s="7" t="s">
        <v>279</v>
      </c>
      <c r="C96" s="7" t="s">
        <v>25</v>
      </c>
      <c r="D96" s="7" t="s">
        <v>26</v>
      </c>
      <c r="E96" s="7">
        <v>3744</v>
      </c>
      <c r="F96" s="7">
        <v>0</v>
      </c>
      <c r="G96" s="9" t="s">
        <v>534</v>
      </c>
      <c r="H96" s="10">
        <v>43916</v>
      </c>
      <c r="I96" s="10" t="s">
        <v>249</v>
      </c>
      <c r="J96" s="11">
        <v>2020</v>
      </c>
    </row>
    <row r="97" spans="1:10" x14ac:dyDescent="0.25">
      <c r="A97" s="7" t="s">
        <v>35</v>
      </c>
      <c r="B97" s="7" t="s">
        <v>280</v>
      </c>
      <c r="C97" s="7" t="s">
        <v>25</v>
      </c>
      <c r="D97" s="7" t="s">
        <v>26</v>
      </c>
      <c r="E97" s="7">
        <v>3744</v>
      </c>
      <c r="F97" s="7">
        <v>0</v>
      </c>
      <c r="G97" s="9" t="s">
        <v>535</v>
      </c>
      <c r="H97" s="10">
        <v>44084</v>
      </c>
      <c r="I97" s="10" t="s">
        <v>398</v>
      </c>
      <c r="J97" s="11">
        <v>2020</v>
      </c>
    </row>
    <row r="98" spans="1:10" x14ac:dyDescent="0.25">
      <c r="A98" s="7" t="s">
        <v>35</v>
      </c>
      <c r="B98" s="7" t="s">
        <v>281</v>
      </c>
      <c r="C98" s="7" t="s">
        <v>25</v>
      </c>
      <c r="D98" s="7" t="s">
        <v>26</v>
      </c>
      <c r="E98" s="7">
        <v>3744</v>
      </c>
      <c r="F98" s="7">
        <v>0</v>
      </c>
      <c r="G98" s="9" t="s">
        <v>536</v>
      </c>
      <c r="H98" s="10">
        <v>43930</v>
      </c>
      <c r="I98" s="10" t="s">
        <v>251</v>
      </c>
      <c r="J98" s="11">
        <v>2020</v>
      </c>
    </row>
    <row r="99" spans="1:10" x14ac:dyDescent="0.25">
      <c r="A99" s="7" t="s">
        <v>35</v>
      </c>
      <c r="B99" s="7" t="s">
        <v>282</v>
      </c>
      <c r="C99" s="7" t="s">
        <v>25</v>
      </c>
      <c r="D99" s="7" t="s">
        <v>26</v>
      </c>
      <c r="E99" s="7">
        <v>3744</v>
      </c>
      <c r="F99" s="7">
        <v>0</v>
      </c>
      <c r="G99" s="9" t="s">
        <v>537</v>
      </c>
      <c r="H99" s="10">
        <v>44098</v>
      </c>
      <c r="I99" s="10" t="s">
        <v>398</v>
      </c>
      <c r="J99" s="11">
        <v>2020</v>
      </c>
    </row>
    <row r="100" spans="1:10" x14ac:dyDescent="0.25">
      <c r="A100" s="7" t="s">
        <v>35</v>
      </c>
      <c r="B100" s="7" t="s">
        <v>283</v>
      </c>
      <c r="C100" s="7" t="s">
        <v>25</v>
      </c>
      <c r="D100" s="7" t="s">
        <v>26</v>
      </c>
      <c r="E100" s="7">
        <v>3744</v>
      </c>
      <c r="F100" s="7">
        <v>0</v>
      </c>
      <c r="G100" s="9" t="s">
        <v>538</v>
      </c>
      <c r="H100" s="10">
        <v>44105</v>
      </c>
      <c r="I100" s="10" t="s">
        <v>499</v>
      </c>
      <c r="J100" s="11">
        <v>2020</v>
      </c>
    </row>
    <row r="101" spans="1:10" x14ac:dyDescent="0.25">
      <c r="A101" s="7" t="s">
        <v>35</v>
      </c>
      <c r="B101" s="7" t="s">
        <v>284</v>
      </c>
      <c r="C101" s="7" t="s">
        <v>25</v>
      </c>
      <c r="D101" s="7" t="s">
        <v>26</v>
      </c>
      <c r="E101" s="7">
        <v>3744</v>
      </c>
      <c r="F101" s="7">
        <v>0</v>
      </c>
      <c r="G101" s="9" t="s">
        <v>539</v>
      </c>
      <c r="H101" s="10">
        <v>44112</v>
      </c>
      <c r="I101" s="10" t="s">
        <v>499</v>
      </c>
      <c r="J101" s="11">
        <v>2020</v>
      </c>
    </row>
    <row r="102" spans="1:10" x14ac:dyDescent="0.25">
      <c r="A102" s="7" t="s">
        <v>35</v>
      </c>
      <c r="B102" s="7" t="s">
        <v>285</v>
      </c>
      <c r="C102" s="7" t="s">
        <v>25</v>
      </c>
      <c r="D102" s="7" t="s">
        <v>26</v>
      </c>
      <c r="E102" s="7">
        <v>3744</v>
      </c>
      <c r="F102" s="7">
        <v>0</v>
      </c>
      <c r="G102" s="9" t="s">
        <v>540</v>
      </c>
      <c r="H102" s="10">
        <v>44140</v>
      </c>
      <c r="I102" s="10" t="s">
        <v>498</v>
      </c>
      <c r="J102" s="11">
        <v>2020</v>
      </c>
    </row>
    <row r="103" spans="1:10" x14ac:dyDescent="0.25">
      <c r="A103" s="7" t="s">
        <v>35</v>
      </c>
      <c r="B103" s="7" t="s">
        <v>287</v>
      </c>
      <c r="C103" s="7" t="s">
        <v>25</v>
      </c>
      <c r="D103" s="7" t="s">
        <v>26</v>
      </c>
      <c r="E103" s="7">
        <v>3744</v>
      </c>
      <c r="F103" s="7">
        <v>0</v>
      </c>
      <c r="G103" s="9" t="s">
        <v>542</v>
      </c>
      <c r="H103" s="10">
        <v>44091</v>
      </c>
      <c r="I103" s="10" t="s">
        <v>398</v>
      </c>
      <c r="J103" s="11">
        <v>2020</v>
      </c>
    </row>
    <row r="104" spans="1:10" x14ac:dyDescent="0.25">
      <c r="A104" s="7" t="s">
        <v>35</v>
      </c>
      <c r="B104" s="7" t="s">
        <v>288</v>
      </c>
      <c r="C104" s="7" t="s">
        <v>117</v>
      </c>
      <c r="D104" s="7" t="s">
        <v>137</v>
      </c>
      <c r="E104" s="7">
        <v>5500</v>
      </c>
      <c r="F104" s="7">
        <v>0</v>
      </c>
      <c r="G104" s="9" t="s">
        <v>543</v>
      </c>
      <c r="H104" s="10">
        <v>43860</v>
      </c>
      <c r="I104" s="10" t="s">
        <v>224</v>
      </c>
      <c r="J104" s="11">
        <v>2020</v>
      </c>
    </row>
    <row r="105" spans="1:10" x14ac:dyDescent="0.25">
      <c r="A105" s="7" t="s">
        <v>35</v>
      </c>
      <c r="B105" s="7" t="s">
        <v>289</v>
      </c>
      <c r="C105" s="7" t="s">
        <v>117</v>
      </c>
      <c r="D105" s="7" t="s">
        <v>137</v>
      </c>
      <c r="E105" s="7">
        <v>5500</v>
      </c>
      <c r="F105" s="7">
        <v>0</v>
      </c>
      <c r="G105" s="9" t="s">
        <v>544</v>
      </c>
      <c r="H105" s="10">
        <v>44007</v>
      </c>
      <c r="I105" s="10" t="s">
        <v>347</v>
      </c>
      <c r="J105" s="11">
        <v>2020</v>
      </c>
    </row>
    <row r="106" spans="1:10" x14ac:dyDescent="0.25">
      <c r="A106" s="7" t="s">
        <v>35</v>
      </c>
      <c r="B106" s="7" t="s">
        <v>290</v>
      </c>
      <c r="C106" s="7" t="s">
        <v>117</v>
      </c>
      <c r="D106" s="7" t="s">
        <v>137</v>
      </c>
      <c r="E106" s="7">
        <v>5500</v>
      </c>
      <c r="F106" s="7">
        <v>0</v>
      </c>
      <c r="G106" s="9" t="s">
        <v>545</v>
      </c>
      <c r="H106" s="10">
        <v>44021</v>
      </c>
      <c r="I106" s="10" t="s">
        <v>348</v>
      </c>
      <c r="J106" s="11">
        <v>2020</v>
      </c>
    </row>
    <row r="107" spans="1:10" x14ac:dyDescent="0.25">
      <c r="A107" s="7" t="s">
        <v>35</v>
      </c>
      <c r="B107" s="7" t="s">
        <v>291</v>
      </c>
      <c r="C107" s="7" t="s">
        <v>117</v>
      </c>
      <c r="D107" s="7" t="s">
        <v>137</v>
      </c>
      <c r="E107" s="7">
        <v>5500</v>
      </c>
      <c r="F107" s="7">
        <v>0</v>
      </c>
      <c r="G107" s="9" t="s">
        <v>546</v>
      </c>
      <c r="H107" s="10">
        <v>44112</v>
      </c>
      <c r="I107" s="10" t="s">
        <v>499</v>
      </c>
      <c r="J107" s="11">
        <v>2020</v>
      </c>
    </row>
    <row r="108" spans="1:10" x14ac:dyDescent="0.25">
      <c r="A108" s="7" t="s">
        <v>35</v>
      </c>
      <c r="B108" s="7" t="s">
        <v>292</v>
      </c>
      <c r="C108" s="7" t="s">
        <v>117</v>
      </c>
      <c r="D108" s="7" t="s">
        <v>137</v>
      </c>
      <c r="E108" s="7">
        <v>5500</v>
      </c>
      <c r="F108" s="7">
        <v>0</v>
      </c>
      <c r="G108" s="9" t="s">
        <v>547</v>
      </c>
      <c r="H108" s="10">
        <v>44133</v>
      </c>
      <c r="I108" s="10" t="s">
        <v>499</v>
      </c>
      <c r="J108" s="11">
        <v>2020</v>
      </c>
    </row>
    <row r="109" spans="1:10" x14ac:dyDescent="0.25">
      <c r="A109" s="7" t="s">
        <v>35</v>
      </c>
      <c r="B109" s="7" t="s">
        <v>329</v>
      </c>
      <c r="C109" s="7" t="s">
        <v>22</v>
      </c>
      <c r="D109" s="7" t="s">
        <v>23</v>
      </c>
      <c r="E109" s="7">
        <v>5500</v>
      </c>
      <c r="F109" s="7">
        <v>0</v>
      </c>
      <c r="G109" s="9" t="s">
        <v>548</v>
      </c>
      <c r="H109" s="10">
        <v>44000</v>
      </c>
      <c r="I109" s="10" t="s">
        <v>347</v>
      </c>
      <c r="J109" s="11">
        <v>2020</v>
      </c>
    </row>
    <row r="110" spans="1:10" x14ac:dyDescent="0.25">
      <c r="A110" s="7" t="s">
        <v>35</v>
      </c>
      <c r="B110" s="7" t="s">
        <v>293</v>
      </c>
      <c r="C110" s="7" t="s">
        <v>22</v>
      </c>
      <c r="D110" s="7" t="s">
        <v>23</v>
      </c>
      <c r="E110" s="7">
        <v>5500</v>
      </c>
      <c r="F110" s="7">
        <v>0</v>
      </c>
      <c r="G110" s="9" t="s">
        <v>592</v>
      </c>
      <c r="H110" s="10">
        <v>43853</v>
      </c>
      <c r="I110" s="10" t="s">
        <v>224</v>
      </c>
      <c r="J110" s="11">
        <v>2020</v>
      </c>
    </row>
    <row r="111" spans="1:10" x14ac:dyDescent="0.25">
      <c r="A111" s="7" t="s">
        <v>35</v>
      </c>
      <c r="B111" s="7" t="s">
        <v>294</v>
      </c>
      <c r="C111" s="7" t="s">
        <v>22</v>
      </c>
      <c r="D111" s="7" t="s">
        <v>23</v>
      </c>
      <c r="E111" s="7">
        <v>5500</v>
      </c>
      <c r="F111" s="7">
        <v>0</v>
      </c>
      <c r="G111" s="9" t="s">
        <v>593</v>
      </c>
      <c r="H111" s="10">
        <v>43860</v>
      </c>
      <c r="I111" s="10" t="s">
        <v>224</v>
      </c>
      <c r="J111" s="11">
        <v>2020</v>
      </c>
    </row>
    <row r="112" spans="1:10" x14ac:dyDescent="0.25">
      <c r="A112" s="7" t="s">
        <v>35</v>
      </c>
      <c r="B112" s="7" t="s">
        <v>295</v>
      </c>
      <c r="C112" s="7" t="s">
        <v>22</v>
      </c>
      <c r="D112" s="7" t="s">
        <v>23</v>
      </c>
      <c r="E112" s="7">
        <v>5500</v>
      </c>
      <c r="F112" s="7">
        <v>0</v>
      </c>
      <c r="G112" s="9" t="s">
        <v>551</v>
      </c>
      <c r="H112" s="10">
        <v>43881</v>
      </c>
      <c r="I112" s="10" t="s">
        <v>250</v>
      </c>
      <c r="J112" s="11">
        <v>2020</v>
      </c>
    </row>
    <row r="113" spans="1:10" x14ac:dyDescent="0.25">
      <c r="A113" s="7" t="s">
        <v>35</v>
      </c>
      <c r="B113" s="7" t="s">
        <v>296</v>
      </c>
      <c r="C113" s="7" t="s">
        <v>22</v>
      </c>
      <c r="D113" s="7" t="s">
        <v>23</v>
      </c>
      <c r="E113" s="7">
        <v>5500</v>
      </c>
      <c r="F113" s="7">
        <v>0</v>
      </c>
      <c r="G113" s="9" t="s">
        <v>552</v>
      </c>
      <c r="H113" s="10">
        <v>43895</v>
      </c>
      <c r="I113" s="10" t="s">
        <v>249</v>
      </c>
      <c r="J113" s="11">
        <v>2020</v>
      </c>
    </row>
    <row r="114" spans="1:10" x14ac:dyDescent="0.25">
      <c r="A114" s="7" t="s">
        <v>35</v>
      </c>
      <c r="B114" s="7" t="s">
        <v>297</v>
      </c>
      <c r="C114" s="7" t="s">
        <v>22</v>
      </c>
      <c r="D114" s="7" t="s">
        <v>23</v>
      </c>
      <c r="E114" s="7">
        <v>5500</v>
      </c>
      <c r="F114" s="7">
        <v>0</v>
      </c>
      <c r="G114" s="9" t="s">
        <v>553</v>
      </c>
      <c r="H114" s="10">
        <v>43971</v>
      </c>
      <c r="I114" s="10" t="s">
        <v>346</v>
      </c>
      <c r="J114" s="11">
        <v>2020</v>
      </c>
    </row>
    <row r="115" spans="1:10" x14ac:dyDescent="0.25">
      <c r="A115" s="7" t="s">
        <v>35</v>
      </c>
      <c r="B115" s="7" t="s">
        <v>298</v>
      </c>
      <c r="C115" s="7" t="s">
        <v>22</v>
      </c>
      <c r="D115" s="7" t="s">
        <v>23</v>
      </c>
      <c r="E115" s="7">
        <v>5500</v>
      </c>
      <c r="F115" s="7">
        <v>0</v>
      </c>
      <c r="G115" s="9" t="s">
        <v>554</v>
      </c>
      <c r="H115" s="10">
        <v>43930</v>
      </c>
      <c r="I115" s="10" t="s">
        <v>251</v>
      </c>
      <c r="J115" s="11">
        <v>2020</v>
      </c>
    </row>
    <row r="116" spans="1:10" x14ac:dyDescent="0.25">
      <c r="A116" s="7" t="s">
        <v>35</v>
      </c>
      <c r="B116" s="7" t="s">
        <v>299</v>
      </c>
      <c r="C116" s="7" t="s">
        <v>22</v>
      </c>
      <c r="D116" s="7" t="s">
        <v>23</v>
      </c>
      <c r="E116" s="7">
        <v>5500</v>
      </c>
      <c r="F116" s="7">
        <v>0</v>
      </c>
      <c r="G116" s="9" t="s">
        <v>555</v>
      </c>
      <c r="H116" s="10">
        <v>43944</v>
      </c>
      <c r="I116" s="10" t="s">
        <v>251</v>
      </c>
      <c r="J116" s="11">
        <v>2020</v>
      </c>
    </row>
    <row r="117" spans="1:10" x14ac:dyDescent="0.25">
      <c r="A117" s="7" t="s">
        <v>35</v>
      </c>
      <c r="B117" s="7" t="s">
        <v>301</v>
      </c>
      <c r="C117" s="7" t="s">
        <v>29</v>
      </c>
      <c r="D117" s="7" t="s">
        <v>24</v>
      </c>
      <c r="E117" s="7">
        <v>5500</v>
      </c>
      <c r="F117" s="7">
        <v>0</v>
      </c>
      <c r="G117" s="9" t="s">
        <v>557</v>
      </c>
      <c r="H117" s="10">
        <v>43867</v>
      </c>
      <c r="I117" s="10" t="s">
        <v>250</v>
      </c>
      <c r="J117" s="11">
        <v>2020</v>
      </c>
    </row>
    <row r="118" spans="1:10" x14ac:dyDescent="0.25">
      <c r="A118" s="7" t="s">
        <v>35</v>
      </c>
      <c r="B118" s="7" t="s">
        <v>302</v>
      </c>
      <c r="C118" s="7" t="s">
        <v>29</v>
      </c>
      <c r="D118" s="7" t="s">
        <v>24</v>
      </c>
      <c r="E118" s="7">
        <v>5500</v>
      </c>
      <c r="F118" s="7">
        <v>0</v>
      </c>
      <c r="G118" s="9" t="s">
        <v>558</v>
      </c>
      <c r="H118" s="10">
        <v>43923</v>
      </c>
      <c r="I118" s="10" t="s">
        <v>251</v>
      </c>
      <c r="J118" s="11">
        <v>2020</v>
      </c>
    </row>
    <row r="119" spans="1:10" x14ac:dyDescent="0.25">
      <c r="A119" s="7" t="s">
        <v>35</v>
      </c>
      <c r="B119" s="7" t="s">
        <v>303</v>
      </c>
      <c r="C119" s="7" t="s">
        <v>29</v>
      </c>
      <c r="D119" s="7" t="s">
        <v>24</v>
      </c>
      <c r="E119" s="7">
        <v>5500</v>
      </c>
      <c r="F119" s="7">
        <v>0</v>
      </c>
      <c r="G119" s="9" t="s">
        <v>559</v>
      </c>
      <c r="H119" s="10">
        <v>43993</v>
      </c>
      <c r="I119" s="10" t="s">
        <v>347</v>
      </c>
      <c r="J119" s="11">
        <v>2020</v>
      </c>
    </row>
    <row r="120" spans="1:10" x14ac:dyDescent="0.25">
      <c r="A120" s="7" t="s">
        <v>35</v>
      </c>
      <c r="B120" s="7" t="s">
        <v>304</v>
      </c>
      <c r="C120" s="7" t="s">
        <v>94</v>
      </c>
      <c r="D120" s="7" t="s">
        <v>18</v>
      </c>
      <c r="E120" s="7">
        <v>5500</v>
      </c>
      <c r="F120" s="7">
        <v>0</v>
      </c>
      <c r="G120" s="9" t="s">
        <v>560</v>
      </c>
      <c r="H120" s="10">
        <v>43909</v>
      </c>
      <c r="I120" s="10" t="s">
        <v>249</v>
      </c>
      <c r="J120" s="11">
        <v>2020</v>
      </c>
    </row>
    <row r="121" spans="1:10" x14ac:dyDescent="0.25">
      <c r="A121" s="7" t="s">
        <v>35</v>
      </c>
      <c r="B121" s="7" t="s">
        <v>306</v>
      </c>
      <c r="C121" s="7" t="s">
        <v>94</v>
      </c>
      <c r="D121" s="7" t="s">
        <v>18</v>
      </c>
      <c r="E121" s="7">
        <v>5500</v>
      </c>
      <c r="F121" s="7">
        <v>0</v>
      </c>
      <c r="G121" s="9" t="s">
        <v>562</v>
      </c>
      <c r="H121" s="10">
        <v>43881</v>
      </c>
      <c r="I121" s="10" t="s">
        <v>250</v>
      </c>
      <c r="J121" s="11">
        <v>2020</v>
      </c>
    </row>
    <row r="122" spans="1:10" x14ac:dyDescent="0.25">
      <c r="A122" s="7" t="s">
        <v>35</v>
      </c>
      <c r="B122" s="7" t="s">
        <v>307</v>
      </c>
      <c r="C122" s="7" t="s">
        <v>94</v>
      </c>
      <c r="D122" s="7" t="s">
        <v>18</v>
      </c>
      <c r="E122" s="7">
        <v>5500</v>
      </c>
      <c r="F122" s="7">
        <v>0</v>
      </c>
      <c r="G122" s="9" t="s">
        <v>563</v>
      </c>
      <c r="H122" s="10">
        <v>43895</v>
      </c>
      <c r="I122" s="10" t="s">
        <v>249</v>
      </c>
      <c r="J122" s="11">
        <v>2020</v>
      </c>
    </row>
    <row r="123" spans="1:10" x14ac:dyDescent="0.25">
      <c r="A123" s="7" t="s">
        <v>35</v>
      </c>
      <c r="B123" s="7" t="s">
        <v>308</v>
      </c>
      <c r="C123" s="7" t="s">
        <v>94</v>
      </c>
      <c r="D123" s="7" t="s">
        <v>18</v>
      </c>
      <c r="E123" s="7">
        <v>5500</v>
      </c>
      <c r="F123" s="7">
        <v>0</v>
      </c>
      <c r="G123" s="9" t="s">
        <v>564</v>
      </c>
      <c r="H123" s="10">
        <v>43930</v>
      </c>
      <c r="I123" s="10" t="s">
        <v>251</v>
      </c>
      <c r="J123" s="11">
        <v>2020</v>
      </c>
    </row>
    <row r="124" spans="1:10" x14ac:dyDescent="0.25">
      <c r="A124" s="7" t="s">
        <v>35</v>
      </c>
      <c r="B124" s="7" t="s">
        <v>309</v>
      </c>
      <c r="C124" s="7" t="s">
        <v>17</v>
      </c>
      <c r="D124" s="7" t="s">
        <v>18</v>
      </c>
      <c r="E124" s="7">
        <v>5500</v>
      </c>
      <c r="F124" s="7">
        <v>0</v>
      </c>
      <c r="G124" s="9" t="s">
        <v>565</v>
      </c>
      <c r="H124" s="10">
        <v>43937</v>
      </c>
      <c r="I124" s="10" t="s">
        <v>251</v>
      </c>
      <c r="J124" s="11">
        <v>2020</v>
      </c>
    </row>
    <row r="125" spans="1:10" x14ac:dyDescent="0.25">
      <c r="A125" s="7" t="s">
        <v>35</v>
      </c>
      <c r="B125" s="7" t="s">
        <v>310</v>
      </c>
      <c r="C125" s="7" t="s">
        <v>17</v>
      </c>
      <c r="D125" s="7" t="s">
        <v>18</v>
      </c>
      <c r="E125" s="7">
        <v>5500</v>
      </c>
      <c r="F125" s="7">
        <v>0</v>
      </c>
      <c r="G125" s="9" t="s">
        <v>566</v>
      </c>
      <c r="H125" s="10">
        <v>43860</v>
      </c>
      <c r="I125" s="10" t="s">
        <v>224</v>
      </c>
      <c r="J125" s="11">
        <v>2020</v>
      </c>
    </row>
    <row r="126" spans="1:10" x14ac:dyDescent="0.25">
      <c r="A126" s="7" t="s">
        <v>35</v>
      </c>
      <c r="B126" s="7" t="s">
        <v>311</v>
      </c>
      <c r="C126" s="7" t="s">
        <v>17</v>
      </c>
      <c r="D126" s="7" t="s">
        <v>18</v>
      </c>
      <c r="E126" s="7">
        <v>5500</v>
      </c>
      <c r="F126" s="7">
        <v>0</v>
      </c>
      <c r="G126" s="9" t="s">
        <v>567</v>
      </c>
      <c r="H126" s="10">
        <v>43971</v>
      </c>
      <c r="I126" s="10" t="s">
        <v>346</v>
      </c>
      <c r="J126" s="11">
        <v>2020</v>
      </c>
    </row>
    <row r="127" spans="1:10" x14ac:dyDescent="0.25">
      <c r="A127" s="7" t="s">
        <v>35</v>
      </c>
      <c r="B127" s="7" t="s">
        <v>312</v>
      </c>
      <c r="C127" s="7" t="s">
        <v>17</v>
      </c>
      <c r="D127" s="7" t="s">
        <v>18</v>
      </c>
      <c r="E127" s="7">
        <v>5500</v>
      </c>
      <c r="F127" s="7">
        <v>0</v>
      </c>
      <c r="G127" s="9" t="s">
        <v>568</v>
      </c>
      <c r="H127" s="10">
        <v>43874</v>
      </c>
      <c r="I127" s="10" t="s">
        <v>250</v>
      </c>
      <c r="J127" s="11">
        <v>2020</v>
      </c>
    </row>
    <row r="128" spans="1:10" x14ac:dyDescent="0.25">
      <c r="A128" s="7" t="s">
        <v>35</v>
      </c>
      <c r="B128" s="7" t="s">
        <v>313</v>
      </c>
      <c r="C128" s="7" t="s">
        <v>17</v>
      </c>
      <c r="D128" s="7" t="s">
        <v>18</v>
      </c>
      <c r="E128" s="7">
        <v>5500</v>
      </c>
      <c r="F128" s="7">
        <v>0</v>
      </c>
      <c r="G128" s="9" t="s">
        <v>569</v>
      </c>
      <c r="H128" s="10">
        <v>43881</v>
      </c>
      <c r="I128" s="10" t="s">
        <v>250</v>
      </c>
      <c r="J128" s="11">
        <v>2020</v>
      </c>
    </row>
    <row r="129" spans="1:10" x14ac:dyDescent="0.25">
      <c r="A129" s="7" t="s">
        <v>35</v>
      </c>
      <c r="B129" s="7" t="s">
        <v>314</v>
      </c>
      <c r="C129" s="7" t="s">
        <v>17</v>
      </c>
      <c r="D129" s="7" t="s">
        <v>18</v>
      </c>
      <c r="E129" s="7">
        <v>5500</v>
      </c>
      <c r="F129" s="7">
        <v>0</v>
      </c>
      <c r="G129" s="9" t="s">
        <v>570</v>
      </c>
      <c r="H129" s="10">
        <v>43965</v>
      </c>
      <c r="I129" s="10" t="s">
        <v>346</v>
      </c>
      <c r="J129" s="11">
        <v>2020</v>
      </c>
    </row>
    <row r="130" spans="1:10" x14ac:dyDescent="0.25">
      <c r="A130" s="7" t="s">
        <v>35</v>
      </c>
      <c r="B130" s="7" t="s">
        <v>315</v>
      </c>
      <c r="C130" s="7" t="s">
        <v>17</v>
      </c>
      <c r="D130" s="7" t="s">
        <v>18</v>
      </c>
      <c r="E130" s="7">
        <v>5500</v>
      </c>
      <c r="F130" s="7">
        <v>0</v>
      </c>
      <c r="G130" s="9" t="s">
        <v>571</v>
      </c>
      <c r="H130" s="10">
        <v>43902</v>
      </c>
      <c r="I130" s="10" t="s">
        <v>249</v>
      </c>
      <c r="J130" s="11">
        <v>2020</v>
      </c>
    </row>
    <row r="131" spans="1:10" x14ac:dyDescent="0.25">
      <c r="A131" s="7" t="s">
        <v>35</v>
      </c>
      <c r="B131" s="7" t="s">
        <v>316</v>
      </c>
      <c r="C131" s="7" t="s">
        <v>17</v>
      </c>
      <c r="D131" s="7" t="s">
        <v>18</v>
      </c>
      <c r="E131" s="7">
        <v>5500</v>
      </c>
      <c r="F131" s="7">
        <v>0</v>
      </c>
      <c r="G131" s="9" t="s">
        <v>572</v>
      </c>
      <c r="H131" s="10">
        <v>43916</v>
      </c>
      <c r="I131" s="10" t="s">
        <v>249</v>
      </c>
      <c r="J131" s="11">
        <v>2020</v>
      </c>
    </row>
    <row r="132" spans="1:10" x14ac:dyDescent="0.25">
      <c r="A132" s="7" t="s">
        <v>35</v>
      </c>
      <c r="B132" s="7" t="s">
        <v>317</v>
      </c>
      <c r="C132" s="7" t="s">
        <v>17</v>
      </c>
      <c r="D132" s="7" t="s">
        <v>18</v>
      </c>
      <c r="E132" s="7">
        <v>5500</v>
      </c>
      <c r="F132" s="7">
        <v>0</v>
      </c>
      <c r="G132" s="9" t="s">
        <v>573</v>
      </c>
      <c r="H132" s="10">
        <v>43923</v>
      </c>
      <c r="I132" s="10" t="s">
        <v>251</v>
      </c>
      <c r="J132" s="11">
        <v>2020</v>
      </c>
    </row>
    <row r="133" spans="1:10" x14ac:dyDescent="0.25">
      <c r="A133" s="7" t="s">
        <v>35</v>
      </c>
      <c r="B133" s="7" t="s">
        <v>318</v>
      </c>
      <c r="C133" s="7" t="s">
        <v>17</v>
      </c>
      <c r="D133" s="7" t="s">
        <v>18</v>
      </c>
      <c r="E133" s="7">
        <v>5500</v>
      </c>
      <c r="F133" s="7">
        <v>0</v>
      </c>
      <c r="G133" s="9" t="s">
        <v>574</v>
      </c>
      <c r="H133" s="10">
        <v>43930</v>
      </c>
      <c r="I133" s="10" t="s">
        <v>251</v>
      </c>
      <c r="J133" s="11">
        <v>2020</v>
      </c>
    </row>
    <row r="134" spans="1:10" x14ac:dyDescent="0.25">
      <c r="A134" s="7" t="s">
        <v>35</v>
      </c>
      <c r="B134" s="7" t="s">
        <v>319</v>
      </c>
      <c r="C134" s="7" t="s">
        <v>17</v>
      </c>
      <c r="D134" s="7" t="s">
        <v>18</v>
      </c>
      <c r="E134" s="7">
        <v>5500</v>
      </c>
      <c r="F134" s="7">
        <v>0</v>
      </c>
      <c r="G134" s="9" t="s">
        <v>575</v>
      </c>
      <c r="H134" s="10">
        <v>43993</v>
      </c>
      <c r="I134" s="10" t="s">
        <v>347</v>
      </c>
      <c r="J134" s="11">
        <v>2020</v>
      </c>
    </row>
    <row r="135" spans="1:10" x14ac:dyDescent="0.25">
      <c r="A135" s="7" t="s">
        <v>35</v>
      </c>
      <c r="B135" s="7" t="s">
        <v>320</v>
      </c>
      <c r="C135" s="7" t="s">
        <v>17</v>
      </c>
      <c r="D135" s="7" t="s">
        <v>18</v>
      </c>
      <c r="E135" s="7">
        <v>5500</v>
      </c>
      <c r="F135" s="7">
        <v>0</v>
      </c>
      <c r="G135" s="9" t="s">
        <v>576</v>
      </c>
      <c r="H135" s="10">
        <v>43944</v>
      </c>
      <c r="I135" s="10" t="s">
        <v>251</v>
      </c>
      <c r="J135" s="11">
        <v>2020</v>
      </c>
    </row>
    <row r="136" spans="1:10" x14ac:dyDescent="0.25">
      <c r="A136" s="7" t="s">
        <v>35</v>
      </c>
      <c r="B136" s="7" t="s">
        <v>321</v>
      </c>
      <c r="C136" s="7" t="s">
        <v>17</v>
      </c>
      <c r="D136" s="7" t="s">
        <v>18</v>
      </c>
      <c r="E136" s="7">
        <v>5500</v>
      </c>
      <c r="F136" s="7">
        <v>0</v>
      </c>
      <c r="G136" s="9" t="s">
        <v>577</v>
      </c>
      <c r="H136" s="10">
        <v>43951</v>
      </c>
      <c r="I136" s="10" t="s">
        <v>251</v>
      </c>
      <c r="J136" s="11">
        <v>2020</v>
      </c>
    </row>
    <row r="137" spans="1:10" x14ac:dyDescent="0.25">
      <c r="A137" s="7" t="s">
        <v>35</v>
      </c>
      <c r="B137" s="7" t="s">
        <v>322</v>
      </c>
      <c r="C137" s="7" t="s">
        <v>17</v>
      </c>
      <c r="D137" s="7" t="s">
        <v>18</v>
      </c>
      <c r="E137" s="7">
        <v>5500</v>
      </c>
      <c r="F137" s="7">
        <v>0</v>
      </c>
      <c r="G137" s="9" t="s">
        <v>578</v>
      </c>
      <c r="H137" s="10">
        <v>43958</v>
      </c>
      <c r="I137" s="10" t="s">
        <v>346</v>
      </c>
      <c r="J137" s="11">
        <v>2020</v>
      </c>
    </row>
    <row r="138" spans="1:10" x14ac:dyDescent="0.25">
      <c r="A138" s="7" t="s">
        <v>35</v>
      </c>
      <c r="B138" s="7" t="s">
        <v>330</v>
      </c>
      <c r="C138" s="7" t="s">
        <v>17</v>
      </c>
      <c r="D138" s="7" t="s">
        <v>18</v>
      </c>
      <c r="E138" s="7">
        <v>5500</v>
      </c>
      <c r="F138" s="7">
        <v>0</v>
      </c>
      <c r="G138" s="9" t="s">
        <v>579</v>
      </c>
      <c r="H138" s="10">
        <v>43979</v>
      </c>
      <c r="I138" s="10" t="s">
        <v>346</v>
      </c>
      <c r="J138" s="11">
        <v>2020</v>
      </c>
    </row>
    <row r="139" spans="1:10" x14ac:dyDescent="0.25">
      <c r="A139" s="7" t="s">
        <v>35</v>
      </c>
      <c r="B139" s="7" t="s">
        <v>331</v>
      </c>
      <c r="C139" s="7" t="s">
        <v>17</v>
      </c>
      <c r="D139" s="7" t="s">
        <v>18</v>
      </c>
      <c r="E139" s="7">
        <v>5500</v>
      </c>
      <c r="F139" s="7">
        <v>0</v>
      </c>
      <c r="G139" s="9" t="s">
        <v>580</v>
      </c>
      <c r="H139" s="10">
        <v>43986</v>
      </c>
      <c r="I139" s="10" t="s">
        <v>347</v>
      </c>
      <c r="J139" s="11">
        <v>2020</v>
      </c>
    </row>
    <row r="140" spans="1:10" x14ac:dyDescent="0.25">
      <c r="A140" s="7" t="s">
        <v>35</v>
      </c>
      <c r="B140" s="7" t="s">
        <v>332</v>
      </c>
      <c r="C140" s="7" t="s">
        <v>17</v>
      </c>
      <c r="D140" s="7" t="s">
        <v>18</v>
      </c>
      <c r="E140" s="7">
        <v>5500</v>
      </c>
      <c r="F140" s="7">
        <v>0</v>
      </c>
      <c r="G140" s="9" t="s">
        <v>615</v>
      </c>
      <c r="H140" s="10">
        <v>44000</v>
      </c>
      <c r="I140" s="10" t="s">
        <v>347</v>
      </c>
      <c r="J140" s="11">
        <v>2020</v>
      </c>
    </row>
    <row r="141" spans="1:10" x14ac:dyDescent="0.25">
      <c r="A141" s="7" t="s">
        <v>35</v>
      </c>
      <c r="B141" s="7" t="s">
        <v>385</v>
      </c>
      <c r="C141" s="7" t="s">
        <v>127</v>
      </c>
      <c r="D141" s="7" t="s">
        <v>189</v>
      </c>
      <c r="E141" s="7">
        <v>2750</v>
      </c>
      <c r="F141" s="7">
        <v>0</v>
      </c>
      <c r="G141" s="9" t="s">
        <v>581</v>
      </c>
      <c r="H141" s="10">
        <v>44000</v>
      </c>
      <c r="I141" s="10" t="s">
        <v>347</v>
      </c>
      <c r="J141" s="11">
        <v>2020</v>
      </c>
    </row>
    <row r="142" spans="1:10" x14ac:dyDescent="0.25">
      <c r="A142" s="7" t="s">
        <v>35</v>
      </c>
      <c r="B142" s="7" t="s">
        <v>386</v>
      </c>
      <c r="C142" s="7" t="s">
        <v>25</v>
      </c>
      <c r="D142" s="7" t="s">
        <v>26</v>
      </c>
      <c r="E142" s="7">
        <v>3744</v>
      </c>
      <c r="F142" s="7">
        <v>0</v>
      </c>
      <c r="G142" s="9" t="s">
        <v>582</v>
      </c>
      <c r="H142" s="10">
        <v>44161</v>
      </c>
      <c r="I142" s="10" t="s">
        <v>498</v>
      </c>
      <c r="J142" s="11">
        <v>2020</v>
      </c>
    </row>
    <row r="143" spans="1:10" x14ac:dyDescent="0.25">
      <c r="A143" s="7" t="s">
        <v>35</v>
      </c>
      <c r="B143" s="7" t="s">
        <v>387</v>
      </c>
      <c r="C143" s="7" t="s">
        <v>25</v>
      </c>
      <c r="D143" s="7" t="s">
        <v>26</v>
      </c>
      <c r="E143" s="7">
        <v>3744</v>
      </c>
      <c r="F143" s="7">
        <v>0</v>
      </c>
      <c r="G143" s="9" t="s">
        <v>583</v>
      </c>
      <c r="H143" s="10">
        <v>44168</v>
      </c>
      <c r="I143" s="10" t="s">
        <v>587</v>
      </c>
      <c r="J143" s="11">
        <v>2020</v>
      </c>
    </row>
    <row r="144" spans="1:10" x14ac:dyDescent="0.25">
      <c r="A144" s="7" t="s">
        <v>35</v>
      </c>
      <c r="B144" s="7" t="s">
        <v>388</v>
      </c>
      <c r="C144" s="7" t="s">
        <v>25</v>
      </c>
      <c r="D144" s="7" t="s">
        <v>26</v>
      </c>
      <c r="E144" s="7">
        <v>3744</v>
      </c>
      <c r="F144" s="7">
        <v>0</v>
      </c>
      <c r="G144" s="9" t="s">
        <v>584</v>
      </c>
      <c r="H144" s="10">
        <v>44175</v>
      </c>
      <c r="I144" s="10" t="s">
        <v>587</v>
      </c>
      <c r="J144" s="11">
        <v>2020</v>
      </c>
    </row>
    <row r="145" spans="1:10" x14ac:dyDescent="0.25">
      <c r="A145" s="7" t="s">
        <v>35</v>
      </c>
      <c r="B145" s="7" t="s">
        <v>389</v>
      </c>
      <c r="C145" s="7" t="s">
        <v>22</v>
      </c>
      <c r="D145" s="7" t="s">
        <v>23</v>
      </c>
      <c r="E145" s="7">
        <v>5500</v>
      </c>
      <c r="F145" s="7">
        <v>0</v>
      </c>
      <c r="G145" s="9" t="s">
        <v>585</v>
      </c>
      <c r="H145" s="10">
        <v>43986</v>
      </c>
      <c r="I145" s="10" t="s">
        <v>347</v>
      </c>
      <c r="J145" s="11">
        <v>2020</v>
      </c>
    </row>
    <row r="146" spans="1:10" x14ac:dyDescent="0.25">
      <c r="A146" s="7" t="s">
        <v>35</v>
      </c>
      <c r="B146" s="7" t="s">
        <v>500</v>
      </c>
      <c r="C146" s="7" t="s">
        <v>17</v>
      </c>
      <c r="D146" s="7" t="s">
        <v>18</v>
      </c>
      <c r="E146" s="7">
        <v>5500</v>
      </c>
      <c r="F146" s="7">
        <v>0</v>
      </c>
      <c r="G146" s="9" t="s">
        <v>616</v>
      </c>
      <c r="H146" s="10">
        <v>44007</v>
      </c>
      <c r="I146" s="10" t="s">
        <v>347</v>
      </c>
      <c r="J146" s="11">
        <v>2020</v>
      </c>
    </row>
    <row r="147" spans="1:10" x14ac:dyDescent="0.25">
      <c r="A147" s="7" t="s">
        <v>35</v>
      </c>
      <c r="B147" s="7" t="s">
        <v>397</v>
      </c>
      <c r="C147" s="7" t="s">
        <v>25</v>
      </c>
      <c r="D147" s="7" t="s">
        <v>26</v>
      </c>
      <c r="E147" s="7">
        <v>3744</v>
      </c>
      <c r="F147" s="7">
        <v>0</v>
      </c>
      <c r="G147" s="9" t="s">
        <v>586</v>
      </c>
      <c r="H147" s="10">
        <v>44182</v>
      </c>
      <c r="I147" s="10" t="s">
        <v>587</v>
      </c>
      <c r="J147" s="11">
        <v>2020</v>
      </c>
    </row>
    <row r="148" spans="1:10" x14ac:dyDescent="0.25">
      <c r="A148" s="7" t="s">
        <v>35</v>
      </c>
      <c r="B148" s="7" t="s">
        <v>501</v>
      </c>
      <c r="C148" s="7" t="s">
        <v>22</v>
      </c>
      <c r="D148" s="7" t="s">
        <v>23</v>
      </c>
      <c r="E148" s="7">
        <v>5500</v>
      </c>
      <c r="F148" s="7">
        <v>0</v>
      </c>
      <c r="G148" s="9" t="s">
        <v>9</v>
      </c>
      <c r="H148" s="10">
        <v>44021</v>
      </c>
      <c r="I148" s="10" t="s">
        <v>348</v>
      </c>
      <c r="J148" s="11">
        <v>2020</v>
      </c>
    </row>
    <row r="149" spans="1:10" x14ac:dyDescent="0.25">
      <c r="A149" s="7" t="s">
        <v>35</v>
      </c>
      <c r="B149" s="7" t="s">
        <v>502</v>
      </c>
      <c r="C149" s="7" t="s">
        <v>29</v>
      </c>
      <c r="D149" s="7" t="s">
        <v>24</v>
      </c>
      <c r="E149" s="7">
        <v>5500</v>
      </c>
      <c r="F149" s="7">
        <v>0</v>
      </c>
      <c r="G149" s="9" t="s">
        <v>617</v>
      </c>
      <c r="H149" s="10">
        <v>44021</v>
      </c>
      <c r="I149" s="10" t="s">
        <v>348</v>
      </c>
      <c r="J149" s="11">
        <v>2020</v>
      </c>
    </row>
    <row r="150" spans="1:10" x14ac:dyDescent="0.25">
      <c r="A150" s="7" t="s">
        <v>35</v>
      </c>
      <c r="B150" s="7" t="s">
        <v>594</v>
      </c>
      <c r="C150" s="7" t="s">
        <v>94</v>
      </c>
      <c r="D150" s="7" t="s">
        <v>18</v>
      </c>
      <c r="E150" s="7">
        <v>5500</v>
      </c>
      <c r="F150" s="7">
        <v>0</v>
      </c>
      <c r="G150" s="9" t="s">
        <v>618</v>
      </c>
      <c r="H150" s="10">
        <v>44014</v>
      </c>
      <c r="I150" s="10" t="s">
        <v>348</v>
      </c>
      <c r="J150" s="11">
        <v>2020</v>
      </c>
    </row>
    <row r="151" spans="1:10" x14ac:dyDescent="0.25">
      <c r="A151" s="7" t="s">
        <v>35</v>
      </c>
      <c r="B151" s="7" t="s">
        <v>503</v>
      </c>
      <c r="C151" s="7" t="s">
        <v>17</v>
      </c>
      <c r="D151" s="7" t="s">
        <v>18</v>
      </c>
      <c r="E151" s="7">
        <v>5500</v>
      </c>
      <c r="F151" s="7">
        <v>0</v>
      </c>
      <c r="G151" s="9" t="s">
        <v>9</v>
      </c>
      <c r="H151" s="10">
        <v>44028</v>
      </c>
      <c r="I151" s="10" t="s">
        <v>348</v>
      </c>
      <c r="J151" s="11">
        <v>2020</v>
      </c>
    </row>
    <row r="152" spans="1:10" x14ac:dyDescent="0.25">
      <c r="A152" s="7" t="s">
        <v>35</v>
      </c>
      <c r="B152" s="7" t="s">
        <v>595</v>
      </c>
      <c r="C152" s="7" t="s">
        <v>17</v>
      </c>
      <c r="D152" s="7" t="s">
        <v>18</v>
      </c>
      <c r="E152" s="7">
        <v>5500</v>
      </c>
      <c r="F152" s="7">
        <v>0</v>
      </c>
      <c r="G152" s="9" t="s">
        <v>619</v>
      </c>
      <c r="H152" s="10">
        <v>44035</v>
      </c>
      <c r="I152" s="10" t="s">
        <v>348</v>
      </c>
      <c r="J152" s="11">
        <v>2020</v>
      </c>
    </row>
    <row r="153" spans="1:10" x14ac:dyDescent="0.25">
      <c r="A153" s="7" t="s">
        <v>35</v>
      </c>
      <c r="B153" s="7" t="s">
        <v>596</v>
      </c>
      <c r="C153" s="7" t="s">
        <v>17</v>
      </c>
      <c r="D153" s="7" t="s">
        <v>18</v>
      </c>
      <c r="E153" s="7">
        <v>5500</v>
      </c>
      <c r="F153" s="7">
        <v>0</v>
      </c>
      <c r="G153" s="9" t="s">
        <v>620</v>
      </c>
      <c r="H153" s="10">
        <v>44042</v>
      </c>
      <c r="I153" s="10" t="s">
        <v>348</v>
      </c>
      <c r="J153" s="11">
        <v>2020</v>
      </c>
    </row>
    <row r="154" spans="1:10" x14ac:dyDescent="0.25">
      <c r="A154" s="7" t="s">
        <v>35</v>
      </c>
      <c r="B154" s="7" t="s">
        <v>504</v>
      </c>
      <c r="C154" s="7" t="s">
        <v>97</v>
      </c>
      <c r="D154" s="7" t="s">
        <v>20</v>
      </c>
      <c r="E154" s="7">
        <v>968</v>
      </c>
      <c r="F154" s="7">
        <v>0</v>
      </c>
      <c r="G154" s="9" t="s">
        <v>9</v>
      </c>
      <c r="H154" s="10">
        <v>43853</v>
      </c>
      <c r="I154" s="10" t="s">
        <v>224</v>
      </c>
      <c r="J154" s="11">
        <v>2020</v>
      </c>
    </row>
    <row r="155" spans="1:10" x14ac:dyDescent="0.25">
      <c r="A155" s="7" t="s">
        <v>35</v>
      </c>
      <c r="B155" s="7" t="s">
        <v>597</v>
      </c>
      <c r="C155" s="7" t="s">
        <v>588</v>
      </c>
      <c r="D155" s="7" t="s">
        <v>614</v>
      </c>
      <c r="E155" s="7">
        <v>611</v>
      </c>
      <c r="F155" s="7">
        <v>0</v>
      </c>
      <c r="G155" s="9" t="s">
        <v>9</v>
      </c>
      <c r="H155" s="10">
        <v>43846</v>
      </c>
      <c r="I155" s="10" t="s">
        <v>224</v>
      </c>
      <c r="J155" s="11">
        <v>2020</v>
      </c>
    </row>
    <row r="156" spans="1:10" x14ac:dyDescent="0.25">
      <c r="A156" s="7" t="s">
        <v>35</v>
      </c>
      <c r="B156" s="7" t="s">
        <v>598</v>
      </c>
      <c r="C156" s="7" t="s">
        <v>13</v>
      </c>
      <c r="D156" s="7" t="s">
        <v>14</v>
      </c>
      <c r="E156" s="7">
        <v>2750</v>
      </c>
      <c r="F156" s="7">
        <v>0</v>
      </c>
      <c r="G156" s="9" t="s">
        <v>621</v>
      </c>
      <c r="H156" s="10">
        <v>44098</v>
      </c>
      <c r="I156" s="10" t="s">
        <v>398</v>
      </c>
      <c r="J156" s="11">
        <v>2020</v>
      </c>
    </row>
    <row r="157" spans="1:10" x14ac:dyDescent="0.25">
      <c r="A157" s="7" t="s">
        <v>35</v>
      </c>
      <c r="B157" s="7" t="s">
        <v>599</v>
      </c>
      <c r="C157" s="7" t="s">
        <v>22</v>
      </c>
      <c r="D157" s="7" t="s">
        <v>23</v>
      </c>
      <c r="E157" s="7">
        <v>5500</v>
      </c>
      <c r="F157" s="7">
        <v>0</v>
      </c>
      <c r="G157" s="9" t="s">
        <v>622</v>
      </c>
      <c r="H157" s="10">
        <v>44077</v>
      </c>
      <c r="I157" s="10" t="s">
        <v>398</v>
      </c>
      <c r="J157" s="11">
        <v>2020</v>
      </c>
    </row>
    <row r="158" spans="1:10" x14ac:dyDescent="0.25">
      <c r="A158" s="7" t="s">
        <v>35</v>
      </c>
      <c r="B158" s="7" t="s">
        <v>600</v>
      </c>
      <c r="C158" s="7" t="s">
        <v>19</v>
      </c>
      <c r="D158" s="7" t="s">
        <v>20</v>
      </c>
      <c r="E158" s="7">
        <v>5500</v>
      </c>
      <c r="F158" s="7">
        <v>0</v>
      </c>
      <c r="G158" s="9" t="s">
        <v>9</v>
      </c>
      <c r="H158" s="10">
        <v>43944</v>
      </c>
      <c r="I158" s="10" t="s">
        <v>251</v>
      </c>
      <c r="J158" s="11">
        <v>2020</v>
      </c>
    </row>
    <row r="159" spans="1:10" x14ac:dyDescent="0.25">
      <c r="A159" s="7" t="s">
        <v>35</v>
      </c>
      <c r="B159" s="7" t="s">
        <v>601</v>
      </c>
      <c r="C159" s="7" t="s">
        <v>17</v>
      </c>
      <c r="D159" s="7" t="s">
        <v>18</v>
      </c>
      <c r="E159" s="7">
        <v>5500</v>
      </c>
      <c r="F159" s="7">
        <v>0</v>
      </c>
      <c r="G159" s="9" t="s">
        <v>623</v>
      </c>
      <c r="H159" s="10">
        <v>44098</v>
      </c>
      <c r="I159" s="10" t="s">
        <v>398</v>
      </c>
      <c r="J159" s="11">
        <v>2020</v>
      </c>
    </row>
    <row r="160" spans="1:10" x14ac:dyDescent="0.25">
      <c r="A160" s="7" t="s">
        <v>35</v>
      </c>
      <c r="B160" s="7" t="s">
        <v>602</v>
      </c>
      <c r="C160" s="7" t="s">
        <v>17</v>
      </c>
      <c r="D160" s="7" t="s">
        <v>18</v>
      </c>
      <c r="E160" s="7">
        <v>5500</v>
      </c>
      <c r="F160" s="7">
        <v>0</v>
      </c>
      <c r="G160" s="9" t="s">
        <v>624</v>
      </c>
      <c r="H160" s="10">
        <v>44021</v>
      </c>
      <c r="I160" s="10" t="s">
        <v>348</v>
      </c>
      <c r="J160" s="11">
        <v>2020</v>
      </c>
    </row>
    <row r="161" spans="1:10" x14ac:dyDescent="0.25">
      <c r="A161" s="7" t="s">
        <v>35</v>
      </c>
      <c r="B161" s="7" t="s">
        <v>603</v>
      </c>
      <c r="C161" s="7" t="s">
        <v>17</v>
      </c>
      <c r="D161" s="7" t="s">
        <v>18</v>
      </c>
      <c r="E161" s="7">
        <v>5500</v>
      </c>
      <c r="F161" s="7">
        <v>0</v>
      </c>
      <c r="G161" s="9" t="s">
        <v>9</v>
      </c>
      <c r="H161" s="10">
        <v>44105</v>
      </c>
      <c r="I161" s="10" t="s">
        <v>499</v>
      </c>
      <c r="J161" s="11">
        <v>2020</v>
      </c>
    </row>
    <row r="162" spans="1:10" x14ac:dyDescent="0.25">
      <c r="A162" s="7" t="s">
        <v>35</v>
      </c>
      <c r="B162" s="7" t="s">
        <v>604</v>
      </c>
      <c r="C162" s="7" t="s">
        <v>17</v>
      </c>
      <c r="D162" s="7" t="s">
        <v>18</v>
      </c>
      <c r="E162" s="7">
        <v>5500</v>
      </c>
      <c r="F162" s="7">
        <v>0</v>
      </c>
      <c r="G162" s="9" t="s">
        <v>625</v>
      </c>
      <c r="H162" s="10">
        <v>44077</v>
      </c>
      <c r="I162" s="10" t="s">
        <v>398</v>
      </c>
      <c r="J162" s="11">
        <v>2020</v>
      </c>
    </row>
    <row r="163" spans="1:10" x14ac:dyDescent="0.25">
      <c r="A163" s="7" t="s">
        <v>35</v>
      </c>
      <c r="B163" s="7" t="s">
        <v>605</v>
      </c>
      <c r="C163" s="7" t="s">
        <v>17</v>
      </c>
      <c r="D163" s="7" t="s">
        <v>18</v>
      </c>
      <c r="E163" s="7">
        <v>5500</v>
      </c>
      <c r="F163" s="7">
        <v>0</v>
      </c>
      <c r="G163" s="9" t="s">
        <v>626</v>
      </c>
      <c r="H163" s="10">
        <v>44084</v>
      </c>
      <c r="I163" s="10" t="s">
        <v>398</v>
      </c>
      <c r="J163" s="11">
        <v>2020</v>
      </c>
    </row>
    <row r="164" spans="1:10" x14ac:dyDescent="0.25">
      <c r="A164" s="7" t="s">
        <v>35</v>
      </c>
      <c r="B164" s="7" t="s">
        <v>606</v>
      </c>
      <c r="C164" s="7" t="s">
        <v>17</v>
      </c>
      <c r="D164" s="7" t="s">
        <v>18</v>
      </c>
      <c r="E164" s="7">
        <v>5500</v>
      </c>
      <c r="F164" s="7">
        <v>0</v>
      </c>
      <c r="G164" s="9" t="s">
        <v>627</v>
      </c>
      <c r="H164" s="10">
        <v>44091</v>
      </c>
      <c r="I164" s="10" t="s">
        <v>398</v>
      </c>
      <c r="J164" s="11">
        <v>2020</v>
      </c>
    </row>
    <row r="165" spans="1:10" x14ac:dyDescent="0.25">
      <c r="A165" s="7" t="s">
        <v>35</v>
      </c>
      <c r="B165" s="7" t="s">
        <v>607</v>
      </c>
      <c r="C165" s="7" t="s">
        <v>94</v>
      </c>
      <c r="D165" s="7" t="s">
        <v>18</v>
      </c>
      <c r="E165" s="7">
        <v>5500</v>
      </c>
      <c r="F165" s="7">
        <v>0</v>
      </c>
      <c r="G165" s="9" t="s">
        <v>628</v>
      </c>
      <c r="H165" s="10">
        <v>43930</v>
      </c>
      <c r="I165" s="10" t="s">
        <v>251</v>
      </c>
      <c r="J165" s="11">
        <v>2020</v>
      </c>
    </row>
    <row r="166" spans="1:10" x14ac:dyDescent="0.25">
      <c r="A166" s="7" t="s">
        <v>35</v>
      </c>
      <c r="B166" s="7" t="s">
        <v>608</v>
      </c>
      <c r="C166" s="7" t="s">
        <v>17</v>
      </c>
      <c r="D166" s="7" t="s">
        <v>18</v>
      </c>
      <c r="E166" s="7">
        <v>5500</v>
      </c>
      <c r="F166" s="7">
        <v>0</v>
      </c>
      <c r="G166" s="9" t="s">
        <v>9</v>
      </c>
      <c r="H166" s="10">
        <v>44119</v>
      </c>
      <c r="I166" s="10" t="s">
        <v>499</v>
      </c>
      <c r="J166" s="11">
        <v>2020</v>
      </c>
    </row>
    <row r="167" spans="1:10" x14ac:dyDescent="0.25">
      <c r="A167" s="7" t="s">
        <v>35</v>
      </c>
      <c r="B167" s="7" t="s">
        <v>609</v>
      </c>
      <c r="C167" s="7" t="s">
        <v>17</v>
      </c>
      <c r="D167" s="7" t="s">
        <v>18</v>
      </c>
      <c r="E167" s="7">
        <v>5500</v>
      </c>
      <c r="F167" s="7">
        <v>0</v>
      </c>
      <c r="G167" s="9" t="s">
        <v>9</v>
      </c>
      <c r="H167" s="10">
        <v>44112</v>
      </c>
      <c r="I167" s="10" t="s">
        <v>499</v>
      </c>
      <c r="J167" s="11">
        <v>2020</v>
      </c>
    </row>
    <row r="168" spans="1:10" x14ac:dyDescent="0.25">
      <c r="A168" s="7" t="s">
        <v>35</v>
      </c>
      <c r="B168" s="7" t="s">
        <v>610</v>
      </c>
      <c r="C168" s="7" t="s">
        <v>22</v>
      </c>
      <c r="D168" s="7" t="s">
        <v>23</v>
      </c>
      <c r="E168" s="7">
        <v>5500</v>
      </c>
      <c r="F168" s="7">
        <v>0</v>
      </c>
      <c r="G168" s="9" t="s">
        <v>629</v>
      </c>
      <c r="H168" s="10">
        <v>44098</v>
      </c>
      <c r="I168" s="10" t="s">
        <v>398</v>
      </c>
      <c r="J168" s="11">
        <v>2020</v>
      </c>
    </row>
    <row r="169" spans="1:10" x14ac:dyDescent="0.25">
      <c r="A169" s="7" t="s">
        <v>35</v>
      </c>
      <c r="B169" s="7" t="s">
        <v>611</v>
      </c>
      <c r="C169" s="7" t="s">
        <v>94</v>
      </c>
      <c r="D169" s="7" t="s">
        <v>18</v>
      </c>
      <c r="E169" s="7">
        <v>5500</v>
      </c>
      <c r="F169" s="7">
        <v>0</v>
      </c>
      <c r="G169" s="9" t="s">
        <v>9</v>
      </c>
      <c r="H169" s="10">
        <v>44077</v>
      </c>
      <c r="I169" s="10" t="s">
        <v>398</v>
      </c>
      <c r="J169" s="11">
        <v>2020</v>
      </c>
    </row>
    <row r="170" spans="1:10" x14ac:dyDescent="0.25">
      <c r="A170" s="7" t="s">
        <v>35</v>
      </c>
      <c r="B170" s="7" t="s">
        <v>612</v>
      </c>
      <c r="C170" s="7" t="s">
        <v>19</v>
      </c>
      <c r="D170" s="7" t="s">
        <v>20</v>
      </c>
      <c r="E170" s="7">
        <v>5500</v>
      </c>
      <c r="F170" s="7">
        <v>0</v>
      </c>
      <c r="G170" s="9" t="s">
        <v>9</v>
      </c>
      <c r="H170" s="10">
        <v>44105</v>
      </c>
      <c r="I170" s="10" t="s">
        <v>499</v>
      </c>
      <c r="J170" s="11">
        <v>2020</v>
      </c>
    </row>
    <row r="171" spans="1:10" x14ac:dyDescent="0.25">
      <c r="A171" s="7" t="s">
        <v>35</v>
      </c>
      <c r="B171" s="7" t="s">
        <v>613</v>
      </c>
      <c r="C171" s="7" t="s">
        <v>17</v>
      </c>
      <c r="D171" s="7" t="s">
        <v>18</v>
      </c>
      <c r="E171" s="7">
        <v>5500</v>
      </c>
      <c r="F171" s="7">
        <v>0</v>
      </c>
      <c r="G171" s="9" t="s">
        <v>9</v>
      </c>
      <c r="H171" s="10">
        <v>44126</v>
      </c>
      <c r="I171" s="10" t="s">
        <v>499</v>
      </c>
      <c r="J171" s="11">
        <v>2020</v>
      </c>
    </row>
  </sheetData>
  <autoFilter ref="A2:J2" xr:uid="{D4CF3C55-2CB3-4931-AD34-25B8C2E450BB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F91A-E7E5-4E39-97D4-0208851D14FD}">
  <sheetPr>
    <pageSetUpPr fitToPage="1"/>
  </sheetPr>
  <dimension ref="A1:U45"/>
  <sheetViews>
    <sheetView topLeftCell="A21" workbookViewId="0">
      <selection activeCell="A2" sqref="A2:L44"/>
    </sheetView>
  </sheetViews>
  <sheetFormatPr baseColWidth="10" defaultColWidth="11.42578125" defaultRowHeight="15" x14ac:dyDescent="0.25"/>
  <cols>
    <col min="1" max="1" width="24.28515625" style="76" customWidth="1"/>
    <col min="2" max="2" width="11.42578125" style="76"/>
    <col min="3" max="3" width="12.28515625" style="76" customWidth="1"/>
    <col min="4" max="4" width="11.42578125" style="76"/>
    <col min="5" max="6" width="12" style="76" customWidth="1"/>
    <col min="7" max="7" width="11.42578125" style="76"/>
    <col min="8" max="8" width="12.7109375" style="76" customWidth="1"/>
    <col min="9" max="9" width="11.42578125" style="76"/>
    <col min="10" max="10" width="12.140625" style="76" customWidth="1"/>
    <col min="11" max="11" width="39.7109375" style="76" customWidth="1"/>
    <col min="12" max="12" width="44" style="76" customWidth="1"/>
    <col min="13" max="23" width="46.42578125" style="76" customWidth="1"/>
    <col min="24" max="16384" width="11.42578125" style="76"/>
  </cols>
  <sheetData>
    <row r="1" spans="1:21" ht="15.75" thickBot="1" x14ac:dyDescent="0.3"/>
    <row r="2" spans="1:21" ht="15.75" thickBot="1" x14ac:dyDescent="0.3">
      <c r="A2" s="131">
        <v>44174</v>
      </c>
    </row>
    <row r="3" spans="1:21" ht="45" x14ac:dyDescent="0.25">
      <c r="A3" s="39" t="s">
        <v>209</v>
      </c>
      <c r="B3" s="22" t="s">
        <v>210</v>
      </c>
      <c r="C3" s="22" t="s">
        <v>211</v>
      </c>
      <c r="D3" s="339" t="s">
        <v>212</v>
      </c>
      <c r="E3" s="247" t="s">
        <v>745</v>
      </c>
      <c r="F3" s="247" t="s">
        <v>746</v>
      </c>
      <c r="G3" s="20" t="s">
        <v>214</v>
      </c>
      <c r="H3" s="23" t="s">
        <v>708</v>
      </c>
      <c r="I3" s="22" t="s">
        <v>215</v>
      </c>
      <c r="K3" s="371" t="s">
        <v>909</v>
      </c>
      <c r="L3" s="371" t="s">
        <v>747</v>
      </c>
      <c r="M3" s="33" t="s">
        <v>731</v>
      </c>
      <c r="N3" s="33" t="s">
        <v>704</v>
      </c>
      <c r="O3" s="33" t="s">
        <v>672</v>
      </c>
      <c r="P3" s="33" t="s">
        <v>660</v>
      </c>
      <c r="Q3" s="33" t="s">
        <v>446</v>
      </c>
      <c r="R3" s="33" t="s">
        <v>222</v>
      </c>
      <c r="S3" s="33" t="s">
        <v>222</v>
      </c>
      <c r="T3" s="33" t="s">
        <v>205</v>
      </c>
    </row>
    <row r="4" spans="1:21" ht="42" customHeight="1" x14ac:dyDescent="0.25">
      <c r="D4" s="16"/>
      <c r="E4" s="249"/>
      <c r="F4" s="249"/>
      <c r="G4" s="14"/>
      <c r="H4" s="18"/>
      <c r="I4" s="15"/>
      <c r="K4" s="376"/>
      <c r="L4" s="376"/>
      <c r="M4" s="40"/>
      <c r="N4" s="40"/>
      <c r="O4" s="40"/>
      <c r="P4" s="40"/>
      <c r="Q4" s="40"/>
      <c r="R4" s="40"/>
      <c r="S4" s="40"/>
      <c r="T4" s="40"/>
    </row>
    <row r="5" spans="1:21" ht="24.75" x14ac:dyDescent="0.25">
      <c r="A5" s="16" t="s">
        <v>37</v>
      </c>
      <c r="B5" s="78">
        <v>2944</v>
      </c>
      <c r="C5" s="78">
        <v>0</v>
      </c>
      <c r="D5" s="78">
        <v>0</v>
      </c>
      <c r="E5" s="340">
        <v>11000</v>
      </c>
      <c r="F5" s="340"/>
      <c r="G5" s="56">
        <f>D5+C5+B5+E5</f>
        <v>13944</v>
      </c>
      <c r="H5" s="54">
        <v>34000</v>
      </c>
      <c r="I5" s="341">
        <f t="shared" ref="I5:I13" si="0">G5-H5</f>
        <v>-20056</v>
      </c>
      <c r="K5" s="448" t="s">
        <v>913</v>
      </c>
      <c r="L5" s="371"/>
      <c r="M5" s="35"/>
      <c r="N5" s="35" t="s">
        <v>716</v>
      </c>
      <c r="O5" s="135" t="s">
        <v>669</v>
      </c>
      <c r="P5" s="135"/>
      <c r="Q5" s="135" t="s">
        <v>424</v>
      </c>
      <c r="R5" s="238"/>
      <c r="S5" s="238"/>
      <c r="T5" s="238"/>
      <c r="U5" s="51"/>
    </row>
    <row r="6" spans="1:21" x14ac:dyDescent="0.25">
      <c r="A6" s="16" t="s">
        <v>27</v>
      </c>
      <c r="B6" s="78">
        <v>0</v>
      </c>
      <c r="C6" s="78">
        <v>0</v>
      </c>
      <c r="D6" s="78">
        <v>0</v>
      </c>
      <c r="E6" s="342">
        <v>0</v>
      </c>
      <c r="F6" s="342"/>
      <c r="G6" s="56">
        <f>D6+C6+B6+E6</f>
        <v>0</v>
      </c>
      <c r="H6" s="54">
        <v>0</v>
      </c>
      <c r="I6" s="341">
        <f t="shared" si="0"/>
        <v>0</v>
      </c>
      <c r="K6" s="447"/>
      <c r="L6" s="371"/>
      <c r="M6" s="135"/>
      <c r="N6" s="135"/>
      <c r="O6" s="135"/>
      <c r="P6" s="135"/>
      <c r="Q6" s="135"/>
      <c r="R6" s="52" t="s">
        <v>216</v>
      </c>
      <c r="S6" s="52" t="s">
        <v>216</v>
      </c>
      <c r="T6" s="52" t="s">
        <v>216</v>
      </c>
      <c r="U6" s="51"/>
    </row>
    <row r="7" spans="1:21" x14ac:dyDescent="0.25">
      <c r="A7" s="16" t="s">
        <v>13</v>
      </c>
      <c r="B7" s="78">
        <v>8002</v>
      </c>
      <c r="C7" s="78">
        <v>0</v>
      </c>
      <c r="D7" s="78">
        <v>0</v>
      </c>
      <c r="E7" s="342">
        <v>2750</v>
      </c>
      <c r="F7" s="342"/>
      <c r="G7" s="56">
        <f>D7+C7+B7+E7</f>
        <v>10752</v>
      </c>
      <c r="H7" s="54">
        <v>11700</v>
      </c>
      <c r="I7" s="341">
        <f t="shared" si="0"/>
        <v>-948</v>
      </c>
      <c r="K7" s="447"/>
      <c r="L7" s="371"/>
      <c r="M7" s="135"/>
      <c r="N7" s="135"/>
      <c r="O7" s="135"/>
      <c r="P7" s="135" t="s">
        <v>662</v>
      </c>
      <c r="Q7" s="135"/>
      <c r="R7" s="52"/>
      <c r="S7" s="52"/>
      <c r="T7" s="52"/>
      <c r="U7" s="51"/>
    </row>
    <row r="8" spans="1:21" x14ac:dyDescent="0.25">
      <c r="A8" s="16" t="s">
        <v>127</v>
      </c>
      <c r="B8" s="78">
        <v>2024</v>
      </c>
      <c r="C8" s="78">
        <v>0</v>
      </c>
      <c r="D8" s="78">
        <v>0</v>
      </c>
      <c r="E8" s="342">
        <v>700</v>
      </c>
      <c r="F8" s="342"/>
      <c r="G8" s="56">
        <f>D8+C8+B8+E8</f>
        <v>2724</v>
      </c>
      <c r="H8" s="54">
        <v>7400</v>
      </c>
      <c r="I8" s="341">
        <f t="shared" si="0"/>
        <v>-4676</v>
      </c>
      <c r="K8" s="447"/>
      <c r="L8" s="371"/>
      <c r="M8" s="35"/>
      <c r="N8" s="35" t="s">
        <v>712</v>
      </c>
      <c r="O8" s="135"/>
      <c r="P8" s="135"/>
      <c r="Q8" s="135"/>
      <c r="R8" s="52"/>
      <c r="S8" s="52"/>
      <c r="T8" s="52"/>
      <c r="U8" s="51"/>
    </row>
    <row r="9" spans="1:21" x14ac:dyDescent="0.25">
      <c r="A9" s="16" t="s">
        <v>36</v>
      </c>
      <c r="B9" s="78">
        <v>13458</v>
      </c>
      <c r="C9" s="78">
        <v>0</v>
      </c>
      <c r="D9" s="78">
        <v>0</v>
      </c>
      <c r="E9" s="342"/>
      <c r="F9" s="342">
        <v>2920</v>
      </c>
      <c r="G9" s="56">
        <f>D9+C9+B9+E9+F9</f>
        <v>16378</v>
      </c>
      <c r="H9" s="54">
        <v>14000</v>
      </c>
      <c r="I9" s="341">
        <f t="shared" si="0"/>
        <v>2378</v>
      </c>
      <c r="K9" s="448" t="s">
        <v>912</v>
      </c>
      <c r="L9" s="371"/>
      <c r="M9" s="239"/>
      <c r="N9" s="239"/>
      <c r="O9" s="239" t="s">
        <v>425</v>
      </c>
      <c r="P9" s="239"/>
      <c r="Q9" s="239" t="s">
        <v>425</v>
      </c>
      <c r="R9" s="52" t="s">
        <v>352</v>
      </c>
      <c r="S9" s="52" t="s">
        <v>217</v>
      </c>
      <c r="T9" s="52" t="s">
        <v>217</v>
      </c>
      <c r="U9" s="51"/>
    </row>
    <row r="10" spans="1:21" x14ac:dyDescent="0.25">
      <c r="A10" s="16" t="s">
        <v>705</v>
      </c>
      <c r="B10" s="78">
        <v>41526</v>
      </c>
      <c r="C10" s="78">
        <v>0</v>
      </c>
      <c r="D10" s="78">
        <v>0</v>
      </c>
      <c r="E10" s="342">
        <v>38500</v>
      </c>
      <c r="F10" s="342">
        <v>16500</v>
      </c>
      <c r="G10" s="56">
        <f>D10+C10+B10+E10+F10</f>
        <v>96526</v>
      </c>
      <c r="H10" s="54">
        <v>54900</v>
      </c>
      <c r="I10" s="341">
        <f t="shared" si="0"/>
        <v>41626</v>
      </c>
      <c r="K10" s="448" t="s">
        <v>912</v>
      </c>
      <c r="L10" s="371"/>
      <c r="M10" s="240" t="s">
        <v>729</v>
      </c>
      <c r="N10" s="253"/>
      <c r="O10" s="135" t="s">
        <v>674</v>
      </c>
      <c r="P10" s="135"/>
      <c r="Q10" s="135"/>
      <c r="R10" s="52" t="s">
        <v>354</v>
      </c>
      <c r="S10" s="52"/>
      <c r="T10" s="52"/>
      <c r="U10" s="51"/>
    </row>
    <row r="11" spans="1:21" x14ac:dyDescent="0.25">
      <c r="A11" s="16" t="s">
        <v>706</v>
      </c>
      <c r="B11" s="78">
        <v>21642</v>
      </c>
      <c r="C11" s="78">
        <v>0</v>
      </c>
      <c r="D11" s="78">
        <v>0</v>
      </c>
      <c r="E11" s="342">
        <v>5500</v>
      </c>
      <c r="F11" s="342">
        <v>5500</v>
      </c>
      <c r="G11" s="56">
        <f t="shared" ref="G11:G17" si="1">D11+C11+B11+E11</f>
        <v>27142</v>
      </c>
      <c r="H11" s="54">
        <v>32000</v>
      </c>
      <c r="I11" s="341">
        <f t="shared" si="0"/>
        <v>-4858</v>
      </c>
      <c r="K11" s="448" t="s">
        <v>912</v>
      </c>
      <c r="L11" s="371"/>
      <c r="M11" s="135" t="s">
        <v>730</v>
      </c>
      <c r="N11" s="135"/>
      <c r="O11" s="135" t="s">
        <v>426</v>
      </c>
      <c r="P11" s="135"/>
      <c r="Q11" s="135" t="s">
        <v>426</v>
      </c>
      <c r="R11" s="52" t="s">
        <v>353</v>
      </c>
      <c r="S11" s="52"/>
      <c r="T11" s="52"/>
      <c r="U11" s="51"/>
    </row>
    <row r="12" spans="1:21" ht="24.75" x14ac:dyDescent="0.25">
      <c r="A12" s="16" t="s">
        <v>707</v>
      </c>
      <c r="B12" s="78">
        <v>36108</v>
      </c>
      <c r="C12" s="78">
        <v>0</v>
      </c>
      <c r="D12" s="78">
        <v>0</v>
      </c>
      <c r="E12" s="342">
        <v>22000</v>
      </c>
      <c r="F12" s="342"/>
      <c r="G12" s="56">
        <f t="shared" si="1"/>
        <v>58108</v>
      </c>
      <c r="H12" s="54">
        <v>235600</v>
      </c>
      <c r="I12" s="341">
        <f t="shared" si="0"/>
        <v>-177492</v>
      </c>
      <c r="K12" s="448" t="s">
        <v>911</v>
      </c>
      <c r="L12" s="371"/>
      <c r="M12" s="253"/>
      <c r="N12" s="253" t="s">
        <v>713</v>
      </c>
      <c r="O12" s="240" t="s">
        <v>355</v>
      </c>
      <c r="P12" s="240"/>
      <c r="Q12" s="240" t="s">
        <v>355</v>
      </c>
      <c r="R12" s="52" t="s">
        <v>355</v>
      </c>
      <c r="S12" s="52" t="s">
        <v>221</v>
      </c>
      <c r="T12" s="52" t="s">
        <v>221</v>
      </c>
      <c r="U12" s="51"/>
    </row>
    <row r="13" spans="1:21" x14ac:dyDescent="0.25">
      <c r="A13" s="16" t="s">
        <v>56</v>
      </c>
      <c r="B13" s="78">
        <v>30660</v>
      </c>
      <c r="C13" s="78">
        <v>0</v>
      </c>
      <c r="D13" s="78">
        <v>0</v>
      </c>
      <c r="E13" s="342">
        <v>0</v>
      </c>
      <c r="F13" s="342"/>
      <c r="G13" s="56">
        <f t="shared" si="1"/>
        <v>30660</v>
      </c>
      <c r="H13" s="54"/>
      <c r="I13" s="341">
        <f t="shared" si="0"/>
        <v>30660</v>
      </c>
      <c r="K13" s="371"/>
      <c r="L13" s="371"/>
      <c r="M13" s="226"/>
      <c r="N13" s="226"/>
      <c r="O13" s="226" t="s">
        <v>668</v>
      </c>
      <c r="P13" s="226" t="s">
        <v>659</v>
      </c>
      <c r="Q13" s="135" t="s">
        <v>427</v>
      </c>
      <c r="R13" s="52"/>
      <c r="S13" s="52"/>
      <c r="T13" s="52"/>
      <c r="U13" s="51"/>
    </row>
    <row r="14" spans="1:21" x14ac:dyDescent="0.25">
      <c r="A14" s="16" t="s">
        <v>25</v>
      </c>
      <c r="B14" s="78">
        <v>55292</v>
      </c>
      <c r="C14" s="78"/>
      <c r="D14" s="78">
        <v>0</v>
      </c>
      <c r="E14" s="342">
        <v>35448</v>
      </c>
      <c r="F14" s="342"/>
      <c r="G14" s="56">
        <f t="shared" si="1"/>
        <v>90740</v>
      </c>
      <c r="H14" s="54">
        <v>112000</v>
      </c>
      <c r="I14" s="341">
        <f>G14-H14</f>
        <v>-21260</v>
      </c>
      <c r="K14" s="448" t="s">
        <v>908</v>
      </c>
      <c r="L14" s="371"/>
      <c r="M14" s="253"/>
      <c r="N14" s="253" t="s">
        <v>714</v>
      </c>
      <c r="O14" s="135" t="s">
        <v>670</v>
      </c>
      <c r="P14" s="135"/>
      <c r="Q14" s="135" t="s">
        <v>709</v>
      </c>
      <c r="R14" s="52" t="s">
        <v>356</v>
      </c>
      <c r="S14" s="52"/>
      <c r="T14" s="52"/>
      <c r="U14" s="51"/>
    </row>
    <row r="15" spans="1:21" x14ac:dyDescent="0.25">
      <c r="A15" s="16" t="s">
        <v>428</v>
      </c>
      <c r="B15" s="78">
        <v>64624</v>
      </c>
      <c r="C15" s="78">
        <v>0</v>
      </c>
      <c r="D15" s="78">
        <v>0</v>
      </c>
      <c r="E15" s="342">
        <v>60500</v>
      </c>
      <c r="F15" s="342">
        <v>16500</v>
      </c>
      <c r="G15" s="56">
        <f t="shared" si="1"/>
        <v>125124</v>
      </c>
      <c r="H15" s="54">
        <v>98000</v>
      </c>
      <c r="I15" s="341">
        <f>G15-H15+G16-H16</f>
        <v>53028</v>
      </c>
      <c r="K15" s="371"/>
      <c r="L15" s="371"/>
      <c r="M15" s="35"/>
      <c r="N15" s="35" t="s">
        <v>711</v>
      </c>
      <c r="O15" s="135" t="s">
        <v>671</v>
      </c>
      <c r="P15" s="240" t="s">
        <v>661</v>
      </c>
      <c r="Q15" s="240"/>
      <c r="R15" s="238"/>
      <c r="S15" s="238"/>
      <c r="T15" s="238"/>
      <c r="U15" s="51"/>
    </row>
    <row r="16" spans="1:21" x14ac:dyDescent="0.25">
      <c r="A16" s="16" t="s">
        <v>94</v>
      </c>
      <c r="B16" s="78">
        <v>25904</v>
      </c>
      <c r="C16" s="78">
        <v>0</v>
      </c>
      <c r="D16" s="78">
        <v>0</v>
      </c>
      <c r="E16" s="342">
        <v>0</v>
      </c>
      <c r="F16" s="342"/>
      <c r="G16" s="56">
        <f t="shared" si="1"/>
        <v>25904</v>
      </c>
      <c r="H16" s="54">
        <v>0</v>
      </c>
      <c r="I16" s="341">
        <v>0</v>
      </c>
      <c r="K16" s="371"/>
      <c r="L16" s="371"/>
      <c r="M16" s="253"/>
      <c r="N16" s="253" t="s">
        <v>715</v>
      </c>
      <c r="O16" s="240"/>
      <c r="P16" s="240" t="s">
        <v>661</v>
      </c>
      <c r="Q16" s="240" t="s">
        <v>429</v>
      </c>
      <c r="R16" s="238"/>
      <c r="S16" s="238"/>
      <c r="T16" s="238"/>
      <c r="U16" s="51"/>
    </row>
    <row r="17" spans="1:21" ht="15.75" thickBot="1" x14ac:dyDescent="0.3">
      <c r="A17" s="16" t="s">
        <v>15</v>
      </c>
      <c r="B17" s="78">
        <v>0</v>
      </c>
      <c r="C17" s="78">
        <v>0</v>
      </c>
      <c r="D17" s="78">
        <v>0</v>
      </c>
      <c r="E17" s="343">
        <v>794</v>
      </c>
      <c r="F17" s="343"/>
      <c r="G17" s="56">
        <f t="shared" si="1"/>
        <v>794</v>
      </c>
      <c r="H17" s="54">
        <v>1500</v>
      </c>
      <c r="I17" s="341">
        <f>G17-H17</f>
        <v>-706</v>
      </c>
      <c r="K17" s="371"/>
      <c r="L17" s="371"/>
      <c r="M17" s="135"/>
      <c r="N17" s="135"/>
      <c r="O17" s="135"/>
      <c r="P17" s="135"/>
      <c r="Q17" s="135"/>
      <c r="R17" s="241"/>
      <c r="S17" s="241"/>
      <c r="T17" s="241"/>
      <c r="U17" s="51"/>
    </row>
    <row r="18" spans="1:21" ht="25.5" thickBot="1" x14ac:dyDescent="0.3">
      <c r="A18" s="16" t="s">
        <v>31</v>
      </c>
      <c r="B18" s="17">
        <f t="shared" ref="B18:D18" si="2">SUM(B5:B17)</f>
        <v>302184</v>
      </c>
      <c r="C18" s="17">
        <f t="shared" si="2"/>
        <v>0</v>
      </c>
      <c r="D18" s="344">
        <f t="shared" si="2"/>
        <v>0</v>
      </c>
      <c r="E18" s="345">
        <f t="shared" ref="E18:F18" si="3">SUM(E5:E17)</f>
        <v>177192</v>
      </c>
      <c r="F18" s="345">
        <f t="shared" si="3"/>
        <v>41420</v>
      </c>
      <c r="G18" s="21">
        <f>SUM(G5:G17)</f>
        <v>498796</v>
      </c>
      <c r="H18" s="19">
        <f>SUM(H5:H17)</f>
        <v>601100</v>
      </c>
      <c r="I18" s="346">
        <f>G18-H18</f>
        <v>-102304</v>
      </c>
      <c r="J18" s="14"/>
      <c r="K18" s="370"/>
      <c r="L18" s="370" t="s">
        <v>757</v>
      </c>
      <c r="M18" s="137"/>
      <c r="N18" s="137"/>
      <c r="O18" s="242"/>
      <c r="P18" s="242" t="s">
        <v>663</v>
      </c>
      <c r="Q18" s="242" t="s">
        <v>430</v>
      </c>
      <c r="R18" s="243"/>
      <c r="S18" s="243" t="s">
        <v>218</v>
      </c>
      <c r="T18" s="243" t="s">
        <v>218</v>
      </c>
      <c r="U18" s="51"/>
    </row>
    <row r="19" spans="1:21" x14ac:dyDescent="0.25">
      <c r="B19" s="449" t="s">
        <v>914</v>
      </c>
      <c r="E19" s="347"/>
      <c r="F19" s="347"/>
      <c r="K19" s="371"/>
      <c r="L19" s="371"/>
      <c r="M19" s="33"/>
      <c r="N19" s="33"/>
      <c r="O19" s="135"/>
      <c r="P19" s="135"/>
      <c r="Q19" s="135"/>
      <c r="R19" s="287"/>
      <c r="S19" s="287"/>
      <c r="T19" s="287"/>
      <c r="U19" s="51"/>
    </row>
    <row r="20" spans="1:21" ht="18.95" customHeight="1" x14ac:dyDescent="0.25">
      <c r="E20" s="59"/>
      <c r="F20" s="348"/>
      <c r="G20" s="125"/>
      <c r="H20" s="368">
        <v>-97500</v>
      </c>
      <c r="I20" s="369" t="s">
        <v>748</v>
      </c>
      <c r="K20" s="377"/>
      <c r="L20" s="377"/>
      <c r="M20" s="253"/>
      <c r="N20" s="253"/>
      <c r="O20" s="240"/>
      <c r="P20" s="240" t="s">
        <v>664</v>
      </c>
      <c r="Q20" s="240" t="s">
        <v>443</v>
      </c>
      <c r="R20" s="287"/>
      <c r="S20" s="287"/>
      <c r="T20" s="287"/>
      <c r="U20" s="51"/>
    </row>
    <row r="21" spans="1:21" ht="15.75" thickBot="1" x14ac:dyDescent="0.3">
      <c r="G21" s="47"/>
      <c r="H21" s="341"/>
      <c r="K21" s="371"/>
      <c r="L21" s="371"/>
      <c r="M21" s="40"/>
      <c r="N21" s="40"/>
      <c r="O21" s="40"/>
      <c r="P21" s="40"/>
      <c r="Q21" s="40"/>
      <c r="U21" s="51"/>
    </row>
    <row r="22" spans="1:21" ht="15.75" thickBot="1" x14ac:dyDescent="0.3">
      <c r="G22" s="349"/>
      <c r="H22" s="48">
        <f>H18+H20+H21</f>
        <v>503600</v>
      </c>
      <c r="I22" s="346">
        <f>G18-H22</f>
        <v>-4804</v>
      </c>
      <c r="K22" s="371"/>
      <c r="L22" s="371"/>
      <c r="M22" s="40"/>
      <c r="N22" s="40"/>
      <c r="O22" s="40"/>
      <c r="P22" s="40"/>
      <c r="Q22" s="40"/>
      <c r="U22" s="51"/>
    </row>
    <row r="23" spans="1:21" x14ac:dyDescent="0.25">
      <c r="A23" s="139" t="s">
        <v>57</v>
      </c>
      <c r="K23" s="371"/>
      <c r="L23" s="371"/>
      <c r="M23" s="40"/>
      <c r="N23" s="40"/>
    </row>
    <row r="24" spans="1:21" ht="9" customHeight="1" x14ac:dyDescent="0.25">
      <c r="A24" s="75"/>
      <c r="B24" s="75"/>
      <c r="C24" s="75"/>
      <c r="D24" s="75"/>
      <c r="E24" s="75"/>
      <c r="F24" s="75"/>
      <c r="G24" s="75"/>
      <c r="H24" s="75"/>
      <c r="I24" s="75"/>
      <c r="J24" s="134"/>
      <c r="K24" s="372"/>
      <c r="L24" s="372"/>
      <c r="M24" s="134"/>
      <c r="N24" s="75"/>
      <c r="O24" s="75"/>
      <c r="P24" s="75"/>
      <c r="Q24" s="75"/>
      <c r="R24" s="75"/>
    </row>
    <row r="25" spans="1:21" x14ac:dyDescent="0.25">
      <c r="F25" s="47"/>
      <c r="G25" s="341"/>
      <c r="J25" s="40"/>
      <c r="K25" s="371"/>
      <c r="L25" s="371"/>
      <c r="M25" s="40"/>
      <c r="Q25" s="51"/>
    </row>
    <row r="26" spans="1:21" ht="60" x14ac:dyDescent="0.25">
      <c r="A26" s="350" t="s">
        <v>431</v>
      </c>
      <c r="B26" s="351" t="s">
        <v>432</v>
      </c>
      <c r="C26" s="351" t="s">
        <v>433</v>
      </c>
      <c r="D26" s="352" t="s">
        <v>434</v>
      </c>
      <c r="E26" s="353" t="s">
        <v>749</v>
      </c>
      <c r="F26" s="354" t="s">
        <v>754</v>
      </c>
      <c r="G26" s="351" t="s">
        <v>437</v>
      </c>
      <c r="H26" s="355" t="s">
        <v>755</v>
      </c>
      <c r="I26" s="355" t="s">
        <v>756</v>
      </c>
      <c r="J26" s="356" t="s">
        <v>750</v>
      </c>
      <c r="K26" s="371" t="s">
        <v>909</v>
      </c>
      <c r="L26" s="371" t="s">
        <v>747</v>
      </c>
      <c r="M26" s="33"/>
    </row>
    <row r="27" spans="1:21" x14ac:dyDescent="0.25">
      <c r="A27" s="320"/>
      <c r="D27" s="16"/>
      <c r="E27" s="14"/>
      <c r="F27" s="18"/>
      <c r="G27" s="15"/>
      <c r="H27" s="358"/>
      <c r="I27" s="233"/>
      <c r="J27" s="357"/>
      <c r="K27" s="371"/>
      <c r="L27" s="371"/>
      <c r="M27" s="40"/>
    </row>
    <row r="28" spans="1:21" x14ac:dyDescent="0.25">
      <c r="A28" s="359" t="s">
        <v>37</v>
      </c>
      <c r="B28" s="65"/>
      <c r="C28" s="78"/>
      <c r="D28" s="78">
        <v>0</v>
      </c>
      <c r="E28" s="56">
        <f t="shared" ref="E28:E39" si="4">D28+C28+B28</f>
        <v>0</v>
      </c>
      <c r="F28" s="54"/>
      <c r="G28" s="341">
        <f t="shared" ref="G28:G35" si="5">E28-F28</f>
        <v>0</v>
      </c>
      <c r="H28" s="360">
        <v>16500</v>
      </c>
      <c r="I28" s="233"/>
      <c r="J28" s="361">
        <f>B28+C28+D28+H28+I28</f>
        <v>16500</v>
      </c>
      <c r="K28" s="373"/>
      <c r="L28" s="373"/>
      <c r="M28" s="41"/>
    </row>
    <row r="29" spans="1:21" x14ac:dyDescent="0.25">
      <c r="A29" s="359" t="s">
        <v>13</v>
      </c>
      <c r="B29" s="65"/>
      <c r="C29" s="78"/>
      <c r="D29" s="78">
        <v>0</v>
      </c>
      <c r="E29" s="56">
        <f t="shared" si="4"/>
        <v>0</v>
      </c>
      <c r="F29" s="54"/>
      <c r="G29" s="341">
        <f t="shared" si="5"/>
        <v>0</v>
      </c>
      <c r="H29" s="362">
        <v>2750</v>
      </c>
      <c r="I29" s="233"/>
      <c r="J29" s="361">
        <f t="shared" ref="J29:J39" si="6">B29+C29+D29+H29+I29</f>
        <v>2750</v>
      </c>
      <c r="K29" s="374"/>
      <c r="L29" s="374"/>
      <c r="M29" s="46"/>
    </row>
    <row r="30" spans="1:21" x14ac:dyDescent="0.25">
      <c r="A30" s="359" t="s">
        <v>127</v>
      </c>
      <c r="B30" s="65"/>
      <c r="C30" s="78"/>
      <c r="D30" s="78">
        <v>0</v>
      </c>
      <c r="E30" s="56">
        <f t="shared" si="4"/>
        <v>0</v>
      </c>
      <c r="F30" s="54"/>
      <c r="G30" s="341">
        <f t="shared" si="5"/>
        <v>0</v>
      </c>
      <c r="H30" s="362">
        <v>700</v>
      </c>
      <c r="I30" s="233"/>
      <c r="J30" s="361">
        <f t="shared" si="6"/>
        <v>700</v>
      </c>
      <c r="K30" s="375"/>
      <c r="L30" s="375"/>
      <c r="M30" s="52"/>
    </row>
    <row r="31" spans="1:21" x14ac:dyDescent="0.25">
      <c r="A31" s="359" t="s">
        <v>36</v>
      </c>
      <c r="B31" s="65"/>
      <c r="C31" s="78"/>
      <c r="D31" s="78">
        <v>0</v>
      </c>
      <c r="E31" s="56">
        <f t="shared" si="4"/>
        <v>0</v>
      </c>
      <c r="F31" s="54"/>
      <c r="G31" s="341">
        <f t="shared" si="5"/>
        <v>0</v>
      </c>
      <c r="H31" s="362">
        <v>5500</v>
      </c>
      <c r="I31" s="233"/>
      <c r="J31" s="361">
        <f t="shared" si="6"/>
        <v>5500</v>
      </c>
      <c r="K31" s="373"/>
      <c r="L31" s="373"/>
      <c r="M31" s="41"/>
    </row>
    <row r="32" spans="1:21" x14ac:dyDescent="0.25">
      <c r="A32" s="359" t="s">
        <v>705</v>
      </c>
      <c r="B32" s="65"/>
      <c r="C32" s="78"/>
      <c r="D32" s="78">
        <v>0</v>
      </c>
      <c r="E32" s="56">
        <f t="shared" si="4"/>
        <v>0</v>
      </c>
      <c r="F32" s="54"/>
      <c r="G32" s="341">
        <f t="shared" si="5"/>
        <v>0</v>
      </c>
      <c r="H32" s="362">
        <v>49500</v>
      </c>
      <c r="I32" s="233"/>
      <c r="J32" s="361">
        <f t="shared" si="6"/>
        <v>49500</v>
      </c>
      <c r="K32" s="373"/>
      <c r="L32" s="373"/>
      <c r="M32" s="41"/>
    </row>
    <row r="33" spans="1:13" x14ac:dyDescent="0.25">
      <c r="A33" s="359" t="s">
        <v>706</v>
      </c>
      <c r="B33" s="65"/>
      <c r="C33" s="78"/>
      <c r="D33" s="78">
        <v>0</v>
      </c>
      <c r="E33" s="56">
        <f t="shared" si="4"/>
        <v>0</v>
      </c>
      <c r="F33" s="54"/>
      <c r="G33" s="341">
        <f t="shared" si="5"/>
        <v>0</v>
      </c>
      <c r="H33" s="362">
        <v>11000</v>
      </c>
      <c r="I33" s="233"/>
      <c r="J33" s="361">
        <f t="shared" si="6"/>
        <v>11000</v>
      </c>
      <c r="K33" s="373"/>
      <c r="L33" s="373"/>
      <c r="M33" s="41"/>
    </row>
    <row r="34" spans="1:13" x14ac:dyDescent="0.25">
      <c r="A34" s="359" t="s">
        <v>707</v>
      </c>
      <c r="B34" s="65"/>
      <c r="C34" s="78"/>
      <c r="D34" s="78">
        <v>0</v>
      </c>
      <c r="E34" s="56">
        <f t="shared" si="4"/>
        <v>0</v>
      </c>
      <c r="F34" s="54">
        <v>21000</v>
      </c>
      <c r="G34" s="341">
        <f t="shared" si="5"/>
        <v>-21000</v>
      </c>
      <c r="H34" s="362">
        <v>0</v>
      </c>
      <c r="I34" s="233"/>
      <c r="J34" s="361">
        <f t="shared" si="6"/>
        <v>0</v>
      </c>
      <c r="K34" s="373" t="s">
        <v>910</v>
      </c>
      <c r="L34" s="373"/>
      <c r="M34" s="41"/>
    </row>
    <row r="35" spans="1:13" x14ac:dyDescent="0.25">
      <c r="A35" s="359" t="s">
        <v>751</v>
      </c>
      <c r="B35" s="65"/>
      <c r="C35" s="78"/>
      <c r="D35" s="78">
        <v>0</v>
      </c>
      <c r="E35" s="56">
        <f t="shared" si="4"/>
        <v>0</v>
      </c>
      <c r="F35" s="54"/>
      <c r="G35" s="341">
        <f t="shared" si="5"/>
        <v>0</v>
      </c>
      <c r="H35" s="362">
        <v>0</v>
      </c>
      <c r="I35" s="233"/>
      <c r="J35" s="361">
        <f t="shared" si="6"/>
        <v>0</v>
      </c>
      <c r="K35" s="375"/>
      <c r="L35" s="375"/>
      <c r="M35" s="52"/>
    </row>
    <row r="36" spans="1:13" x14ac:dyDescent="0.25">
      <c r="A36" s="359" t="s">
        <v>25</v>
      </c>
      <c r="B36" s="65"/>
      <c r="C36" s="78"/>
      <c r="D36" s="78">
        <v>0</v>
      </c>
      <c r="E36" s="56">
        <f t="shared" si="4"/>
        <v>0</v>
      </c>
      <c r="F36" s="54">
        <v>26000</v>
      </c>
      <c r="G36" s="341">
        <f>E36-F36</f>
        <v>-26000</v>
      </c>
      <c r="H36" s="362">
        <v>26204</v>
      </c>
      <c r="I36" s="233"/>
      <c r="J36" s="361">
        <f t="shared" si="6"/>
        <v>26204</v>
      </c>
      <c r="K36" s="373" t="s">
        <v>907</v>
      </c>
      <c r="L36" s="373"/>
      <c r="M36" s="41"/>
    </row>
    <row r="37" spans="1:13" x14ac:dyDescent="0.25">
      <c r="A37" s="359" t="s">
        <v>428</v>
      </c>
      <c r="B37" s="65"/>
      <c r="C37" s="78"/>
      <c r="D37" s="78">
        <v>0</v>
      </c>
      <c r="E37" s="56">
        <f t="shared" si="4"/>
        <v>0</v>
      </c>
      <c r="F37" s="54">
        <v>40000</v>
      </c>
      <c r="G37" s="341">
        <f>E37-F37</f>
        <v>-40000</v>
      </c>
      <c r="H37" s="362">
        <v>71500</v>
      </c>
      <c r="I37" s="233"/>
      <c r="J37" s="361">
        <f t="shared" si="6"/>
        <v>71500</v>
      </c>
      <c r="K37" s="373" t="s">
        <v>906</v>
      </c>
      <c r="L37" s="373"/>
      <c r="M37" s="41"/>
    </row>
    <row r="38" spans="1:13" x14ac:dyDescent="0.25">
      <c r="A38" s="359" t="s">
        <v>94</v>
      </c>
      <c r="B38" s="65"/>
      <c r="C38" s="78"/>
      <c r="D38" s="78">
        <v>0</v>
      </c>
      <c r="E38" s="56">
        <f t="shared" si="4"/>
        <v>0</v>
      </c>
      <c r="F38" s="54">
        <v>5000</v>
      </c>
      <c r="G38" s="341">
        <f>E38-F38</f>
        <v>-5000</v>
      </c>
      <c r="H38" s="362">
        <v>0</v>
      </c>
      <c r="I38" s="233"/>
      <c r="J38" s="361">
        <f t="shared" si="6"/>
        <v>0</v>
      </c>
      <c r="K38" s="373" t="s">
        <v>906</v>
      </c>
      <c r="L38" s="373"/>
      <c r="M38" s="41"/>
    </row>
    <row r="39" spans="1:13" ht="15.75" thickBot="1" x14ac:dyDescent="0.3">
      <c r="A39" s="359" t="s">
        <v>15</v>
      </c>
      <c r="B39" s="65"/>
      <c r="C39" s="78"/>
      <c r="D39" s="78">
        <v>0</v>
      </c>
      <c r="E39" s="56">
        <f t="shared" si="4"/>
        <v>0</v>
      </c>
      <c r="F39" s="54"/>
      <c r="G39" s="341">
        <f>E39-F39</f>
        <v>0</v>
      </c>
      <c r="H39" s="362">
        <v>794</v>
      </c>
      <c r="I39" s="233"/>
      <c r="J39" s="361">
        <f t="shared" si="6"/>
        <v>794</v>
      </c>
      <c r="K39" s="371"/>
      <c r="L39" s="371"/>
      <c r="M39" s="40"/>
    </row>
    <row r="40" spans="1:13" ht="15.75" thickBot="1" x14ac:dyDescent="0.3">
      <c r="A40" s="359" t="s">
        <v>31</v>
      </c>
      <c r="B40" s="17">
        <f>SUM(B28:B39)</f>
        <v>0</v>
      </c>
      <c r="C40" s="17">
        <f>SUM(C28:C39)</f>
        <v>0</v>
      </c>
      <c r="D40" s="363">
        <f>SUM(D28:D39)</f>
        <v>0</v>
      </c>
      <c r="E40" s="21">
        <f>SUM(E28:E39)</f>
        <v>0</v>
      </c>
      <c r="F40" s="19">
        <f>SUM(F28:F39)</f>
        <v>92000</v>
      </c>
      <c r="G40" s="346">
        <f>E40-F40</f>
        <v>-92000</v>
      </c>
      <c r="H40" s="364">
        <f>SUM(H28:H39)</f>
        <v>184448</v>
      </c>
      <c r="I40" s="364">
        <f t="shared" ref="I40:J40" si="7">SUM(I28:I39)</f>
        <v>0</v>
      </c>
      <c r="J40" s="361">
        <f t="shared" si="7"/>
        <v>184448</v>
      </c>
      <c r="K40" s="373"/>
      <c r="L40" s="373"/>
      <c r="M40" s="41"/>
    </row>
    <row r="41" spans="1:13" x14ac:dyDescent="0.25">
      <c r="A41" s="320"/>
      <c r="B41" s="51"/>
      <c r="J41" s="40"/>
      <c r="K41" s="371"/>
      <c r="L41" s="371"/>
      <c r="M41" s="40"/>
    </row>
    <row r="42" spans="1:13" ht="24" x14ac:dyDescent="0.25">
      <c r="A42" s="320"/>
      <c r="D42" s="51"/>
      <c r="E42" s="47" t="s">
        <v>132</v>
      </c>
      <c r="F42" s="341">
        <v>-92000</v>
      </c>
      <c r="J42" s="40"/>
      <c r="K42" s="378" t="s">
        <v>905</v>
      </c>
      <c r="L42" s="378" t="s">
        <v>753</v>
      </c>
      <c r="M42" s="40"/>
    </row>
    <row r="43" spans="1:13" ht="15.75" thickBot="1" x14ac:dyDescent="0.3">
      <c r="A43" s="320"/>
      <c r="E43" s="47"/>
      <c r="F43" s="341"/>
      <c r="J43" s="40"/>
      <c r="K43" s="371"/>
      <c r="L43" s="371"/>
      <c r="M43" s="40"/>
    </row>
    <row r="44" spans="1:13" ht="15.75" thickBot="1" x14ac:dyDescent="0.3">
      <c r="A44" s="320"/>
      <c r="E44" s="349"/>
      <c r="F44" s="48">
        <f>F40+F42+F43</f>
        <v>0</v>
      </c>
      <c r="G44" s="346">
        <f>E40-F44</f>
        <v>0</v>
      </c>
      <c r="J44" s="40"/>
      <c r="K44" s="371"/>
      <c r="L44" s="371"/>
      <c r="M44" s="40"/>
    </row>
    <row r="45" spans="1:13" x14ac:dyDescent="0.25">
      <c r="A45" s="365"/>
      <c r="B45" s="366"/>
      <c r="C45" s="366"/>
      <c r="D45" s="366"/>
      <c r="E45" s="366"/>
      <c r="F45" s="366"/>
      <c r="G45" s="366"/>
      <c r="H45" s="366"/>
      <c r="I45" s="366"/>
      <c r="J45" s="367"/>
      <c r="K45" s="371"/>
      <c r="L45" s="371"/>
      <c r="M45" s="40"/>
    </row>
  </sheetData>
  <pageMargins left="0.7" right="0.7" top="0.75" bottom="0.75" header="0.3" footer="0.3"/>
  <pageSetup paperSize="9" scale="2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tabColor theme="6"/>
    <pageSetUpPr fitToPage="1"/>
  </sheetPr>
  <dimension ref="A1:X67"/>
  <sheetViews>
    <sheetView workbookViewId="0">
      <selection activeCell="B13" sqref="B13"/>
    </sheetView>
  </sheetViews>
  <sheetFormatPr baseColWidth="10" defaultColWidth="11.42578125" defaultRowHeight="15" x14ac:dyDescent="0.25"/>
  <cols>
    <col min="1" max="1" width="25.28515625" style="76" customWidth="1"/>
    <col min="2" max="2" width="11.85546875" style="76" customWidth="1"/>
    <col min="3" max="3" width="12.85546875" style="76" customWidth="1"/>
    <col min="4" max="4" width="11.85546875" style="76" customWidth="1"/>
    <col min="5" max="5" width="9.5703125" style="76" customWidth="1" collapsed="1"/>
    <col min="6" max="6" width="11.7109375" style="76" bestFit="1" customWidth="1"/>
    <col min="7" max="7" width="14.28515625" style="76" bestFit="1" customWidth="1"/>
    <col min="8" max="8" width="11.42578125" style="76"/>
    <col min="9" max="9" width="3.28515625" style="76" customWidth="1"/>
    <col min="10" max="10" width="43" style="76" customWidth="1"/>
    <col min="11" max="11" width="34" style="76" customWidth="1"/>
    <col min="12" max="12" width="26.140625" style="76" customWidth="1"/>
    <col min="13" max="13" width="24.140625" style="76" customWidth="1"/>
    <col min="14" max="18" width="31.7109375" style="76" bestFit="1" customWidth="1"/>
    <col min="19" max="19" width="33.85546875" style="76" bestFit="1" customWidth="1"/>
    <col min="20" max="20" width="25.85546875" style="76" bestFit="1" customWidth="1"/>
    <col min="21" max="21" width="26.140625" style="76" bestFit="1" customWidth="1"/>
    <col min="22" max="22" width="54" style="76" bestFit="1" customWidth="1"/>
    <col min="23" max="23" width="44.42578125" style="76" bestFit="1" customWidth="1"/>
    <col min="24" max="24" width="44.5703125" style="76" bestFit="1" customWidth="1"/>
    <col min="25" max="16384" width="11.42578125" style="76"/>
  </cols>
  <sheetData>
    <row r="1" spans="1:24" ht="15.75" thickBot="1" x14ac:dyDescent="0.3"/>
    <row r="2" spans="1:24" ht="15.75" thickBot="1" x14ac:dyDescent="0.3">
      <c r="A2" s="131">
        <v>43790</v>
      </c>
    </row>
    <row r="3" spans="1:24" ht="60" x14ac:dyDescent="0.25">
      <c r="A3" s="39" t="s">
        <v>59</v>
      </c>
      <c r="B3" s="22" t="s">
        <v>60</v>
      </c>
      <c r="C3" s="22" t="s">
        <v>151</v>
      </c>
      <c r="D3" s="31" t="s">
        <v>79</v>
      </c>
      <c r="E3" s="25" t="s">
        <v>125</v>
      </c>
      <c r="F3" s="20" t="s">
        <v>87</v>
      </c>
      <c r="G3" s="23" t="s">
        <v>420</v>
      </c>
      <c r="H3" s="22" t="s">
        <v>78</v>
      </c>
      <c r="J3" s="33" t="s">
        <v>446</v>
      </c>
      <c r="K3" s="33" t="s">
        <v>360</v>
      </c>
      <c r="L3" s="33" t="s">
        <v>222</v>
      </c>
      <c r="M3" s="33" t="s">
        <v>205</v>
      </c>
      <c r="N3" s="33" t="s">
        <v>195</v>
      </c>
      <c r="O3" s="33" t="s">
        <v>160</v>
      </c>
      <c r="P3" s="33" t="s">
        <v>150</v>
      </c>
      <c r="Q3" s="33" t="s">
        <v>141</v>
      </c>
      <c r="R3" s="33" t="s">
        <v>133</v>
      </c>
      <c r="S3" s="33" t="s">
        <v>123</v>
      </c>
      <c r="T3" s="33" t="s">
        <v>118</v>
      </c>
      <c r="U3" s="33" t="s">
        <v>114</v>
      </c>
      <c r="V3" s="33" t="s">
        <v>107</v>
      </c>
      <c r="W3" s="33" t="s">
        <v>98</v>
      </c>
      <c r="X3" s="33" t="s">
        <v>80</v>
      </c>
    </row>
    <row r="4" spans="1:24" x14ac:dyDescent="0.25">
      <c r="D4" s="24"/>
      <c r="E4" s="51"/>
      <c r="F4" s="14"/>
      <c r="G4" s="18"/>
      <c r="H4" s="44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21" customHeight="1" x14ac:dyDescent="0.25">
      <c r="A5" s="16" t="s">
        <v>37</v>
      </c>
      <c r="B5" s="78">
        <v>167568</v>
      </c>
      <c r="C5" s="78">
        <v>0</v>
      </c>
      <c r="D5" s="65">
        <v>0</v>
      </c>
      <c r="E5" s="55"/>
      <c r="F5" s="56">
        <f>D5+C5+B5</f>
        <v>167568</v>
      </c>
      <c r="G5" s="54">
        <v>234000</v>
      </c>
      <c r="H5" s="30">
        <f t="shared" ref="H5:H11" si="0">F5-G5</f>
        <v>-66432</v>
      </c>
      <c r="J5" s="118"/>
      <c r="K5" s="41" t="s">
        <v>359</v>
      </c>
      <c r="L5" s="33"/>
      <c r="M5" s="50"/>
      <c r="N5" s="50"/>
      <c r="O5" s="50"/>
      <c r="P5" s="50" t="s">
        <v>152</v>
      </c>
      <c r="Q5" s="50" t="s">
        <v>144</v>
      </c>
      <c r="R5" s="50" t="s">
        <v>135</v>
      </c>
      <c r="S5" s="50" t="s">
        <v>119</v>
      </c>
      <c r="T5" s="50" t="s">
        <v>119</v>
      </c>
      <c r="U5" s="50" t="s">
        <v>116</v>
      </c>
      <c r="V5" s="41" t="s">
        <v>86</v>
      </c>
      <c r="W5" s="41" t="s">
        <v>86</v>
      </c>
      <c r="X5" s="41" t="s">
        <v>86</v>
      </c>
    </row>
    <row r="6" spans="1:24" x14ac:dyDescent="0.25">
      <c r="A6" s="16" t="s">
        <v>27</v>
      </c>
      <c r="B6" s="78">
        <v>122960</v>
      </c>
      <c r="C6" s="78">
        <v>38238</v>
      </c>
      <c r="D6" s="65">
        <v>0</v>
      </c>
      <c r="E6" s="57"/>
      <c r="F6" s="56">
        <f t="shared" ref="F6:F13" si="1">D6+C6+B6</f>
        <v>161198</v>
      </c>
      <c r="G6" s="54">
        <v>135200</v>
      </c>
      <c r="H6" s="30">
        <f t="shared" si="0"/>
        <v>25998</v>
      </c>
      <c r="J6" s="118" t="s">
        <v>421</v>
      </c>
      <c r="K6" s="41" t="s">
        <v>358</v>
      </c>
      <c r="L6" s="52"/>
      <c r="M6" s="52" t="s">
        <v>206</v>
      </c>
      <c r="N6" s="52"/>
      <c r="O6" s="52"/>
      <c r="P6" s="52"/>
      <c r="Q6" s="52"/>
      <c r="R6" s="52"/>
      <c r="S6" s="52"/>
      <c r="T6" s="52"/>
      <c r="U6" s="52"/>
      <c r="V6" s="46" t="s">
        <v>112</v>
      </c>
      <c r="W6" s="46" t="s">
        <v>99</v>
      </c>
      <c r="X6" s="40"/>
    </row>
    <row r="7" spans="1:24" x14ac:dyDescent="0.25">
      <c r="A7" s="16" t="s">
        <v>13</v>
      </c>
      <c r="B7" s="78">
        <v>10560</v>
      </c>
      <c r="C7" s="78">
        <v>0</v>
      </c>
      <c r="D7" s="65">
        <v>0</v>
      </c>
      <c r="E7" s="57"/>
      <c r="F7" s="56">
        <f t="shared" si="1"/>
        <v>10560</v>
      </c>
      <c r="G7" s="54">
        <v>13860</v>
      </c>
      <c r="H7" s="30">
        <f t="shared" si="0"/>
        <v>-3300</v>
      </c>
      <c r="J7" s="119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 t="s">
        <v>113</v>
      </c>
      <c r="W7" s="46" t="s">
        <v>100</v>
      </c>
      <c r="X7" s="41" t="s">
        <v>88</v>
      </c>
    </row>
    <row r="8" spans="1:24" x14ac:dyDescent="0.25">
      <c r="A8" s="16" t="s">
        <v>127</v>
      </c>
      <c r="B8" s="79">
        <v>2902</v>
      </c>
      <c r="C8" s="78">
        <v>0</v>
      </c>
      <c r="D8" s="77">
        <v>0</v>
      </c>
      <c r="E8" s="57"/>
      <c r="F8" s="56">
        <f t="shared" si="1"/>
        <v>2902</v>
      </c>
      <c r="G8" s="54">
        <v>0</v>
      </c>
      <c r="H8" s="30">
        <f t="shared" si="0"/>
        <v>2902</v>
      </c>
      <c r="J8" s="120"/>
      <c r="K8" s="52"/>
      <c r="L8" s="52"/>
      <c r="M8" s="52"/>
      <c r="N8" s="52"/>
      <c r="O8" s="52"/>
      <c r="P8" s="52"/>
      <c r="Q8" s="52"/>
      <c r="R8" s="52"/>
      <c r="S8" s="52" t="s">
        <v>128</v>
      </c>
      <c r="T8" s="46"/>
      <c r="U8" s="46"/>
      <c r="V8" s="46"/>
      <c r="W8" s="46"/>
      <c r="X8" s="41"/>
    </row>
    <row r="9" spans="1:24" x14ac:dyDescent="0.25">
      <c r="A9" s="16" t="s">
        <v>36</v>
      </c>
      <c r="B9" s="79">
        <v>16262</v>
      </c>
      <c r="C9" s="78">
        <v>2750</v>
      </c>
      <c r="D9" s="65">
        <v>0</v>
      </c>
      <c r="E9" s="57"/>
      <c r="F9" s="56">
        <f t="shared" si="1"/>
        <v>19012</v>
      </c>
      <c r="G9" s="54">
        <v>18000</v>
      </c>
      <c r="H9" s="30">
        <f t="shared" si="0"/>
        <v>1012</v>
      </c>
      <c r="J9" s="118"/>
      <c r="K9" s="41"/>
      <c r="L9" s="41"/>
      <c r="M9" s="41"/>
      <c r="N9" s="41"/>
      <c r="O9" s="41"/>
      <c r="P9" s="41"/>
      <c r="Q9" s="41" t="s">
        <v>143</v>
      </c>
      <c r="R9" s="41"/>
      <c r="S9" s="40"/>
      <c r="T9" s="40"/>
      <c r="U9" s="40"/>
      <c r="V9" s="40"/>
      <c r="W9" s="40"/>
      <c r="X9" s="40"/>
    </row>
    <row r="10" spans="1:24" x14ac:dyDescent="0.25">
      <c r="A10" s="16" t="s">
        <v>22</v>
      </c>
      <c r="B10" s="79">
        <v>56750</v>
      </c>
      <c r="C10" s="78">
        <v>14746</v>
      </c>
      <c r="D10" s="65">
        <v>0</v>
      </c>
      <c r="E10" s="57"/>
      <c r="F10" s="56">
        <f t="shared" si="1"/>
        <v>71496</v>
      </c>
      <c r="G10" s="54">
        <v>74600</v>
      </c>
      <c r="H10" s="30">
        <f t="shared" si="0"/>
        <v>-3104</v>
      </c>
      <c r="J10" s="118"/>
      <c r="K10" s="41"/>
      <c r="L10" s="41"/>
      <c r="M10" s="41"/>
      <c r="N10" s="41"/>
      <c r="O10" s="41"/>
      <c r="P10" s="41"/>
      <c r="Q10" s="41" t="s">
        <v>145</v>
      </c>
      <c r="R10" s="41"/>
      <c r="S10" s="41"/>
      <c r="T10" s="41"/>
      <c r="U10" s="41"/>
      <c r="V10" s="41" t="s">
        <v>110</v>
      </c>
      <c r="W10" s="41" t="s">
        <v>101</v>
      </c>
      <c r="X10" s="41" t="s">
        <v>89</v>
      </c>
    </row>
    <row r="11" spans="1:24" x14ac:dyDescent="0.25">
      <c r="A11" s="16" t="s">
        <v>29</v>
      </c>
      <c r="B11" s="79">
        <v>24896</v>
      </c>
      <c r="C11" s="121">
        <v>5500</v>
      </c>
      <c r="D11" s="65"/>
      <c r="E11" s="57"/>
      <c r="F11" s="56">
        <f t="shared" si="1"/>
        <v>30396</v>
      </c>
      <c r="G11" s="54">
        <v>37400</v>
      </c>
      <c r="H11" s="30">
        <f t="shared" si="0"/>
        <v>-7004</v>
      </c>
      <c r="J11" s="118" t="s">
        <v>447</v>
      </c>
      <c r="K11" s="41"/>
      <c r="L11" s="41"/>
      <c r="M11" s="41"/>
      <c r="N11" s="41" t="s">
        <v>196</v>
      </c>
      <c r="O11" s="41"/>
      <c r="P11" s="41"/>
      <c r="Q11" s="41" t="s">
        <v>148</v>
      </c>
      <c r="R11" s="41"/>
      <c r="S11" s="41"/>
      <c r="T11" s="41"/>
      <c r="U11" s="41"/>
      <c r="V11" s="41"/>
      <c r="W11" s="40"/>
      <c r="X11" s="40"/>
    </row>
    <row r="12" spans="1:24" ht="34.5" x14ac:dyDescent="0.25">
      <c r="A12" s="16" t="s">
        <v>19</v>
      </c>
      <c r="B12" s="79">
        <v>130854</v>
      </c>
      <c r="C12" s="78">
        <v>0</v>
      </c>
      <c r="D12" s="65">
        <v>0</v>
      </c>
      <c r="E12" s="57"/>
      <c r="F12" s="56">
        <f t="shared" si="1"/>
        <v>130854</v>
      </c>
      <c r="G12" s="54">
        <v>334900</v>
      </c>
      <c r="H12" s="30">
        <f>F12-G12+F13</f>
        <v>-158437.5</v>
      </c>
      <c r="J12" s="118" t="s">
        <v>422</v>
      </c>
      <c r="K12" s="41"/>
      <c r="L12" s="41"/>
      <c r="M12" s="41"/>
      <c r="N12" s="41" t="s">
        <v>197</v>
      </c>
      <c r="O12" s="50"/>
      <c r="P12" s="50" t="s">
        <v>153</v>
      </c>
      <c r="Q12" s="50" t="s">
        <v>146</v>
      </c>
      <c r="R12" s="50"/>
      <c r="S12" s="50"/>
      <c r="T12" s="50"/>
      <c r="U12" s="50"/>
      <c r="V12" s="50" t="s">
        <v>111</v>
      </c>
      <c r="W12" s="41" t="s">
        <v>103</v>
      </c>
      <c r="X12" s="42" t="s">
        <v>90</v>
      </c>
    </row>
    <row r="13" spans="1:24" x14ac:dyDescent="0.25">
      <c r="A13" s="16" t="s">
        <v>56</v>
      </c>
      <c r="B13" s="78">
        <f>29*((525+496)/2)</f>
        <v>14804.5</v>
      </c>
      <c r="C13" s="78">
        <v>30804</v>
      </c>
      <c r="D13" s="65">
        <v>0</v>
      </c>
      <c r="E13" s="57"/>
      <c r="F13" s="56">
        <f t="shared" si="1"/>
        <v>45608.5</v>
      </c>
      <c r="G13" s="54"/>
      <c r="H13" s="30"/>
      <c r="J13" s="120"/>
      <c r="K13" s="52"/>
      <c r="L13" s="52"/>
      <c r="M13" s="52"/>
      <c r="N13" s="52"/>
      <c r="O13" s="52"/>
      <c r="P13" s="52" t="s">
        <v>156</v>
      </c>
      <c r="Q13" s="46"/>
      <c r="R13" s="46" t="s">
        <v>136</v>
      </c>
      <c r="S13" s="41"/>
      <c r="T13" s="41"/>
      <c r="U13" s="41"/>
      <c r="V13" s="41"/>
      <c r="W13" s="41" t="s">
        <v>102</v>
      </c>
      <c r="X13" s="41"/>
    </row>
    <row r="14" spans="1:24" ht="23.25" x14ac:dyDescent="0.25">
      <c r="A14" s="16" t="s">
        <v>25</v>
      </c>
      <c r="B14" s="78">
        <v>133384</v>
      </c>
      <c r="C14" s="121">
        <v>33660</v>
      </c>
      <c r="D14" s="65">
        <v>0</v>
      </c>
      <c r="E14" s="57">
        <v>-7480</v>
      </c>
      <c r="F14" s="56">
        <f>D14+C14+E14+B14</f>
        <v>159564</v>
      </c>
      <c r="G14" s="54">
        <v>10800</v>
      </c>
      <c r="H14" s="30">
        <f>F14-G14</f>
        <v>148764</v>
      </c>
      <c r="J14" s="118" t="s">
        <v>448</v>
      </c>
      <c r="K14" s="41" t="s">
        <v>357</v>
      </c>
      <c r="L14" s="41" t="s">
        <v>223</v>
      </c>
      <c r="M14" s="41" t="s">
        <v>207</v>
      </c>
      <c r="N14" s="41" t="s">
        <v>196</v>
      </c>
      <c r="O14" s="50"/>
      <c r="P14" s="50" t="s">
        <v>154</v>
      </c>
      <c r="Q14" s="50"/>
      <c r="R14" s="50" t="s">
        <v>135</v>
      </c>
      <c r="S14" s="41" t="s">
        <v>120</v>
      </c>
      <c r="T14" s="41" t="s">
        <v>120</v>
      </c>
      <c r="U14" s="41" t="s">
        <v>85</v>
      </c>
      <c r="V14" s="41" t="s">
        <v>85</v>
      </c>
      <c r="W14" s="41" t="s">
        <v>85</v>
      </c>
      <c r="X14" s="41" t="s">
        <v>85</v>
      </c>
    </row>
    <row r="15" spans="1:24" ht="23.25" x14ac:dyDescent="0.25">
      <c r="A15" s="16" t="s">
        <v>124</v>
      </c>
      <c r="B15" s="78">
        <v>219614</v>
      </c>
      <c r="C15" s="78">
        <v>49500</v>
      </c>
      <c r="D15" s="65"/>
      <c r="E15" s="57"/>
      <c r="F15" s="56">
        <f>D15+C15+B15</f>
        <v>269114</v>
      </c>
      <c r="G15" s="54">
        <v>156200</v>
      </c>
      <c r="H15" s="30">
        <f>F15-G15</f>
        <v>112914</v>
      </c>
      <c r="J15" s="122"/>
      <c r="K15" s="50"/>
      <c r="L15" s="50"/>
      <c r="M15" s="50"/>
      <c r="N15" s="50"/>
      <c r="O15" s="50"/>
      <c r="P15" s="50" t="s">
        <v>155</v>
      </c>
      <c r="Q15" s="50" t="s">
        <v>147</v>
      </c>
      <c r="R15" s="41"/>
      <c r="S15" s="41"/>
      <c r="T15" s="41"/>
      <c r="U15" s="41"/>
      <c r="V15" s="41" t="s">
        <v>108</v>
      </c>
      <c r="W15" s="41" t="s">
        <v>103</v>
      </c>
      <c r="X15" s="41" t="s">
        <v>88</v>
      </c>
    </row>
    <row r="16" spans="1:24" ht="15.75" thickBot="1" x14ac:dyDescent="0.3">
      <c r="A16" s="16" t="s">
        <v>15</v>
      </c>
      <c r="B16" s="78">
        <v>1330</v>
      </c>
      <c r="C16" s="78">
        <v>0</v>
      </c>
      <c r="D16" s="65">
        <v>0</v>
      </c>
      <c r="E16" s="57"/>
      <c r="F16" s="56">
        <f>D16+C16+B16</f>
        <v>1330</v>
      </c>
      <c r="G16" s="54">
        <v>1500</v>
      </c>
      <c r="H16" s="30">
        <f>F16-G16</f>
        <v>-170</v>
      </c>
      <c r="J16" s="123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ht="40.5" customHeight="1" thickBot="1" x14ac:dyDescent="0.3">
      <c r="A17" s="16" t="s">
        <v>31</v>
      </c>
      <c r="B17" s="17">
        <f>SUM(B5:B16)</f>
        <v>901884.5</v>
      </c>
      <c r="C17" s="17">
        <f>SUM(C5:C16)</f>
        <v>175198</v>
      </c>
      <c r="D17" s="12">
        <f>SUM(D5:D16)</f>
        <v>0</v>
      </c>
      <c r="E17" s="14"/>
      <c r="F17" s="21">
        <f>SUM(F5:F16)</f>
        <v>1069602.5</v>
      </c>
      <c r="G17" s="19">
        <f>SUM(G5:G16)</f>
        <v>1016460</v>
      </c>
      <c r="H17" s="45">
        <f>F17-G17</f>
        <v>53142.5</v>
      </c>
      <c r="I17" s="14"/>
      <c r="J17" s="132" t="s">
        <v>442</v>
      </c>
      <c r="K17" s="43" t="s">
        <v>208</v>
      </c>
      <c r="L17" s="43" t="s">
        <v>208</v>
      </c>
      <c r="M17" s="43" t="s">
        <v>208</v>
      </c>
      <c r="N17" s="43" t="s">
        <v>198</v>
      </c>
      <c r="O17" s="43" t="s">
        <v>161</v>
      </c>
      <c r="P17" s="43" t="s">
        <v>157</v>
      </c>
      <c r="Q17" s="43" t="s">
        <v>149</v>
      </c>
      <c r="R17" s="43" t="s">
        <v>134</v>
      </c>
      <c r="S17" s="43" t="s">
        <v>126</v>
      </c>
      <c r="T17" s="43"/>
      <c r="U17" s="43" t="s">
        <v>115</v>
      </c>
      <c r="V17" s="43" t="s">
        <v>109</v>
      </c>
      <c r="W17" s="43" t="s">
        <v>104</v>
      </c>
      <c r="X17" s="43" t="s">
        <v>91</v>
      </c>
    </row>
    <row r="18" spans="1:24" x14ac:dyDescent="0.25">
      <c r="B18" s="51"/>
      <c r="E18" s="36"/>
      <c r="G18" s="79"/>
      <c r="H18" s="124"/>
      <c r="I18" s="36"/>
      <c r="J18" s="133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x14ac:dyDescent="0.25">
      <c r="E19" s="59"/>
      <c r="F19" s="125" t="s">
        <v>132</v>
      </c>
      <c r="G19" s="126">
        <f>-5500-37400</f>
        <v>-42900</v>
      </c>
      <c r="H19" s="126"/>
      <c r="I19" s="127"/>
      <c r="J19" s="128" t="s">
        <v>441</v>
      </c>
      <c r="K19" s="36"/>
      <c r="L19" s="36"/>
      <c r="M19" s="36"/>
      <c r="N19" s="51"/>
    </row>
    <row r="20" spans="1:24" ht="15.75" thickBot="1" x14ac:dyDescent="0.3">
      <c r="E20" s="36"/>
      <c r="F20" s="47"/>
      <c r="G20" s="30"/>
      <c r="H20" s="36"/>
      <c r="I20" s="36"/>
      <c r="J20" s="133"/>
      <c r="K20" s="36"/>
      <c r="L20" s="36"/>
      <c r="M20" s="36"/>
      <c r="N20" s="51"/>
    </row>
    <row r="21" spans="1:24" ht="15.75" thickBot="1" x14ac:dyDescent="0.3">
      <c r="F21" s="47"/>
      <c r="G21" s="48">
        <f>G17+G19+G20</f>
        <v>973560</v>
      </c>
      <c r="H21" s="45"/>
      <c r="J21" s="40"/>
      <c r="N21" s="51"/>
    </row>
    <row r="22" spans="1:24" x14ac:dyDescent="0.25">
      <c r="A22" s="139" t="s">
        <v>57</v>
      </c>
      <c r="J22" s="40"/>
    </row>
    <row r="23" spans="1:24" ht="9" customHeight="1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134"/>
      <c r="K23" s="75"/>
      <c r="L23" s="75"/>
      <c r="M23" s="75"/>
      <c r="N23" s="75"/>
      <c r="O23" s="75"/>
    </row>
    <row r="24" spans="1:24" ht="60" x14ac:dyDescent="0.25">
      <c r="A24" s="39" t="s">
        <v>209</v>
      </c>
      <c r="B24" s="22" t="s">
        <v>210</v>
      </c>
      <c r="C24" s="22" t="s">
        <v>211</v>
      </c>
      <c r="D24" s="31" t="s">
        <v>212</v>
      </c>
      <c r="E24" s="25" t="s">
        <v>213</v>
      </c>
      <c r="F24" s="20" t="s">
        <v>214</v>
      </c>
      <c r="G24" s="23" t="s">
        <v>423</v>
      </c>
      <c r="H24" s="22" t="s">
        <v>215</v>
      </c>
      <c r="J24" s="33" t="s">
        <v>446</v>
      </c>
      <c r="K24" s="33" t="s">
        <v>222</v>
      </c>
      <c r="L24" s="33" t="s">
        <v>222</v>
      </c>
      <c r="M24" s="33" t="s">
        <v>205</v>
      </c>
    </row>
    <row r="25" spans="1:24" x14ac:dyDescent="0.25">
      <c r="D25" s="24"/>
      <c r="E25" s="51"/>
      <c r="F25" s="14"/>
      <c r="G25" s="18"/>
      <c r="H25" s="44"/>
      <c r="J25" s="40"/>
      <c r="K25" s="40"/>
      <c r="L25" s="40"/>
      <c r="M25" s="40"/>
    </row>
    <row r="26" spans="1:24" x14ac:dyDescent="0.25">
      <c r="A26" s="16" t="s">
        <v>37</v>
      </c>
      <c r="B26" s="65"/>
      <c r="C26" s="78">
        <v>27500</v>
      </c>
      <c r="D26" s="78">
        <v>0</v>
      </c>
      <c r="E26" s="55"/>
      <c r="F26" s="56">
        <f>D26+C26+B26</f>
        <v>27500</v>
      </c>
      <c r="G26" s="54">
        <v>64000</v>
      </c>
      <c r="H26" s="30">
        <f t="shared" ref="H26:H34" si="2">F26-G26</f>
        <v>-36500</v>
      </c>
      <c r="J26" s="35" t="s">
        <v>424</v>
      </c>
      <c r="K26" s="50"/>
      <c r="L26" s="50"/>
      <c r="M26" s="50"/>
      <c r="N26" s="51"/>
    </row>
    <row r="27" spans="1:24" x14ac:dyDescent="0.25">
      <c r="A27" s="16" t="s">
        <v>27</v>
      </c>
      <c r="B27" s="65"/>
      <c r="C27" s="78">
        <v>0</v>
      </c>
      <c r="D27" s="78">
        <v>0</v>
      </c>
      <c r="E27" s="57"/>
      <c r="F27" s="56">
        <f t="shared" ref="F27:F35" si="3">D27+C27+B27</f>
        <v>0</v>
      </c>
      <c r="G27" s="54">
        <v>0</v>
      </c>
      <c r="H27" s="30">
        <f t="shared" si="2"/>
        <v>0</v>
      </c>
      <c r="J27" s="135"/>
      <c r="K27" s="52" t="s">
        <v>216</v>
      </c>
      <c r="L27" s="52" t="s">
        <v>216</v>
      </c>
      <c r="M27" s="52" t="s">
        <v>216</v>
      </c>
      <c r="N27" s="51"/>
    </row>
    <row r="28" spans="1:24" x14ac:dyDescent="0.25">
      <c r="A28" s="16" t="s">
        <v>13</v>
      </c>
      <c r="B28" s="65"/>
      <c r="C28" s="78">
        <v>8250</v>
      </c>
      <c r="D28" s="78">
        <v>5500</v>
      </c>
      <c r="E28" s="57"/>
      <c r="F28" s="56">
        <f t="shared" si="3"/>
        <v>13750</v>
      </c>
      <c r="G28" s="54">
        <v>11700</v>
      </c>
      <c r="H28" s="30">
        <f t="shared" si="2"/>
        <v>2050</v>
      </c>
      <c r="J28" s="35"/>
      <c r="K28" s="46"/>
      <c r="L28" s="46"/>
      <c r="M28" s="46"/>
      <c r="N28" s="51"/>
    </row>
    <row r="29" spans="1:24" x14ac:dyDescent="0.25">
      <c r="A29" s="16" t="s">
        <v>127</v>
      </c>
      <c r="B29" s="66"/>
      <c r="C29" s="78">
        <v>5500</v>
      </c>
      <c r="D29" s="78">
        <v>0</v>
      </c>
      <c r="E29" s="57"/>
      <c r="F29" s="56">
        <f t="shared" si="3"/>
        <v>5500</v>
      </c>
      <c r="G29" s="54">
        <v>7400</v>
      </c>
      <c r="H29" s="30">
        <f t="shared" si="2"/>
        <v>-1900</v>
      </c>
      <c r="J29" s="135"/>
      <c r="K29" s="52"/>
      <c r="L29" s="52"/>
      <c r="M29" s="52"/>
      <c r="N29" s="51"/>
    </row>
    <row r="30" spans="1:24" x14ac:dyDescent="0.25">
      <c r="A30" s="16" t="s">
        <v>36</v>
      </c>
      <c r="B30" s="66"/>
      <c r="C30" s="78">
        <v>22000</v>
      </c>
      <c r="D30" s="78">
        <v>5500</v>
      </c>
      <c r="E30" s="57"/>
      <c r="F30" s="56">
        <f t="shared" si="3"/>
        <v>27500</v>
      </c>
      <c r="G30" s="54">
        <v>14000</v>
      </c>
      <c r="H30" s="30">
        <f t="shared" si="2"/>
        <v>13500</v>
      </c>
      <c r="J30" s="136" t="s">
        <v>425</v>
      </c>
      <c r="K30" s="41" t="s">
        <v>352</v>
      </c>
      <c r="L30" s="41" t="s">
        <v>217</v>
      </c>
      <c r="M30" s="41" t="s">
        <v>217</v>
      </c>
      <c r="N30" s="51"/>
    </row>
    <row r="31" spans="1:24" x14ac:dyDescent="0.25">
      <c r="A31" s="16" t="s">
        <v>22</v>
      </c>
      <c r="B31" s="66"/>
      <c r="C31" s="78">
        <v>55000</v>
      </c>
      <c r="D31" s="78">
        <v>22000</v>
      </c>
      <c r="E31" s="57"/>
      <c r="F31" s="56">
        <f t="shared" si="3"/>
        <v>77000</v>
      </c>
      <c r="G31" s="54">
        <v>54900</v>
      </c>
      <c r="H31" s="30">
        <f t="shared" si="2"/>
        <v>22100</v>
      </c>
      <c r="J31" s="33"/>
      <c r="K31" s="41" t="s">
        <v>354</v>
      </c>
      <c r="L31" s="41"/>
      <c r="M31" s="41"/>
      <c r="N31" s="51"/>
    </row>
    <row r="32" spans="1:24" x14ac:dyDescent="0.25">
      <c r="A32" s="16" t="s">
        <v>29</v>
      </c>
      <c r="B32" s="66"/>
      <c r="C32" s="78">
        <v>27500</v>
      </c>
      <c r="D32" s="78">
        <v>11000</v>
      </c>
      <c r="E32" s="57"/>
      <c r="F32" s="56">
        <f t="shared" si="3"/>
        <v>38500</v>
      </c>
      <c r="G32" s="54">
        <v>32000</v>
      </c>
      <c r="H32" s="30">
        <f t="shared" si="2"/>
        <v>6500</v>
      </c>
      <c r="J32" s="33" t="s">
        <v>426</v>
      </c>
      <c r="K32" s="41" t="s">
        <v>353</v>
      </c>
      <c r="L32" s="41"/>
      <c r="M32" s="41"/>
      <c r="N32" s="51"/>
    </row>
    <row r="33" spans="1:15" ht="24.75" x14ac:dyDescent="0.25">
      <c r="A33" s="16" t="s">
        <v>19</v>
      </c>
      <c r="B33" s="66"/>
      <c r="C33" s="78">
        <v>22000</v>
      </c>
      <c r="D33" s="78">
        <v>13750</v>
      </c>
      <c r="E33" s="57"/>
      <c r="F33" s="56">
        <f t="shared" si="3"/>
        <v>35750</v>
      </c>
      <c r="G33" s="54">
        <f>265600-G34</f>
        <v>178000</v>
      </c>
      <c r="H33" s="30">
        <f t="shared" si="2"/>
        <v>-142250</v>
      </c>
      <c r="J33" s="34" t="s">
        <v>355</v>
      </c>
      <c r="K33" s="41" t="s">
        <v>355</v>
      </c>
      <c r="L33" s="41" t="s">
        <v>221</v>
      </c>
      <c r="M33" s="41" t="s">
        <v>221</v>
      </c>
      <c r="N33" s="51"/>
    </row>
    <row r="34" spans="1:15" x14ac:dyDescent="0.25">
      <c r="A34" s="16" t="s">
        <v>56</v>
      </c>
      <c r="B34" s="65"/>
      <c r="C34" s="78">
        <v>54960</v>
      </c>
      <c r="D34" s="129">
        <v>0</v>
      </c>
      <c r="E34" s="57"/>
      <c r="F34" s="56">
        <f t="shared" si="3"/>
        <v>54960</v>
      </c>
      <c r="G34" s="54">
        <v>87600</v>
      </c>
      <c r="H34" s="30">
        <f t="shared" si="2"/>
        <v>-32640</v>
      </c>
      <c r="J34" s="35" t="s">
        <v>427</v>
      </c>
      <c r="K34" s="52"/>
      <c r="L34" s="52"/>
      <c r="M34" s="52"/>
      <c r="N34" s="51"/>
    </row>
    <row r="35" spans="1:15" x14ac:dyDescent="0.25">
      <c r="A35" s="16" t="s">
        <v>25</v>
      </c>
      <c r="B35" s="65"/>
      <c r="C35" s="78">
        <v>97344</v>
      </c>
      <c r="D35" s="121">
        <v>22460</v>
      </c>
      <c r="E35" s="57"/>
      <c r="F35" s="56">
        <f t="shared" si="3"/>
        <v>119804</v>
      </c>
      <c r="G35" s="54">
        <v>154000</v>
      </c>
      <c r="H35" s="30">
        <f>F35-G35</f>
        <v>-34196</v>
      </c>
      <c r="J35" s="35" t="s">
        <v>444</v>
      </c>
      <c r="K35" s="41" t="s">
        <v>356</v>
      </c>
      <c r="L35" s="41"/>
      <c r="M35" s="41"/>
      <c r="N35" s="51"/>
    </row>
    <row r="36" spans="1:15" x14ac:dyDescent="0.25">
      <c r="A36" s="16" t="s">
        <v>428</v>
      </c>
      <c r="B36" s="65"/>
      <c r="C36" s="78">
        <v>104500</v>
      </c>
      <c r="D36" s="78">
        <v>110000</v>
      </c>
      <c r="E36" s="57"/>
      <c r="F36" s="56">
        <f>D36+C36+B36</f>
        <v>214500</v>
      </c>
      <c r="G36" s="54">
        <v>138000</v>
      </c>
      <c r="H36" s="30">
        <f>F36-G36+F37-G37</f>
        <v>131500</v>
      </c>
      <c r="J36" s="34"/>
      <c r="K36" s="50"/>
      <c r="L36" s="50"/>
      <c r="M36" s="50"/>
      <c r="N36" s="51"/>
    </row>
    <row r="37" spans="1:15" x14ac:dyDescent="0.25">
      <c r="A37" s="16" t="s">
        <v>94</v>
      </c>
      <c r="B37" s="65"/>
      <c r="C37" s="78">
        <v>27500</v>
      </c>
      <c r="D37" s="78">
        <v>27500</v>
      </c>
      <c r="E37" s="57"/>
      <c r="F37" s="56">
        <f>D37+C37+B37</f>
        <v>55000</v>
      </c>
      <c r="G37" s="54">
        <v>0</v>
      </c>
      <c r="H37" s="30">
        <v>0</v>
      </c>
      <c r="J37" s="34" t="s">
        <v>429</v>
      </c>
      <c r="K37" s="50"/>
      <c r="L37" s="50"/>
      <c r="M37" s="50"/>
      <c r="N37" s="51"/>
    </row>
    <row r="38" spans="1:15" ht="15.75" thickBot="1" x14ac:dyDescent="0.3">
      <c r="A38" s="16" t="s">
        <v>15</v>
      </c>
      <c r="B38" s="65"/>
      <c r="C38" s="78">
        <v>1500</v>
      </c>
      <c r="D38" s="129">
        <v>0</v>
      </c>
      <c r="E38" s="57"/>
      <c r="F38" s="56">
        <f>D38+C38+B38</f>
        <v>1500</v>
      </c>
      <c r="G38" s="54">
        <v>1500</v>
      </c>
      <c r="H38" s="30">
        <f>F38-G38</f>
        <v>0</v>
      </c>
      <c r="J38" s="33"/>
      <c r="K38" s="40"/>
      <c r="L38" s="40"/>
      <c r="M38" s="40"/>
      <c r="N38" s="51"/>
    </row>
    <row r="39" spans="1:15" ht="27.75" customHeight="1" thickBot="1" x14ac:dyDescent="0.3">
      <c r="A39" s="16" t="s">
        <v>31</v>
      </c>
      <c r="B39" s="17">
        <f>SUM(B26:B38)</f>
        <v>0</v>
      </c>
      <c r="C39" s="17">
        <f>SUM(C26:C38)</f>
        <v>453554</v>
      </c>
      <c r="D39" s="12">
        <f>SUM(D26:D38)</f>
        <v>217710</v>
      </c>
      <c r="E39" s="14"/>
      <c r="F39" s="21">
        <f>SUM(F26:F38)</f>
        <v>671264</v>
      </c>
      <c r="G39" s="19">
        <f>SUM(G26:G38)</f>
        <v>743100</v>
      </c>
      <c r="H39" s="45">
        <f>F39-G39</f>
        <v>-71836</v>
      </c>
      <c r="I39" s="14"/>
      <c r="J39" s="137" t="s">
        <v>430</v>
      </c>
      <c r="K39" s="43"/>
      <c r="L39" s="43" t="s">
        <v>218</v>
      </c>
      <c r="M39" s="43" t="s">
        <v>218</v>
      </c>
      <c r="N39" s="51"/>
    </row>
    <row r="40" spans="1:15" x14ac:dyDescent="0.25">
      <c r="B40" s="51"/>
      <c r="E40" s="36"/>
      <c r="H40" s="36"/>
      <c r="I40" s="36"/>
      <c r="J40" s="138"/>
      <c r="K40" s="36"/>
      <c r="L40" s="36"/>
      <c r="M40" s="36"/>
      <c r="N40" s="51"/>
    </row>
    <row r="41" spans="1:15" ht="24.75" x14ac:dyDescent="0.25">
      <c r="E41" s="36"/>
      <c r="F41" s="47" t="s">
        <v>132</v>
      </c>
      <c r="G41" s="130">
        <f>-40000+-30000+-40000</f>
        <v>-110000</v>
      </c>
      <c r="H41" s="130"/>
      <c r="I41" s="36"/>
      <c r="J41" s="49" t="s">
        <v>443</v>
      </c>
      <c r="K41" s="36"/>
      <c r="L41" s="36"/>
      <c r="M41" s="36"/>
      <c r="N41" s="51"/>
    </row>
    <row r="42" spans="1:15" ht="15.75" thickBot="1" x14ac:dyDescent="0.3">
      <c r="E42" s="36"/>
      <c r="F42" s="47"/>
      <c r="G42" s="30"/>
      <c r="H42" s="36"/>
      <c r="I42" s="36"/>
      <c r="J42" s="133"/>
      <c r="K42" s="36"/>
      <c r="L42" s="36"/>
      <c r="M42" s="36"/>
      <c r="N42" s="51"/>
    </row>
    <row r="43" spans="1:15" ht="15.75" thickBot="1" x14ac:dyDescent="0.3">
      <c r="F43" s="37"/>
      <c r="G43" s="48">
        <f>G39+G41+G42</f>
        <v>633100</v>
      </c>
      <c r="H43" s="45">
        <f>F39-G43</f>
        <v>38164</v>
      </c>
      <c r="J43" s="40"/>
      <c r="N43" s="51"/>
    </row>
    <row r="44" spans="1:15" x14ac:dyDescent="0.25">
      <c r="A44" s="139" t="s">
        <v>57</v>
      </c>
      <c r="J44" s="40"/>
    </row>
    <row r="45" spans="1:15" ht="9" customHeight="1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134"/>
      <c r="K45" s="75"/>
      <c r="L45" s="75"/>
      <c r="M45" s="75"/>
      <c r="N45" s="75"/>
      <c r="O45" s="75"/>
    </row>
    <row r="46" spans="1:15" ht="60" x14ac:dyDescent="0.25">
      <c r="A46" s="39" t="s">
        <v>431</v>
      </c>
      <c r="B46" s="22" t="s">
        <v>432</v>
      </c>
      <c r="C46" s="22" t="s">
        <v>433</v>
      </c>
      <c r="D46" s="31" t="s">
        <v>434</v>
      </c>
      <c r="E46" s="25" t="s">
        <v>435</v>
      </c>
      <c r="F46" s="20" t="s">
        <v>436</v>
      </c>
      <c r="G46" s="23" t="s">
        <v>431</v>
      </c>
      <c r="H46" s="22" t="s">
        <v>437</v>
      </c>
      <c r="J46" s="33" t="s">
        <v>446</v>
      </c>
    </row>
    <row r="47" spans="1:15" x14ac:dyDescent="0.25">
      <c r="D47" s="24"/>
      <c r="E47" s="51"/>
      <c r="F47" s="14"/>
      <c r="G47" s="18"/>
      <c r="H47" s="44"/>
      <c r="J47" s="40"/>
    </row>
    <row r="48" spans="1:15" x14ac:dyDescent="0.25">
      <c r="A48" s="16" t="s">
        <v>37</v>
      </c>
      <c r="B48" s="65"/>
      <c r="C48" s="78"/>
      <c r="D48" s="78"/>
      <c r="E48" s="55"/>
      <c r="F48" s="56">
        <f>D48+C48+B48</f>
        <v>0</v>
      </c>
      <c r="G48" s="54"/>
      <c r="H48" s="30">
        <f t="shared" ref="H48:H56" si="4">F48-G48</f>
        <v>0</v>
      </c>
      <c r="J48" s="50"/>
    </row>
    <row r="49" spans="1:10" x14ac:dyDescent="0.25">
      <c r="A49" s="16" t="s">
        <v>27</v>
      </c>
      <c r="B49" s="65"/>
      <c r="C49" s="78"/>
      <c r="D49" s="78"/>
      <c r="E49" s="57"/>
      <c r="F49" s="56">
        <f t="shared" ref="F49:F57" si="5">D49+C49+B49</f>
        <v>0</v>
      </c>
      <c r="G49" s="54"/>
      <c r="H49" s="30">
        <f t="shared" si="4"/>
        <v>0</v>
      </c>
      <c r="J49" s="52"/>
    </row>
    <row r="50" spans="1:10" x14ac:dyDescent="0.25">
      <c r="A50" s="16" t="s">
        <v>13</v>
      </c>
      <c r="B50" s="65"/>
      <c r="C50" s="78"/>
      <c r="D50" s="78"/>
      <c r="E50" s="57"/>
      <c r="F50" s="56">
        <f t="shared" si="5"/>
        <v>0</v>
      </c>
      <c r="G50" s="54"/>
      <c r="H50" s="30">
        <f t="shared" si="4"/>
        <v>0</v>
      </c>
      <c r="J50" s="46"/>
    </row>
    <row r="51" spans="1:10" x14ac:dyDescent="0.25">
      <c r="A51" s="16" t="s">
        <v>127</v>
      </c>
      <c r="B51" s="66"/>
      <c r="C51" s="78"/>
      <c r="D51" s="78"/>
      <c r="E51" s="57"/>
      <c r="F51" s="56">
        <f t="shared" si="5"/>
        <v>0</v>
      </c>
      <c r="G51" s="54"/>
      <c r="H51" s="30">
        <f t="shared" si="4"/>
        <v>0</v>
      </c>
      <c r="J51" s="52"/>
    </row>
    <row r="52" spans="1:10" x14ac:dyDescent="0.25">
      <c r="A52" s="16" t="s">
        <v>36</v>
      </c>
      <c r="B52" s="66"/>
      <c r="C52" s="78"/>
      <c r="D52" s="78"/>
      <c r="E52" s="57"/>
      <c r="F52" s="56">
        <f t="shared" si="5"/>
        <v>0</v>
      </c>
      <c r="G52" s="54"/>
      <c r="H52" s="30">
        <f t="shared" si="4"/>
        <v>0</v>
      </c>
      <c r="J52" s="41" t="s">
        <v>438</v>
      </c>
    </row>
    <row r="53" spans="1:10" x14ac:dyDescent="0.25">
      <c r="A53" s="16" t="s">
        <v>22</v>
      </c>
      <c r="B53" s="66"/>
      <c r="C53" s="78"/>
      <c r="D53" s="78"/>
      <c r="E53" s="57"/>
      <c r="F53" s="56">
        <f t="shared" si="5"/>
        <v>0</v>
      </c>
      <c r="G53" s="54"/>
      <c r="H53" s="30">
        <f t="shared" si="4"/>
        <v>0</v>
      </c>
      <c r="J53" s="41"/>
    </row>
    <row r="54" spans="1:10" x14ac:dyDescent="0.25">
      <c r="A54" s="16" t="s">
        <v>29</v>
      </c>
      <c r="B54" s="66"/>
      <c r="C54" s="78"/>
      <c r="D54" s="78"/>
      <c r="E54" s="57"/>
      <c r="F54" s="56">
        <f t="shared" si="5"/>
        <v>0</v>
      </c>
      <c r="G54" s="54"/>
      <c r="H54" s="30">
        <f t="shared" si="4"/>
        <v>0</v>
      </c>
      <c r="J54" s="41"/>
    </row>
    <row r="55" spans="1:10" x14ac:dyDescent="0.25">
      <c r="A55" s="16" t="s">
        <v>19</v>
      </c>
      <c r="B55" s="66"/>
      <c r="C55" s="78"/>
      <c r="D55" s="78"/>
      <c r="E55" s="57"/>
      <c r="F55" s="56">
        <f t="shared" si="5"/>
        <v>0</v>
      </c>
      <c r="G55" s="54"/>
      <c r="H55" s="30">
        <f t="shared" si="4"/>
        <v>0</v>
      </c>
      <c r="J55" s="41"/>
    </row>
    <row r="56" spans="1:10" x14ac:dyDescent="0.25">
      <c r="A56" s="16" t="s">
        <v>56</v>
      </c>
      <c r="B56" s="65"/>
      <c r="C56" s="78"/>
      <c r="D56" s="78"/>
      <c r="E56" s="57"/>
      <c r="F56" s="56">
        <f t="shared" si="5"/>
        <v>0</v>
      </c>
      <c r="G56" s="54"/>
      <c r="H56" s="30">
        <f t="shared" si="4"/>
        <v>0</v>
      </c>
      <c r="J56" s="52" t="s">
        <v>445</v>
      </c>
    </row>
    <row r="57" spans="1:10" x14ac:dyDescent="0.25">
      <c r="A57" s="16" t="s">
        <v>25</v>
      </c>
      <c r="B57" s="65"/>
      <c r="C57" s="78"/>
      <c r="D57" s="78"/>
      <c r="E57" s="57"/>
      <c r="F57" s="56">
        <f t="shared" si="5"/>
        <v>0</v>
      </c>
      <c r="G57" s="54"/>
      <c r="H57" s="30">
        <f>F57-G57</f>
        <v>0</v>
      </c>
      <c r="J57" s="41"/>
    </row>
    <row r="58" spans="1:10" x14ac:dyDescent="0.25">
      <c r="A58" s="16" t="s">
        <v>428</v>
      </c>
      <c r="B58" s="65"/>
      <c r="C58" s="78"/>
      <c r="D58" s="78"/>
      <c r="E58" s="57"/>
      <c r="F58" s="56">
        <f>D58+C58+B58</f>
        <v>0</v>
      </c>
      <c r="G58" s="54"/>
      <c r="H58" s="30">
        <f>F58-G58</f>
        <v>0</v>
      </c>
      <c r="J58" s="50" t="s">
        <v>439</v>
      </c>
    </row>
    <row r="59" spans="1:10" x14ac:dyDescent="0.25">
      <c r="A59" s="16" t="s">
        <v>94</v>
      </c>
      <c r="B59" s="65"/>
      <c r="C59" s="78"/>
      <c r="D59" s="78"/>
      <c r="E59" s="57"/>
      <c r="F59" s="56">
        <f>D59+C59+B59</f>
        <v>0</v>
      </c>
      <c r="G59" s="54"/>
      <c r="H59" s="30">
        <f>F59-G59</f>
        <v>0</v>
      </c>
      <c r="J59" s="50" t="s">
        <v>440</v>
      </c>
    </row>
    <row r="60" spans="1:10" ht="15.75" thickBot="1" x14ac:dyDescent="0.3">
      <c r="A60" s="16" t="s">
        <v>15</v>
      </c>
      <c r="B60" s="65"/>
      <c r="C60" s="78"/>
      <c r="D60" s="78"/>
      <c r="E60" s="57"/>
      <c r="F60" s="56">
        <f>D60+C60+B60</f>
        <v>0</v>
      </c>
      <c r="G60" s="54"/>
      <c r="H60" s="30">
        <f>F60-G60</f>
        <v>0</v>
      </c>
      <c r="J60" s="40"/>
    </row>
    <row r="61" spans="1:10" ht="15.75" thickBot="1" x14ac:dyDescent="0.3">
      <c r="A61" s="16" t="s">
        <v>31</v>
      </c>
      <c r="B61" s="17">
        <f>SUM(B48:B60)</f>
        <v>0</v>
      </c>
      <c r="C61" s="17">
        <f>SUM(C48:C60)</f>
        <v>0</v>
      </c>
      <c r="D61" s="12">
        <f>SUM(D48:D60)</f>
        <v>0</v>
      </c>
      <c r="E61" s="14"/>
      <c r="F61" s="21">
        <f>SUM(F48:F60)</f>
        <v>0</v>
      </c>
      <c r="G61" s="19">
        <f>SUM(G48:G60)</f>
        <v>0</v>
      </c>
      <c r="H61" s="45">
        <f>F61-G61</f>
        <v>0</v>
      </c>
      <c r="I61" s="14"/>
      <c r="J61" s="43"/>
    </row>
    <row r="62" spans="1:10" x14ac:dyDescent="0.25">
      <c r="B62" s="51"/>
      <c r="E62" s="36"/>
      <c r="H62" s="36"/>
      <c r="I62" s="36"/>
      <c r="J62" s="133"/>
    </row>
    <row r="63" spans="1:10" x14ac:dyDescent="0.25">
      <c r="E63" s="36"/>
      <c r="F63" s="47" t="s">
        <v>132</v>
      </c>
      <c r="G63" s="30"/>
      <c r="H63" s="36"/>
      <c r="I63" s="36"/>
      <c r="J63" s="133"/>
    </row>
    <row r="64" spans="1:10" ht="15.75" thickBot="1" x14ac:dyDescent="0.3">
      <c r="E64" s="36"/>
      <c r="F64" s="47"/>
      <c r="G64" s="30"/>
      <c r="H64" s="36"/>
      <c r="I64" s="36"/>
      <c r="J64" s="133"/>
    </row>
    <row r="65" spans="1:10" ht="15.75" thickBot="1" x14ac:dyDescent="0.3">
      <c r="F65" s="37"/>
      <c r="G65" s="48">
        <f>G61+G63+G64</f>
        <v>0</v>
      </c>
      <c r="H65" s="45">
        <f>F61-G65</f>
        <v>0</v>
      </c>
      <c r="J65" s="40"/>
    </row>
    <row r="66" spans="1:10" x14ac:dyDescent="0.25">
      <c r="A66" s="139" t="s">
        <v>57</v>
      </c>
      <c r="J66" s="40"/>
    </row>
    <row r="67" spans="1:10" x14ac:dyDescent="0.25">
      <c r="J67" s="40"/>
    </row>
  </sheetData>
  <pageMargins left="0.7" right="0.7" top="0.75" bottom="0.75" header="0.3" footer="0.3"/>
  <pageSetup paperSize="9" scale="1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3">
    <tabColor theme="6"/>
    <pageSetUpPr fitToPage="1"/>
  </sheetPr>
  <dimension ref="A1:AC38"/>
  <sheetViews>
    <sheetView topLeftCell="A10" workbookViewId="0">
      <selection activeCell="A20" sqref="A20:XFD21"/>
    </sheetView>
  </sheetViews>
  <sheetFormatPr baseColWidth="10" defaultRowHeight="15" x14ac:dyDescent="0.25"/>
  <cols>
    <col min="1" max="1" width="17.85546875" style="14" bestFit="1" customWidth="1"/>
    <col min="2" max="2" width="17" bestFit="1" customWidth="1"/>
    <col min="5" max="5" width="12.28515625" customWidth="1"/>
  </cols>
  <sheetData>
    <row r="1" spans="1:29" x14ac:dyDescent="0.25">
      <c r="A1" s="2" t="s">
        <v>33</v>
      </c>
      <c r="B1" s="58"/>
      <c r="C1" s="76"/>
    </row>
    <row r="2" spans="1:29" x14ac:dyDescent="0.25">
      <c r="A2" s="1" t="s">
        <v>30</v>
      </c>
      <c r="B2" s="53">
        <v>43790</v>
      </c>
      <c r="C2" s="76"/>
    </row>
    <row r="4" spans="1:29" ht="15.75" thickBot="1" x14ac:dyDescent="0.3"/>
    <row r="5" spans="1:29" s="76" customFormat="1" x14ac:dyDescent="0.25">
      <c r="A5" s="141"/>
      <c r="B5" s="157"/>
      <c r="C5" s="157" t="s">
        <v>449</v>
      </c>
      <c r="D5" s="157" t="s">
        <v>450</v>
      </c>
      <c r="E5" s="61"/>
      <c r="F5" s="62"/>
      <c r="G5" s="60"/>
      <c r="H5" s="60"/>
      <c r="I5" s="60"/>
      <c r="J5" s="60"/>
      <c r="K5" s="60"/>
      <c r="L5" s="60"/>
      <c r="M5" s="60"/>
      <c r="N5" s="60"/>
      <c r="O5" s="60"/>
      <c r="P5" s="60"/>
      <c r="Q5" s="61"/>
      <c r="R5" s="62"/>
      <c r="S5" s="60"/>
      <c r="T5" s="61"/>
    </row>
    <row r="6" spans="1:29" s="14" customFormat="1" x14ac:dyDescent="0.25">
      <c r="A6" s="68"/>
      <c r="B6" s="74"/>
      <c r="C6" s="74">
        <v>2019</v>
      </c>
      <c r="D6" s="74"/>
      <c r="E6" s="142"/>
      <c r="F6" s="68">
        <v>2020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142"/>
      <c r="R6" s="68">
        <v>2021</v>
      </c>
      <c r="S6" s="74"/>
      <c r="T6" s="142"/>
    </row>
    <row r="7" spans="1:29" s="14" customFormat="1" ht="15.75" thickBot="1" x14ac:dyDescent="0.3">
      <c r="A7" s="68" t="s">
        <v>159</v>
      </c>
      <c r="B7" s="74" t="s">
        <v>32</v>
      </c>
      <c r="C7" s="143">
        <v>43739</v>
      </c>
      <c r="D7" s="143">
        <v>43770</v>
      </c>
      <c r="E7" s="144">
        <v>43800</v>
      </c>
      <c r="F7" s="162">
        <v>43831</v>
      </c>
      <c r="G7" s="143">
        <v>43862</v>
      </c>
      <c r="H7" s="143">
        <v>43891</v>
      </c>
      <c r="I7" s="143">
        <v>43922</v>
      </c>
      <c r="J7" s="143">
        <v>43952</v>
      </c>
      <c r="K7" s="143">
        <v>43983</v>
      </c>
      <c r="L7" s="143">
        <v>44013</v>
      </c>
      <c r="M7" s="143">
        <v>44044</v>
      </c>
      <c r="N7" s="143">
        <v>44075</v>
      </c>
      <c r="O7" s="143">
        <v>44105</v>
      </c>
      <c r="P7" s="143">
        <v>44136</v>
      </c>
      <c r="Q7" s="144">
        <v>44166</v>
      </c>
      <c r="R7" s="180">
        <v>44197</v>
      </c>
      <c r="S7" s="181">
        <v>44228</v>
      </c>
      <c r="T7" s="182">
        <v>44256</v>
      </c>
      <c r="U7" s="140"/>
      <c r="V7" s="140"/>
      <c r="W7" s="140"/>
      <c r="X7" s="140"/>
      <c r="Y7" s="140"/>
      <c r="Z7" s="140"/>
      <c r="AA7" s="140"/>
      <c r="AB7" s="140"/>
      <c r="AC7" s="140"/>
    </row>
    <row r="8" spans="1:29" s="76" customFormat="1" x14ac:dyDescent="0.25">
      <c r="A8" s="141" t="s">
        <v>105</v>
      </c>
      <c r="B8" s="60" t="s">
        <v>36</v>
      </c>
      <c r="C8" s="69"/>
      <c r="D8" s="69">
        <v>2750.01</v>
      </c>
      <c r="E8" s="70"/>
      <c r="F8" s="71">
        <v>5500</v>
      </c>
      <c r="G8" s="69">
        <v>2750</v>
      </c>
      <c r="H8" s="69">
        <v>5500</v>
      </c>
      <c r="I8" s="69"/>
      <c r="J8" s="69"/>
      <c r="K8" s="69"/>
      <c r="L8" s="69">
        <v>2750</v>
      </c>
      <c r="M8" s="69"/>
      <c r="N8" s="69">
        <v>2750</v>
      </c>
      <c r="O8" s="69">
        <v>2750</v>
      </c>
      <c r="P8" s="69">
        <v>2750</v>
      </c>
      <c r="Q8" s="70">
        <v>2750</v>
      </c>
      <c r="R8" s="163">
        <v>5500</v>
      </c>
      <c r="S8" s="73">
        <v>5500</v>
      </c>
      <c r="T8" s="80">
        <v>2750</v>
      </c>
      <c r="U8" s="65"/>
      <c r="V8" s="65"/>
      <c r="W8" s="65"/>
      <c r="X8" s="65"/>
      <c r="Y8" s="65"/>
      <c r="Z8" s="65"/>
      <c r="AA8" s="65"/>
      <c r="AB8" s="65"/>
      <c r="AC8" s="65"/>
    </row>
    <row r="9" spans="1:29" s="76" customFormat="1" x14ac:dyDescent="0.25">
      <c r="A9" s="68"/>
      <c r="B9" s="72" t="s">
        <v>17</v>
      </c>
      <c r="C9" s="73"/>
      <c r="D9" s="73">
        <v>22000</v>
      </c>
      <c r="E9" s="80">
        <v>27500</v>
      </c>
      <c r="F9" s="163">
        <v>5500</v>
      </c>
      <c r="G9" s="73">
        <v>11000</v>
      </c>
      <c r="H9" s="73">
        <v>11000</v>
      </c>
      <c r="I9" s="73">
        <v>27500</v>
      </c>
      <c r="J9" s="73">
        <v>22000</v>
      </c>
      <c r="K9" s="73">
        <v>22000</v>
      </c>
      <c r="L9" s="73">
        <v>22000</v>
      </c>
      <c r="M9" s="73">
        <v>5500</v>
      </c>
      <c r="N9" s="73">
        <v>22000</v>
      </c>
      <c r="O9" s="73">
        <v>22000</v>
      </c>
      <c r="P9" s="73">
        <v>22000</v>
      </c>
      <c r="Q9" s="80">
        <v>22000</v>
      </c>
      <c r="R9" s="163">
        <v>16500</v>
      </c>
      <c r="S9" s="73">
        <v>27500</v>
      </c>
      <c r="T9" s="80">
        <v>27500</v>
      </c>
      <c r="U9" s="65"/>
      <c r="V9" s="65"/>
      <c r="W9" s="65"/>
      <c r="X9" s="65"/>
      <c r="Y9" s="65"/>
      <c r="Z9" s="65"/>
      <c r="AA9" s="65"/>
      <c r="AB9" s="65"/>
      <c r="AC9" s="65"/>
    </row>
    <row r="10" spans="1:29" s="76" customFormat="1" x14ac:dyDescent="0.25">
      <c r="A10" s="68"/>
      <c r="B10" s="72" t="s">
        <v>19</v>
      </c>
      <c r="C10" s="73"/>
      <c r="D10" s="73"/>
      <c r="E10" s="80">
        <v>0.01</v>
      </c>
      <c r="F10" s="163">
        <v>5500</v>
      </c>
      <c r="G10" s="73"/>
      <c r="H10" s="73"/>
      <c r="I10" s="73"/>
      <c r="J10" s="73">
        <v>5500</v>
      </c>
      <c r="K10" s="73"/>
      <c r="L10" s="73">
        <v>5500</v>
      </c>
      <c r="M10" s="73"/>
      <c r="N10" s="73">
        <v>11000</v>
      </c>
      <c r="O10" s="73"/>
      <c r="P10" s="73">
        <v>5500</v>
      </c>
      <c r="Q10" s="80">
        <v>2750</v>
      </c>
      <c r="R10" s="163">
        <v>5500</v>
      </c>
      <c r="S10" s="73">
        <v>5500</v>
      </c>
      <c r="T10" s="80">
        <v>5500</v>
      </c>
      <c r="U10" s="65"/>
      <c r="V10" s="65"/>
      <c r="W10" s="65"/>
      <c r="X10" s="65"/>
      <c r="Y10" s="65"/>
      <c r="Z10" s="65"/>
      <c r="AA10" s="65"/>
      <c r="AB10" s="65"/>
      <c r="AC10" s="65"/>
    </row>
    <row r="11" spans="1:29" s="76" customFormat="1" x14ac:dyDescent="0.25">
      <c r="A11" s="68"/>
      <c r="B11" s="72" t="s">
        <v>25</v>
      </c>
      <c r="C11" s="73"/>
      <c r="D11" s="73">
        <v>18700</v>
      </c>
      <c r="E11" s="80">
        <v>14960</v>
      </c>
      <c r="F11" s="163">
        <v>7488.01</v>
      </c>
      <c r="G11" s="73"/>
      <c r="H11" s="73">
        <v>7488</v>
      </c>
      <c r="I11" s="73">
        <v>3744</v>
      </c>
      <c r="J11" s="73">
        <v>11232</v>
      </c>
      <c r="K11" s="73">
        <v>14976</v>
      </c>
      <c r="L11" s="73">
        <v>14976</v>
      </c>
      <c r="M11" s="73"/>
      <c r="N11" s="73">
        <v>14976</v>
      </c>
      <c r="O11" s="73">
        <v>18720</v>
      </c>
      <c r="P11" s="73">
        <v>14972</v>
      </c>
      <c r="Q11" s="80">
        <v>11232</v>
      </c>
      <c r="R11" s="163">
        <v>11232</v>
      </c>
      <c r="S11" s="73">
        <v>11232</v>
      </c>
      <c r="T11" s="80">
        <v>7488</v>
      </c>
      <c r="U11" s="65"/>
      <c r="V11" s="65"/>
      <c r="W11" s="65"/>
      <c r="X11" s="65"/>
      <c r="Y11" s="65"/>
      <c r="Z11" s="65"/>
      <c r="AA11" s="65"/>
      <c r="AB11" s="65"/>
      <c r="AC11" s="65"/>
    </row>
    <row r="12" spans="1:29" s="76" customFormat="1" x14ac:dyDescent="0.25">
      <c r="A12" s="68"/>
      <c r="B12" s="72" t="s">
        <v>22</v>
      </c>
      <c r="C12" s="73">
        <v>6496</v>
      </c>
      <c r="D12" s="73">
        <v>2750</v>
      </c>
      <c r="E12" s="80">
        <v>5500</v>
      </c>
      <c r="F12" s="163">
        <v>11000</v>
      </c>
      <c r="G12" s="73">
        <v>5500</v>
      </c>
      <c r="H12" s="73">
        <v>11000</v>
      </c>
      <c r="I12" s="73">
        <v>11000</v>
      </c>
      <c r="J12" s="73"/>
      <c r="K12" s="73">
        <v>11000</v>
      </c>
      <c r="L12" s="73">
        <v>5500</v>
      </c>
      <c r="M12" s="73"/>
      <c r="N12" s="73">
        <v>5500</v>
      </c>
      <c r="O12" s="73">
        <v>5500</v>
      </c>
      <c r="P12" s="73">
        <v>5500</v>
      </c>
      <c r="Q12" s="80">
        <v>5500</v>
      </c>
      <c r="R12" s="163">
        <v>8250</v>
      </c>
      <c r="S12" s="73">
        <v>2750</v>
      </c>
      <c r="T12" s="80">
        <v>8250</v>
      </c>
      <c r="U12" s="65"/>
      <c r="V12" s="65"/>
      <c r="W12" s="65"/>
      <c r="X12" s="65"/>
      <c r="Y12" s="65"/>
      <c r="Z12" s="65"/>
      <c r="AA12" s="65"/>
      <c r="AB12" s="65"/>
      <c r="AC12" s="65"/>
    </row>
    <row r="13" spans="1:29" s="63" customFormat="1" x14ac:dyDescent="0.25">
      <c r="A13" s="145"/>
      <c r="B13" s="146" t="s">
        <v>27</v>
      </c>
      <c r="C13" s="147">
        <v>10800</v>
      </c>
      <c r="D13" s="147">
        <v>16638</v>
      </c>
      <c r="E13" s="148">
        <v>10800</v>
      </c>
      <c r="F13" s="164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6"/>
      <c r="R13" s="164"/>
      <c r="S13" s="165"/>
      <c r="T13" s="166"/>
      <c r="U13" s="121"/>
      <c r="V13" s="121"/>
      <c r="W13" s="121"/>
      <c r="X13" s="121"/>
      <c r="Y13" s="121"/>
      <c r="Z13" s="121"/>
      <c r="AA13" s="121"/>
      <c r="AB13" s="121"/>
      <c r="AC13" s="121"/>
    </row>
    <row r="14" spans="1:29" s="76" customFormat="1" x14ac:dyDescent="0.25">
      <c r="A14" s="68"/>
      <c r="B14" s="72" t="s">
        <v>29</v>
      </c>
      <c r="C14" s="73"/>
      <c r="D14" s="73">
        <v>5500</v>
      </c>
      <c r="E14" s="80"/>
      <c r="F14" s="163">
        <v>5500</v>
      </c>
      <c r="G14" s="73">
        <v>5500</v>
      </c>
      <c r="H14" s="73"/>
      <c r="I14" s="73">
        <v>5500</v>
      </c>
      <c r="J14" s="73"/>
      <c r="K14" s="73">
        <v>5500</v>
      </c>
      <c r="L14" s="73">
        <v>5500</v>
      </c>
      <c r="M14" s="73"/>
      <c r="N14" s="73"/>
      <c r="O14" s="73"/>
      <c r="P14" s="73">
        <v>5500</v>
      </c>
      <c r="Q14" s="80">
        <v>5500</v>
      </c>
      <c r="R14" s="163">
        <v>5500</v>
      </c>
      <c r="S14" s="73">
        <v>5500</v>
      </c>
      <c r="T14" s="80">
        <v>2750</v>
      </c>
      <c r="U14" s="65"/>
      <c r="V14" s="65"/>
      <c r="W14" s="65"/>
      <c r="X14" s="65"/>
      <c r="Y14" s="65"/>
      <c r="Z14" s="65"/>
      <c r="AA14" s="65"/>
      <c r="AB14" s="65"/>
      <c r="AC14" s="65"/>
    </row>
    <row r="15" spans="1:29" s="76" customFormat="1" x14ac:dyDescent="0.25">
      <c r="A15" s="68"/>
      <c r="B15" s="72" t="s">
        <v>15</v>
      </c>
      <c r="C15" s="73"/>
      <c r="D15" s="73"/>
      <c r="E15" s="80"/>
      <c r="F15" s="163"/>
      <c r="G15" s="73"/>
      <c r="H15" s="73">
        <v>1500</v>
      </c>
      <c r="I15" s="73"/>
      <c r="J15" s="73"/>
      <c r="K15" s="73"/>
      <c r="L15" s="73"/>
      <c r="M15" s="73"/>
      <c r="N15" s="73"/>
      <c r="O15" s="73"/>
      <c r="P15" s="73"/>
      <c r="Q15" s="80"/>
      <c r="R15" s="163"/>
      <c r="S15" s="73"/>
      <c r="T15" s="80">
        <v>1100</v>
      </c>
      <c r="U15" s="65"/>
      <c r="V15" s="65"/>
      <c r="W15" s="65"/>
      <c r="X15" s="65"/>
      <c r="Y15" s="65"/>
      <c r="Z15" s="65"/>
      <c r="AA15" s="65"/>
      <c r="AB15" s="65"/>
      <c r="AC15" s="65"/>
    </row>
    <row r="16" spans="1:29" s="76" customFormat="1" x14ac:dyDescent="0.25">
      <c r="A16" s="68"/>
      <c r="B16" s="72" t="s">
        <v>13</v>
      </c>
      <c r="C16" s="73"/>
      <c r="D16" s="73"/>
      <c r="E16" s="80"/>
      <c r="F16" s="163">
        <v>2750</v>
      </c>
      <c r="G16" s="73"/>
      <c r="H16" s="73">
        <v>2750</v>
      </c>
      <c r="I16" s="73"/>
      <c r="J16" s="73"/>
      <c r="K16" s="73">
        <v>2750</v>
      </c>
      <c r="L16" s="73"/>
      <c r="M16" s="73">
        <v>2750</v>
      </c>
      <c r="N16" s="73"/>
      <c r="O16" s="73">
        <v>2750</v>
      </c>
      <c r="P16" s="73"/>
      <c r="Q16" s="80"/>
      <c r="R16" s="163">
        <v>2750</v>
      </c>
      <c r="S16" s="73"/>
      <c r="T16" s="80"/>
      <c r="U16" s="65"/>
      <c r="V16" s="65"/>
      <c r="W16" s="65"/>
      <c r="X16" s="65"/>
      <c r="Y16" s="65"/>
      <c r="Z16" s="65"/>
      <c r="AA16" s="65"/>
      <c r="AB16" s="65"/>
      <c r="AC16" s="65"/>
    </row>
    <row r="17" spans="1:29" s="76" customFormat="1" x14ac:dyDescent="0.25">
      <c r="A17" s="68"/>
      <c r="B17" s="72" t="s">
        <v>127</v>
      </c>
      <c r="C17" s="73"/>
      <c r="D17" s="73"/>
      <c r="E17" s="80"/>
      <c r="F17" s="163"/>
      <c r="G17" s="73">
        <v>2750</v>
      </c>
      <c r="H17" s="73"/>
      <c r="I17" s="73"/>
      <c r="J17" s="73"/>
      <c r="K17" s="73">
        <v>2750</v>
      </c>
      <c r="L17" s="73"/>
      <c r="M17" s="73"/>
      <c r="N17" s="73"/>
      <c r="O17" s="73"/>
      <c r="P17" s="73"/>
      <c r="Q17" s="80"/>
      <c r="R17" s="163"/>
      <c r="S17" s="73"/>
      <c r="T17" s="80"/>
      <c r="U17" s="65"/>
      <c r="V17" s="65"/>
      <c r="W17" s="65"/>
      <c r="X17" s="65"/>
      <c r="Y17" s="65"/>
      <c r="Z17" s="65"/>
      <c r="AA17" s="65"/>
      <c r="AB17" s="65"/>
      <c r="AC17" s="65"/>
    </row>
    <row r="18" spans="1:29" s="76" customFormat="1" x14ac:dyDescent="0.25">
      <c r="A18" s="68"/>
      <c r="B18" s="72" t="s">
        <v>117</v>
      </c>
      <c r="C18" s="73"/>
      <c r="D18" s="73"/>
      <c r="E18" s="80"/>
      <c r="F18" s="163">
        <v>5500</v>
      </c>
      <c r="G18" s="73"/>
      <c r="H18" s="73"/>
      <c r="I18" s="73">
        <v>0.01</v>
      </c>
      <c r="J18" s="73">
        <v>0.01</v>
      </c>
      <c r="K18" s="73">
        <v>5500.01</v>
      </c>
      <c r="L18" s="73">
        <v>5500</v>
      </c>
      <c r="M18" s="73"/>
      <c r="N18" s="73"/>
      <c r="O18" s="73">
        <v>11000</v>
      </c>
      <c r="P18" s="73"/>
      <c r="Q18" s="80"/>
      <c r="R18" s="163"/>
      <c r="S18" s="73">
        <v>5500</v>
      </c>
      <c r="T18" s="80"/>
      <c r="U18" s="65"/>
      <c r="V18" s="65"/>
      <c r="W18" s="65"/>
      <c r="X18" s="65"/>
      <c r="Y18" s="65"/>
      <c r="Z18" s="65"/>
      <c r="AA18" s="65"/>
      <c r="AB18" s="65"/>
      <c r="AC18" s="65"/>
    </row>
    <row r="19" spans="1:29" s="76" customFormat="1" ht="15.75" thickBot="1" x14ac:dyDescent="0.3">
      <c r="A19" s="68"/>
      <c r="B19" s="72" t="s">
        <v>94</v>
      </c>
      <c r="C19" s="73"/>
      <c r="D19" s="73"/>
      <c r="E19" s="80"/>
      <c r="F19" s="163">
        <v>5500</v>
      </c>
      <c r="G19" s="73">
        <v>5500</v>
      </c>
      <c r="H19" s="73">
        <v>11000</v>
      </c>
      <c r="I19" s="73">
        <v>5500</v>
      </c>
      <c r="J19" s="73"/>
      <c r="K19" s="73"/>
      <c r="L19" s="73">
        <v>5500</v>
      </c>
      <c r="M19" s="73"/>
      <c r="N19" s="73">
        <v>5500</v>
      </c>
      <c r="O19" s="73">
        <v>11000</v>
      </c>
      <c r="P19" s="73">
        <v>5500</v>
      </c>
      <c r="Q19" s="80"/>
      <c r="R19" s="163">
        <v>16500</v>
      </c>
      <c r="S19" s="73">
        <v>11000</v>
      </c>
      <c r="T19" s="80">
        <v>16500</v>
      </c>
      <c r="U19" s="65"/>
      <c r="V19" s="65"/>
      <c r="W19" s="65"/>
      <c r="X19" s="65"/>
      <c r="Y19" s="65"/>
      <c r="Z19" s="65"/>
      <c r="AA19" s="65"/>
      <c r="AB19" s="65"/>
      <c r="AC19" s="65"/>
    </row>
    <row r="20" spans="1:29" s="14" customFormat="1" ht="15.75" thickBot="1" x14ac:dyDescent="0.3">
      <c r="A20" s="183" t="s">
        <v>351</v>
      </c>
      <c r="B20" s="111"/>
      <c r="C20" s="172">
        <f t="shared" ref="C20:T20" si="0">SUM(C8:C19)</f>
        <v>17296</v>
      </c>
      <c r="D20" s="172">
        <f t="shared" si="0"/>
        <v>68338.010000000009</v>
      </c>
      <c r="E20" s="173">
        <f t="shared" si="0"/>
        <v>58760.009999999995</v>
      </c>
      <c r="F20" s="171">
        <f t="shared" si="0"/>
        <v>54238.01</v>
      </c>
      <c r="G20" s="172">
        <f t="shared" si="0"/>
        <v>33000</v>
      </c>
      <c r="H20" s="172">
        <f t="shared" si="0"/>
        <v>50238</v>
      </c>
      <c r="I20" s="172">
        <f t="shared" si="0"/>
        <v>53244.01</v>
      </c>
      <c r="J20" s="172">
        <f t="shared" si="0"/>
        <v>38732.01</v>
      </c>
      <c r="K20" s="172">
        <f t="shared" si="0"/>
        <v>64476.01</v>
      </c>
      <c r="L20" s="172">
        <f t="shared" si="0"/>
        <v>67226</v>
      </c>
      <c r="M20" s="172">
        <f t="shared" si="0"/>
        <v>8250</v>
      </c>
      <c r="N20" s="172">
        <f t="shared" si="0"/>
        <v>61726</v>
      </c>
      <c r="O20" s="172">
        <f t="shared" si="0"/>
        <v>73720</v>
      </c>
      <c r="P20" s="172">
        <f t="shared" si="0"/>
        <v>61722</v>
      </c>
      <c r="Q20" s="173">
        <f t="shared" si="0"/>
        <v>49732</v>
      </c>
      <c r="R20" s="171">
        <f t="shared" si="0"/>
        <v>71732</v>
      </c>
      <c r="S20" s="172">
        <f t="shared" si="0"/>
        <v>74482</v>
      </c>
      <c r="T20" s="173">
        <f t="shared" si="0"/>
        <v>71838</v>
      </c>
      <c r="U20" s="17"/>
      <c r="V20" s="17"/>
      <c r="W20" s="17"/>
      <c r="X20" s="17"/>
      <c r="Y20" s="17"/>
      <c r="Z20" s="17"/>
      <c r="AA20" s="17"/>
      <c r="AB20" s="17"/>
      <c r="AC20" s="17"/>
    </row>
    <row r="21" spans="1:29" s="14" customFormat="1" ht="9.75" customHeight="1" thickBot="1" x14ac:dyDescent="0.3">
      <c r="A21" s="149"/>
      <c r="B21" s="150"/>
      <c r="C21" s="151"/>
      <c r="D21" s="151"/>
      <c r="E21" s="152"/>
      <c r="F21" s="167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9"/>
      <c r="R21" s="177"/>
      <c r="S21" s="178"/>
      <c r="T21" s="179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s="76" customFormat="1" x14ac:dyDescent="0.25">
      <c r="A22" s="141" t="s">
        <v>349</v>
      </c>
      <c r="B22" s="60" t="s">
        <v>27</v>
      </c>
      <c r="C22" s="69"/>
      <c r="D22" s="69"/>
      <c r="E22" s="70"/>
      <c r="F22" s="71">
        <v>21600</v>
      </c>
      <c r="G22" s="69">
        <v>21600</v>
      </c>
      <c r="H22" s="69">
        <v>16200</v>
      </c>
      <c r="I22" s="69">
        <v>21600</v>
      </c>
      <c r="J22" s="69">
        <v>5400</v>
      </c>
      <c r="K22" s="69">
        <v>16200</v>
      </c>
      <c r="L22" s="69">
        <v>16200</v>
      </c>
      <c r="M22" s="69"/>
      <c r="N22" s="69">
        <v>10800</v>
      </c>
      <c r="O22" s="69">
        <v>21600</v>
      </c>
      <c r="P22" s="69">
        <v>10800</v>
      </c>
      <c r="Q22" s="70">
        <v>10800</v>
      </c>
      <c r="R22" s="71">
        <v>5400</v>
      </c>
      <c r="S22" s="69">
        <v>5400</v>
      </c>
      <c r="T22" s="70">
        <v>5400</v>
      </c>
      <c r="U22" s="65"/>
      <c r="V22" s="65"/>
      <c r="W22" s="65"/>
      <c r="X22" s="65"/>
      <c r="Y22" s="65"/>
      <c r="Z22" s="65"/>
      <c r="AA22" s="65"/>
      <c r="AB22" s="65"/>
      <c r="AC22" s="65"/>
    </row>
    <row r="23" spans="1:29" s="76" customFormat="1" x14ac:dyDescent="0.25">
      <c r="A23" s="68" t="s">
        <v>106</v>
      </c>
      <c r="B23" s="72" t="s">
        <v>11</v>
      </c>
      <c r="C23" s="73"/>
      <c r="D23" s="73"/>
      <c r="E23" s="80"/>
      <c r="F23" s="163">
        <v>8880</v>
      </c>
      <c r="G23" s="73">
        <v>5920</v>
      </c>
      <c r="H23" s="73">
        <v>5920</v>
      </c>
      <c r="I23" s="73">
        <v>11840</v>
      </c>
      <c r="J23" s="73">
        <v>11840</v>
      </c>
      <c r="K23" s="73">
        <v>11840</v>
      </c>
      <c r="L23" s="73">
        <v>11840</v>
      </c>
      <c r="M23" s="73"/>
      <c r="N23" s="73">
        <v>11840</v>
      </c>
      <c r="O23" s="73">
        <v>5920</v>
      </c>
      <c r="P23" s="73">
        <v>5920</v>
      </c>
      <c r="Q23" s="80">
        <v>5920</v>
      </c>
      <c r="R23" s="163">
        <v>5920</v>
      </c>
      <c r="S23" s="73">
        <v>11840</v>
      </c>
      <c r="T23" s="80">
        <v>5920</v>
      </c>
      <c r="U23" s="65"/>
      <c r="V23" s="65"/>
      <c r="W23" s="65"/>
      <c r="X23" s="65"/>
      <c r="Y23" s="65"/>
      <c r="Z23" s="65"/>
      <c r="AA23" s="65"/>
      <c r="AB23" s="65"/>
      <c r="AC23" s="65"/>
    </row>
    <row r="24" spans="1:29" s="76" customFormat="1" x14ac:dyDescent="0.25">
      <c r="A24" s="68"/>
      <c r="B24" s="72" t="s">
        <v>82</v>
      </c>
      <c r="C24" s="73"/>
      <c r="D24" s="73"/>
      <c r="E24" s="80"/>
      <c r="F24" s="163"/>
      <c r="G24" s="73"/>
      <c r="H24" s="73">
        <v>5500</v>
      </c>
      <c r="I24" s="73"/>
      <c r="J24" s="73"/>
      <c r="K24" s="73"/>
      <c r="L24" s="73">
        <v>5500</v>
      </c>
      <c r="M24" s="73"/>
      <c r="N24" s="73"/>
      <c r="O24" s="73">
        <v>5500</v>
      </c>
      <c r="P24" s="73">
        <v>5500</v>
      </c>
      <c r="Q24" s="80"/>
      <c r="R24" s="163">
        <v>5500</v>
      </c>
      <c r="S24" s="73"/>
      <c r="T24" s="80">
        <v>5500</v>
      </c>
      <c r="U24" s="65"/>
      <c r="V24" s="65"/>
      <c r="W24" s="65"/>
      <c r="X24" s="65"/>
      <c r="Y24" s="65"/>
      <c r="Z24" s="65"/>
      <c r="AA24" s="65"/>
      <c r="AB24" s="65"/>
      <c r="AC24" s="65"/>
    </row>
    <row r="25" spans="1:29" s="76" customFormat="1" x14ac:dyDescent="0.25">
      <c r="A25" s="68"/>
      <c r="B25" s="72" t="s">
        <v>55</v>
      </c>
      <c r="C25" s="73"/>
      <c r="D25" s="73">
        <v>3120</v>
      </c>
      <c r="E25" s="80"/>
      <c r="F25" s="163">
        <v>3120</v>
      </c>
      <c r="G25" s="73"/>
      <c r="H25" s="73">
        <v>3120</v>
      </c>
      <c r="I25" s="73"/>
      <c r="J25" s="73"/>
      <c r="K25" s="73"/>
      <c r="L25" s="73">
        <v>3120</v>
      </c>
      <c r="M25" s="73"/>
      <c r="N25" s="73"/>
      <c r="O25" s="73"/>
      <c r="P25" s="73">
        <v>3120</v>
      </c>
      <c r="Q25" s="80"/>
      <c r="R25" s="163"/>
      <c r="S25" s="73">
        <v>3120</v>
      </c>
      <c r="T25" s="80"/>
      <c r="U25" s="65"/>
      <c r="V25" s="65"/>
      <c r="W25" s="65"/>
      <c r="X25" s="65"/>
      <c r="Y25" s="65"/>
      <c r="Z25" s="65"/>
      <c r="AA25" s="65"/>
      <c r="AB25" s="65"/>
      <c r="AC25" s="65"/>
    </row>
    <row r="26" spans="1:29" s="76" customFormat="1" x14ac:dyDescent="0.25">
      <c r="A26" s="68"/>
      <c r="B26" s="72" t="s">
        <v>163</v>
      </c>
      <c r="C26" s="73"/>
      <c r="D26" s="73">
        <v>4200.01</v>
      </c>
      <c r="E26" s="80"/>
      <c r="F26" s="163">
        <v>8400</v>
      </c>
      <c r="G26" s="73">
        <v>4200</v>
      </c>
      <c r="H26" s="73">
        <v>4200</v>
      </c>
      <c r="I26" s="73">
        <v>8400</v>
      </c>
      <c r="J26" s="73"/>
      <c r="K26" s="73">
        <v>4200</v>
      </c>
      <c r="L26" s="73">
        <v>8400</v>
      </c>
      <c r="M26" s="73"/>
      <c r="N26" s="73">
        <v>4200</v>
      </c>
      <c r="O26" s="73">
        <v>4200</v>
      </c>
      <c r="P26" s="73">
        <v>4200</v>
      </c>
      <c r="Q26" s="80">
        <v>4200</v>
      </c>
      <c r="R26" s="163"/>
      <c r="S26" s="73"/>
      <c r="T26" s="80"/>
      <c r="U26" s="65"/>
      <c r="V26" s="65"/>
      <c r="W26" s="65"/>
      <c r="X26" s="65"/>
      <c r="Y26" s="65"/>
      <c r="Z26" s="65"/>
      <c r="AA26" s="65"/>
      <c r="AB26" s="65"/>
      <c r="AC26" s="65"/>
    </row>
    <row r="27" spans="1:29" s="76" customFormat="1" x14ac:dyDescent="0.25">
      <c r="A27" s="68"/>
      <c r="B27" s="72" t="s">
        <v>81</v>
      </c>
      <c r="C27" s="73"/>
      <c r="D27" s="73">
        <v>5500</v>
      </c>
      <c r="E27" s="80"/>
      <c r="F27" s="163">
        <v>5500</v>
      </c>
      <c r="G27" s="73"/>
      <c r="H27" s="73">
        <v>5500</v>
      </c>
      <c r="I27" s="73"/>
      <c r="J27" s="73">
        <v>5500</v>
      </c>
      <c r="K27" s="73">
        <v>5500</v>
      </c>
      <c r="L27" s="73">
        <v>5500</v>
      </c>
      <c r="M27" s="73"/>
      <c r="N27" s="73">
        <v>5500</v>
      </c>
      <c r="O27" s="73"/>
      <c r="P27" s="73">
        <v>5500</v>
      </c>
      <c r="Q27" s="80"/>
      <c r="R27" s="163"/>
      <c r="S27" s="73"/>
      <c r="T27" s="80"/>
      <c r="U27" s="65"/>
      <c r="V27" s="65"/>
      <c r="W27" s="65"/>
      <c r="X27" s="65"/>
      <c r="Y27" s="65"/>
      <c r="Z27" s="65"/>
      <c r="AA27" s="65"/>
      <c r="AB27" s="65"/>
      <c r="AC27" s="65"/>
    </row>
    <row r="28" spans="1:29" s="76" customFormat="1" x14ac:dyDescent="0.25">
      <c r="A28" s="68"/>
      <c r="B28" s="72" t="s">
        <v>350</v>
      </c>
      <c r="C28" s="73"/>
      <c r="D28" s="73"/>
      <c r="E28" s="80"/>
      <c r="F28" s="163"/>
      <c r="G28" s="73"/>
      <c r="H28" s="73"/>
      <c r="I28" s="73"/>
      <c r="J28" s="73">
        <v>1700</v>
      </c>
      <c r="K28" s="73"/>
      <c r="L28" s="73"/>
      <c r="M28" s="73"/>
      <c r="N28" s="73">
        <v>1700</v>
      </c>
      <c r="O28" s="73"/>
      <c r="P28" s="73">
        <v>1700</v>
      </c>
      <c r="Q28" s="80"/>
      <c r="R28" s="163"/>
      <c r="S28" s="73">
        <v>1700</v>
      </c>
      <c r="T28" s="80"/>
      <c r="U28" s="65"/>
      <c r="V28" s="65"/>
      <c r="W28" s="65"/>
      <c r="X28" s="65"/>
      <c r="Y28" s="65"/>
      <c r="Z28" s="65"/>
      <c r="AA28" s="65"/>
      <c r="AB28" s="65"/>
      <c r="AC28" s="65"/>
    </row>
    <row r="29" spans="1:29" s="76" customFormat="1" x14ac:dyDescent="0.25">
      <c r="A29" s="68"/>
      <c r="B29" s="72" t="s">
        <v>10</v>
      </c>
      <c r="C29" s="73"/>
      <c r="D29" s="73"/>
      <c r="E29" s="80"/>
      <c r="F29" s="163"/>
      <c r="G29" s="73"/>
      <c r="H29" s="73"/>
      <c r="I29" s="73"/>
      <c r="J29" s="73">
        <v>4816</v>
      </c>
      <c r="K29" s="73"/>
      <c r="L29" s="73"/>
      <c r="M29" s="73"/>
      <c r="N29" s="73"/>
      <c r="O29" s="73">
        <v>5418</v>
      </c>
      <c r="P29" s="73"/>
      <c r="Q29" s="80"/>
      <c r="R29" s="163"/>
      <c r="S29" s="73"/>
      <c r="T29" s="80"/>
      <c r="U29" s="65"/>
      <c r="V29" s="65"/>
      <c r="W29" s="65"/>
      <c r="X29" s="65"/>
      <c r="Y29" s="65"/>
      <c r="Z29" s="65"/>
      <c r="AA29" s="65"/>
      <c r="AB29" s="65"/>
      <c r="AC29" s="65"/>
    </row>
    <row r="30" spans="1:29" s="76" customFormat="1" x14ac:dyDescent="0.25">
      <c r="A30" s="68"/>
      <c r="B30" s="72" t="s">
        <v>400</v>
      </c>
      <c r="C30" s="73"/>
      <c r="D30" s="73"/>
      <c r="E30" s="80"/>
      <c r="F30" s="163"/>
      <c r="G30" s="73"/>
      <c r="H30" s="73"/>
      <c r="I30" s="73"/>
      <c r="J30" s="73"/>
      <c r="K30" s="73"/>
      <c r="L30" s="73"/>
      <c r="M30" s="73">
        <v>3144</v>
      </c>
      <c r="N30" s="73"/>
      <c r="O30" s="73"/>
      <c r="P30" s="73">
        <v>4716</v>
      </c>
      <c r="Q30" s="80"/>
      <c r="R30" s="163"/>
      <c r="S30" s="73"/>
      <c r="T30" s="80">
        <v>4716</v>
      </c>
      <c r="U30" s="65"/>
      <c r="V30" s="65"/>
      <c r="W30" s="65"/>
      <c r="X30" s="65"/>
      <c r="Y30" s="65"/>
      <c r="Z30" s="65"/>
      <c r="AA30" s="65"/>
      <c r="AB30" s="65"/>
      <c r="AC30" s="65"/>
    </row>
    <row r="31" spans="1:29" s="76" customFormat="1" x14ac:dyDescent="0.25">
      <c r="A31" s="68"/>
      <c r="B31" s="72" t="s">
        <v>158</v>
      </c>
      <c r="C31" s="73"/>
      <c r="D31" s="73"/>
      <c r="E31" s="80"/>
      <c r="F31" s="163"/>
      <c r="G31" s="73"/>
      <c r="H31" s="73"/>
      <c r="I31" s="73"/>
      <c r="J31" s="73"/>
      <c r="K31" s="73"/>
      <c r="L31" s="73"/>
      <c r="M31" s="73">
        <v>5500</v>
      </c>
      <c r="N31" s="73">
        <v>5500</v>
      </c>
      <c r="O31" s="73"/>
      <c r="P31" s="73"/>
      <c r="Q31" s="80"/>
      <c r="R31" s="163">
        <v>5500</v>
      </c>
      <c r="S31" s="73"/>
      <c r="T31" s="80"/>
      <c r="U31" s="65"/>
      <c r="V31" s="65"/>
      <c r="W31" s="65"/>
      <c r="X31" s="65"/>
      <c r="Y31" s="65"/>
      <c r="Z31" s="65"/>
      <c r="AA31" s="65"/>
      <c r="AB31" s="65"/>
      <c r="AC31" s="65"/>
    </row>
    <row r="32" spans="1:29" s="76" customFormat="1" x14ac:dyDescent="0.25">
      <c r="A32" s="68"/>
      <c r="B32" s="72" t="s">
        <v>83</v>
      </c>
      <c r="C32" s="73"/>
      <c r="D32" s="73"/>
      <c r="E32" s="80"/>
      <c r="F32" s="163"/>
      <c r="G32" s="73"/>
      <c r="H32" s="73"/>
      <c r="I32" s="73"/>
      <c r="J32" s="73"/>
      <c r="K32" s="73"/>
      <c r="L32" s="73"/>
      <c r="M32" s="73"/>
      <c r="N32" s="73"/>
      <c r="O32" s="73">
        <v>2750</v>
      </c>
      <c r="P32" s="73"/>
      <c r="Q32" s="80"/>
      <c r="R32" s="163"/>
      <c r="S32" s="73"/>
      <c r="T32" s="80"/>
      <c r="U32" s="65"/>
      <c r="V32" s="65"/>
      <c r="W32" s="65"/>
      <c r="X32" s="65"/>
      <c r="Y32" s="65"/>
      <c r="Z32" s="65"/>
      <c r="AA32" s="65"/>
      <c r="AB32" s="65"/>
      <c r="AC32" s="65"/>
    </row>
    <row r="33" spans="1:29" s="76" customFormat="1" x14ac:dyDescent="0.25">
      <c r="A33" s="68"/>
      <c r="B33" s="72" t="s">
        <v>84</v>
      </c>
      <c r="C33" s="73"/>
      <c r="D33" s="73"/>
      <c r="E33" s="80"/>
      <c r="F33" s="16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80"/>
      <c r="R33" s="163"/>
      <c r="S33" s="73">
        <v>5500</v>
      </c>
      <c r="T33" s="80"/>
      <c r="U33" s="65"/>
      <c r="V33" s="65"/>
      <c r="W33" s="65"/>
      <c r="X33" s="65"/>
      <c r="Y33" s="65"/>
      <c r="Z33" s="65"/>
      <c r="AA33" s="65"/>
      <c r="AB33" s="65"/>
      <c r="AC33" s="65"/>
    </row>
    <row r="34" spans="1:29" s="76" customFormat="1" x14ac:dyDescent="0.25">
      <c r="A34" s="68"/>
      <c r="B34" s="72" t="s">
        <v>58</v>
      </c>
      <c r="C34" s="73"/>
      <c r="D34" s="73"/>
      <c r="E34" s="80"/>
      <c r="F34" s="16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80"/>
      <c r="R34" s="163"/>
      <c r="S34" s="73"/>
      <c r="T34" s="80"/>
      <c r="U34" s="65"/>
      <c r="V34" s="65"/>
      <c r="W34" s="65"/>
      <c r="X34" s="65"/>
      <c r="Y34" s="65"/>
      <c r="Z34" s="65"/>
      <c r="AA34" s="65"/>
      <c r="AB34" s="65"/>
      <c r="AC34" s="65"/>
    </row>
    <row r="35" spans="1:29" s="76" customFormat="1" x14ac:dyDescent="0.25">
      <c r="A35" s="68" t="s">
        <v>192</v>
      </c>
      <c r="B35" s="72" t="s">
        <v>194</v>
      </c>
      <c r="C35" s="73"/>
      <c r="D35" s="73"/>
      <c r="E35" s="80"/>
      <c r="F35" s="163"/>
      <c r="G35" s="73"/>
      <c r="H35" s="73">
        <v>2382</v>
      </c>
      <c r="I35" s="73"/>
      <c r="J35" s="73">
        <v>2382</v>
      </c>
      <c r="K35" s="73"/>
      <c r="L35" s="73"/>
      <c r="M35" s="73"/>
      <c r="N35" s="73"/>
      <c r="O35" s="73">
        <v>2382</v>
      </c>
      <c r="P35" s="73"/>
      <c r="Q35" s="80"/>
      <c r="R35" s="163"/>
      <c r="S35" s="73"/>
      <c r="T35" s="80">
        <v>2382</v>
      </c>
      <c r="U35" s="65"/>
      <c r="V35" s="65"/>
      <c r="W35" s="65"/>
      <c r="X35" s="65"/>
      <c r="Y35" s="65"/>
      <c r="Z35" s="65"/>
      <c r="AA35" s="65"/>
      <c r="AB35" s="65"/>
      <c r="AC35" s="65"/>
    </row>
    <row r="36" spans="1:29" s="76" customFormat="1" ht="15.75" thickBot="1" x14ac:dyDescent="0.3">
      <c r="A36" s="67"/>
      <c r="B36" s="64" t="s">
        <v>193</v>
      </c>
      <c r="C36" s="160"/>
      <c r="D36" s="160"/>
      <c r="E36" s="161"/>
      <c r="F36" s="170"/>
      <c r="G36" s="160"/>
      <c r="H36" s="160"/>
      <c r="I36" s="160">
        <v>2334</v>
      </c>
      <c r="J36" s="160">
        <v>2334</v>
      </c>
      <c r="K36" s="160"/>
      <c r="L36" s="160">
        <v>2334</v>
      </c>
      <c r="M36" s="160"/>
      <c r="N36" s="160"/>
      <c r="O36" s="160">
        <v>2334</v>
      </c>
      <c r="P36" s="160"/>
      <c r="Q36" s="161"/>
      <c r="R36" s="170">
        <v>2334</v>
      </c>
      <c r="S36" s="160"/>
      <c r="T36" s="161">
        <v>2334</v>
      </c>
      <c r="U36" s="65"/>
      <c r="V36" s="65"/>
      <c r="W36" s="65"/>
      <c r="X36" s="65"/>
      <c r="Y36" s="65"/>
      <c r="Z36" s="65"/>
      <c r="AA36" s="65"/>
      <c r="AB36" s="65"/>
      <c r="AC36" s="65"/>
    </row>
    <row r="37" spans="1:29" s="14" customFormat="1" ht="15.75" thickBot="1" x14ac:dyDescent="0.3">
      <c r="A37" s="156" t="s">
        <v>391</v>
      </c>
      <c r="B37" s="153"/>
      <c r="C37" s="158">
        <f>SUM(C22:C36)</f>
        <v>0</v>
      </c>
      <c r="D37" s="158">
        <f t="shared" ref="D37:T37" si="1">SUM(D22:D36)</f>
        <v>12820.01</v>
      </c>
      <c r="E37" s="159">
        <f t="shared" si="1"/>
        <v>0</v>
      </c>
      <c r="F37" s="171">
        <f t="shared" si="1"/>
        <v>47500</v>
      </c>
      <c r="G37" s="172">
        <f t="shared" si="1"/>
        <v>31720</v>
      </c>
      <c r="H37" s="172">
        <f t="shared" si="1"/>
        <v>42822</v>
      </c>
      <c r="I37" s="172">
        <f t="shared" si="1"/>
        <v>44174</v>
      </c>
      <c r="J37" s="172">
        <f t="shared" si="1"/>
        <v>33972</v>
      </c>
      <c r="K37" s="172">
        <f t="shared" si="1"/>
        <v>37740</v>
      </c>
      <c r="L37" s="172">
        <f t="shared" si="1"/>
        <v>52894</v>
      </c>
      <c r="M37" s="172">
        <f t="shared" si="1"/>
        <v>8644</v>
      </c>
      <c r="N37" s="172">
        <f t="shared" si="1"/>
        <v>39540</v>
      </c>
      <c r="O37" s="172">
        <f t="shared" si="1"/>
        <v>50104</v>
      </c>
      <c r="P37" s="172">
        <f t="shared" si="1"/>
        <v>41456</v>
      </c>
      <c r="Q37" s="173">
        <f t="shared" si="1"/>
        <v>20920</v>
      </c>
      <c r="R37" s="171">
        <f t="shared" si="1"/>
        <v>24654</v>
      </c>
      <c r="S37" s="172">
        <f t="shared" si="1"/>
        <v>27560</v>
      </c>
      <c r="T37" s="173">
        <f t="shared" si="1"/>
        <v>26252</v>
      </c>
      <c r="U37" s="17"/>
      <c r="V37" s="17"/>
      <c r="W37" s="17"/>
      <c r="X37" s="17"/>
      <c r="Y37" s="17"/>
      <c r="Z37" s="17"/>
      <c r="AA37" s="17"/>
      <c r="AB37" s="17"/>
      <c r="AC37" s="17"/>
    </row>
    <row r="38" spans="1:29" s="14" customFormat="1" ht="15.75" thickBot="1" x14ac:dyDescent="0.3">
      <c r="A38" s="156" t="s">
        <v>31</v>
      </c>
      <c r="B38" s="153"/>
      <c r="C38" s="154">
        <f>C37+C20</f>
        <v>17296</v>
      </c>
      <c r="D38" s="154">
        <f t="shared" ref="D38:T38" si="2">D37+D20</f>
        <v>81158.02</v>
      </c>
      <c r="E38" s="155">
        <f t="shared" si="2"/>
        <v>58760.009999999995</v>
      </c>
      <c r="F38" s="174">
        <f t="shared" si="2"/>
        <v>101738.01000000001</v>
      </c>
      <c r="G38" s="175">
        <f t="shared" si="2"/>
        <v>64720</v>
      </c>
      <c r="H38" s="175">
        <f t="shared" si="2"/>
        <v>93060</v>
      </c>
      <c r="I38" s="175">
        <f t="shared" si="2"/>
        <v>97418.010000000009</v>
      </c>
      <c r="J38" s="175">
        <f t="shared" si="2"/>
        <v>72704.010000000009</v>
      </c>
      <c r="K38" s="175">
        <f t="shared" si="2"/>
        <v>102216.01000000001</v>
      </c>
      <c r="L38" s="175">
        <f t="shared" si="2"/>
        <v>120120</v>
      </c>
      <c r="M38" s="175">
        <f t="shared" si="2"/>
        <v>16894</v>
      </c>
      <c r="N38" s="175">
        <f t="shared" si="2"/>
        <v>101266</v>
      </c>
      <c r="O38" s="175">
        <f t="shared" si="2"/>
        <v>123824</v>
      </c>
      <c r="P38" s="175">
        <f t="shared" si="2"/>
        <v>103178</v>
      </c>
      <c r="Q38" s="176">
        <f t="shared" si="2"/>
        <v>70652</v>
      </c>
      <c r="R38" s="174">
        <f t="shared" si="2"/>
        <v>96386</v>
      </c>
      <c r="S38" s="175">
        <f t="shared" si="2"/>
        <v>102042</v>
      </c>
      <c r="T38" s="176">
        <f t="shared" si="2"/>
        <v>98090</v>
      </c>
    </row>
  </sheetData>
  <pageMargins left="0.7" right="0.7" top="0.75" bottom="0.75" header="0.3" footer="0.3"/>
  <pageSetup paperSize="9" scale="5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>
    <tabColor theme="6"/>
  </sheetPr>
  <dimension ref="A1:J182"/>
  <sheetViews>
    <sheetView workbookViewId="0">
      <selection activeCell="L16" sqref="L16"/>
    </sheetView>
  </sheetViews>
  <sheetFormatPr baseColWidth="10" defaultRowHeight="15" x14ac:dyDescent="0.25"/>
  <cols>
    <col min="3" max="3" width="17" bestFit="1" customWidth="1"/>
    <col min="4" max="4" width="32.28515625" bestFit="1" customWidth="1"/>
    <col min="7" max="7" width="18.85546875" customWidth="1"/>
    <col min="8" max="9" width="14.140625" customWidth="1"/>
    <col min="10" max="10" width="12.7109375" customWidth="1"/>
  </cols>
  <sheetData>
    <row r="1" spans="1:10" x14ac:dyDescent="0.25">
      <c r="A1" s="13">
        <v>43790</v>
      </c>
    </row>
    <row r="2" spans="1:10" ht="38.25" x14ac:dyDescent="0.25">
      <c r="A2" s="3" t="s">
        <v>34</v>
      </c>
      <c r="B2" s="3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5" t="s">
        <v>6</v>
      </c>
      <c r="I2" s="6" t="s">
        <v>7</v>
      </c>
      <c r="J2" s="6" t="s">
        <v>8</v>
      </c>
    </row>
    <row r="3" spans="1:10" x14ac:dyDescent="0.25">
      <c r="A3" s="7" t="s">
        <v>35</v>
      </c>
      <c r="B3" s="7" t="s">
        <v>167</v>
      </c>
      <c r="C3" s="7" t="s">
        <v>22</v>
      </c>
      <c r="D3" s="7" t="s">
        <v>23</v>
      </c>
      <c r="E3" s="8">
        <v>6496</v>
      </c>
      <c r="F3" s="7">
        <v>0</v>
      </c>
      <c r="G3" s="9">
        <v>11002598</v>
      </c>
      <c r="H3" s="185">
        <v>43762</v>
      </c>
      <c r="I3" s="10" t="s">
        <v>121</v>
      </c>
      <c r="J3" s="11">
        <v>2019</v>
      </c>
    </row>
    <row r="4" spans="1:10" x14ac:dyDescent="0.25">
      <c r="A4" s="7" t="s">
        <v>35</v>
      </c>
      <c r="B4" s="7" t="s">
        <v>175</v>
      </c>
      <c r="C4" s="7" t="s">
        <v>27</v>
      </c>
      <c r="D4" s="7" t="s">
        <v>28</v>
      </c>
      <c r="E4" s="7">
        <v>5400</v>
      </c>
      <c r="F4" s="7">
        <v>0</v>
      </c>
      <c r="G4" s="9">
        <v>11002594</v>
      </c>
      <c r="H4" s="185">
        <v>43762</v>
      </c>
      <c r="I4" s="10" t="s">
        <v>121</v>
      </c>
      <c r="J4" s="11">
        <v>2019</v>
      </c>
    </row>
    <row r="5" spans="1:10" x14ac:dyDescent="0.25">
      <c r="A5" s="7" t="s">
        <v>35</v>
      </c>
      <c r="B5" s="7" t="s">
        <v>203</v>
      </c>
      <c r="C5" s="7" t="s">
        <v>27</v>
      </c>
      <c r="D5" s="7" t="s">
        <v>28</v>
      </c>
      <c r="E5" s="7">
        <v>5400</v>
      </c>
      <c r="F5" s="7">
        <v>0</v>
      </c>
      <c r="G5" s="9">
        <v>11002673</v>
      </c>
      <c r="H5" s="185">
        <v>43769</v>
      </c>
      <c r="I5" s="10" t="s">
        <v>121</v>
      </c>
      <c r="J5" s="11">
        <v>2019</v>
      </c>
    </row>
    <row r="6" spans="1:10" x14ac:dyDescent="0.25">
      <c r="A6" s="7" t="s">
        <v>35</v>
      </c>
      <c r="B6" s="7" t="s">
        <v>199</v>
      </c>
      <c r="C6" s="7" t="s">
        <v>55</v>
      </c>
      <c r="D6" s="7" t="s">
        <v>200</v>
      </c>
      <c r="E6" s="7">
        <v>3120</v>
      </c>
      <c r="F6" s="7">
        <v>0</v>
      </c>
      <c r="G6" s="9">
        <v>11002642</v>
      </c>
      <c r="H6" s="185">
        <v>43776</v>
      </c>
      <c r="I6" s="10" t="s">
        <v>131</v>
      </c>
      <c r="J6" s="11">
        <v>2019</v>
      </c>
    </row>
    <row r="7" spans="1:10" x14ac:dyDescent="0.25">
      <c r="A7" s="7" t="s">
        <v>35</v>
      </c>
      <c r="B7" s="7" t="s">
        <v>165</v>
      </c>
      <c r="C7" s="7" t="s">
        <v>25</v>
      </c>
      <c r="D7" s="7" t="s">
        <v>26</v>
      </c>
      <c r="E7" s="7">
        <v>3740</v>
      </c>
      <c r="F7" s="7">
        <v>0</v>
      </c>
      <c r="G7" s="9">
        <v>11002658</v>
      </c>
      <c r="H7" s="184">
        <v>43776</v>
      </c>
      <c r="I7" s="10" t="s">
        <v>131</v>
      </c>
      <c r="J7" s="11">
        <v>2019</v>
      </c>
    </row>
    <row r="8" spans="1:10" x14ac:dyDescent="0.25">
      <c r="A8" s="7" t="s">
        <v>35</v>
      </c>
      <c r="B8" s="7" t="s">
        <v>166</v>
      </c>
      <c r="C8" s="7" t="s">
        <v>25</v>
      </c>
      <c r="D8" s="7" t="s">
        <v>26</v>
      </c>
      <c r="E8" s="7">
        <v>3740</v>
      </c>
      <c r="F8" s="7">
        <v>0</v>
      </c>
      <c r="G8" s="9">
        <v>11002605</v>
      </c>
      <c r="H8" s="184">
        <v>43776</v>
      </c>
      <c r="I8" s="10" t="s">
        <v>131</v>
      </c>
      <c r="J8" s="11">
        <v>2019</v>
      </c>
    </row>
    <row r="9" spans="1:10" x14ac:dyDescent="0.25">
      <c r="A9" s="7" t="s">
        <v>35</v>
      </c>
      <c r="B9" s="7" t="s">
        <v>176</v>
      </c>
      <c r="C9" s="7" t="s">
        <v>27</v>
      </c>
      <c r="D9" s="7" t="s">
        <v>28</v>
      </c>
      <c r="E9" s="7">
        <v>5400</v>
      </c>
      <c r="F9" s="7">
        <v>0</v>
      </c>
      <c r="G9" s="9">
        <v>11002669</v>
      </c>
      <c r="H9" s="185">
        <v>43776</v>
      </c>
      <c r="I9" s="10" t="s">
        <v>131</v>
      </c>
      <c r="J9" s="11">
        <v>2019</v>
      </c>
    </row>
    <row r="10" spans="1:10" x14ac:dyDescent="0.25">
      <c r="A10" s="7" t="s">
        <v>35</v>
      </c>
      <c r="B10" s="7" t="s">
        <v>96</v>
      </c>
      <c r="C10" s="7" t="s">
        <v>17</v>
      </c>
      <c r="D10" s="7" t="s">
        <v>18</v>
      </c>
      <c r="E10" s="7">
        <v>5500</v>
      </c>
      <c r="F10" s="7">
        <v>0</v>
      </c>
      <c r="G10" s="9">
        <v>11002374</v>
      </c>
      <c r="H10" s="185">
        <v>43783</v>
      </c>
      <c r="I10" s="10" t="s">
        <v>131</v>
      </c>
      <c r="J10" s="11">
        <v>2019</v>
      </c>
    </row>
    <row r="11" spans="1:10" x14ac:dyDescent="0.25">
      <c r="A11" s="7" t="s">
        <v>35</v>
      </c>
      <c r="B11" s="7" t="s">
        <v>171</v>
      </c>
      <c r="C11" s="7" t="s">
        <v>25</v>
      </c>
      <c r="D11" s="7" t="s">
        <v>26</v>
      </c>
      <c r="E11" s="8">
        <v>3740</v>
      </c>
      <c r="F11" s="7">
        <v>0</v>
      </c>
      <c r="G11" s="9" t="s">
        <v>334</v>
      </c>
      <c r="H11" s="184">
        <v>43783</v>
      </c>
      <c r="I11" s="10" t="s">
        <v>131</v>
      </c>
      <c r="J11" s="11">
        <v>2019</v>
      </c>
    </row>
    <row r="12" spans="1:10" x14ac:dyDescent="0.25">
      <c r="A12" s="7" t="s">
        <v>35</v>
      </c>
      <c r="B12" s="7" t="s">
        <v>186</v>
      </c>
      <c r="C12" s="7" t="s">
        <v>17</v>
      </c>
      <c r="D12" s="7" t="s">
        <v>18</v>
      </c>
      <c r="E12" s="7">
        <v>5500</v>
      </c>
      <c r="F12" s="7">
        <v>0</v>
      </c>
      <c r="G12" s="9">
        <v>11002681</v>
      </c>
      <c r="H12" s="185">
        <v>43783</v>
      </c>
      <c r="I12" s="10" t="s">
        <v>131</v>
      </c>
      <c r="J12" s="11">
        <v>2019</v>
      </c>
    </row>
    <row r="13" spans="1:10" x14ac:dyDescent="0.25">
      <c r="A13" s="7" t="s">
        <v>35</v>
      </c>
      <c r="B13" s="7" t="s">
        <v>122</v>
      </c>
      <c r="C13" s="7" t="s">
        <v>36</v>
      </c>
      <c r="D13" s="7" t="s">
        <v>21</v>
      </c>
      <c r="E13" s="29">
        <v>2750</v>
      </c>
      <c r="F13" s="7">
        <v>0</v>
      </c>
      <c r="G13" s="9">
        <v>11002356</v>
      </c>
      <c r="H13" s="185">
        <v>43784</v>
      </c>
      <c r="I13" s="10" t="s">
        <v>131</v>
      </c>
      <c r="J13" s="11">
        <v>2019</v>
      </c>
    </row>
    <row r="14" spans="1:10" x14ac:dyDescent="0.25">
      <c r="A14" s="7" t="s">
        <v>35</v>
      </c>
      <c r="B14" s="7" t="s">
        <v>178</v>
      </c>
      <c r="C14" s="7" t="s">
        <v>27</v>
      </c>
      <c r="D14" s="7" t="s">
        <v>28</v>
      </c>
      <c r="E14" s="7">
        <v>5400</v>
      </c>
      <c r="F14" s="7">
        <v>0</v>
      </c>
      <c r="G14" s="9">
        <v>11002671</v>
      </c>
      <c r="H14" s="185">
        <v>43784</v>
      </c>
      <c r="I14" s="10" t="s">
        <v>131</v>
      </c>
      <c r="J14" s="11">
        <v>2019</v>
      </c>
    </row>
    <row r="15" spans="1:10" x14ac:dyDescent="0.25">
      <c r="A15" s="7" t="s">
        <v>35</v>
      </c>
      <c r="B15" s="7" t="s">
        <v>244</v>
      </c>
      <c r="C15" s="7" t="s">
        <v>81</v>
      </c>
      <c r="D15" s="7" t="s">
        <v>93</v>
      </c>
      <c r="E15" s="7">
        <v>5500</v>
      </c>
      <c r="F15" s="7">
        <v>0</v>
      </c>
      <c r="G15" s="9" t="s">
        <v>476</v>
      </c>
      <c r="H15" s="185">
        <v>43790</v>
      </c>
      <c r="I15" s="10" t="s">
        <v>131</v>
      </c>
      <c r="J15" s="11">
        <v>2019</v>
      </c>
    </row>
    <row r="16" spans="1:10" x14ac:dyDescent="0.25">
      <c r="A16" s="7" t="s">
        <v>35</v>
      </c>
      <c r="B16" s="7" t="s">
        <v>95</v>
      </c>
      <c r="C16" s="7" t="s">
        <v>17</v>
      </c>
      <c r="D16" s="7" t="s">
        <v>18</v>
      </c>
      <c r="E16" s="7">
        <v>5500</v>
      </c>
      <c r="F16" s="7">
        <v>0</v>
      </c>
      <c r="G16" s="9">
        <v>11002339</v>
      </c>
      <c r="H16" s="185">
        <v>43790</v>
      </c>
      <c r="I16" s="10" t="s">
        <v>131</v>
      </c>
      <c r="J16" s="11">
        <v>2019</v>
      </c>
    </row>
    <row r="17" spans="1:10" x14ac:dyDescent="0.25">
      <c r="A17" s="7" t="s">
        <v>35</v>
      </c>
      <c r="B17" s="7" t="s">
        <v>169</v>
      </c>
      <c r="C17" s="7" t="s">
        <v>25</v>
      </c>
      <c r="D17" s="7" t="s">
        <v>26</v>
      </c>
      <c r="E17" s="8">
        <v>3740</v>
      </c>
      <c r="F17" s="7">
        <v>0</v>
      </c>
      <c r="G17" s="9" t="s">
        <v>253</v>
      </c>
      <c r="H17" s="184">
        <v>43790</v>
      </c>
      <c r="I17" s="10" t="s">
        <v>131</v>
      </c>
      <c r="J17" s="11">
        <v>2019</v>
      </c>
    </row>
    <row r="18" spans="1:10" x14ac:dyDescent="0.25">
      <c r="A18" s="7" t="s">
        <v>35</v>
      </c>
      <c r="B18" s="7" t="s">
        <v>187</v>
      </c>
      <c r="C18" s="7" t="s">
        <v>29</v>
      </c>
      <c r="D18" s="7" t="s">
        <v>24</v>
      </c>
      <c r="E18" s="7">
        <v>5500</v>
      </c>
      <c r="F18" s="7">
        <v>0</v>
      </c>
      <c r="G18" s="9">
        <v>11002651</v>
      </c>
      <c r="H18" s="184">
        <v>43790</v>
      </c>
      <c r="I18" s="10" t="s">
        <v>131</v>
      </c>
      <c r="J18" s="11">
        <v>2019</v>
      </c>
    </row>
    <row r="19" spans="1:10" x14ac:dyDescent="0.25">
      <c r="A19" s="7" t="s">
        <v>35</v>
      </c>
      <c r="B19" s="7" t="s">
        <v>219</v>
      </c>
      <c r="C19" s="7" t="s">
        <v>163</v>
      </c>
      <c r="D19" s="7" t="s">
        <v>164</v>
      </c>
      <c r="E19" s="7">
        <v>4200</v>
      </c>
      <c r="F19" s="7">
        <v>0</v>
      </c>
      <c r="G19" s="9">
        <v>11002644</v>
      </c>
      <c r="H19" s="184">
        <v>43797</v>
      </c>
      <c r="I19" s="10" t="s">
        <v>131</v>
      </c>
      <c r="J19" s="11">
        <v>2019</v>
      </c>
    </row>
    <row r="20" spans="1:10" x14ac:dyDescent="0.25">
      <c r="A20" s="7" t="s">
        <v>35</v>
      </c>
      <c r="B20" s="7" t="s">
        <v>174</v>
      </c>
      <c r="C20" s="7" t="s">
        <v>27</v>
      </c>
      <c r="D20" s="7" t="s">
        <v>28</v>
      </c>
      <c r="E20" s="8">
        <v>5838</v>
      </c>
      <c r="F20" s="7">
        <v>0</v>
      </c>
      <c r="G20" s="9">
        <v>11002668</v>
      </c>
      <c r="H20" s="184">
        <v>43797</v>
      </c>
      <c r="I20" s="10" t="s">
        <v>131</v>
      </c>
      <c r="J20" s="11">
        <v>2019</v>
      </c>
    </row>
    <row r="21" spans="1:10" x14ac:dyDescent="0.25">
      <c r="A21" s="7" t="s">
        <v>35</v>
      </c>
      <c r="B21" s="7" t="s">
        <v>181</v>
      </c>
      <c r="C21" s="7" t="s">
        <v>22</v>
      </c>
      <c r="D21" s="7" t="s">
        <v>23</v>
      </c>
      <c r="E21" s="7">
        <v>2750</v>
      </c>
      <c r="F21" s="7">
        <v>0</v>
      </c>
      <c r="G21" s="9">
        <v>11002656</v>
      </c>
      <c r="H21" s="184">
        <v>43797</v>
      </c>
      <c r="I21" s="10" t="s">
        <v>131</v>
      </c>
      <c r="J21" s="11">
        <v>2019</v>
      </c>
    </row>
    <row r="22" spans="1:10" x14ac:dyDescent="0.25">
      <c r="A22" s="7" t="s">
        <v>35</v>
      </c>
      <c r="B22" s="7" t="s">
        <v>183</v>
      </c>
      <c r="C22" s="7" t="s">
        <v>17</v>
      </c>
      <c r="D22" s="7" t="s">
        <v>18</v>
      </c>
      <c r="E22" s="7">
        <v>5500</v>
      </c>
      <c r="F22" s="7">
        <v>0</v>
      </c>
      <c r="G22" s="9" t="s">
        <v>339</v>
      </c>
      <c r="H22" s="184">
        <v>43797</v>
      </c>
      <c r="I22" s="10" t="s">
        <v>131</v>
      </c>
      <c r="J22" s="11">
        <v>2019</v>
      </c>
    </row>
    <row r="23" spans="1:10" x14ac:dyDescent="0.25">
      <c r="A23" s="7" t="s">
        <v>35</v>
      </c>
      <c r="B23" s="7" t="s">
        <v>204</v>
      </c>
      <c r="C23" s="7" t="s">
        <v>25</v>
      </c>
      <c r="D23" s="7" t="s">
        <v>26</v>
      </c>
      <c r="E23" s="7">
        <v>3740</v>
      </c>
      <c r="F23" s="7">
        <v>0</v>
      </c>
      <c r="G23" s="9" t="s">
        <v>344</v>
      </c>
      <c r="H23" s="184">
        <v>43797</v>
      </c>
      <c r="I23" s="10" t="s">
        <v>131</v>
      </c>
      <c r="J23" s="11">
        <v>2019</v>
      </c>
    </row>
    <row r="24" spans="1:10" x14ac:dyDescent="0.25">
      <c r="A24" s="7" t="s">
        <v>35</v>
      </c>
      <c r="B24" s="7" t="s">
        <v>168</v>
      </c>
      <c r="C24" s="7" t="s">
        <v>17</v>
      </c>
      <c r="D24" s="7" t="s">
        <v>18</v>
      </c>
      <c r="E24" s="7">
        <v>5500</v>
      </c>
      <c r="F24" s="7">
        <v>0</v>
      </c>
      <c r="G24" s="9" t="s">
        <v>252</v>
      </c>
      <c r="H24" s="10">
        <v>43804</v>
      </c>
      <c r="I24" s="10" t="s">
        <v>162</v>
      </c>
      <c r="J24" s="11">
        <v>2019</v>
      </c>
    </row>
    <row r="25" spans="1:10" x14ac:dyDescent="0.25">
      <c r="A25" s="7" t="s">
        <v>35</v>
      </c>
      <c r="B25" s="7" t="s">
        <v>202</v>
      </c>
      <c r="C25" s="7" t="s">
        <v>25</v>
      </c>
      <c r="D25" s="7" t="s">
        <v>26</v>
      </c>
      <c r="E25" s="8">
        <v>3740</v>
      </c>
      <c r="F25" s="7">
        <v>0</v>
      </c>
      <c r="G25" s="9" t="s">
        <v>333</v>
      </c>
      <c r="H25" s="10">
        <v>43804</v>
      </c>
      <c r="I25" s="10" t="s">
        <v>162</v>
      </c>
      <c r="J25" s="11">
        <v>2019</v>
      </c>
    </row>
    <row r="26" spans="1:10" x14ac:dyDescent="0.25">
      <c r="A26" s="7" t="s">
        <v>35</v>
      </c>
      <c r="B26" s="7" t="s">
        <v>172</v>
      </c>
      <c r="C26" s="7" t="s">
        <v>25</v>
      </c>
      <c r="D26" s="7" t="s">
        <v>26</v>
      </c>
      <c r="E26" s="7">
        <v>3740</v>
      </c>
      <c r="F26" s="7">
        <v>0</v>
      </c>
      <c r="G26" s="9" t="s">
        <v>335</v>
      </c>
      <c r="H26" s="10">
        <v>43804</v>
      </c>
      <c r="I26" s="10" t="s">
        <v>162</v>
      </c>
      <c r="J26" s="11">
        <v>2019</v>
      </c>
    </row>
    <row r="27" spans="1:10" x14ac:dyDescent="0.25">
      <c r="A27" s="7" t="s">
        <v>35</v>
      </c>
      <c r="B27" s="7" t="s">
        <v>173</v>
      </c>
      <c r="C27" s="7" t="s">
        <v>27</v>
      </c>
      <c r="D27" s="7" t="s">
        <v>28</v>
      </c>
      <c r="E27" s="8">
        <v>5400</v>
      </c>
      <c r="F27" s="7">
        <v>0</v>
      </c>
      <c r="G27" s="9">
        <v>11002667</v>
      </c>
      <c r="H27" s="10">
        <v>43804</v>
      </c>
      <c r="I27" s="10" t="s">
        <v>162</v>
      </c>
      <c r="J27" s="11">
        <v>2019</v>
      </c>
    </row>
    <row r="28" spans="1:10" x14ac:dyDescent="0.25">
      <c r="A28" s="7" t="s">
        <v>35</v>
      </c>
      <c r="B28" s="7" t="s">
        <v>179</v>
      </c>
      <c r="C28" s="7" t="s">
        <v>22</v>
      </c>
      <c r="D28" s="7" t="s">
        <v>23</v>
      </c>
      <c r="E28" s="7">
        <v>2750</v>
      </c>
      <c r="F28" s="7">
        <v>0</v>
      </c>
      <c r="G28" s="9" t="s">
        <v>336</v>
      </c>
      <c r="H28" s="10">
        <v>43804</v>
      </c>
      <c r="I28" s="10" t="s">
        <v>162</v>
      </c>
      <c r="J28" s="11">
        <v>2019</v>
      </c>
    </row>
    <row r="29" spans="1:10" x14ac:dyDescent="0.25">
      <c r="A29" s="7" t="s">
        <v>35</v>
      </c>
      <c r="B29" s="7" t="s">
        <v>182</v>
      </c>
      <c r="C29" s="7" t="s">
        <v>17</v>
      </c>
      <c r="D29" s="7" t="s">
        <v>18</v>
      </c>
      <c r="E29" s="7">
        <v>5500</v>
      </c>
      <c r="F29" s="7">
        <v>0</v>
      </c>
      <c r="G29" s="9" t="s">
        <v>338</v>
      </c>
      <c r="H29" s="10">
        <v>43804</v>
      </c>
      <c r="I29" s="10" t="s">
        <v>162</v>
      </c>
      <c r="J29" s="11">
        <v>2019</v>
      </c>
    </row>
    <row r="30" spans="1:10" x14ac:dyDescent="0.25">
      <c r="A30" s="7" t="s">
        <v>35</v>
      </c>
      <c r="B30" s="7" t="s">
        <v>220</v>
      </c>
      <c r="C30" s="7" t="s">
        <v>17</v>
      </c>
      <c r="D30" s="7" t="s">
        <v>18</v>
      </c>
      <c r="E30" s="7">
        <v>5500</v>
      </c>
      <c r="F30" s="7">
        <v>0</v>
      </c>
      <c r="G30" s="9" t="s">
        <v>345</v>
      </c>
      <c r="H30" s="10">
        <v>43804</v>
      </c>
      <c r="I30" s="10" t="s">
        <v>162</v>
      </c>
      <c r="J30" s="11">
        <v>2019</v>
      </c>
    </row>
    <row r="31" spans="1:10" x14ac:dyDescent="0.25">
      <c r="A31" s="7" t="s">
        <v>35</v>
      </c>
      <c r="B31" s="7" t="s">
        <v>504</v>
      </c>
      <c r="C31" s="7" t="s">
        <v>97</v>
      </c>
      <c r="D31" s="7" t="s">
        <v>20</v>
      </c>
      <c r="E31" s="7">
        <v>968</v>
      </c>
      <c r="F31" s="7">
        <v>0</v>
      </c>
      <c r="G31" s="9" t="s">
        <v>9</v>
      </c>
      <c r="H31" s="10">
        <v>43804</v>
      </c>
      <c r="I31" s="10" t="s">
        <v>162</v>
      </c>
      <c r="J31" s="11">
        <v>2019</v>
      </c>
    </row>
    <row r="32" spans="1:10" x14ac:dyDescent="0.25">
      <c r="A32" s="7" t="s">
        <v>35</v>
      </c>
      <c r="B32" s="7" t="s">
        <v>170</v>
      </c>
      <c r="C32" s="7" t="s">
        <v>25</v>
      </c>
      <c r="D32" s="7" t="s">
        <v>26</v>
      </c>
      <c r="E32" s="8">
        <v>3740</v>
      </c>
      <c r="F32" s="7">
        <v>0</v>
      </c>
      <c r="G32" s="9" t="s">
        <v>254</v>
      </c>
      <c r="H32" s="10">
        <v>43811</v>
      </c>
      <c r="I32" s="10" t="s">
        <v>162</v>
      </c>
      <c r="J32" s="11">
        <v>2019</v>
      </c>
    </row>
    <row r="33" spans="1:10" x14ac:dyDescent="0.25">
      <c r="A33" s="7" t="s">
        <v>35</v>
      </c>
      <c r="B33" s="7" t="s">
        <v>177</v>
      </c>
      <c r="C33" s="7" t="s">
        <v>27</v>
      </c>
      <c r="D33" s="7" t="s">
        <v>28</v>
      </c>
      <c r="E33" s="7">
        <v>5400</v>
      </c>
      <c r="F33" s="7">
        <v>0</v>
      </c>
      <c r="G33" s="9">
        <v>11002670</v>
      </c>
      <c r="H33" s="10">
        <v>43811</v>
      </c>
      <c r="I33" s="10" t="s">
        <v>162</v>
      </c>
      <c r="J33" s="11">
        <v>2019</v>
      </c>
    </row>
    <row r="34" spans="1:10" x14ac:dyDescent="0.25">
      <c r="A34" s="7" t="s">
        <v>35</v>
      </c>
      <c r="B34" s="7" t="s">
        <v>180</v>
      </c>
      <c r="C34" s="7" t="s">
        <v>22</v>
      </c>
      <c r="D34" s="7" t="s">
        <v>23</v>
      </c>
      <c r="E34" s="7">
        <v>2750</v>
      </c>
      <c r="F34" s="7">
        <v>0</v>
      </c>
      <c r="G34" s="9" t="s">
        <v>337</v>
      </c>
      <c r="H34" s="10">
        <v>43811</v>
      </c>
      <c r="I34" s="10" t="s">
        <v>162</v>
      </c>
      <c r="J34" s="11">
        <v>2019</v>
      </c>
    </row>
    <row r="35" spans="1:10" x14ac:dyDescent="0.25">
      <c r="A35" s="7" t="s">
        <v>35</v>
      </c>
      <c r="B35" s="7" t="s">
        <v>184</v>
      </c>
      <c r="C35" s="7" t="s">
        <v>17</v>
      </c>
      <c r="D35" s="7" t="s">
        <v>18</v>
      </c>
      <c r="E35" s="7">
        <v>5500</v>
      </c>
      <c r="F35" s="7">
        <v>0</v>
      </c>
      <c r="G35" s="9" t="s">
        <v>340</v>
      </c>
      <c r="H35" s="10">
        <v>43811</v>
      </c>
      <c r="I35" s="10" t="s">
        <v>162</v>
      </c>
      <c r="J35" s="11">
        <v>2019</v>
      </c>
    </row>
    <row r="36" spans="1:10" x14ac:dyDescent="0.25">
      <c r="A36" s="7" t="s">
        <v>35</v>
      </c>
      <c r="B36" s="7" t="s">
        <v>188</v>
      </c>
      <c r="C36" s="7" t="s">
        <v>17</v>
      </c>
      <c r="D36" s="7" t="s">
        <v>18</v>
      </c>
      <c r="E36" s="7">
        <v>5500</v>
      </c>
      <c r="F36" s="7">
        <v>0</v>
      </c>
      <c r="G36" s="9" t="s">
        <v>343</v>
      </c>
      <c r="H36" s="10">
        <v>43811</v>
      </c>
      <c r="I36" s="10" t="s">
        <v>162</v>
      </c>
      <c r="J36" s="11">
        <v>2019</v>
      </c>
    </row>
    <row r="37" spans="1:10" x14ac:dyDescent="0.25">
      <c r="A37" s="7" t="s">
        <v>35</v>
      </c>
      <c r="B37" s="7" t="s">
        <v>185</v>
      </c>
      <c r="C37" s="7" t="s">
        <v>25</v>
      </c>
      <c r="D37" s="7" t="s">
        <v>26</v>
      </c>
      <c r="E37" s="7">
        <v>3740</v>
      </c>
      <c r="F37" s="7">
        <v>0</v>
      </c>
      <c r="G37" s="9" t="s">
        <v>341</v>
      </c>
      <c r="H37" s="10">
        <v>43818</v>
      </c>
      <c r="I37" s="10" t="s">
        <v>162</v>
      </c>
      <c r="J37" s="11">
        <v>2019</v>
      </c>
    </row>
    <row r="38" spans="1:10" x14ac:dyDescent="0.25">
      <c r="A38" s="7" t="s">
        <v>35</v>
      </c>
      <c r="B38" s="7" t="s">
        <v>130</v>
      </c>
      <c r="C38" s="7" t="s">
        <v>11</v>
      </c>
      <c r="D38" s="7" t="s">
        <v>12</v>
      </c>
      <c r="E38" s="7">
        <v>2960</v>
      </c>
      <c r="F38" s="7">
        <v>0</v>
      </c>
      <c r="G38" s="9" t="s">
        <v>139</v>
      </c>
      <c r="H38" s="10">
        <v>43839</v>
      </c>
      <c r="I38" s="10" t="s">
        <v>224</v>
      </c>
      <c r="J38" s="11">
        <v>2020</v>
      </c>
    </row>
    <row r="39" spans="1:10" x14ac:dyDescent="0.25">
      <c r="A39" s="7" t="s">
        <v>35</v>
      </c>
      <c r="B39" s="7" t="s">
        <v>229</v>
      </c>
      <c r="C39" s="7" t="s">
        <v>81</v>
      </c>
      <c r="D39" s="7" t="s">
        <v>93</v>
      </c>
      <c r="E39" s="7">
        <v>5500</v>
      </c>
      <c r="F39" s="7">
        <v>0</v>
      </c>
      <c r="G39" s="9" t="s">
        <v>463</v>
      </c>
      <c r="H39" s="10">
        <v>43839</v>
      </c>
      <c r="I39" s="10" t="s">
        <v>224</v>
      </c>
      <c r="J39" s="11">
        <v>2020</v>
      </c>
    </row>
    <row r="40" spans="1:10" x14ac:dyDescent="0.25">
      <c r="A40" s="7" t="s">
        <v>35</v>
      </c>
      <c r="B40" s="7" t="s">
        <v>362</v>
      </c>
      <c r="C40" s="7" t="s">
        <v>27</v>
      </c>
      <c r="D40" s="7" t="s">
        <v>28</v>
      </c>
      <c r="E40" s="7">
        <v>5400</v>
      </c>
      <c r="F40" s="7">
        <v>0</v>
      </c>
      <c r="G40" s="9">
        <v>11002872</v>
      </c>
      <c r="H40" s="10">
        <v>43839</v>
      </c>
      <c r="I40" s="10" t="s">
        <v>224</v>
      </c>
      <c r="J40" s="11">
        <v>2020</v>
      </c>
    </row>
    <row r="41" spans="1:10" x14ac:dyDescent="0.25">
      <c r="A41" s="7" t="s">
        <v>35</v>
      </c>
      <c r="B41" s="7" t="s">
        <v>256</v>
      </c>
      <c r="C41" s="7" t="s">
        <v>13</v>
      </c>
      <c r="D41" s="7" t="s">
        <v>14</v>
      </c>
      <c r="E41" s="7">
        <v>2750</v>
      </c>
      <c r="F41" s="7">
        <v>0</v>
      </c>
      <c r="G41" s="9" t="s">
        <v>506</v>
      </c>
      <c r="H41" s="10">
        <v>43839</v>
      </c>
      <c r="I41" s="10" t="s">
        <v>224</v>
      </c>
      <c r="J41" s="11">
        <v>2020</v>
      </c>
    </row>
    <row r="42" spans="1:10" x14ac:dyDescent="0.25">
      <c r="A42" s="7" t="s">
        <v>35</v>
      </c>
      <c r="B42" s="7" t="s">
        <v>286</v>
      </c>
      <c r="C42" s="7" t="s">
        <v>25</v>
      </c>
      <c r="D42" s="7" t="s">
        <v>26</v>
      </c>
      <c r="E42" s="7">
        <v>3744</v>
      </c>
      <c r="F42" s="7">
        <v>0</v>
      </c>
      <c r="G42" s="9" t="s">
        <v>541</v>
      </c>
      <c r="H42" s="10">
        <v>43839</v>
      </c>
      <c r="I42" s="10" t="s">
        <v>224</v>
      </c>
      <c r="J42" s="11">
        <v>2020</v>
      </c>
    </row>
    <row r="43" spans="1:10" x14ac:dyDescent="0.25">
      <c r="A43" s="7" t="s">
        <v>35</v>
      </c>
      <c r="B43" s="7" t="s">
        <v>288</v>
      </c>
      <c r="C43" s="7" t="s">
        <v>117</v>
      </c>
      <c r="D43" s="7" t="s">
        <v>137</v>
      </c>
      <c r="E43" s="7">
        <v>5500</v>
      </c>
      <c r="F43" s="7">
        <v>0</v>
      </c>
      <c r="G43" s="9" t="s">
        <v>543</v>
      </c>
      <c r="H43" s="10">
        <v>43839</v>
      </c>
      <c r="I43" s="10" t="s">
        <v>224</v>
      </c>
      <c r="J43" s="11">
        <v>2020</v>
      </c>
    </row>
    <row r="44" spans="1:10" x14ac:dyDescent="0.25">
      <c r="A44" s="7" t="s">
        <v>35</v>
      </c>
      <c r="B44" s="7" t="s">
        <v>300</v>
      </c>
      <c r="C44" s="7" t="s">
        <v>29</v>
      </c>
      <c r="D44" s="7" t="s">
        <v>24</v>
      </c>
      <c r="E44" s="7">
        <v>5500</v>
      </c>
      <c r="F44" s="7">
        <v>0</v>
      </c>
      <c r="G44" s="9" t="s">
        <v>556</v>
      </c>
      <c r="H44" s="10">
        <v>43839</v>
      </c>
      <c r="I44" s="10" t="s">
        <v>224</v>
      </c>
      <c r="J44" s="11">
        <v>2020</v>
      </c>
    </row>
    <row r="45" spans="1:10" x14ac:dyDescent="0.25">
      <c r="A45" s="7" t="s">
        <v>35</v>
      </c>
      <c r="B45" s="7" t="s">
        <v>129</v>
      </c>
      <c r="C45" s="7" t="s">
        <v>11</v>
      </c>
      <c r="D45" s="7" t="s">
        <v>12</v>
      </c>
      <c r="E45" s="7">
        <v>2960</v>
      </c>
      <c r="F45" s="7">
        <v>0</v>
      </c>
      <c r="G45" s="9" t="s">
        <v>138</v>
      </c>
      <c r="H45" s="10">
        <v>43846</v>
      </c>
      <c r="I45" s="10" t="s">
        <v>224</v>
      </c>
      <c r="J45" s="11">
        <v>2020</v>
      </c>
    </row>
    <row r="46" spans="1:10" x14ac:dyDescent="0.25">
      <c r="A46" s="7" t="s">
        <v>35</v>
      </c>
      <c r="B46" s="7" t="s">
        <v>225</v>
      </c>
      <c r="C46" s="7" t="s">
        <v>11</v>
      </c>
      <c r="D46" s="7" t="s">
        <v>12</v>
      </c>
      <c r="E46" s="7">
        <v>2960</v>
      </c>
      <c r="F46" s="7">
        <v>0</v>
      </c>
      <c r="G46" s="9" t="s">
        <v>245</v>
      </c>
      <c r="H46" s="10">
        <v>43846</v>
      </c>
      <c r="I46" s="10" t="s">
        <v>224</v>
      </c>
      <c r="J46" s="11">
        <v>2020</v>
      </c>
    </row>
    <row r="47" spans="1:10" x14ac:dyDescent="0.25">
      <c r="A47" s="7" t="s">
        <v>35</v>
      </c>
      <c r="B47" s="7" t="s">
        <v>226</v>
      </c>
      <c r="C47" s="7" t="s">
        <v>163</v>
      </c>
      <c r="D47" s="7" t="s">
        <v>164</v>
      </c>
      <c r="E47" s="7">
        <v>4200</v>
      </c>
      <c r="F47" s="7">
        <v>0</v>
      </c>
      <c r="G47" s="9" t="s">
        <v>246</v>
      </c>
      <c r="H47" s="10">
        <v>43846</v>
      </c>
      <c r="I47" s="10" t="s">
        <v>224</v>
      </c>
      <c r="J47" s="11">
        <v>2020</v>
      </c>
    </row>
    <row r="48" spans="1:10" x14ac:dyDescent="0.25">
      <c r="A48" s="7" t="s">
        <v>35</v>
      </c>
      <c r="B48" s="7" t="s">
        <v>227</v>
      </c>
      <c r="C48" s="7" t="s">
        <v>55</v>
      </c>
      <c r="D48" s="7" t="s">
        <v>200</v>
      </c>
      <c r="E48" s="7">
        <v>3120</v>
      </c>
      <c r="F48" s="7">
        <v>0</v>
      </c>
      <c r="G48" s="9" t="s">
        <v>247</v>
      </c>
      <c r="H48" s="10">
        <v>43846</v>
      </c>
      <c r="I48" s="10" t="s">
        <v>224</v>
      </c>
      <c r="J48" s="11">
        <v>2020</v>
      </c>
    </row>
    <row r="49" spans="1:10" x14ac:dyDescent="0.25">
      <c r="A49" s="7" t="s">
        <v>35</v>
      </c>
      <c r="B49" s="7" t="s">
        <v>363</v>
      </c>
      <c r="C49" s="7" t="s">
        <v>27</v>
      </c>
      <c r="D49" s="7" t="s">
        <v>28</v>
      </c>
      <c r="E49" s="7">
        <v>5400</v>
      </c>
      <c r="F49" s="7">
        <v>0</v>
      </c>
      <c r="G49" s="9" t="s">
        <v>478</v>
      </c>
      <c r="H49" s="10">
        <v>43846</v>
      </c>
      <c r="I49" s="10" t="s">
        <v>224</v>
      </c>
      <c r="J49" s="11">
        <v>2020</v>
      </c>
    </row>
    <row r="50" spans="1:10" x14ac:dyDescent="0.25">
      <c r="A50" s="7" t="s">
        <v>35</v>
      </c>
      <c r="B50" s="7" t="s">
        <v>259</v>
      </c>
      <c r="C50" s="7" t="s">
        <v>36</v>
      </c>
      <c r="D50" s="7" t="s">
        <v>21</v>
      </c>
      <c r="E50" s="7">
        <v>2750</v>
      </c>
      <c r="F50" s="7">
        <v>0</v>
      </c>
      <c r="G50" s="9" t="s">
        <v>509</v>
      </c>
      <c r="H50" s="10">
        <v>43846</v>
      </c>
      <c r="I50" s="10" t="s">
        <v>224</v>
      </c>
      <c r="J50" s="11">
        <v>2020</v>
      </c>
    </row>
    <row r="51" spans="1:10" x14ac:dyDescent="0.25">
      <c r="A51" s="7" t="s">
        <v>35</v>
      </c>
      <c r="B51" s="7" t="s">
        <v>270</v>
      </c>
      <c r="C51" s="7" t="s">
        <v>25</v>
      </c>
      <c r="D51" s="7" t="s">
        <v>26</v>
      </c>
      <c r="E51" s="7">
        <v>3744</v>
      </c>
      <c r="F51" s="7">
        <v>0</v>
      </c>
      <c r="G51" s="9" t="s">
        <v>525</v>
      </c>
      <c r="H51" s="10">
        <v>43846</v>
      </c>
      <c r="I51" s="10" t="s">
        <v>224</v>
      </c>
      <c r="J51" s="11">
        <v>2020</v>
      </c>
    </row>
    <row r="52" spans="1:10" x14ac:dyDescent="0.25">
      <c r="A52" s="7" t="s">
        <v>35</v>
      </c>
      <c r="B52" s="7" t="s">
        <v>293</v>
      </c>
      <c r="C52" s="7" t="s">
        <v>22</v>
      </c>
      <c r="D52" s="7" t="s">
        <v>23</v>
      </c>
      <c r="E52" s="7">
        <v>5500</v>
      </c>
      <c r="F52" s="7">
        <v>0</v>
      </c>
      <c r="G52" s="9" t="s">
        <v>549</v>
      </c>
      <c r="H52" s="10">
        <v>43846</v>
      </c>
      <c r="I52" s="10" t="s">
        <v>224</v>
      </c>
      <c r="J52" s="11">
        <v>2020</v>
      </c>
    </row>
    <row r="53" spans="1:10" x14ac:dyDescent="0.25">
      <c r="A53" s="7" t="s">
        <v>35</v>
      </c>
      <c r="B53" s="7" t="s">
        <v>364</v>
      </c>
      <c r="C53" s="7" t="s">
        <v>27</v>
      </c>
      <c r="D53" s="7" t="s">
        <v>28</v>
      </c>
      <c r="E53" s="7">
        <v>5400</v>
      </c>
      <c r="F53" s="7">
        <v>0</v>
      </c>
      <c r="G53" s="9" t="s">
        <v>479</v>
      </c>
      <c r="H53" s="10">
        <v>43853</v>
      </c>
      <c r="I53" s="10" t="s">
        <v>224</v>
      </c>
      <c r="J53" s="11">
        <v>2020</v>
      </c>
    </row>
    <row r="54" spans="1:10" x14ac:dyDescent="0.25">
      <c r="A54" s="7" t="s">
        <v>35</v>
      </c>
      <c r="B54" s="7" t="s">
        <v>231</v>
      </c>
      <c r="C54" s="7" t="s">
        <v>163</v>
      </c>
      <c r="D54" s="7" t="s">
        <v>164</v>
      </c>
      <c r="E54" s="7">
        <v>4200</v>
      </c>
      <c r="F54" s="7">
        <v>0</v>
      </c>
      <c r="G54" s="9" t="s">
        <v>465</v>
      </c>
      <c r="H54" s="10">
        <v>43860</v>
      </c>
      <c r="I54" s="10" t="s">
        <v>224</v>
      </c>
      <c r="J54" s="11">
        <v>2020</v>
      </c>
    </row>
    <row r="55" spans="1:10" x14ac:dyDescent="0.25">
      <c r="A55" s="7" t="s">
        <v>35</v>
      </c>
      <c r="B55" s="7" t="s">
        <v>365</v>
      </c>
      <c r="C55" s="7" t="s">
        <v>27</v>
      </c>
      <c r="D55" s="7" t="s">
        <v>28</v>
      </c>
      <c r="E55" s="7">
        <v>5400</v>
      </c>
      <c r="F55" s="7">
        <v>0</v>
      </c>
      <c r="G55" s="9" t="s">
        <v>480</v>
      </c>
      <c r="H55" s="10">
        <v>43860</v>
      </c>
      <c r="I55" s="10" t="s">
        <v>224</v>
      </c>
      <c r="J55" s="11">
        <v>2020</v>
      </c>
    </row>
    <row r="56" spans="1:10" x14ac:dyDescent="0.25">
      <c r="A56" s="7" t="s">
        <v>35</v>
      </c>
      <c r="B56" s="7" t="s">
        <v>260</v>
      </c>
      <c r="C56" s="7" t="s">
        <v>36</v>
      </c>
      <c r="D56" s="7" t="s">
        <v>21</v>
      </c>
      <c r="E56" s="7">
        <v>2750</v>
      </c>
      <c r="F56" s="7">
        <v>0</v>
      </c>
      <c r="G56" s="9" t="s">
        <v>510</v>
      </c>
      <c r="H56" s="10">
        <v>43860</v>
      </c>
      <c r="I56" s="10" t="s">
        <v>224</v>
      </c>
      <c r="J56" s="11">
        <v>2020</v>
      </c>
    </row>
    <row r="57" spans="1:10" x14ac:dyDescent="0.25">
      <c r="A57" s="7" t="s">
        <v>35</v>
      </c>
      <c r="B57" s="7" t="s">
        <v>266</v>
      </c>
      <c r="C57" s="7" t="s">
        <v>19</v>
      </c>
      <c r="D57" s="7" t="s">
        <v>20</v>
      </c>
      <c r="E57" s="7">
        <v>5500</v>
      </c>
      <c r="F57" s="7">
        <v>0</v>
      </c>
      <c r="G57" s="9" t="s">
        <v>518</v>
      </c>
      <c r="H57" s="10">
        <v>43860</v>
      </c>
      <c r="I57" s="10" t="s">
        <v>224</v>
      </c>
      <c r="J57" s="11">
        <v>2020</v>
      </c>
    </row>
    <row r="58" spans="1:10" x14ac:dyDescent="0.25">
      <c r="A58" s="7" t="s">
        <v>35</v>
      </c>
      <c r="B58" s="7" t="s">
        <v>294</v>
      </c>
      <c r="C58" s="7" t="s">
        <v>22</v>
      </c>
      <c r="D58" s="7" t="s">
        <v>23</v>
      </c>
      <c r="E58" s="7">
        <v>5500</v>
      </c>
      <c r="F58" s="7">
        <v>0</v>
      </c>
      <c r="G58" s="9" t="s">
        <v>550</v>
      </c>
      <c r="H58" s="10">
        <v>43860</v>
      </c>
      <c r="I58" s="10" t="s">
        <v>224</v>
      </c>
      <c r="J58" s="11">
        <v>2020</v>
      </c>
    </row>
    <row r="59" spans="1:10" x14ac:dyDescent="0.25">
      <c r="A59" s="7" t="s">
        <v>35</v>
      </c>
      <c r="B59" s="7" t="s">
        <v>305</v>
      </c>
      <c r="C59" s="7" t="s">
        <v>94</v>
      </c>
      <c r="D59" s="7" t="s">
        <v>18</v>
      </c>
      <c r="E59" s="7">
        <v>5500</v>
      </c>
      <c r="F59" s="7">
        <v>0</v>
      </c>
      <c r="G59" s="9" t="s">
        <v>561</v>
      </c>
      <c r="H59" s="10">
        <v>43860</v>
      </c>
      <c r="I59" s="10" t="s">
        <v>224</v>
      </c>
      <c r="J59" s="11">
        <v>2020</v>
      </c>
    </row>
    <row r="60" spans="1:10" x14ac:dyDescent="0.25">
      <c r="A60" s="7" t="s">
        <v>35</v>
      </c>
      <c r="B60" s="7" t="s">
        <v>310</v>
      </c>
      <c r="C60" s="7" t="s">
        <v>17</v>
      </c>
      <c r="D60" s="7" t="s">
        <v>18</v>
      </c>
      <c r="E60" s="7">
        <v>5500</v>
      </c>
      <c r="F60" s="7">
        <v>0</v>
      </c>
      <c r="G60" s="9" t="s">
        <v>566</v>
      </c>
      <c r="H60" s="10">
        <v>43860</v>
      </c>
      <c r="I60" s="10" t="s">
        <v>224</v>
      </c>
      <c r="J60" s="11">
        <v>2020</v>
      </c>
    </row>
    <row r="61" spans="1:10" x14ac:dyDescent="0.25">
      <c r="A61" s="7" t="s">
        <v>35</v>
      </c>
      <c r="B61" s="7" t="s">
        <v>366</v>
      </c>
      <c r="C61" s="7" t="s">
        <v>27</v>
      </c>
      <c r="D61" s="7" t="s">
        <v>28</v>
      </c>
      <c r="E61" s="7">
        <v>5400</v>
      </c>
      <c r="F61" s="7">
        <v>0</v>
      </c>
      <c r="G61" s="9" t="s">
        <v>481</v>
      </c>
      <c r="H61" s="10">
        <v>43867</v>
      </c>
      <c r="I61" s="10" t="s">
        <v>250</v>
      </c>
      <c r="J61" s="11">
        <v>2020</v>
      </c>
    </row>
    <row r="62" spans="1:10" x14ac:dyDescent="0.25">
      <c r="A62" s="7" t="s">
        <v>35</v>
      </c>
      <c r="B62" s="7" t="s">
        <v>301</v>
      </c>
      <c r="C62" s="7" t="s">
        <v>29</v>
      </c>
      <c r="D62" s="7" t="s">
        <v>24</v>
      </c>
      <c r="E62" s="7">
        <v>5500</v>
      </c>
      <c r="F62" s="7">
        <v>0</v>
      </c>
      <c r="G62" s="9" t="s">
        <v>557</v>
      </c>
      <c r="H62" s="10">
        <v>43867</v>
      </c>
      <c r="I62" s="10" t="s">
        <v>250</v>
      </c>
      <c r="J62" s="11">
        <v>2020</v>
      </c>
    </row>
    <row r="63" spans="1:10" x14ac:dyDescent="0.25">
      <c r="A63" s="7" t="s">
        <v>35</v>
      </c>
      <c r="B63" s="7" t="s">
        <v>367</v>
      </c>
      <c r="C63" s="7" t="s">
        <v>27</v>
      </c>
      <c r="D63" s="7" t="s">
        <v>28</v>
      </c>
      <c r="E63" s="7">
        <v>5400</v>
      </c>
      <c r="F63" s="7">
        <v>0</v>
      </c>
      <c r="G63" s="9" t="s">
        <v>482</v>
      </c>
      <c r="H63" s="10">
        <v>43874</v>
      </c>
      <c r="I63" s="10" t="s">
        <v>250</v>
      </c>
      <c r="J63" s="11">
        <v>2020</v>
      </c>
    </row>
    <row r="64" spans="1:10" x14ac:dyDescent="0.25">
      <c r="A64" s="7" t="s">
        <v>35</v>
      </c>
      <c r="B64" s="7" t="s">
        <v>261</v>
      </c>
      <c r="C64" s="7" t="s">
        <v>36</v>
      </c>
      <c r="D64" s="7" t="s">
        <v>21</v>
      </c>
      <c r="E64" s="7">
        <v>2750</v>
      </c>
      <c r="F64" s="7">
        <v>0</v>
      </c>
      <c r="G64" s="9" t="s">
        <v>511</v>
      </c>
      <c r="H64" s="10">
        <v>43874</v>
      </c>
      <c r="I64" s="10" t="s">
        <v>250</v>
      </c>
      <c r="J64" s="11">
        <v>2020</v>
      </c>
    </row>
    <row r="65" spans="1:10" x14ac:dyDescent="0.25">
      <c r="A65" s="7" t="s">
        <v>35</v>
      </c>
      <c r="B65" s="7" t="s">
        <v>312</v>
      </c>
      <c r="C65" s="7" t="s">
        <v>17</v>
      </c>
      <c r="D65" s="7" t="s">
        <v>18</v>
      </c>
      <c r="E65" s="7">
        <v>5500</v>
      </c>
      <c r="F65" s="7">
        <v>0</v>
      </c>
      <c r="G65" s="9" t="s">
        <v>568</v>
      </c>
      <c r="H65" s="10">
        <v>43874</v>
      </c>
      <c r="I65" s="10" t="s">
        <v>250</v>
      </c>
      <c r="J65" s="11">
        <v>2020</v>
      </c>
    </row>
    <row r="66" spans="1:10" x14ac:dyDescent="0.25">
      <c r="A66" s="7" t="s">
        <v>35</v>
      </c>
      <c r="B66" s="7" t="s">
        <v>239</v>
      </c>
      <c r="C66" s="7" t="s">
        <v>163</v>
      </c>
      <c r="D66" s="7" t="s">
        <v>164</v>
      </c>
      <c r="E66" s="7">
        <v>4200</v>
      </c>
      <c r="F66" s="7">
        <v>0</v>
      </c>
      <c r="G66" s="9" t="s">
        <v>471</v>
      </c>
      <c r="H66" s="10">
        <v>43881</v>
      </c>
      <c r="I66" s="10" t="s">
        <v>250</v>
      </c>
      <c r="J66" s="11">
        <v>2020</v>
      </c>
    </row>
    <row r="67" spans="1:10" x14ac:dyDescent="0.25">
      <c r="A67" s="7" t="s">
        <v>35</v>
      </c>
      <c r="B67" s="7" t="s">
        <v>378</v>
      </c>
      <c r="C67" s="7" t="s">
        <v>27</v>
      </c>
      <c r="D67" s="7" t="s">
        <v>28</v>
      </c>
      <c r="E67" s="7">
        <v>5400</v>
      </c>
      <c r="F67" s="7">
        <v>0</v>
      </c>
      <c r="G67" s="9" t="s">
        <v>493</v>
      </c>
      <c r="H67" s="10">
        <v>43881</v>
      </c>
      <c r="I67" s="10" t="s">
        <v>250</v>
      </c>
      <c r="J67" s="11">
        <v>2020</v>
      </c>
    </row>
    <row r="68" spans="1:10" x14ac:dyDescent="0.25">
      <c r="A68" s="7" t="s">
        <v>35</v>
      </c>
      <c r="B68" s="7" t="s">
        <v>295</v>
      </c>
      <c r="C68" s="7" t="s">
        <v>22</v>
      </c>
      <c r="D68" s="7" t="s">
        <v>23</v>
      </c>
      <c r="E68" s="7">
        <v>5500</v>
      </c>
      <c r="F68" s="7">
        <v>0</v>
      </c>
      <c r="G68" s="9" t="s">
        <v>551</v>
      </c>
      <c r="H68" s="10">
        <v>43881</v>
      </c>
      <c r="I68" s="10" t="s">
        <v>250</v>
      </c>
      <c r="J68" s="11">
        <v>2020</v>
      </c>
    </row>
    <row r="69" spans="1:10" x14ac:dyDescent="0.25">
      <c r="A69" s="7" t="s">
        <v>35</v>
      </c>
      <c r="B69" s="7" t="s">
        <v>306</v>
      </c>
      <c r="C69" s="7" t="s">
        <v>94</v>
      </c>
      <c r="D69" s="7" t="s">
        <v>18</v>
      </c>
      <c r="E69" s="7">
        <v>5500</v>
      </c>
      <c r="F69" s="7">
        <v>0</v>
      </c>
      <c r="G69" s="9" t="s">
        <v>562</v>
      </c>
      <c r="H69" s="10">
        <v>43881</v>
      </c>
      <c r="I69" s="10" t="s">
        <v>250</v>
      </c>
      <c r="J69" s="11">
        <v>2020</v>
      </c>
    </row>
    <row r="70" spans="1:10" x14ac:dyDescent="0.25">
      <c r="A70" s="7" t="s">
        <v>35</v>
      </c>
      <c r="B70" s="7" t="s">
        <v>313</v>
      </c>
      <c r="C70" s="7" t="s">
        <v>17</v>
      </c>
      <c r="D70" s="7" t="s">
        <v>18</v>
      </c>
      <c r="E70" s="7">
        <v>5500</v>
      </c>
      <c r="F70" s="7">
        <v>0</v>
      </c>
      <c r="G70" s="9" t="s">
        <v>569</v>
      </c>
      <c r="H70" s="10">
        <v>43881</v>
      </c>
      <c r="I70" s="10" t="s">
        <v>250</v>
      </c>
      <c r="J70" s="11">
        <v>2020</v>
      </c>
    </row>
    <row r="71" spans="1:10" x14ac:dyDescent="0.25">
      <c r="A71" s="7" t="s">
        <v>35</v>
      </c>
      <c r="B71" s="7" t="s">
        <v>236</v>
      </c>
      <c r="C71" s="7" t="s">
        <v>11</v>
      </c>
      <c r="D71" s="7" t="s">
        <v>12</v>
      </c>
      <c r="E71" s="7">
        <v>5920</v>
      </c>
      <c r="F71" s="7">
        <v>0</v>
      </c>
      <c r="G71" s="9" t="s">
        <v>468</v>
      </c>
      <c r="H71" s="10">
        <v>43888</v>
      </c>
      <c r="I71" s="10" t="s">
        <v>250</v>
      </c>
      <c r="J71" s="11">
        <v>2020</v>
      </c>
    </row>
    <row r="72" spans="1:10" x14ac:dyDescent="0.25">
      <c r="A72" s="7" t="s">
        <v>35</v>
      </c>
      <c r="B72" s="7" t="s">
        <v>368</v>
      </c>
      <c r="C72" s="7" t="s">
        <v>27</v>
      </c>
      <c r="D72" s="7" t="s">
        <v>28</v>
      </c>
      <c r="E72" s="7">
        <v>5400</v>
      </c>
      <c r="F72" s="7">
        <v>0</v>
      </c>
      <c r="G72" s="9" t="s">
        <v>483</v>
      </c>
      <c r="H72" s="10">
        <v>43888</v>
      </c>
      <c r="I72" s="10" t="s">
        <v>250</v>
      </c>
      <c r="J72" s="11">
        <v>2020</v>
      </c>
    </row>
    <row r="73" spans="1:10" x14ac:dyDescent="0.25">
      <c r="A73" s="7" t="s">
        <v>35</v>
      </c>
      <c r="B73" s="7" t="s">
        <v>258</v>
      </c>
      <c r="C73" s="7" t="s">
        <v>127</v>
      </c>
      <c r="D73" s="7" t="s">
        <v>189</v>
      </c>
      <c r="E73" s="7">
        <v>2750</v>
      </c>
      <c r="F73" s="7">
        <v>0</v>
      </c>
      <c r="G73" s="9" t="s">
        <v>508</v>
      </c>
      <c r="H73" s="10">
        <v>43888</v>
      </c>
      <c r="I73" s="10" t="s">
        <v>250</v>
      </c>
      <c r="J73" s="11">
        <v>2020</v>
      </c>
    </row>
    <row r="74" spans="1:10" x14ac:dyDescent="0.25">
      <c r="A74" s="7" t="s">
        <v>35</v>
      </c>
      <c r="B74" s="7" t="s">
        <v>240</v>
      </c>
      <c r="C74" s="7" t="s">
        <v>163</v>
      </c>
      <c r="D74" s="7" t="s">
        <v>164</v>
      </c>
      <c r="E74" s="7">
        <v>4200</v>
      </c>
      <c r="F74" s="7">
        <v>0</v>
      </c>
      <c r="G74" s="9" t="s">
        <v>472</v>
      </c>
      <c r="H74" s="10">
        <v>43895</v>
      </c>
      <c r="I74" s="10" t="s">
        <v>249</v>
      </c>
      <c r="J74" s="11">
        <v>2020</v>
      </c>
    </row>
    <row r="75" spans="1:10" x14ac:dyDescent="0.25">
      <c r="A75" s="7" t="s">
        <v>35</v>
      </c>
      <c r="B75" s="7" t="s">
        <v>379</v>
      </c>
      <c r="C75" s="7" t="s">
        <v>27</v>
      </c>
      <c r="D75" s="7" t="s">
        <v>28</v>
      </c>
      <c r="E75" s="7">
        <v>5400</v>
      </c>
      <c r="F75" s="7">
        <v>0</v>
      </c>
      <c r="G75" s="9" t="s">
        <v>494</v>
      </c>
      <c r="H75" s="10">
        <v>43895</v>
      </c>
      <c r="I75" s="10" t="s">
        <v>249</v>
      </c>
      <c r="J75" s="11">
        <v>2020</v>
      </c>
    </row>
    <row r="76" spans="1:10" x14ac:dyDescent="0.25">
      <c r="A76" s="7" t="s">
        <v>35</v>
      </c>
      <c r="B76" s="7" t="s">
        <v>262</v>
      </c>
      <c r="C76" s="7" t="s">
        <v>36</v>
      </c>
      <c r="D76" s="7" t="s">
        <v>21</v>
      </c>
      <c r="E76" s="7">
        <v>2750</v>
      </c>
      <c r="F76" s="7">
        <v>0</v>
      </c>
      <c r="G76" s="9" t="s">
        <v>512</v>
      </c>
      <c r="H76" s="10">
        <v>43895</v>
      </c>
      <c r="I76" s="10" t="s">
        <v>249</v>
      </c>
      <c r="J76" s="11">
        <v>2020</v>
      </c>
    </row>
    <row r="77" spans="1:10" x14ac:dyDescent="0.25">
      <c r="A77" s="7" t="s">
        <v>35</v>
      </c>
      <c r="B77" s="7" t="s">
        <v>296</v>
      </c>
      <c r="C77" s="7" t="s">
        <v>22</v>
      </c>
      <c r="D77" s="7" t="s">
        <v>23</v>
      </c>
      <c r="E77" s="7">
        <v>5500</v>
      </c>
      <c r="F77" s="7">
        <v>0</v>
      </c>
      <c r="G77" s="9" t="s">
        <v>552</v>
      </c>
      <c r="H77" s="10">
        <v>43895</v>
      </c>
      <c r="I77" s="10" t="s">
        <v>249</v>
      </c>
      <c r="J77" s="11">
        <v>2020</v>
      </c>
    </row>
    <row r="78" spans="1:10" x14ac:dyDescent="0.25">
      <c r="A78" s="7" t="s">
        <v>35</v>
      </c>
      <c r="B78" s="7" t="s">
        <v>307</v>
      </c>
      <c r="C78" s="7" t="s">
        <v>94</v>
      </c>
      <c r="D78" s="7" t="s">
        <v>18</v>
      </c>
      <c r="E78" s="7">
        <v>5500</v>
      </c>
      <c r="F78" s="7">
        <v>0</v>
      </c>
      <c r="G78" s="9" t="s">
        <v>563</v>
      </c>
      <c r="H78" s="10">
        <v>43895</v>
      </c>
      <c r="I78" s="10" t="s">
        <v>249</v>
      </c>
      <c r="J78" s="11">
        <v>2020</v>
      </c>
    </row>
    <row r="79" spans="1:10" x14ac:dyDescent="0.25">
      <c r="A79" s="7" t="s">
        <v>35</v>
      </c>
      <c r="B79" s="7" t="s">
        <v>140</v>
      </c>
      <c r="C79" s="7" t="s">
        <v>82</v>
      </c>
      <c r="D79" s="7" t="s">
        <v>92</v>
      </c>
      <c r="E79" s="7">
        <v>5500</v>
      </c>
      <c r="F79" s="7">
        <v>0</v>
      </c>
      <c r="G79" s="9" t="s">
        <v>201</v>
      </c>
      <c r="H79" s="10">
        <v>43902</v>
      </c>
      <c r="I79" s="10" t="s">
        <v>249</v>
      </c>
      <c r="J79" s="11">
        <v>2020</v>
      </c>
    </row>
    <row r="80" spans="1:10" x14ac:dyDescent="0.25">
      <c r="A80" s="7" t="s">
        <v>35</v>
      </c>
      <c r="B80" s="7" t="s">
        <v>237</v>
      </c>
      <c r="C80" s="7" t="s">
        <v>11</v>
      </c>
      <c r="D80" s="7" t="s">
        <v>12</v>
      </c>
      <c r="E80" s="7">
        <v>5920</v>
      </c>
      <c r="F80" s="7">
        <v>0</v>
      </c>
      <c r="G80" s="9" t="s">
        <v>469</v>
      </c>
      <c r="H80" s="10">
        <v>43902</v>
      </c>
      <c r="I80" s="10" t="s">
        <v>249</v>
      </c>
      <c r="J80" s="11">
        <v>2020</v>
      </c>
    </row>
    <row r="81" spans="1:10" x14ac:dyDescent="0.25">
      <c r="A81" s="7" t="s">
        <v>35</v>
      </c>
      <c r="B81" s="7" t="s">
        <v>369</v>
      </c>
      <c r="C81" s="7" t="s">
        <v>27</v>
      </c>
      <c r="D81" s="7" t="s">
        <v>28</v>
      </c>
      <c r="E81" s="7">
        <v>5400</v>
      </c>
      <c r="F81" s="7">
        <v>0</v>
      </c>
      <c r="G81" s="9" t="s">
        <v>484</v>
      </c>
      <c r="H81" s="10">
        <v>43902</v>
      </c>
      <c r="I81" s="10" t="s">
        <v>249</v>
      </c>
      <c r="J81" s="11">
        <v>2020</v>
      </c>
    </row>
    <row r="82" spans="1:10" x14ac:dyDescent="0.25">
      <c r="A82" s="7" t="s">
        <v>35</v>
      </c>
      <c r="B82" s="7" t="s">
        <v>376</v>
      </c>
      <c r="C82" s="7" t="s">
        <v>81</v>
      </c>
      <c r="D82" s="7" t="s">
        <v>93</v>
      </c>
      <c r="E82" s="7">
        <v>5500</v>
      </c>
      <c r="F82" s="7">
        <v>0</v>
      </c>
      <c r="G82" s="9" t="s">
        <v>491</v>
      </c>
      <c r="H82" s="10">
        <v>43902</v>
      </c>
      <c r="I82" s="10" t="s">
        <v>249</v>
      </c>
      <c r="J82" s="11">
        <v>2020</v>
      </c>
    </row>
    <row r="83" spans="1:10" x14ac:dyDescent="0.25">
      <c r="A83" s="7" t="s">
        <v>35</v>
      </c>
      <c r="B83" s="7" t="s">
        <v>257</v>
      </c>
      <c r="C83" s="7" t="s">
        <v>13</v>
      </c>
      <c r="D83" s="7" t="s">
        <v>14</v>
      </c>
      <c r="E83" s="7">
        <v>2750</v>
      </c>
      <c r="F83" s="7">
        <v>0</v>
      </c>
      <c r="G83" s="9" t="s">
        <v>507</v>
      </c>
      <c r="H83" s="10">
        <v>43902</v>
      </c>
      <c r="I83" s="10" t="s">
        <v>249</v>
      </c>
      <c r="J83" s="11">
        <v>2020</v>
      </c>
    </row>
    <row r="84" spans="1:10" x14ac:dyDescent="0.25">
      <c r="A84" s="7" t="s">
        <v>35</v>
      </c>
      <c r="B84" s="7" t="s">
        <v>315</v>
      </c>
      <c r="C84" s="7" t="s">
        <v>17</v>
      </c>
      <c r="D84" s="7" t="s">
        <v>18</v>
      </c>
      <c r="E84" s="7">
        <v>5500</v>
      </c>
      <c r="F84" s="7">
        <v>0</v>
      </c>
      <c r="G84" s="9" t="s">
        <v>571</v>
      </c>
      <c r="H84" s="10">
        <v>43902</v>
      </c>
      <c r="I84" s="10" t="s">
        <v>249</v>
      </c>
      <c r="J84" s="11">
        <v>2020</v>
      </c>
    </row>
    <row r="85" spans="1:10" x14ac:dyDescent="0.25">
      <c r="A85" s="7" t="s">
        <v>35</v>
      </c>
      <c r="B85" s="7" t="s">
        <v>370</v>
      </c>
      <c r="C85" s="7" t="s">
        <v>27</v>
      </c>
      <c r="D85" s="7" t="s">
        <v>28</v>
      </c>
      <c r="E85" s="7">
        <v>5400</v>
      </c>
      <c r="F85" s="7">
        <v>0</v>
      </c>
      <c r="G85" s="9" t="s">
        <v>485</v>
      </c>
      <c r="H85" s="10">
        <v>43909</v>
      </c>
      <c r="I85" s="10" t="s">
        <v>249</v>
      </c>
      <c r="J85" s="11">
        <v>2020</v>
      </c>
    </row>
    <row r="86" spans="1:10" x14ac:dyDescent="0.25">
      <c r="A86" s="7" t="s">
        <v>35</v>
      </c>
      <c r="B86" s="7" t="s">
        <v>451</v>
      </c>
      <c r="C86" s="7" t="s">
        <v>194</v>
      </c>
      <c r="D86" s="7" t="s">
        <v>461</v>
      </c>
      <c r="E86" s="7">
        <v>2382</v>
      </c>
      <c r="F86" s="7">
        <v>0</v>
      </c>
      <c r="G86" s="9" t="s">
        <v>9</v>
      </c>
      <c r="H86" s="10">
        <v>43909</v>
      </c>
      <c r="I86" s="10" t="s">
        <v>249</v>
      </c>
      <c r="J86" s="11">
        <v>2020</v>
      </c>
    </row>
    <row r="87" spans="1:10" x14ac:dyDescent="0.25">
      <c r="A87" s="7" t="s">
        <v>35</v>
      </c>
      <c r="B87" s="7" t="s">
        <v>255</v>
      </c>
      <c r="C87" s="7" t="s">
        <v>15</v>
      </c>
      <c r="D87" s="7" t="s">
        <v>16</v>
      </c>
      <c r="E87" s="7">
        <v>1500</v>
      </c>
      <c r="F87" s="7">
        <v>0</v>
      </c>
      <c r="G87" s="9" t="s">
        <v>505</v>
      </c>
      <c r="H87" s="10">
        <v>43909</v>
      </c>
      <c r="I87" s="10" t="s">
        <v>249</v>
      </c>
      <c r="J87" s="11">
        <v>2020</v>
      </c>
    </row>
    <row r="88" spans="1:10" x14ac:dyDescent="0.25">
      <c r="A88" s="7" t="s">
        <v>35</v>
      </c>
      <c r="B88" s="7" t="s">
        <v>263</v>
      </c>
      <c r="C88" s="7" t="s">
        <v>36</v>
      </c>
      <c r="D88" s="7" t="s">
        <v>21</v>
      </c>
      <c r="E88" s="7">
        <v>2750</v>
      </c>
      <c r="F88" s="7">
        <v>0</v>
      </c>
      <c r="G88" s="9" t="s">
        <v>513</v>
      </c>
      <c r="H88" s="10">
        <v>43909</v>
      </c>
      <c r="I88" s="10" t="s">
        <v>249</v>
      </c>
      <c r="J88" s="11">
        <v>2020</v>
      </c>
    </row>
    <row r="89" spans="1:10" x14ac:dyDescent="0.25">
      <c r="A89" s="7" t="s">
        <v>35</v>
      </c>
      <c r="B89" s="7" t="s">
        <v>297</v>
      </c>
      <c r="C89" s="7" t="s">
        <v>22</v>
      </c>
      <c r="D89" s="7" t="s">
        <v>23</v>
      </c>
      <c r="E89" s="7">
        <v>5500</v>
      </c>
      <c r="F89" s="7">
        <v>0</v>
      </c>
      <c r="G89" s="9" t="s">
        <v>553</v>
      </c>
      <c r="H89" s="10">
        <v>43909</v>
      </c>
      <c r="I89" s="10" t="s">
        <v>249</v>
      </c>
      <c r="J89" s="11">
        <v>2020</v>
      </c>
    </row>
    <row r="90" spans="1:10" x14ac:dyDescent="0.25">
      <c r="A90" s="7" t="s">
        <v>35</v>
      </c>
      <c r="B90" s="7" t="s">
        <v>304</v>
      </c>
      <c r="C90" s="7" t="s">
        <v>94</v>
      </c>
      <c r="D90" s="7" t="s">
        <v>18</v>
      </c>
      <c r="E90" s="7">
        <v>5500</v>
      </c>
      <c r="F90" s="7">
        <v>0</v>
      </c>
      <c r="G90" s="9" t="s">
        <v>560</v>
      </c>
      <c r="H90" s="10">
        <v>43909</v>
      </c>
      <c r="I90" s="10" t="s">
        <v>249</v>
      </c>
      <c r="J90" s="11">
        <v>2020</v>
      </c>
    </row>
    <row r="91" spans="1:10" x14ac:dyDescent="0.25">
      <c r="A91" s="7" t="s">
        <v>35</v>
      </c>
      <c r="B91" s="7" t="s">
        <v>228</v>
      </c>
      <c r="C91" s="7" t="s">
        <v>55</v>
      </c>
      <c r="D91" s="7" t="s">
        <v>200</v>
      </c>
      <c r="E91" s="7">
        <v>3120</v>
      </c>
      <c r="F91" s="7">
        <v>0</v>
      </c>
      <c r="G91" s="9" t="s">
        <v>248</v>
      </c>
      <c r="H91" s="10">
        <v>43916</v>
      </c>
      <c r="I91" s="10" t="s">
        <v>249</v>
      </c>
      <c r="J91" s="11">
        <v>2020</v>
      </c>
    </row>
    <row r="92" spans="1:10" x14ac:dyDescent="0.25">
      <c r="A92" s="7" t="s">
        <v>35</v>
      </c>
      <c r="B92" s="7" t="s">
        <v>279</v>
      </c>
      <c r="C92" s="7" t="s">
        <v>25</v>
      </c>
      <c r="D92" s="7" t="s">
        <v>26</v>
      </c>
      <c r="E92" s="7">
        <v>3744</v>
      </c>
      <c r="F92" s="7">
        <v>0</v>
      </c>
      <c r="G92" s="9" t="s">
        <v>534</v>
      </c>
      <c r="H92" s="10">
        <v>43916</v>
      </c>
      <c r="I92" s="10" t="s">
        <v>249</v>
      </c>
      <c r="J92" s="11">
        <v>2020</v>
      </c>
    </row>
    <row r="93" spans="1:10" x14ac:dyDescent="0.25">
      <c r="A93" s="7" t="s">
        <v>35</v>
      </c>
      <c r="B93" s="7" t="s">
        <v>316</v>
      </c>
      <c r="C93" s="7" t="s">
        <v>17</v>
      </c>
      <c r="D93" s="7" t="s">
        <v>18</v>
      </c>
      <c r="E93" s="7">
        <v>5500</v>
      </c>
      <c r="F93" s="7">
        <v>0</v>
      </c>
      <c r="G93" s="9" t="s">
        <v>572</v>
      </c>
      <c r="H93" s="10">
        <v>43916</v>
      </c>
      <c r="I93" s="10" t="s">
        <v>249</v>
      </c>
      <c r="J93" s="11">
        <v>2020</v>
      </c>
    </row>
    <row r="94" spans="1:10" x14ac:dyDescent="0.25">
      <c r="A94" s="7" t="s">
        <v>35</v>
      </c>
      <c r="B94" s="7" t="s">
        <v>242</v>
      </c>
      <c r="C94" s="7" t="s">
        <v>163</v>
      </c>
      <c r="D94" s="7" t="s">
        <v>164</v>
      </c>
      <c r="E94" s="7">
        <v>4200</v>
      </c>
      <c r="F94" s="7">
        <v>0</v>
      </c>
      <c r="G94" s="9" t="s">
        <v>474</v>
      </c>
      <c r="H94" s="10">
        <v>43923</v>
      </c>
      <c r="I94" s="10" t="s">
        <v>251</v>
      </c>
      <c r="J94" s="11">
        <v>2020</v>
      </c>
    </row>
    <row r="95" spans="1:10" x14ac:dyDescent="0.25">
      <c r="A95" s="7" t="s">
        <v>35</v>
      </c>
      <c r="B95" s="7" t="s">
        <v>377</v>
      </c>
      <c r="C95" s="7" t="s">
        <v>11</v>
      </c>
      <c r="D95" s="7" t="s">
        <v>12</v>
      </c>
      <c r="E95" s="7">
        <v>5920</v>
      </c>
      <c r="F95" s="7">
        <v>0</v>
      </c>
      <c r="G95" s="9" t="s">
        <v>492</v>
      </c>
      <c r="H95" s="10">
        <v>43923</v>
      </c>
      <c r="I95" s="10" t="s">
        <v>251</v>
      </c>
      <c r="J95" s="11">
        <v>2020</v>
      </c>
    </row>
    <row r="96" spans="1:10" x14ac:dyDescent="0.25">
      <c r="A96" s="7" t="s">
        <v>35</v>
      </c>
      <c r="B96" s="7" t="s">
        <v>454</v>
      </c>
      <c r="C96" s="7" t="s">
        <v>193</v>
      </c>
      <c r="D96" s="7" t="s">
        <v>462</v>
      </c>
      <c r="E96" s="7">
        <v>2334</v>
      </c>
      <c r="F96" s="7">
        <v>0</v>
      </c>
      <c r="G96" s="9" t="s">
        <v>9</v>
      </c>
      <c r="H96" s="10">
        <v>43923</v>
      </c>
      <c r="I96" s="10" t="s">
        <v>251</v>
      </c>
      <c r="J96" s="11">
        <v>2020</v>
      </c>
    </row>
    <row r="97" spans="1:10" x14ac:dyDescent="0.25">
      <c r="A97" s="7" t="s">
        <v>35</v>
      </c>
      <c r="B97" s="7" t="s">
        <v>302</v>
      </c>
      <c r="C97" s="7" t="s">
        <v>29</v>
      </c>
      <c r="D97" s="7" t="s">
        <v>24</v>
      </c>
      <c r="E97" s="7">
        <v>5500</v>
      </c>
      <c r="F97" s="7">
        <v>0</v>
      </c>
      <c r="G97" s="9" t="s">
        <v>558</v>
      </c>
      <c r="H97" s="10">
        <v>43923</v>
      </c>
      <c r="I97" s="10" t="s">
        <v>251</v>
      </c>
      <c r="J97" s="11">
        <v>2020</v>
      </c>
    </row>
    <row r="98" spans="1:10" x14ac:dyDescent="0.25">
      <c r="A98" s="7" t="s">
        <v>35</v>
      </c>
      <c r="B98" s="7" t="s">
        <v>317</v>
      </c>
      <c r="C98" s="7" t="s">
        <v>17</v>
      </c>
      <c r="D98" s="7" t="s">
        <v>18</v>
      </c>
      <c r="E98" s="7">
        <v>5500</v>
      </c>
      <c r="F98" s="7">
        <v>0</v>
      </c>
      <c r="G98" s="9" t="s">
        <v>573</v>
      </c>
      <c r="H98" s="10">
        <v>43923</v>
      </c>
      <c r="I98" s="10" t="s">
        <v>251</v>
      </c>
      <c r="J98" s="11">
        <v>2020</v>
      </c>
    </row>
    <row r="99" spans="1:10" x14ac:dyDescent="0.25">
      <c r="A99" s="7" t="s">
        <v>35</v>
      </c>
      <c r="B99" s="7" t="s">
        <v>371</v>
      </c>
      <c r="C99" s="7" t="s">
        <v>27</v>
      </c>
      <c r="D99" s="7" t="s">
        <v>28</v>
      </c>
      <c r="E99" s="7">
        <v>5400</v>
      </c>
      <c r="F99" s="7">
        <v>0</v>
      </c>
      <c r="G99" s="9" t="s">
        <v>486</v>
      </c>
      <c r="H99" s="10">
        <v>43930</v>
      </c>
      <c r="I99" s="10" t="s">
        <v>251</v>
      </c>
      <c r="J99" s="11">
        <v>2020</v>
      </c>
    </row>
    <row r="100" spans="1:10" x14ac:dyDescent="0.25">
      <c r="A100" s="7" t="s">
        <v>35</v>
      </c>
      <c r="B100" s="7" t="s">
        <v>281</v>
      </c>
      <c r="C100" s="7" t="s">
        <v>25</v>
      </c>
      <c r="D100" s="7" t="s">
        <v>26</v>
      </c>
      <c r="E100" s="7">
        <v>3744</v>
      </c>
      <c r="F100" s="7">
        <v>0</v>
      </c>
      <c r="G100" s="9" t="s">
        <v>536</v>
      </c>
      <c r="H100" s="10">
        <v>43930</v>
      </c>
      <c r="I100" s="10" t="s">
        <v>251</v>
      </c>
      <c r="J100" s="11">
        <v>2020</v>
      </c>
    </row>
    <row r="101" spans="1:10" x14ac:dyDescent="0.25">
      <c r="A101" s="7" t="s">
        <v>35</v>
      </c>
      <c r="B101" s="7" t="s">
        <v>298</v>
      </c>
      <c r="C101" s="7" t="s">
        <v>22</v>
      </c>
      <c r="D101" s="7" t="s">
        <v>23</v>
      </c>
      <c r="E101" s="7">
        <v>5500</v>
      </c>
      <c r="F101" s="7">
        <v>0</v>
      </c>
      <c r="G101" s="9" t="s">
        <v>554</v>
      </c>
      <c r="H101" s="10">
        <v>43930</v>
      </c>
      <c r="I101" s="10" t="s">
        <v>251</v>
      </c>
      <c r="J101" s="11">
        <v>2020</v>
      </c>
    </row>
    <row r="102" spans="1:10" x14ac:dyDescent="0.25">
      <c r="A102" s="7" t="s">
        <v>35</v>
      </c>
      <c r="B102" s="7" t="s">
        <v>308</v>
      </c>
      <c r="C102" s="7" t="s">
        <v>94</v>
      </c>
      <c r="D102" s="7" t="s">
        <v>18</v>
      </c>
      <c r="E102" s="7">
        <v>5500</v>
      </c>
      <c r="F102" s="7">
        <v>0</v>
      </c>
      <c r="G102" s="9" t="s">
        <v>564</v>
      </c>
      <c r="H102" s="10">
        <v>43930</v>
      </c>
      <c r="I102" s="10" t="s">
        <v>251</v>
      </c>
      <c r="J102" s="11">
        <v>2020</v>
      </c>
    </row>
    <row r="103" spans="1:10" x14ac:dyDescent="0.25">
      <c r="A103" s="7" t="s">
        <v>35</v>
      </c>
      <c r="B103" s="7" t="s">
        <v>318</v>
      </c>
      <c r="C103" s="7" t="s">
        <v>17</v>
      </c>
      <c r="D103" s="7" t="s">
        <v>18</v>
      </c>
      <c r="E103" s="7">
        <v>5500</v>
      </c>
      <c r="F103" s="7">
        <v>0</v>
      </c>
      <c r="G103" s="9" t="s">
        <v>574</v>
      </c>
      <c r="H103" s="10">
        <v>43930</v>
      </c>
      <c r="I103" s="10" t="s">
        <v>251</v>
      </c>
      <c r="J103" s="11">
        <v>2020</v>
      </c>
    </row>
    <row r="104" spans="1:10" x14ac:dyDescent="0.25">
      <c r="A104" s="7" t="s">
        <v>35</v>
      </c>
      <c r="B104" s="7" t="s">
        <v>234</v>
      </c>
      <c r="C104" s="7" t="s">
        <v>11</v>
      </c>
      <c r="D104" s="7" t="s">
        <v>12</v>
      </c>
      <c r="E104" s="7">
        <v>5920</v>
      </c>
      <c r="F104" s="7">
        <v>0</v>
      </c>
      <c r="G104" s="9" t="s">
        <v>466</v>
      </c>
      <c r="H104" s="10">
        <v>43937</v>
      </c>
      <c r="I104" s="10" t="s">
        <v>251</v>
      </c>
      <c r="J104" s="11">
        <v>2020</v>
      </c>
    </row>
    <row r="105" spans="1:10" x14ac:dyDescent="0.25">
      <c r="A105" s="7" t="s">
        <v>35</v>
      </c>
      <c r="B105" s="7" t="s">
        <v>380</v>
      </c>
      <c r="C105" s="7" t="s">
        <v>27</v>
      </c>
      <c r="D105" s="7" t="s">
        <v>28</v>
      </c>
      <c r="E105" s="7">
        <v>5400</v>
      </c>
      <c r="F105" s="7">
        <v>0</v>
      </c>
      <c r="G105" s="9" t="s">
        <v>495</v>
      </c>
      <c r="H105" s="10">
        <v>43937</v>
      </c>
      <c r="I105" s="10" t="s">
        <v>251</v>
      </c>
      <c r="J105" s="11">
        <v>2020</v>
      </c>
    </row>
    <row r="106" spans="1:10" x14ac:dyDescent="0.25">
      <c r="A106" s="7" t="s">
        <v>35</v>
      </c>
      <c r="B106" s="7" t="s">
        <v>309</v>
      </c>
      <c r="C106" s="7" t="s">
        <v>17</v>
      </c>
      <c r="D106" s="7" t="s">
        <v>18</v>
      </c>
      <c r="E106" s="7">
        <v>5500</v>
      </c>
      <c r="F106" s="7">
        <v>0</v>
      </c>
      <c r="G106" s="9" t="s">
        <v>565</v>
      </c>
      <c r="H106" s="10">
        <v>43937</v>
      </c>
      <c r="I106" s="10" t="s">
        <v>251</v>
      </c>
      <c r="J106" s="11">
        <v>2020</v>
      </c>
    </row>
    <row r="107" spans="1:10" x14ac:dyDescent="0.25">
      <c r="A107" s="7" t="s">
        <v>35</v>
      </c>
      <c r="B107" s="7" t="s">
        <v>243</v>
      </c>
      <c r="C107" s="7" t="s">
        <v>163</v>
      </c>
      <c r="D107" s="7" t="s">
        <v>164</v>
      </c>
      <c r="E107" s="7">
        <v>4200</v>
      </c>
      <c r="F107" s="7">
        <v>0</v>
      </c>
      <c r="G107" s="9" t="s">
        <v>475</v>
      </c>
      <c r="H107" s="10">
        <v>43944</v>
      </c>
      <c r="I107" s="10" t="s">
        <v>251</v>
      </c>
      <c r="J107" s="11">
        <v>2020</v>
      </c>
    </row>
    <row r="108" spans="1:10" x14ac:dyDescent="0.25">
      <c r="A108" s="7" t="s">
        <v>35</v>
      </c>
      <c r="B108" s="7" t="s">
        <v>372</v>
      </c>
      <c r="C108" s="7" t="s">
        <v>27</v>
      </c>
      <c r="D108" s="7" t="s">
        <v>28</v>
      </c>
      <c r="E108" s="7">
        <v>5400</v>
      </c>
      <c r="F108" s="7">
        <v>0</v>
      </c>
      <c r="G108" s="9" t="s">
        <v>487</v>
      </c>
      <c r="H108" s="10">
        <v>43944</v>
      </c>
      <c r="I108" s="10" t="s">
        <v>251</v>
      </c>
      <c r="J108" s="11">
        <v>2020</v>
      </c>
    </row>
    <row r="109" spans="1:10" x14ac:dyDescent="0.25">
      <c r="A109" s="7" t="s">
        <v>35</v>
      </c>
      <c r="B109" s="7" t="s">
        <v>299</v>
      </c>
      <c r="C109" s="7" t="s">
        <v>22</v>
      </c>
      <c r="D109" s="7" t="s">
        <v>23</v>
      </c>
      <c r="E109" s="7">
        <v>5500</v>
      </c>
      <c r="F109" s="7">
        <v>0</v>
      </c>
      <c r="G109" s="9" t="s">
        <v>555</v>
      </c>
      <c r="H109" s="10">
        <v>43944</v>
      </c>
      <c r="I109" s="10" t="s">
        <v>251</v>
      </c>
      <c r="J109" s="11">
        <v>2020</v>
      </c>
    </row>
    <row r="110" spans="1:10" x14ac:dyDescent="0.25">
      <c r="A110" s="7" t="s">
        <v>35</v>
      </c>
      <c r="B110" s="7" t="s">
        <v>320</v>
      </c>
      <c r="C110" s="7" t="s">
        <v>17</v>
      </c>
      <c r="D110" s="7" t="s">
        <v>18</v>
      </c>
      <c r="E110" s="7">
        <v>5500</v>
      </c>
      <c r="F110" s="7">
        <v>0</v>
      </c>
      <c r="G110" s="9" t="s">
        <v>576</v>
      </c>
      <c r="H110" s="10">
        <v>43944</v>
      </c>
      <c r="I110" s="10" t="s">
        <v>251</v>
      </c>
      <c r="J110" s="11">
        <v>2020</v>
      </c>
    </row>
    <row r="111" spans="1:10" x14ac:dyDescent="0.25">
      <c r="A111" s="7" t="s">
        <v>35</v>
      </c>
      <c r="B111" s="7" t="s">
        <v>373</v>
      </c>
      <c r="C111" s="7" t="s">
        <v>27</v>
      </c>
      <c r="D111" s="7" t="s">
        <v>28</v>
      </c>
      <c r="E111" s="7">
        <v>5400</v>
      </c>
      <c r="F111" s="7">
        <v>0</v>
      </c>
      <c r="G111" s="9" t="s">
        <v>488</v>
      </c>
      <c r="H111" s="10">
        <v>43951</v>
      </c>
      <c r="I111" s="10" t="s">
        <v>251</v>
      </c>
      <c r="J111" s="11">
        <v>2020</v>
      </c>
    </row>
    <row r="112" spans="1:10" x14ac:dyDescent="0.25">
      <c r="A112" s="7" t="s">
        <v>35</v>
      </c>
      <c r="B112" s="7" t="s">
        <v>321</v>
      </c>
      <c r="C112" s="7" t="s">
        <v>17</v>
      </c>
      <c r="D112" s="7" t="s">
        <v>18</v>
      </c>
      <c r="E112" s="7">
        <v>5500</v>
      </c>
      <c r="F112" s="7">
        <v>0</v>
      </c>
      <c r="G112" s="9" t="s">
        <v>577</v>
      </c>
      <c r="H112" s="10">
        <v>43951</v>
      </c>
      <c r="I112" s="10" t="s">
        <v>251</v>
      </c>
      <c r="J112" s="11">
        <v>2020</v>
      </c>
    </row>
    <row r="113" spans="1:10" x14ac:dyDescent="0.25">
      <c r="A113" s="7" t="s">
        <v>35</v>
      </c>
      <c r="B113" s="7" t="s">
        <v>392</v>
      </c>
      <c r="C113" s="7" t="s">
        <v>350</v>
      </c>
      <c r="D113" s="7" t="s">
        <v>384</v>
      </c>
      <c r="E113" s="7">
        <v>1700</v>
      </c>
      <c r="F113" s="7">
        <v>0</v>
      </c>
      <c r="G113" s="9" t="s">
        <v>9</v>
      </c>
      <c r="H113" s="10">
        <v>43958</v>
      </c>
      <c r="I113" s="10" t="s">
        <v>346</v>
      </c>
      <c r="J113" s="11">
        <v>2020</v>
      </c>
    </row>
    <row r="114" spans="1:10" x14ac:dyDescent="0.25">
      <c r="A114" s="7" t="s">
        <v>35</v>
      </c>
      <c r="B114" s="7" t="s">
        <v>453</v>
      </c>
      <c r="C114" s="7" t="s">
        <v>194</v>
      </c>
      <c r="D114" s="7" t="s">
        <v>461</v>
      </c>
      <c r="E114" s="7">
        <v>2382</v>
      </c>
      <c r="F114" s="7">
        <v>0</v>
      </c>
      <c r="G114" s="9" t="s">
        <v>9</v>
      </c>
      <c r="H114" s="10">
        <v>43958</v>
      </c>
      <c r="I114" s="10" t="s">
        <v>346</v>
      </c>
      <c r="J114" s="11">
        <v>2020</v>
      </c>
    </row>
    <row r="115" spans="1:10" x14ac:dyDescent="0.25">
      <c r="A115" s="7" t="s">
        <v>35</v>
      </c>
      <c r="B115" s="7" t="s">
        <v>271</v>
      </c>
      <c r="C115" s="7" t="s">
        <v>25</v>
      </c>
      <c r="D115" s="7" t="s">
        <v>26</v>
      </c>
      <c r="E115" s="7">
        <v>3744</v>
      </c>
      <c r="F115" s="7">
        <v>0</v>
      </c>
      <c r="G115" s="9" t="s">
        <v>526</v>
      </c>
      <c r="H115" s="10">
        <v>43958</v>
      </c>
      <c r="I115" s="10" t="s">
        <v>346</v>
      </c>
      <c r="J115" s="11">
        <v>2020</v>
      </c>
    </row>
    <row r="116" spans="1:10" x14ac:dyDescent="0.25">
      <c r="A116" s="7" t="s">
        <v>35</v>
      </c>
      <c r="B116" s="7" t="s">
        <v>322</v>
      </c>
      <c r="C116" s="7" t="s">
        <v>17</v>
      </c>
      <c r="D116" s="7" t="s">
        <v>18</v>
      </c>
      <c r="E116" s="7">
        <v>5500</v>
      </c>
      <c r="F116" s="7">
        <v>0</v>
      </c>
      <c r="G116" s="9" t="s">
        <v>578</v>
      </c>
      <c r="H116" s="10">
        <v>43958</v>
      </c>
      <c r="I116" s="10" t="s">
        <v>346</v>
      </c>
      <c r="J116" s="11">
        <v>2020</v>
      </c>
    </row>
    <row r="117" spans="1:10" x14ac:dyDescent="0.25">
      <c r="A117" s="7" t="s">
        <v>35</v>
      </c>
      <c r="B117" s="7" t="s">
        <v>230</v>
      </c>
      <c r="C117" s="7" t="s">
        <v>81</v>
      </c>
      <c r="D117" s="7" t="s">
        <v>93</v>
      </c>
      <c r="E117" s="7">
        <v>5500</v>
      </c>
      <c r="F117" s="7">
        <v>0</v>
      </c>
      <c r="G117" s="9" t="s">
        <v>464</v>
      </c>
      <c r="H117" s="10">
        <v>43965</v>
      </c>
      <c r="I117" s="10" t="s">
        <v>346</v>
      </c>
      <c r="J117" s="11">
        <v>2020</v>
      </c>
    </row>
    <row r="118" spans="1:10" x14ac:dyDescent="0.25">
      <c r="A118" s="7" t="s">
        <v>35</v>
      </c>
      <c r="B118" s="7" t="s">
        <v>455</v>
      </c>
      <c r="C118" s="7" t="s">
        <v>193</v>
      </c>
      <c r="D118" s="7" t="s">
        <v>462</v>
      </c>
      <c r="E118" s="7">
        <v>2334</v>
      </c>
      <c r="F118" s="7">
        <v>0</v>
      </c>
      <c r="G118" s="9" t="s">
        <v>9</v>
      </c>
      <c r="H118" s="10">
        <v>43965</v>
      </c>
      <c r="I118" s="10" t="s">
        <v>346</v>
      </c>
      <c r="J118" s="11">
        <v>2020</v>
      </c>
    </row>
    <row r="119" spans="1:10" x14ac:dyDescent="0.25">
      <c r="A119" s="7" t="s">
        <v>35</v>
      </c>
      <c r="B119" s="7" t="s">
        <v>268</v>
      </c>
      <c r="C119" s="7" t="s">
        <v>19</v>
      </c>
      <c r="D119" s="7" t="s">
        <v>20</v>
      </c>
      <c r="E119" s="7">
        <v>5500</v>
      </c>
      <c r="F119" s="7">
        <v>0</v>
      </c>
      <c r="G119" s="9" t="s">
        <v>520</v>
      </c>
      <c r="H119" s="10">
        <v>43965</v>
      </c>
      <c r="I119" s="10" t="s">
        <v>346</v>
      </c>
      <c r="J119" s="11">
        <v>2020</v>
      </c>
    </row>
    <row r="120" spans="1:10" x14ac:dyDescent="0.25">
      <c r="A120" s="7" t="s">
        <v>35</v>
      </c>
      <c r="B120" s="7" t="s">
        <v>314</v>
      </c>
      <c r="C120" s="7" t="s">
        <v>17</v>
      </c>
      <c r="D120" s="7" t="s">
        <v>18</v>
      </c>
      <c r="E120" s="7">
        <v>5500</v>
      </c>
      <c r="F120" s="7">
        <v>0</v>
      </c>
      <c r="G120" s="9" t="s">
        <v>570</v>
      </c>
      <c r="H120" s="10">
        <v>43965</v>
      </c>
      <c r="I120" s="10" t="s">
        <v>346</v>
      </c>
      <c r="J120" s="11">
        <v>2020</v>
      </c>
    </row>
    <row r="121" spans="1:10" x14ac:dyDescent="0.25">
      <c r="A121" s="7" t="s">
        <v>35</v>
      </c>
      <c r="B121" s="7" t="s">
        <v>311</v>
      </c>
      <c r="C121" s="7" t="s">
        <v>17</v>
      </c>
      <c r="D121" s="7" t="s">
        <v>18</v>
      </c>
      <c r="E121" s="7">
        <v>5500</v>
      </c>
      <c r="F121" s="7">
        <v>0</v>
      </c>
      <c r="G121" s="9" t="s">
        <v>567</v>
      </c>
      <c r="H121" s="10">
        <v>43971</v>
      </c>
      <c r="I121" s="10" t="s">
        <v>346</v>
      </c>
      <c r="J121" s="11">
        <v>2020</v>
      </c>
    </row>
    <row r="122" spans="1:10" x14ac:dyDescent="0.25">
      <c r="A122" s="7" t="s">
        <v>35</v>
      </c>
      <c r="B122" s="7" t="s">
        <v>235</v>
      </c>
      <c r="C122" s="7" t="s">
        <v>11</v>
      </c>
      <c r="D122" s="7" t="s">
        <v>12</v>
      </c>
      <c r="E122" s="7">
        <v>5920</v>
      </c>
      <c r="F122" s="7">
        <v>0</v>
      </c>
      <c r="G122" s="9" t="s">
        <v>467</v>
      </c>
      <c r="H122" s="10">
        <v>43979</v>
      </c>
      <c r="I122" s="10" t="s">
        <v>346</v>
      </c>
      <c r="J122" s="11">
        <v>2020</v>
      </c>
    </row>
    <row r="123" spans="1:10" x14ac:dyDescent="0.25">
      <c r="A123" s="7" t="s">
        <v>35</v>
      </c>
      <c r="B123" s="7" t="s">
        <v>374</v>
      </c>
      <c r="C123" s="7" t="s">
        <v>27</v>
      </c>
      <c r="D123" s="7" t="s">
        <v>28</v>
      </c>
      <c r="E123" s="7">
        <v>5400</v>
      </c>
      <c r="F123" s="7">
        <v>0</v>
      </c>
      <c r="G123" s="9" t="s">
        <v>489</v>
      </c>
      <c r="H123" s="10">
        <v>43979</v>
      </c>
      <c r="I123" s="10" t="s">
        <v>346</v>
      </c>
      <c r="J123" s="11">
        <v>2020</v>
      </c>
    </row>
    <row r="124" spans="1:10" x14ac:dyDescent="0.25">
      <c r="A124" s="7" t="s">
        <v>35</v>
      </c>
      <c r="B124" s="7" t="s">
        <v>330</v>
      </c>
      <c r="C124" s="7" t="s">
        <v>17</v>
      </c>
      <c r="D124" s="7" t="s">
        <v>18</v>
      </c>
      <c r="E124" s="7">
        <v>5500</v>
      </c>
      <c r="F124" s="7">
        <v>0</v>
      </c>
      <c r="G124" s="9" t="s">
        <v>579</v>
      </c>
      <c r="H124" s="10">
        <v>43979</v>
      </c>
      <c r="I124" s="10" t="s">
        <v>346</v>
      </c>
      <c r="J124" s="11">
        <v>2020</v>
      </c>
    </row>
    <row r="125" spans="1:10" x14ac:dyDescent="0.25">
      <c r="A125" s="7" t="s">
        <v>35</v>
      </c>
      <c r="B125" s="7" t="s">
        <v>383</v>
      </c>
      <c r="C125" s="7" t="s">
        <v>27</v>
      </c>
      <c r="D125" s="7" t="s">
        <v>28</v>
      </c>
      <c r="E125" s="7">
        <v>5400</v>
      </c>
      <c r="F125" s="7">
        <v>0</v>
      </c>
      <c r="G125" s="9" t="s">
        <v>497</v>
      </c>
      <c r="H125" s="10">
        <v>43986</v>
      </c>
      <c r="I125" s="10" t="s">
        <v>347</v>
      </c>
      <c r="J125" s="11">
        <v>2020</v>
      </c>
    </row>
    <row r="126" spans="1:10" x14ac:dyDescent="0.25">
      <c r="A126" s="7" t="s">
        <v>35</v>
      </c>
      <c r="B126" s="7" t="s">
        <v>323</v>
      </c>
      <c r="C126" s="7" t="s">
        <v>13</v>
      </c>
      <c r="D126" s="7" t="s">
        <v>14</v>
      </c>
      <c r="E126" s="7">
        <v>2750</v>
      </c>
      <c r="F126" s="7">
        <v>0</v>
      </c>
      <c r="G126" s="9" t="s">
        <v>9</v>
      </c>
      <c r="H126" s="10">
        <v>43986</v>
      </c>
      <c r="I126" s="10" t="s">
        <v>347</v>
      </c>
      <c r="J126" s="11">
        <v>2020</v>
      </c>
    </row>
    <row r="127" spans="1:10" x14ac:dyDescent="0.25">
      <c r="A127" s="7" t="s">
        <v>35</v>
      </c>
      <c r="B127" s="7" t="s">
        <v>272</v>
      </c>
      <c r="C127" s="7" t="s">
        <v>25</v>
      </c>
      <c r="D127" s="7" t="s">
        <v>26</v>
      </c>
      <c r="E127" s="7">
        <v>3744</v>
      </c>
      <c r="F127" s="7">
        <v>0</v>
      </c>
      <c r="G127" s="9" t="s">
        <v>527</v>
      </c>
      <c r="H127" s="10">
        <v>43986</v>
      </c>
      <c r="I127" s="10" t="s">
        <v>347</v>
      </c>
      <c r="J127" s="11">
        <v>2020</v>
      </c>
    </row>
    <row r="128" spans="1:10" x14ac:dyDescent="0.25">
      <c r="A128" s="7" t="s">
        <v>35</v>
      </c>
      <c r="B128" s="7" t="s">
        <v>331</v>
      </c>
      <c r="C128" s="7" t="s">
        <v>17</v>
      </c>
      <c r="D128" s="7" t="s">
        <v>18</v>
      </c>
      <c r="E128" s="7">
        <v>5500</v>
      </c>
      <c r="F128" s="7">
        <v>0</v>
      </c>
      <c r="G128" s="9" t="s">
        <v>580</v>
      </c>
      <c r="H128" s="10">
        <v>43986</v>
      </c>
      <c r="I128" s="10" t="s">
        <v>347</v>
      </c>
      <c r="J128" s="11">
        <v>2020</v>
      </c>
    </row>
    <row r="129" spans="1:10" x14ac:dyDescent="0.25">
      <c r="A129" s="7" t="s">
        <v>35</v>
      </c>
      <c r="B129" s="7" t="s">
        <v>389</v>
      </c>
      <c r="C129" s="7" t="s">
        <v>22</v>
      </c>
      <c r="D129" s="7" t="s">
        <v>23</v>
      </c>
      <c r="E129" s="7">
        <v>5500</v>
      </c>
      <c r="F129" s="7">
        <v>0</v>
      </c>
      <c r="G129" s="9" t="s">
        <v>585</v>
      </c>
      <c r="H129" s="10">
        <v>43986</v>
      </c>
      <c r="I129" s="10" t="s">
        <v>347</v>
      </c>
      <c r="J129" s="11">
        <v>2020</v>
      </c>
    </row>
    <row r="130" spans="1:10" x14ac:dyDescent="0.25">
      <c r="A130" s="7" t="s">
        <v>35</v>
      </c>
      <c r="B130" s="7" t="s">
        <v>238</v>
      </c>
      <c r="C130" s="7" t="s">
        <v>163</v>
      </c>
      <c r="D130" s="7" t="s">
        <v>164</v>
      </c>
      <c r="E130" s="7">
        <v>4200</v>
      </c>
      <c r="F130" s="7">
        <v>0</v>
      </c>
      <c r="G130" s="9" t="s">
        <v>470</v>
      </c>
      <c r="H130" s="10">
        <v>43993</v>
      </c>
      <c r="I130" s="10" t="s">
        <v>347</v>
      </c>
      <c r="J130" s="11">
        <v>2020</v>
      </c>
    </row>
    <row r="131" spans="1:10" x14ac:dyDescent="0.25">
      <c r="A131" s="7" t="s">
        <v>35</v>
      </c>
      <c r="B131" s="7" t="s">
        <v>361</v>
      </c>
      <c r="C131" s="7" t="s">
        <v>27</v>
      </c>
      <c r="D131" s="7" t="s">
        <v>28</v>
      </c>
      <c r="E131" s="7">
        <v>5400</v>
      </c>
      <c r="F131" s="7">
        <v>0</v>
      </c>
      <c r="G131" s="9" t="s">
        <v>477</v>
      </c>
      <c r="H131" s="10">
        <v>43993</v>
      </c>
      <c r="I131" s="10" t="s">
        <v>347</v>
      </c>
      <c r="J131" s="11">
        <v>2020</v>
      </c>
    </row>
    <row r="132" spans="1:10" x14ac:dyDescent="0.25">
      <c r="A132" s="7" t="s">
        <v>35</v>
      </c>
      <c r="B132" s="7" t="s">
        <v>274</v>
      </c>
      <c r="C132" s="7" t="s">
        <v>25</v>
      </c>
      <c r="D132" s="7" t="s">
        <v>26</v>
      </c>
      <c r="E132" s="7">
        <v>3744</v>
      </c>
      <c r="F132" s="7">
        <v>0</v>
      </c>
      <c r="G132" s="9" t="s">
        <v>529</v>
      </c>
      <c r="H132" s="10">
        <v>43993</v>
      </c>
      <c r="I132" s="10" t="s">
        <v>347</v>
      </c>
      <c r="J132" s="11">
        <v>2020</v>
      </c>
    </row>
    <row r="133" spans="1:10" x14ac:dyDescent="0.25">
      <c r="A133" s="7" t="s">
        <v>35</v>
      </c>
      <c r="B133" s="7" t="s">
        <v>303</v>
      </c>
      <c r="C133" s="7" t="s">
        <v>29</v>
      </c>
      <c r="D133" s="7" t="s">
        <v>24</v>
      </c>
      <c r="E133" s="7">
        <v>5500</v>
      </c>
      <c r="F133" s="7">
        <v>0</v>
      </c>
      <c r="G133" s="9" t="s">
        <v>559</v>
      </c>
      <c r="H133" s="10">
        <v>43993</v>
      </c>
      <c r="I133" s="10" t="s">
        <v>347</v>
      </c>
      <c r="J133" s="11">
        <v>2020</v>
      </c>
    </row>
    <row r="134" spans="1:10" x14ac:dyDescent="0.25">
      <c r="A134" s="7" t="s">
        <v>35</v>
      </c>
      <c r="B134" s="7" t="s">
        <v>319</v>
      </c>
      <c r="C134" s="7" t="s">
        <v>17</v>
      </c>
      <c r="D134" s="7" t="s">
        <v>18</v>
      </c>
      <c r="E134" s="7">
        <v>5500</v>
      </c>
      <c r="F134" s="7">
        <v>0</v>
      </c>
      <c r="G134" s="9" t="s">
        <v>575</v>
      </c>
      <c r="H134" s="10">
        <v>43993</v>
      </c>
      <c r="I134" s="10" t="s">
        <v>347</v>
      </c>
      <c r="J134" s="11">
        <v>2020</v>
      </c>
    </row>
    <row r="135" spans="1:10" x14ac:dyDescent="0.25">
      <c r="A135" s="7" t="s">
        <v>35</v>
      </c>
      <c r="B135" s="7" t="s">
        <v>275</v>
      </c>
      <c r="C135" s="7" t="s">
        <v>25</v>
      </c>
      <c r="D135" s="7" t="s">
        <v>26</v>
      </c>
      <c r="E135" s="7">
        <v>3744</v>
      </c>
      <c r="F135" s="7">
        <v>0</v>
      </c>
      <c r="G135" s="9" t="s">
        <v>530</v>
      </c>
      <c r="H135" s="10">
        <v>44000</v>
      </c>
      <c r="I135" s="10" t="s">
        <v>347</v>
      </c>
      <c r="J135" s="11">
        <v>2020</v>
      </c>
    </row>
    <row r="136" spans="1:10" x14ac:dyDescent="0.25">
      <c r="A136" s="7" t="s">
        <v>35</v>
      </c>
      <c r="B136" s="7" t="s">
        <v>329</v>
      </c>
      <c r="C136" s="7" t="s">
        <v>22</v>
      </c>
      <c r="D136" s="7" t="s">
        <v>23</v>
      </c>
      <c r="E136" s="7">
        <v>5500</v>
      </c>
      <c r="F136" s="7">
        <v>0</v>
      </c>
      <c r="G136" s="9" t="s">
        <v>548</v>
      </c>
      <c r="H136" s="10">
        <v>44000</v>
      </c>
      <c r="I136" s="10" t="s">
        <v>347</v>
      </c>
      <c r="J136" s="11">
        <v>2020</v>
      </c>
    </row>
    <row r="137" spans="1:10" x14ac:dyDescent="0.25">
      <c r="A137" s="7" t="s">
        <v>35</v>
      </c>
      <c r="B137" s="7" t="s">
        <v>332</v>
      </c>
      <c r="C137" s="7" t="s">
        <v>17</v>
      </c>
      <c r="D137" s="7" t="s">
        <v>18</v>
      </c>
      <c r="E137" s="7">
        <v>5500</v>
      </c>
      <c r="F137" s="7">
        <v>0</v>
      </c>
      <c r="G137" s="9" t="s">
        <v>9</v>
      </c>
      <c r="H137" s="10">
        <v>44000</v>
      </c>
      <c r="I137" s="10" t="s">
        <v>347</v>
      </c>
      <c r="J137" s="11">
        <v>2020</v>
      </c>
    </row>
    <row r="138" spans="1:10" x14ac:dyDescent="0.25">
      <c r="A138" s="7" t="s">
        <v>35</v>
      </c>
      <c r="B138" s="7" t="s">
        <v>385</v>
      </c>
      <c r="C138" s="7" t="s">
        <v>127</v>
      </c>
      <c r="D138" s="7" t="s">
        <v>189</v>
      </c>
      <c r="E138" s="7">
        <v>2750</v>
      </c>
      <c r="F138" s="7">
        <v>0</v>
      </c>
      <c r="G138" s="9" t="s">
        <v>581</v>
      </c>
      <c r="H138" s="10">
        <v>44000</v>
      </c>
      <c r="I138" s="10" t="s">
        <v>347</v>
      </c>
      <c r="J138" s="11">
        <v>2020</v>
      </c>
    </row>
    <row r="139" spans="1:10" x14ac:dyDescent="0.25">
      <c r="A139" s="7" t="s">
        <v>35</v>
      </c>
      <c r="B139" s="7" t="s">
        <v>375</v>
      </c>
      <c r="C139" s="7" t="s">
        <v>27</v>
      </c>
      <c r="D139" s="7" t="s">
        <v>28</v>
      </c>
      <c r="E139" s="7">
        <v>5400</v>
      </c>
      <c r="F139" s="7">
        <v>0</v>
      </c>
      <c r="G139" s="9" t="s">
        <v>490</v>
      </c>
      <c r="H139" s="10">
        <v>44007</v>
      </c>
      <c r="I139" s="10" t="s">
        <v>347</v>
      </c>
      <c r="J139" s="11">
        <v>2020</v>
      </c>
    </row>
    <row r="140" spans="1:10" x14ac:dyDescent="0.25">
      <c r="A140" s="7" t="s">
        <v>35</v>
      </c>
      <c r="B140" s="7" t="s">
        <v>273</v>
      </c>
      <c r="C140" s="7" t="s">
        <v>25</v>
      </c>
      <c r="D140" s="7" t="s">
        <v>26</v>
      </c>
      <c r="E140" s="7">
        <v>3744</v>
      </c>
      <c r="F140" s="7">
        <v>0</v>
      </c>
      <c r="G140" s="9" t="s">
        <v>528</v>
      </c>
      <c r="H140" s="10">
        <v>44007</v>
      </c>
      <c r="I140" s="10" t="s">
        <v>347</v>
      </c>
      <c r="J140" s="11">
        <v>2020</v>
      </c>
    </row>
    <row r="141" spans="1:10" x14ac:dyDescent="0.25">
      <c r="A141" s="7" t="s">
        <v>35</v>
      </c>
      <c r="B141" s="7" t="s">
        <v>289</v>
      </c>
      <c r="C141" s="7" t="s">
        <v>117</v>
      </c>
      <c r="D141" s="7" t="s">
        <v>137</v>
      </c>
      <c r="E141" s="7">
        <v>5500</v>
      </c>
      <c r="F141" s="7">
        <v>0</v>
      </c>
      <c r="G141" s="9" t="s">
        <v>544</v>
      </c>
      <c r="H141" s="10">
        <v>44007</v>
      </c>
      <c r="I141" s="10" t="s">
        <v>347</v>
      </c>
      <c r="J141" s="11">
        <v>2020</v>
      </c>
    </row>
    <row r="142" spans="1:10" x14ac:dyDescent="0.25">
      <c r="A142" s="7" t="s">
        <v>35</v>
      </c>
      <c r="B142" s="7" t="s">
        <v>500</v>
      </c>
      <c r="C142" s="7" t="s">
        <v>17</v>
      </c>
      <c r="D142" s="7" t="s">
        <v>18</v>
      </c>
      <c r="E142" s="7">
        <v>5500</v>
      </c>
      <c r="F142" s="7">
        <v>0</v>
      </c>
      <c r="G142" s="9" t="s">
        <v>9</v>
      </c>
      <c r="H142" s="10">
        <v>44007</v>
      </c>
      <c r="I142" s="10" t="s">
        <v>347</v>
      </c>
      <c r="J142" s="11">
        <v>2020</v>
      </c>
    </row>
    <row r="143" spans="1:10" x14ac:dyDescent="0.25">
      <c r="A143" s="7" t="s">
        <v>35</v>
      </c>
      <c r="B143" s="7" t="s">
        <v>241</v>
      </c>
      <c r="C143" s="7" t="s">
        <v>163</v>
      </c>
      <c r="D143" s="7" t="s">
        <v>164</v>
      </c>
      <c r="E143" s="7">
        <v>4200</v>
      </c>
      <c r="F143" s="7">
        <v>0</v>
      </c>
      <c r="G143" s="9" t="s">
        <v>473</v>
      </c>
      <c r="H143" s="10">
        <v>44014</v>
      </c>
      <c r="I143" s="10" t="s">
        <v>348</v>
      </c>
      <c r="J143" s="11">
        <v>2020</v>
      </c>
    </row>
    <row r="144" spans="1:10" x14ac:dyDescent="0.25">
      <c r="A144" s="7" t="s">
        <v>35</v>
      </c>
      <c r="B144" s="7" t="s">
        <v>325</v>
      </c>
      <c r="C144" s="7" t="s">
        <v>19</v>
      </c>
      <c r="D144" s="7" t="s">
        <v>20</v>
      </c>
      <c r="E144" s="7">
        <v>5500</v>
      </c>
      <c r="F144" s="7">
        <v>0</v>
      </c>
      <c r="G144" s="9" t="s">
        <v>517</v>
      </c>
      <c r="H144" s="10">
        <v>44014</v>
      </c>
      <c r="I144" s="10" t="s">
        <v>348</v>
      </c>
      <c r="J144" s="11">
        <v>2020</v>
      </c>
    </row>
    <row r="145" spans="1:10" x14ac:dyDescent="0.25">
      <c r="A145" s="7" t="s">
        <v>35</v>
      </c>
      <c r="B145" s="7" t="s">
        <v>276</v>
      </c>
      <c r="C145" s="7" t="s">
        <v>25</v>
      </c>
      <c r="D145" s="7" t="s">
        <v>26</v>
      </c>
      <c r="E145" s="7">
        <v>3744</v>
      </c>
      <c r="F145" s="7">
        <v>0</v>
      </c>
      <c r="G145" s="9" t="s">
        <v>531</v>
      </c>
      <c r="H145" s="10">
        <v>44014</v>
      </c>
      <c r="I145" s="10" t="s">
        <v>348</v>
      </c>
      <c r="J145" s="11">
        <v>2020</v>
      </c>
    </row>
    <row r="146" spans="1:10" x14ac:dyDescent="0.25">
      <c r="A146" s="7" t="s">
        <v>35</v>
      </c>
      <c r="B146" s="7" t="s">
        <v>232</v>
      </c>
      <c r="C146" s="7" t="s">
        <v>82</v>
      </c>
      <c r="D146" s="7" t="s">
        <v>92</v>
      </c>
      <c r="E146" s="7">
        <v>5500</v>
      </c>
      <c r="F146" s="7">
        <v>0</v>
      </c>
      <c r="G146" s="9" t="s">
        <v>9</v>
      </c>
      <c r="H146" s="10">
        <v>44021</v>
      </c>
      <c r="I146" s="10" t="s">
        <v>348</v>
      </c>
      <c r="J146" s="11">
        <v>2020</v>
      </c>
    </row>
    <row r="147" spans="1:10" x14ac:dyDescent="0.25">
      <c r="A147" s="7" t="s">
        <v>35</v>
      </c>
      <c r="B147" s="7" t="s">
        <v>381</v>
      </c>
      <c r="C147" s="7" t="s">
        <v>27</v>
      </c>
      <c r="D147" s="7" t="s">
        <v>28</v>
      </c>
      <c r="E147" s="7">
        <v>5400</v>
      </c>
      <c r="F147" s="7">
        <v>0</v>
      </c>
      <c r="G147" s="9" t="s">
        <v>496</v>
      </c>
      <c r="H147" s="10">
        <v>44021</v>
      </c>
      <c r="I147" s="10" t="s">
        <v>348</v>
      </c>
      <c r="J147" s="11">
        <v>2020</v>
      </c>
    </row>
    <row r="148" spans="1:10" x14ac:dyDescent="0.25">
      <c r="A148" s="7" t="s">
        <v>35</v>
      </c>
      <c r="B148" s="7" t="s">
        <v>265</v>
      </c>
      <c r="C148" s="7" t="s">
        <v>36</v>
      </c>
      <c r="D148" s="7" t="s">
        <v>21</v>
      </c>
      <c r="E148" s="7">
        <v>2750</v>
      </c>
      <c r="F148" s="7">
        <v>0</v>
      </c>
      <c r="G148" s="9" t="s">
        <v>515</v>
      </c>
      <c r="H148" s="10">
        <v>44021</v>
      </c>
      <c r="I148" s="10" t="s">
        <v>348</v>
      </c>
      <c r="J148" s="11">
        <v>2020</v>
      </c>
    </row>
    <row r="149" spans="1:10" x14ac:dyDescent="0.25">
      <c r="A149" s="7" t="s">
        <v>35</v>
      </c>
      <c r="B149" s="7" t="s">
        <v>277</v>
      </c>
      <c r="C149" s="7" t="s">
        <v>25</v>
      </c>
      <c r="D149" s="7" t="s">
        <v>26</v>
      </c>
      <c r="E149" s="7">
        <v>3744</v>
      </c>
      <c r="F149" s="7">
        <v>0</v>
      </c>
      <c r="G149" s="9" t="s">
        <v>532</v>
      </c>
      <c r="H149" s="10">
        <v>44021</v>
      </c>
      <c r="I149" s="10" t="s">
        <v>348</v>
      </c>
      <c r="J149" s="11">
        <v>2020</v>
      </c>
    </row>
    <row r="150" spans="1:10" x14ac:dyDescent="0.25">
      <c r="A150" s="7" t="s">
        <v>35</v>
      </c>
      <c r="B150" s="7" t="s">
        <v>290</v>
      </c>
      <c r="C150" s="7" t="s">
        <v>117</v>
      </c>
      <c r="D150" s="7" t="s">
        <v>137</v>
      </c>
      <c r="E150" s="7">
        <v>5500</v>
      </c>
      <c r="F150" s="7">
        <v>0</v>
      </c>
      <c r="G150" s="9" t="s">
        <v>545</v>
      </c>
      <c r="H150" s="10">
        <v>44021</v>
      </c>
      <c r="I150" s="10" t="s">
        <v>348</v>
      </c>
      <c r="J150" s="11">
        <v>2020</v>
      </c>
    </row>
    <row r="151" spans="1:10" x14ac:dyDescent="0.25">
      <c r="A151" s="7" t="s">
        <v>35</v>
      </c>
      <c r="B151" s="7" t="s">
        <v>501</v>
      </c>
      <c r="C151" s="7" t="s">
        <v>22</v>
      </c>
      <c r="D151" s="7" t="s">
        <v>23</v>
      </c>
      <c r="E151" s="7">
        <v>5500</v>
      </c>
      <c r="F151" s="7">
        <v>0</v>
      </c>
      <c r="G151" s="9" t="s">
        <v>9</v>
      </c>
      <c r="H151" s="10">
        <v>44021</v>
      </c>
      <c r="I151" s="10" t="s">
        <v>348</v>
      </c>
      <c r="J151" s="11">
        <v>2020</v>
      </c>
    </row>
    <row r="152" spans="1:10" x14ac:dyDescent="0.25">
      <c r="A152" s="7" t="s">
        <v>35</v>
      </c>
      <c r="B152" s="7" t="s">
        <v>502</v>
      </c>
      <c r="C152" s="7" t="s">
        <v>29</v>
      </c>
      <c r="D152" s="7" t="s">
        <v>24</v>
      </c>
      <c r="E152" s="7">
        <v>5500</v>
      </c>
      <c r="F152" s="7">
        <v>0</v>
      </c>
      <c r="G152" s="9" t="s">
        <v>9</v>
      </c>
      <c r="H152" s="10">
        <v>44021</v>
      </c>
      <c r="I152" s="10" t="s">
        <v>348</v>
      </c>
      <c r="J152" s="11">
        <v>2020</v>
      </c>
    </row>
    <row r="153" spans="1:10" x14ac:dyDescent="0.25">
      <c r="A153" s="7" t="s">
        <v>35</v>
      </c>
      <c r="B153" s="7" t="s">
        <v>382</v>
      </c>
      <c r="C153" s="7" t="s">
        <v>27</v>
      </c>
      <c r="D153" s="7" t="s">
        <v>28</v>
      </c>
      <c r="E153" s="7">
        <v>5400</v>
      </c>
      <c r="F153" s="7">
        <v>0</v>
      </c>
      <c r="G153" s="9" t="s">
        <v>9</v>
      </c>
      <c r="H153" s="10">
        <v>44028</v>
      </c>
      <c r="I153" s="10" t="s">
        <v>348</v>
      </c>
      <c r="J153" s="11">
        <v>2020</v>
      </c>
    </row>
    <row r="154" spans="1:10" x14ac:dyDescent="0.25">
      <c r="A154" s="7" t="s">
        <v>35</v>
      </c>
      <c r="B154" s="7" t="s">
        <v>503</v>
      </c>
      <c r="C154" s="7" t="s">
        <v>17</v>
      </c>
      <c r="D154" s="7" t="s">
        <v>18</v>
      </c>
      <c r="E154" s="7">
        <v>5500</v>
      </c>
      <c r="F154" s="7">
        <v>0</v>
      </c>
      <c r="G154" s="9" t="s">
        <v>9</v>
      </c>
      <c r="H154" s="10">
        <v>44028</v>
      </c>
      <c r="I154" s="10" t="s">
        <v>348</v>
      </c>
      <c r="J154" s="11">
        <v>2020</v>
      </c>
    </row>
    <row r="155" spans="1:10" x14ac:dyDescent="0.25">
      <c r="A155" s="7" t="s">
        <v>35</v>
      </c>
      <c r="B155" s="7" t="s">
        <v>456</v>
      </c>
      <c r="C155" s="7" t="s">
        <v>193</v>
      </c>
      <c r="D155" s="7" t="s">
        <v>462</v>
      </c>
      <c r="E155" s="7">
        <v>2334</v>
      </c>
      <c r="F155" s="7">
        <v>0</v>
      </c>
      <c r="G155" s="9" t="s">
        <v>9</v>
      </c>
      <c r="H155" s="10">
        <v>44029</v>
      </c>
      <c r="I155" s="10" t="s">
        <v>348</v>
      </c>
      <c r="J155" s="11">
        <v>2020</v>
      </c>
    </row>
    <row r="156" spans="1:10" x14ac:dyDescent="0.25">
      <c r="A156" s="7" t="s">
        <v>35</v>
      </c>
      <c r="B156" s="7" t="s">
        <v>278</v>
      </c>
      <c r="C156" s="7" t="s">
        <v>25</v>
      </c>
      <c r="D156" s="7" t="s">
        <v>26</v>
      </c>
      <c r="E156" s="7">
        <v>3744</v>
      </c>
      <c r="F156" s="7">
        <v>0</v>
      </c>
      <c r="G156" s="9" t="s">
        <v>533</v>
      </c>
      <c r="H156" s="10">
        <v>44029</v>
      </c>
      <c r="I156" s="10" t="s">
        <v>348</v>
      </c>
      <c r="J156" s="11">
        <v>2020</v>
      </c>
    </row>
    <row r="157" spans="1:10" x14ac:dyDescent="0.25">
      <c r="A157" s="7" t="s">
        <v>35</v>
      </c>
      <c r="B157" s="7" t="s">
        <v>460</v>
      </c>
      <c r="C157" s="7" t="s">
        <v>27</v>
      </c>
      <c r="D157" s="7" t="s">
        <v>28</v>
      </c>
      <c r="E157" s="7">
        <v>5400</v>
      </c>
      <c r="F157" s="7">
        <v>0</v>
      </c>
      <c r="G157" s="9" t="s">
        <v>9</v>
      </c>
      <c r="H157" s="10">
        <v>44042</v>
      </c>
      <c r="I157" s="10" t="s">
        <v>348</v>
      </c>
      <c r="J157" s="11">
        <v>2020</v>
      </c>
    </row>
    <row r="158" spans="1:10" x14ac:dyDescent="0.25">
      <c r="A158" s="7" t="s">
        <v>35</v>
      </c>
      <c r="B158" s="7" t="s">
        <v>458</v>
      </c>
      <c r="C158" s="7" t="s">
        <v>27</v>
      </c>
      <c r="D158" s="7" t="s">
        <v>28</v>
      </c>
      <c r="E158" s="7">
        <v>5400</v>
      </c>
      <c r="F158" s="7">
        <v>0</v>
      </c>
      <c r="G158" s="9" t="s">
        <v>9</v>
      </c>
      <c r="H158" s="10">
        <v>44077</v>
      </c>
      <c r="I158" s="10" t="s">
        <v>398</v>
      </c>
      <c r="J158" s="11">
        <v>2020</v>
      </c>
    </row>
    <row r="159" spans="1:10" x14ac:dyDescent="0.25">
      <c r="A159" s="7" t="s">
        <v>35</v>
      </c>
      <c r="B159" s="7" t="s">
        <v>459</v>
      </c>
      <c r="C159" s="7" t="s">
        <v>27</v>
      </c>
      <c r="D159" s="7" t="s">
        <v>28</v>
      </c>
      <c r="E159" s="7">
        <v>5400</v>
      </c>
      <c r="F159" s="7">
        <v>0</v>
      </c>
      <c r="G159" s="9" t="s">
        <v>9</v>
      </c>
      <c r="H159" s="10">
        <v>44084</v>
      </c>
      <c r="I159" s="10" t="s">
        <v>398</v>
      </c>
      <c r="J159" s="11">
        <v>2020</v>
      </c>
    </row>
    <row r="160" spans="1:10" x14ac:dyDescent="0.25">
      <c r="A160" s="7" t="s">
        <v>35</v>
      </c>
      <c r="B160" s="7" t="s">
        <v>264</v>
      </c>
      <c r="C160" s="7" t="s">
        <v>36</v>
      </c>
      <c r="D160" s="7" t="s">
        <v>21</v>
      </c>
      <c r="E160" s="7">
        <v>2750</v>
      </c>
      <c r="F160" s="7">
        <v>0</v>
      </c>
      <c r="G160" s="9" t="s">
        <v>514</v>
      </c>
      <c r="H160" s="10">
        <v>44084</v>
      </c>
      <c r="I160" s="10" t="s">
        <v>398</v>
      </c>
      <c r="J160" s="11">
        <v>2020</v>
      </c>
    </row>
    <row r="161" spans="1:10" x14ac:dyDescent="0.25">
      <c r="A161" s="7" t="s">
        <v>35</v>
      </c>
      <c r="B161" s="7" t="s">
        <v>267</v>
      </c>
      <c r="C161" s="7" t="s">
        <v>19</v>
      </c>
      <c r="D161" s="7" t="s">
        <v>20</v>
      </c>
      <c r="E161" s="7">
        <v>5500</v>
      </c>
      <c r="F161" s="7">
        <v>0</v>
      </c>
      <c r="G161" s="9" t="s">
        <v>519</v>
      </c>
      <c r="H161" s="10">
        <v>44084</v>
      </c>
      <c r="I161" s="10" t="s">
        <v>398</v>
      </c>
      <c r="J161" s="11">
        <v>2020</v>
      </c>
    </row>
    <row r="162" spans="1:10" x14ac:dyDescent="0.25">
      <c r="A162" s="7" t="s">
        <v>35</v>
      </c>
      <c r="B162" s="7" t="s">
        <v>280</v>
      </c>
      <c r="C162" s="7" t="s">
        <v>25</v>
      </c>
      <c r="D162" s="7" t="s">
        <v>26</v>
      </c>
      <c r="E162" s="7">
        <v>3744</v>
      </c>
      <c r="F162" s="7">
        <v>0</v>
      </c>
      <c r="G162" s="9" t="s">
        <v>535</v>
      </c>
      <c r="H162" s="10">
        <v>44084</v>
      </c>
      <c r="I162" s="10" t="s">
        <v>398</v>
      </c>
      <c r="J162" s="11">
        <v>2020</v>
      </c>
    </row>
    <row r="163" spans="1:10" x14ac:dyDescent="0.25">
      <c r="A163" s="7" t="s">
        <v>35</v>
      </c>
      <c r="B163" s="7" t="s">
        <v>287</v>
      </c>
      <c r="C163" s="7" t="s">
        <v>25</v>
      </c>
      <c r="D163" s="7" t="s">
        <v>26</v>
      </c>
      <c r="E163" s="7">
        <v>3744</v>
      </c>
      <c r="F163" s="7">
        <v>0</v>
      </c>
      <c r="G163" s="9" t="s">
        <v>542</v>
      </c>
      <c r="H163" s="10">
        <v>44091</v>
      </c>
      <c r="I163" s="10" t="s">
        <v>398</v>
      </c>
      <c r="J163" s="11">
        <v>2020</v>
      </c>
    </row>
    <row r="164" spans="1:10" x14ac:dyDescent="0.25">
      <c r="A164" s="7" t="s">
        <v>35</v>
      </c>
      <c r="B164" s="7" t="s">
        <v>282</v>
      </c>
      <c r="C164" s="7" t="s">
        <v>25</v>
      </c>
      <c r="D164" s="7" t="s">
        <v>26</v>
      </c>
      <c r="E164" s="7">
        <v>3744</v>
      </c>
      <c r="F164" s="7">
        <v>0</v>
      </c>
      <c r="G164" s="9" t="s">
        <v>537</v>
      </c>
      <c r="H164" s="10">
        <v>44098</v>
      </c>
      <c r="I164" s="10" t="s">
        <v>398</v>
      </c>
      <c r="J164" s="11">
        <v>2020</v>
      </c>
    </row>
    <row r="165" spans="1:10" x14ac:dyDescent="0.25">
      <c r="A165" s="7" t="s">
        <v>35</v>
      </c>
      <c r="B165" s="7" t="s">
        <v>324</v>
      </c>
      <c r="C165" s="7" t="s">
        <v>36</v>
      </c>
      <c r="D165" s="7" t="s">
        <v>21</v>
      </c>
      <c r="E165" s="7">
        <v>2750</v>
      </c>
      <c r="F165" s="7">
        <v>0</v>
      </c>
      <c r="G165" s="9" t="s">
        <v>516</v>
      </c>
      <c r="H165" s="10">
        <v>44105</v>
      </c>
      <c r="I165" s="10" t="s">
        <v>499</v>
      </c>
      <c r="J165" s="11">
        <v>2020</v>
      </c>
    </row>
    <row r="166" spans="1:10" x14ac:dyDescent="0.25">
      <c r="A166" s="7" t="s">
        <v>35</v>
      </c>
      <c r="B166" s="7" t="s">
        <v>283</v>
      </c>
      <c r="C166" s="7" t="s">
        <v>25</v>
      </c>
      <c r="D166" s="7" t="s">
        <v>26</v>
      </c>
      <c r="E166" s="7">
        <v>3744</v>
      </c>
      <c r="F166" s="7">
        <v>0</v>
      </c>
      <c r="G166" s="9" t="s">
        <v>538</v>
      </c>
      <c r="H166" s="10">
        <v>44105</v>
      </c>
      <c r="I166" s="10" t="s">
        <v>499</v>
      </c>
      <c r="J166" s="11">
        <v>2020</v>
      </c>
    </row>
    <row r="167" spans="1:10" x14ac:dyDescent="0.25">
      <c r="A167" s="7" t="s">
        <v>35</v>
      </c>
      <c r="B167" s="7" t="s">
        <v>284</v>
      </c>
      <c r="C167" s="7" t="s">
        <v>25</v>
      </c>
      <c r="D167" s="7" t="s">
        <v>26</v>
      </c>
      <c r="E167" s="7">
        <v>3744</v>
      </c>
      <c r="F167" s="7">
        <v>0</v>
      </c>
      <c r="G167" s="9" t="s">
        <v>539</v>
      </c>
      <c r="H167" s="10">
        <v>44112</v>
      </c>
      <c r="I167" s="10" t="s">
        <v>499</v>
      </c>
      <c r="J167" s="11">
        <v>2020</v>
      </c>
    </row>
    <row r="168" spans="1:10" x14ac:dyDescent="0.25">
      <c r="A168" s="7" t="s">
        <v>35</v>
      </c>
      <c r="B168" s="7" t="s">
        <v>291</v>
      </c>
      <c r="C168" s="7" t="s">
        <v>117</v>
      </c>
      <c r="D168" s="7" t="s">
        <v>137</v>
      </c>
      <c r="E168" s="7">
        <v>5500</v>
      </c>
      <c r="F168" s="7">
        <v>0</v>
      </c>
      <c r="G168" s="9" t="s">
        <v>546</v>
      </c>
      <c r="H168" s="10">
        <v>44112</v>
      </c>
      <c r="I168" s="10" t="s">
        <v>499</v>
      </c>
      <c r="J168" s="11">
        <v>2020</v>
      </c>
    </row>
    <row r="169" spans="1:10" x14ac:dyDescent="0.25">
      <c r="A169" s="7" t="s">
        <v>35</v>
      </c>
      <c r="B169" s="7" t="s">
        <v>326</v>
      </c>
      <c r="C169" s="7" t="s">
        <v>25</v>
      </c>
      <c r="D169" s="7" t="s">
        <v>26</v>
      </c>
      <c r="E169" s="7">
        <v>3744</v>
      </c>
      <c r="F169" s="7">
        <v>0</v>
      </c>
      <c r="G169" s="9" t="s">
        <v>521</v>
      </c>
      <c r="H169" s="10">
        <v>44119</v>
      </c>
      <c r="I169" s="10" t="s">
        <v>499</v>
      </c>
      <c r="J169" s="11">
        <v>2020</v>
      </c>
    </row>
    <row r="170" spans="1:10" x14ac:dyDescent="0.25">
      <c r="A170" s="7" t="s">
        <v>35</v>
      </c>
      <c r="B170" s="7" t="s">
        <v>393</v>
      </c>
      <c r="C170" s="7" t="s">
        <v>82</v>
      </c>
      <c r="D170" s="7" t="s">
        <v>92</v>
      </c>
      <c r="E170" s="7">
        <v>5500</v>
      </c>
      <c r="F170" s="7">
        <v>0</v>
      </c>
      <c r="G170" s="9" t="s">
        <v>9</v>
      </c>
      <c r="H170" s="10">
        <v>44126</v>
      </c>
      <c r="I170" s="10" t="s">
        <v>499</v>
      </c>
      <c r="J170" s="11">
        <v>2020</v>
      </c>
    </row>
    <row r="171" spans="1:10" x14ac:dyDescent="0.25">
      <c r="A171" s="7" t="s">
        <v>35</v>
      </c>
      <c r="B171" s="7" t="s">
        <v>452</v>
      </c>
      <c r="C171" s="7" t="s">
        <v>194</v>
      </c>
      <c r="D171" s="7" t="s">
        <v>461</v>
      </c>
      <c r="E171" s="7">
        <v>2382</v>
      </c>
      <c r="F171" s="7">
        <v>0</v>
      </c>
      <c r="G171" s="9" t="s">
        <v>9</v>
      </c>
      <c r="H171" s="10">
        <v>44126</v>
      </c>
      <c r="I171" s="10" t="s">
        <v>499</v>
      </c>
      <c r="J171" s="11">
        <v>2020</v>
      </c>
    </row>
    <row r="172" spans="1:10" x14ac:dyDescent="0.25">
      <c r="A172" s="7" t="s">
        <v>35</v>
      </c>
      <c r="B172" s="7" t="s">
        <v>457</v>
      </c>
      <c r="C172" s="7" t="s">
        <v>193</v>
      </c>
      <c r="D172" s="7" t="s">
        <v>462</v>
      </c>
      <c r="E172" s="7">
        <v>2334</v>
      </c>
      <c r="F172" s="7">
        <v>0</v>
      </c>
      <c r="G172" s="9" t="s">
        <v>9</v>
      </c>
      <c r="H172" s="10">
        <v>44126</v>
      </c>
      <c r="I172" s="10" t="s">
        <v>499</v>
      </c>
      <c r="J172" s="11">
        <v>2020</v>
      </c>
    </row>
    <row r="173" spans="1:10" x14ac:dyDescent="0.25">
      <c r="A173" s="7" t="s">
        <v>35</v>
      </c>
      <c r="B173" s="7" t="s">
        <v>269</v>
      </c>
      <c r="C173" s="7" t="s">
        <v>25</v>
      </c>
      <c r="D173" s="7" t="s">
        <v>26</v>
      </c>
      <c r="E173" s="7">
        <v>3744</v>
      </c>
      <c r="F173" s="7">
        <v>0</v>
      </c>
      <c r="G173" s="9" t="s">
        <v>522</v>
      </c>
      <c r="H173" s="10">
        <v>44126</v>
      </c>
      <c r="I173" s="10" t="s">
        <v>499</v>
      </c>
      <c r="J173" s="11">
        <v>2020</v>
      </c>
    </row>
    <row r="174" spans="1:10" x14ac:dyDescent="0.25">
      <c r="A174" s="7" t="s">
        <v>35</v>
      </c>
      <c r="B174" s="7" t="s">
        <v>327</v>
      </c>
      <c r="C174" s="7" t="s">
        <v>25</v>
      </c>
      <c r="D174" s="7" t="s">
        <v>26</v>
      </c>
      <c r="E174" s="7">
        <v>3744</v>
      </c>
      <c r="F174" s="7">
        <v>0</v>
      </c>
      <c r="G174" s="9" t="s">
        <v>523</v>
      </c>
      <c r="H174" s="10">
        <v>44133</v>
      </c>
      <c r="I174" s="10" t="s">
        <v>499</v>
      </c>
      <c r="J174" s="11">
        <v>2020</v>
      </c>
    </row>
    <row r="175" spans="1:10" x14ac:dyDescent="0.25">
      <c r="A175" s="7" t="s">
        <v>35</v>
      </c>
      <c r="B175" s="7" t="s">
        <v>292</v>
      </c>
      <c r="C175" s="7" t="s">
        <v>117</v>
      </c>
      <c r="D175" s="7" t="s">
        <v>137</v>
      </c>
      <c r="E175" s="7">
        <v>5500</v>
      </c>
      <c r="F175" s="7">
        <v>0</v>
      </c>
      <c r="G175" s="9" t="s">
        <v>547</v>
      </c>
      <c r="H175" s="10">
        <v>44133</v>
      </c>
      <c r="I175" s="10" t="s">
        <v>499</v>
      </c>
      <c r="J175" s="11">
        <v>2020</v>
      </c>
    </row>
    <row r="176" spans="1:10" x14ac:dyDescent="0.25">
      <c r="A176" s="7" t="s">
        <v>35</v>
      </c>
      <c r="B176" s="7" t="s">
        <v>285</v>
      </c>
      <c r="C176" s="7" t="s">
        <v>25</v>
      </c>
      <c r="D176" s="7" t="s">
        <v>26</v>
      </c>
      <c r="E176" s="7">
        <v>3744</v>
      </c>
      <c r="F176" s="7">
        <v>0</v>
      </c>
      <c r="G176" s="9" t="s">
        <v>540</v>
      </c>
      <c r="H176" s="10">
        <v>44140</v>
      </c>
      <c r="I176" s="10" t="s">
        <v>498</v>
      </c>
      <c r="J176" s="11">
        <v>2020</v>
      </c>
    </row>
    <row r="177" spans="1:10" x14ac:dyDescent="0.25">
      <c r="A177" s="7" t="s">
        <v>35</v>
      </c>
      <c r="B177" s="7" t="s">
        <v>233</v>
      </c>
      <c r="C177" s="7" t="s">
        <v>82</v>
      </c>
      <c r="D177" s="7" t="s">
        <v>92</v>
      </c>
      <c r="E177" s="7">
        <v>5500</v>
      </c>
      <c r="F177" s="7">
        <v>0</v>
      </c>
      <c r="G177" s="9" t="s">
        <v>9</v>
      </c>
      <c r="H177" s="10">
        <v>44154</v>
      </c>
      <c r="I177" s="10" t="s">
        <v>498</v>
      </c>
      <c r="J177" s="11">
        <v>2020</v>
      </c>
    </row>
    <row r="178" spans="1:10" x14ac:dyDescent="0.25">
      <c r="A178" s="7" t="s">
        <v>35</v>
      </c>
      <c r="B178" s="7" t="s">
        <v>328</v>
      </c>
      <c r="C178" s="7" t="s">
        <v>25</v>
      </c>
      <c r="D178" s="7" t="s">
        <v>26</v>
      </c>
      <c r="E178" s="7">
        <v>3744</v>
      </c>
      <c r="F178" s="7">
        <v>0</v>
      </c>
      <c r="G178" s="9" t="s">
        <v>524</v>
      </c>
      <c r="H178" s="10">
        <v>44154</v>
      </c>
      <c r="I178" s="10" t="s">
        <v>498</v>
      </c>
      <c r="J178" s="11">
        <v>2020</v>
      </c>
    </row>
    <row r="179" spans="1:10" x14ac:dyDescent="0.25">
      <c r="A179" s="7" t="s">
        <v>35</v>
      </c>
      <c r="B179" s="7" t="s">
        <v>386</v>
      </c>
      <c r="C179" s="7" t="s">
        <v>25</v>
      </c>
      <c r="D179" s="7" t="s">
        <v>26</v>
      </c>
      <c r="E179" s="7">
        <v>3744</v>
      </c>
      <c r="F179" s="7">
        <v>0</v>
      </c>
      <c r="G179" s="9" t="s">
        <v>582</v>
      </c>
      <c r="H179" s="10">
        <v>44161</v>
      </c>
      <c r="I179" s="10" t="s">
        <v>498</v>
      </c>
      <c r="J179" s="11">
        <v>2020</v>
      </c>
    </row>
    <row r="180" spans="1:10" x14ac:dyDescent="0.25">
      <c r="A180" s="7" t="s">
        <v>35</v>
      </c>
      <c r="B180" s="7" t="s">
        <v>387</v>
      </c>
      <c r="C180" s="7" t="s">
        <v>25</v>
      </c>
      <c r="D180" s="7" t="s">
        <v>26</v>
      </c>
      <c r="E180" s="7">
        <v>3744</v>
      </c>
      <c r="F180" s="7">
        <v>0</v>
      </c>
      <c r="G180" s="9" t="s">
        <v>583</v>
      </c>
      <c r="H180" s="10">
        <v>44168</v>
      </c>
      <c r="I180" s="10" t="s">
        <v>587</v>
      </c>
      <c r="J180" s="11">
        <v>2020</v>
      </c>
    </row>
    <row r="181" spans="1:10" x14ac:dyDescent="0.25">
      <c r="A181" s="7" t="s">
        <v>35</v>
      </c>
      <c r="B181" s="7" t="s">
        <v>388</v>
      </c>
      <c r="C181" s="7" t="s">
        <v>25</v>
      </c>
      <c r="D181" s="7" t="s">
        <v>26</v>
      </c>
      <c r="E181" s="7">
        <v>3744</v>
      </c>
      <c r="F181" s="7">
        <v>0</v>
      </c>
      <c r="G181" s="9" t="s">
        <v>584</v>
      </c>
      <c r="H181" s="10">
        <v>44175</v>
      </c>
      <c r="I181" s="10" t="s">
        <v>587</v>
      </c>
      <c r="J181" s="11">
        <v>2020</v>
      </c>
    </row>
    <row r="182" spans="1:10" x14ac:dyDescent="0.25">
      <c r="A182" s="7" t="s">
        <v>35</v>
      </c>
      <c r="B182" s="7" t="s">
        <v>397</v>
      </c>
      <c r="C182" s="7" t="s">
        <v>25</v>
      </c>
      <c r="D182" s="7" t="s">
        <v>26</v>
      </c>
      <c r="E182" s="7">
        <v>3744</v>
      </c>
      <c r="F182" s="7">
        <v>0</v>
      </c>
      <c r="G182" s="9" t="s">
        <v>586</v>
      </c>
      <c r="H182" s="10">
        <v>44182</v>
      </c>
      <c r="I182" s="10" t="s">
        <v>587</v>
      </c>
      <c r="J182" s="11">
        <v>2020</v>
      </c>
    </row>
  </sheetData>
  <autoFilter ref="A2:J182" xr:uid="{00000000-0009-0000-0000-000002000000}">
    <sortState xmlns:xlrd2="http://schemas.microsoft.com/office/spreadsheetml/2017/richdata2" ref="A3:J182">
      <sortCondition ref="H2"/>
    </sortState>
  </autoFilter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6">
    <tabColor theme="3" tint="0.39997558519241921"/>
    <pageSetUpPr fitToPage="1"/>
  </sheetPr>
  <dimension ref="A2:X41"/>
  <sheetViews>
    <sheetView topLeftCell="A19" workbookViewId="0">
      <selection activeCell="E25" sqref="E25"/>
    </sheetView>
  </sheetViews>
  <sheetFormatPr baseColWidth="10" defaultColWidth="11.42578125" defaultRowHeight="15" x14ac:dyDescent="0.25"/>
  <cols>
    <col min="1" max="1" width="25.28515625" style="76" customWidth="1"/>
    <col min="2" max="2" width="11.85546875" style="76" bestFit="1" customWidth="1"/>
    <col min="3" max="3" width="12.85546875" style="76" bestFit="1" customWidth="1"/>
    <col min="4" max="4" width="11.85546875" style="76" bestFit="1" customWidth="1"/>
    <col min="5" max="5" width="9.5703125" style="76" customWidth="1"/>
    <col min="6" max="9" width="11.42578125" style="76"/>
    <col min="10" max="10" width="24.42578125" style="76" customWidth="1"/>
    <col min="11" max="11" width="65.5703125" style="76" customWidth="1"/>
    <col min="12" max="12" width="39.28515625" style="76" customWidth="1"/>
    <col min="13" max="13" width="50" style="76" bestFit="1" customWidth="1"/>
    <col min="14" max="18" width="31.7109375" style="76" bestFit="1" customWidth="1"/>
    <col min="19" max="19" width="33.85546875" style="76" bestFit="1" customWidth="1"/>
    <col min="20" max="20" width="25.85546875" style="76" bestFit="1" customWidth="1"/>
    <col min="21" max="21" width="26.140625" style="76" bestFit="1" customWidth="1"/>
    <col min="22" max="22" width="54" style="76" bestFit="1" customWidth="1"/>
    <col min="23" max="23" width="44.42578125" style="76" bestFit="1" customWidth="1"/>
    <col min="24" max="24" width="44.5703125" style="76" bestFit="1" customWidth="1"/>
    <col min="25" max="16384" width="11.42578125" style="76"/>
  </cols>
  <sheetData>
    <row r="2" spans="1:24" x14ac:dyDescent="0.25">
      <c r="A2" s="81">
        <v>43759</v>
      </c>
    </row>
    <row r="3" spans="1:24" ht="60" x14ac:dyDescent="0.25">
      <c r="A3" s="39" t="s">
        <v>59</v>
      </c>
      <c r="B3" s="22" t="s">
        <v>60</v>
      </c>
      <c r="C3" s="22" t="s">
        <v>151</v>
      </c>
      <c r="D3" s="31" t="s">
        <v>79</v>
      </c>
      <c r="E3" s="25" t="s">
        <v>125</v>
      </c>
      <c r="F3" s="20" t="s">
        <v>87</v>
      </c>
      <c r="G3" s="23" t="s">
        <v>142</v>
      </c>
      <c r="H3" s="22" t="s">
        <v>78</v>
      </c>
      <c r="J3" s="33" t="s">
        <v>399</v>
      </c>
      <c r="K3" s="33" t="s">
        <v>360</v>
      </c>
      <c r="L3" s="33" t="s">
        <v>222</v>
      </c>
      <c r="M3" s="33" t="s">
        <v>205</v>
      </c>
      <c r="N3" s="33" t="s">
        <v>195</v>
      </c>
      <c r="O3" s="33" t="s">
        <v>160</v>
      </c>
      <c r="P3" s="33" t="s">
        <v>150</v>
      </c>
      <c r="Q3" s="33" t="s">
        <v>141</v>
      </c>
      <c r="R3" s="33" t="s">
        <v>133</v>
      </c>
      <c r="S3" s="33" t="s">
        <v>123</v>
      </c>
      <c r="T3" s="33" t="s">
        <v>118</v>
      </c>
      <c r="U3" s="33" t="s">
        <v>114</v>
      </c>
      <c r="V3" s="33" t="s">
        <v>107</v>
      </c>
      <c r="W3" s="33" t="s">
        <v>98</v>
      </c>
      <c r="X3" s="33" t="s">
        <v>80</v>
      </c>
    </row>
    <row r="4" spans="1:24" x14ac:dyDescent="0.25">
      <c r="D4" s="24"/>
      <c r="E4" s="51"/>
      <c r="F4" s="14"/>
      <c r="G4" s="18"/>
      <c r="H4" s="44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51.75" customHeight="1" x14ac:dyDescent="0.25">
      <c r="A5" s="16" t="s">
        <v>37</v>
      </c>
      <c r="B5" s="78">
        <v>161996</v>
      </c>
      <c r="C5" s="78">
        <v>11000</v>
      </c>
      <c r="D5" s="65">
        <v>0</v>
      </c>
      <c r="E5" s="55"/>
      <c r="F5" s="56">
        <f>D5+C5+B5</f>
        <v>172996</v>
      </c>
      <c r="G5" s="54">
        <v>234000</v>
      </c>
      <c r="H5" s="30">
        <f t="shared" ref="H5:H11" si="0">F5-G5</f>
        <v>-61004</v>
      </c>
      <c r="J5" s="41"/>
      <c r="K5" s="41" t="s">
        <v>359</v>
      </c>
      <c r="L5" s="33"/>
      <c r="M5" s="50"/>
      <c r="N5" s="50"/>
      <c r="O5" s="50"/>
      <c r="P5" s="50" t="s">
        <v>152</v>
      </c>
      <c r="Q5" s="50" t="s">
        <v>144</v>
      </c>
      <c r="R5" s="50" t="s">
        <v>135</v>
      </c>
      <c r="S5" s="50" t="s">
        <v>119</v>
      </c>
      <c r="T5" s="50" t="s">
        <v>119</v>
      </c>
      <c r="U5" s="50" t="s">
        <v>116</v>
      </c>
      <c r="V5" s="41" t="s">
        <v>86</v>
      </c>
      <c r="W5" s="41" t="s">
        <v>86</v>
      </c>
      <c r="X5" s="41" t="s">
        <v>86</v>
      </c>
    </row>
    <row r="6" spans="1:24" x14ac:dyDescent="0.25">
      <c r="A6" s="16" t="s">
        <v>27</v>
      </c>
      <c r="B6" s="78">
        <v>106900</v>
      </c>
      <c r="C6" s="78">
        <v>54000</v>
      </c>
      <c r="D6" s="65">
        <v>0</v>
      </c>
      <c r="E6" s="57"/>
      <c r="F6" s="56">
        <f t="shared" ref="F6:F13" si="1">D6+C6+B6</f>
        <v>160900</v>
      </c>
      <c r="G6" s="54">
        <v>135200</v>
      </c>
      <c r="H6" s="30">
        <f t="shared" si="0"/>
        <v>25700</v>
      </c>
      <c r="J6" s="41"/>
      <c r="K6" s="41" t="s">
        <v>358</v>
      </c>
      <c r="L6" s="52"/>
      <c r="M6" s="52" t="s">
        <v>206</v>
      </c>
      <c r="N6" s="52"/>
      <c r="O6" s="52"/>
      <c r="P6" s="52"/>
      <c r="Q6" s="52"/>
      <c r="R6" s="52"/>
      <c r="S6" s="52"/>
      <c r="T6" s="52"/>
      <c r="U6" s="52"/>
      <c r="V6" s="46" t="s">
        <v>112</v>
      </c>
      <c r="W6" s="46" t="s">
        <v>99</v>
      </c>
      <c r="X6" s="40"/>
    </row>
    <row r="7" spans="1:24" x14ac:dyDescent="0.25">
      <c r="A7" s="16" t="s">
        <v>13</v>
      </c>
      <c r="B7" s="78">
        <v>10560</v>
      </c>
      <c r="C7" s="78">
        <v>0</v>
      </c>
      <c r="D7" s="65">
        <v>0</v>
      </c>
      <c r="E7" s="57"/>
      <c r="F7" s="56">
        <f t="shared" si="1"/>
        <v>10560</v>
      </c>
      <c r="G7" s="54">
        <v>13860</v>
      </c>
      <c r="H7" s="30">
        <f t="shared" si="0"/>
        <v>-3300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 t="s">
        <v>113</v>
      </c>
      <c r="W7" s="46" t="s">
        <v>100</v>
      </c>
      <c r="X7" s="41" t="s">
        <v>88</v>
      </c>
    </row>
    <row r="8" spans="1:24" x14ac:dyDescent="0.25">
      <c r="A8" s="16" t="s">
        <v>127</v>
      </c>
      <c r="B8" s="79">
        <v>2902</v>
      </c>
      <c r="C8" s="78">
        <v>0</v>
      </c>
      <c r="D8" s="77">
        <v>0</v>
      </c>
      <c r="E8" s="57"/>
      <c r="F8" s="56">
        <f t="shared" si="1"/>
        <v>2902</v>
      </c>
      <c r="G8" s="54">
        <v>0</v>
      </c>
      <c r="H8" s="30">
        <f t="shared" si="0"/>
        <v>2902</v>
      </c>
      <c r="J8" s="52"/>
      <c r="K8" s="52"/>
      <c r="L8" s="52"/>
      <c r="M8" s="52"/>
      <c r="N8" s="52"/>
      <c r="O8" s="52"/>
      <c r="P8" s="52"/>
      <c r="Q8" s="52"/>
      <c r="R8" s="52"/>
      <c r="S8" s="52" t="s">
        <v>128</v>
      </c>
      <c r="T8" s="46"/>
      <c r="U8" s="46"/>
      <c r="V8" s="46"/>
      <c r="W8" s="46"/>
      <c r="X8" s="41"/>
    </row>
    <row r="9" spans="1:24" x14ac:dyDescent="0.25">
      <c r="A9" s="16" t="s">
        <v>36</v>
      </c>
      <c r="B9" s="79">
        <v>16262</v>
      </c>
      <c r="C9" s="78">
        <v>5500</v>
      </c>
      <c r="D9" s="65">
        <v>0</v>
      </c>
      <c r="E9" s="57"/>
      <c r="F9" s="56">
        <f t="shared" si="1"/>
        <v>21762</v>
      </c>
      <c r="G9" s="54">
        <v>18000</v>
      </c>
      <c r="H9" s="30">
        <f t="shared" si="0"/>
        <v>3762</v>
      </c>
      <c r="J9" s="41"/>
      <c r="K9" s="41"/>
      <c r="L9" s="41"/>
      <c r="M9" s="41"/>
      <c r="N9" s="41"/>
      <c r="O9" s="41"/>
      <c r="P9" s="41"/>
      <c r="Q9" s="41" t="s">
        <v>143</v>
      </c>
      <c r="R9" s="41"/>
      <c r="S9" s="40"/>
      <c r="T9" s="40"/>
      <c r="U9" s="40"/>
      <c r="V9" s="40"/>
      <c r="W9" s="40"/>
      <c r="X9" s="40"/>
    </row>
    <row r="10" spans="1:24" x14ac:dyDescent="0.25">
      <c r="A10" s="16" t="s">
        <v>22</v>
      </c>
      <c r="B10" s="79">
        <v>56750</v>
      </c>
      <c r="C10" s="78">
        <v>19718</v>
      </c>
      <c r="D10" s="65">
        <v>0</v>
      </c>
      <c r="E10" s="57"/>
      <c r="F10" s="56">
        <f t="shared" si="1"/>
        <v>76468</v>
      </c>
      <c r="G10" s="54">
        <v>74600</v>
      </c>
      <c r="H10" s="30">
        <f t="shared" si="0"/>
        <v>1868</v>
      </c>
      <c r="J10" s="41"/>
      <c r="K10" s="41"/>
      <c r="L10" s="41"/>
      <c r="M10" s="41"/>
      <c r="N10" s="41"/>
      <c r="O10" s="41"/>
      <c r="P10" s="41"/>
      <c r="Q10" s="41" t="s">
        <v>145</v>
      </c>
      <c r="R10" s="41"/>
      <c r="S10" s="41"/>
      <c r="T10" s="41"/>
      <c r="U10" s="41"/>
      <c r="V10" s="41" t="s">
        <v>110</v>
      </c>
      <c r="W10" s="41" t="s">
        <v>101</v>
      </c>
      <c r="X10" s="41" t="s">
        <v>89</v>
      </c>
    </row>
    <row r="11" spans="1:24" x14ac:dyDescent="0.25">
      <c r="A11" s="16" t="s">
        <v>29</v>
      </c>
      <c r="B11" s="79">
        <v>24896</v>
      </c>
      <c r="C11" s="78">
        <v>5500</v>
      </c>
      <c r="D11" s="65"/>
      <c r="E11" s="57"/>
      <c r="F11" s="56">
        <f t="shared" si="1"/>
        <v>30396</v>
      </c>
      <c r="G11" s="54">
        <v>39600</v>
      </c>
      <c r="H11" s="30">
        <f t="shared" si="0"/>
        <v>-9204</v>
      </c>
      <c r="J11" s="41"/>
      <c r="K11" s="41"/>
      <c r="L11" s="41"/>
      <c r="M11" s="41"/>
      <c r="N11" s="41" t="s">
        <v>196</v>
      </c>
      <c r="O11" s="41"/>
      <c r="P11" s="41"/>
      <c r="Q11" s="41" t="s">
        <v>148</v>
      </c>
      <c r="R11" s="41"/>
      <c r="S11" s="41"/>
      <c r="T11" s="41"/>
      <c r="U11" s="41"/>
      <c r="V11" s="41"/>
      <c r="W11" s="40"/>
      <c r="X11" s="40"/>
    </row>
    <row r="12" spans="1:24" ht="34.5" x14ac:dyDescent="0.25">
      <c r="A12" s="16" t="s">
        <v>19</v>
      </c>
      <c r="B12" s="79">
        <v>131552</v>
      </c>
      <c r="C12" s="78">
        <v>5500</v>
      </c>
      <c r="D12" s="65">
        <v>0</v>
      </c>
      <c r="E12" s="57"/>
      <c r="F12" s="56">
        <f t="shared" si="1"/>
        <v>137052</v>
      </c>
      <c r="G12" s="54">
        <v>354500</v>
      </c>
      <c r="H12" s="30">
        <f>F12-G12+F13</f>
        <v>-174746</v>
      </c>
      <c r="J12" s="41"/>
      <c r="K12" s="41"/>
      <c r="L12" s="41"/>
      <c r="M12" s="41"/>
      <c r="N12" s="41" t="s">
        <v>197</v>
      </c>
      <c r="O12" s="50"/>
      <c r="P12" s="50" t="s">
        <v>153</v>
      </c>
      <c r="Q12" s="50" t="s">
        <v>146</v>
      </c>
      <c r="R12" s="50"/>
      <c r="S12" s="50"/>
      <c r="T12" s="50"/>
      <c r="U12" s="50"/>
      <c r="V12" s="50" t="s">
        <v>111</v>
      </c>
      <c r="W12" s="41" t="s">
        <v>103</v>
      </c>
      <c r="X12" s="42" t="s">
        <v>90</v>
      </c>
    </row>
    <row r="13" spans="1:24" x14ac:dyDescent="0.25">
      <c r="A13" s="16" t="s">
        <v>56</v>
      </c>
      <c r="B13" s="78">
        <v>8922</v>
      </c>
      <c r="C13" s="78">
        <v>33780</v>
      </c>
      <c r="D13" s="65">
        <v>0</v>
      </c>
      <c r="E13" s="57"/>
      <c r="F13" s="56">
        <f t="shared" si="1"/>
        <v>42702</v>
      </c>
      <c r="G13" s="54"/>
      <c r="H13" s="30"/>
      <c r="J13" s="52"/>
      <c r="K13" s="52"/>
      <c r="L13" s="52"/>
      <c r="M13" s="52"/>
      <c r="N13" s="52"/>
      <c r="O13" s="52"/>
      <c r="P13" s="52" t="s">
        <v>156</v>
      </c>
      <c r="Q13" s="46"/>
      <c r="R13" s="46" t="s">
        <v>136</v>
      </c>
      <c r="S13" s="41"/>
      <c r="T13" s="41"/>
      <c r="U13" s="41"/>
      <c r="V13" s="41"/>
      <c r="W13" s="41" t="s">
        <v>102</v>
      </c>
      <c r="X13" s="41"/>
    </row>
    <row r="14" spans="1:24" ht="23.25" x14ac:dyDescent="0.25">
      <c r="A14" s="16" t="s">
        <v>25</v>
      </c>
      <c r="B14" s="78">
        <v>112094</v>
      </c>
      <c r="C14" s="78">
        <v>52360</v>
      </c>
      <c r="D14" s="65">
        <v>0</v>
      </c>
      <c r="E14" s="57">
        <v>-7480</v>
      </c>
      <c r="F14" s="56">
        <f>D14+C14+E14+B14</f>
        <v>156974</v>
      </c>
      <c r="G14" s="54">
        <v>13000</v>
      </c>
      <c r="H14" s="30">
        <f>F14-G14</f>
        <v>143974</v>
      </c>
      <c r="J14" s="41"/>
      <c r="K14" s="41" t="s">
        <v>357</v>
      </c>
      <c r="L14" s="41" t="s">
        <v>223</v>
      </c>
      <c r="M14" s="41" t="s">
        <v>207</v>
      </c>
      <c r="N14" s="41" t="s">
        <v>196</v>
      </c>
      <c r="O14" s="50"/>
      <c r="P14" s="50" t="s">
        <v>154</v>
      </c>
      <c r="Q14" s="50"/>
      <c r="R14" s="50" t="s">
        <v>135</v>
      </c>
      <c r="S14" s="41" t="s">
        <v>120</v>
      </c>
      <c r="T14" s="41" t="s">
        <v>120</v>
      </c>
      <c r="U14" s="41" t="s">
        <v>85</v>
      </c>
      <c r="V14" s="41" t="s">
        <v>85</v>
      </c>
      <c r="W14" s="41" t="s">
        <v>85</v>
      </c>
      <c r="X14" s="41" t="s">
        <v>85</v>
      </c>
    </row>
    <row r="15" spans="1:24" ht="23.25" x14ac:dyDescent="0.25">
      <c r="A15" s="16" t="s">
        <v>124</v>
      </c>
      <c r="B15" s="78">
        <v>197356</v>
      </c>
      <c r="C15" s="78">
        <v>71500</v>
      </c>
      <c r="D15" s="65"/>
      <c r="E15" s="57"/>
      <c r="F15" s="56">
        <f>D15+C15+B15</f>
        <v>268856</v>
      </c>
      <c r="G15" s="54">
        <v>156200</v>
      </c>
      <c r="H15" s="30">
        <f>F15-G15</f>
        <v>112656</v>
      </c>
      <c r="J15" s="50"/>
      <c r="K15" s="50"/>
      <c r="L15" s="50"/>
      <c r="M15" s="50"/>
      <c r="N15" s="50"/>
      <c r="O15" s="50"/>
      <c r="P15" s="50" t="s">
        <v>155</v>
      </c>
      <c r="Q15" s="50" t="s">
        <v>147</v>
      </c>
      <c r="R15" s="41"/>
      <c r="S15" s="41"/>
      <c r="T15" s="41"/>
      <c r="U15" s="41"/>
      <c r="V15" s="41" t="s">
        <v>108</v>
      </c>
      <c r="W15" s="41" t="s">
        <v>103</v>
      </c>
      <c r="X15" s="41" t="s">
        <v>88</v>
      </c>
    </row>
    <row r="16" spans="1:24" ht="15.75" thickBot="1" x14ac:dyDescent="0.3">
      <c r="A16" s="16" t="s">
        <v>15</v>
      </c>
      <c r="B16" s="78">
        <v>1330</v>
      </c>
      <c r="C16" s="78">
        <v>0</v>
      </c>
      <c r="D16" s="65">
        <v>0</v>
      </c>
      <c r="E16" s="57"/>
      <c r="F16" s="56">
        <f>D16+C16+B16</f>
        <v>1330</v>
      </c>
      <c r="G16" s="54">
        <v>1500</v>
      </c>
      <c r="H16" s="30">
        <f>F16-G16</f>
        <v>-170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ht="33.75" customHeight="1" thickBot="1" x14ac:dyDescent="0.3">
      <c r="A17" s="16" t="s">
        <v>31</v>
      </c>
      <c r="B17" s="17">
        <f>SUM(B5:B16)</f>
        <v>831520</v>
      </c>
      <c r="C17" s="17">
        <f>SUM(C5:C16)</f>
        <v>258858</v>
      </c>
      <c r="D17" s="12">
        <f>SUM(D5:D16)</f>
        <v>0</v>
      </c>
      <c r="E17" s="14"/>
      <c r="F17" s="21">
        <f>SUM(F5:F16)</f>
        <v>1082898</v>
      </c>
      <c r="G17" s="19">
        <f>SUM(G5:G16)</f>
        <v>1040460</v>
      </c>
      <c r="H17" s="45">
        <f>F17-G17</f>
        <v>42438</v>
      </c>
      <c r="I17" s="14"/>
      <c r="J17" s="43"/>
      <c r="K17" s="43" t="s">
        <v>208</v>
      </c>
      <c r="L17" s="43" t="s">
        <v>208</v>
      </c>
      <c r="M17" s="43" t="s">
        <v>208</v>
      </c>
      <c r="N17" s="43" t="s">
        <v>198</v>
      </c>
      <c r="O17" s="43" t="s">
        <v>161</v>
      </c>
      <c r="P17" s="43" t="s">
        <v>157</v>
      </c>
      <c r="Q17" s="43" t="s">
        <v>149</v>
      </c>
      <c r="R17" s="43" t="s">
        <v>134</v>
      </c>
      <c r="S17" s="43" t="s">
        <v>126</v>
      </c>
      <c r="T17" s="43"/>
      <c r="U17" s="43" t="s">
        <v>115</v>
      </c>
      <c r="V17" s="43" t="s">
        <v>109</v>
      </c>
      <c r="W17" s="43" t="s">
        <v>104</v>
      </c>
      <c r="X17" s="43" t="s">
        <v>91</v>
      </c>
    </row>
    <row r="18" spans="1:24" x14ac:dyDescent="0.25">
      <c r="B18" s="51"/>
      <c r="E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x14ac:dyDescent="0.25">
      <c r="A19" s="15" t="s">
        <v>57</v>
      </c>
    </row>
    <row r="21" spans="1:24" ht="9" customHeight="1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spans="1:24" ht="60" x14ac:dyDescent="0.25">
      <c r="A22" s="39" t="s">
        <v>209</v>
      </c>
      <c r="B22" s="22" t="s">
        <v>210</v>
      </c>
      <c r="C22" s="22" t="s">
        <v>211</v>
      </c>
      <c r="D22" s="31" t="s">
        <v>212</v>
      </c>
      <c r="E22" s="25" t="s">
        <v>213</v>
      </c>
      <c r="F22" s="20" t="s">
        <v>214</v>
      </c>
      <c r="G22" s="23" t="s">
        <v>419</v>
      </c>
      <c r="H22" s="22" t="s">
        <v>215</v>
      </c>
      <c r="J22" s="33" t="s">
        <v>399</v>
      </c>
      <c r="K22" s="33" t="s">
        <v>222</v>
      </c>
      <c r="L22" s="33" t="s">
        <v>222</v>
      </c>
      <c r="M22" s="33" t="s">
        <v>205</v>
      </c>
    </row>
    <row r="23" spans="1:24" x14ac:dyDescent="0.25">
      <c r="D23" s="24"/>
      <c r="E23" s="51"/>
      <c r="F23" s="14"/>
      <c r="G23" s="18"/>
      <c r="H23" s="44"/>
      <c r="J23" s="40"/>
      <c r="K23" s="40"/>
      <c r="L23" s="40"/>
      <c r="M23" s="40"/>
    </row>
    <row r="24" spans="1:24" x14ac:dyDescent="0.25">
      <c r="A24" s="16" t="s">
        <v>37</v>
      </c>
      <c r="B24" s="65"/>
      <c r="C24" s="78">
        <v>44000</v>
      </c>
      <c r="D24" s="78">
        <f>5500+27500</f>
        <v>33000</v>
      </c>
      <c r="E24" s="55"/>
      <c r="F24" s="56">
        <f>D24+C24+B24</f>
        <v>77000</v>
      </c>
      <c r="G24" s="54">
        <v>64000</v>
      </c>
      <c r="H24" s="30">
        <f t="shared" ref="H24:H32" si="2">F24-G24</f>
        <v>13000</v>
      </c>
      <c r="J24" s="50"/>
      <c r="K24" s="50"/>
      <c r="L24" s="50"/>
      <c r="M24" s="50"/>
      <c r="N24" s="51"/>
    </row>
    <row r="25" spans="1:24" x14ac:dyDescent="0.25">
      <c r="A25" s="16" t="s">
        <v>27</v>
      </c>
      <c r="B25" s="65"/>
      <c r="C25" s="78">
        <v>0</v>
      </c>
      <c r="D25" s="78">
        <v>0</v>
      </c>
      <c r="E25" s="57"/>
      <c r="F25" s="56">
        <f t="shared" ref="F25:F33" si="3">D25+C25+B25</f>
        <v>0</v>
      </c>
      <c r="G25" s="54">
        <v>0</v>
      </c>
      <c r="H25" s="30">
        <f t="shared" si="2"/>
        <v>0</v>
      </c>
      <c r="J25" s="52"/>
      <c r="K25" s="52" t="s">
        <v>216</v>
      </c>
      <c r="L25" s="52" t="s">
        <v>216</v>
      </c>
      <c r="M25" s="52" t="s">
        <v>216</v>
      </c>
      <c r="N25" s="51"/>
    </row>
    <row r="26" spans="1:24" x14ac:dyDescent="0.25">
      <c r="A26" s="16" t="s">
        <v>13</v>
      </c>
      <c r="B26" s="65"/>
      <c r="C26" s="78">
        <v>5500</v>
      </c>
      <c r="D26" s="78">
        <v>5500</v>
      </c>
      <c r="E26" s="57"/>
      <c r="F26" s="56">
        <f t="shared" si="3"/>
        <v>11000</v>
      </c>
      <c r="G26" s="54">
        <v>11700</v>
      </c>
      <c r="H26" s="30">
        <f t="shared" si="2"/>
        <v>-700</v>
      </c>
      <c r="J26" s="46"/>
      <c r="K26" s="46"/>
      <c r="L26" s="46"/>
      <c r="M26" s="46"/>
      <c r="N26" s="51"/>
    </row>
    <row r="27" spans="1:24" x14ac:dyDescent="0.25">
      <c r="A27" s="16" t="s">
        <v>127</v>
      </c>
      <c r="B27" s="66"/>
      <c r="C27" s="78">
        <v>5500</v>
      </c>
      <c r="D27" s="78"/>
      <c r="E27" s="57"/>
      <c r="F27" s="56">
        <f t="shared" si="3"/>
        <v>5500</v>
      </c>
      <c r="G27" s="54">
        <v>7400</v>
      </c>
      <c r="H27" s="30">
        <f t="shared" si="2"/>
        <v>-1900</v>
      </c>
      <c r="J27" s="52"/>
      <c r="K27" s="52"/>
      <c r="L27" s="52"/>
      <c r="M27" s="52"/>
      <c r="N27" s="51"/>
    </row>
    <row r="28" spans="1:24" x14ac:dyDescent="0.25">
      <c r="A28" s="16" t="s">
        <v>36</v>
      </c>
      <c r="B28" s="66"/>
      <c r="C28" s="78">
        <v>22000</v>
      </c>
      <c r="D28" s="78">
        <v>8250</v>
      </c>
      <c r="E28" s="57"/>
      <c r="F28" s="56">
        <f t="shared" si="3"/>
        <v>30250</v>
      </c>
      <c r="G28" s="54">
        <v>14000</v>
      </c>
      <c r="H28" s="30">
        <f t="shared" si="2"/>
        <v>16250</v>
      </c>
      <c r="J28" s="41"/>
      <c r="K28" s="41" t="s">
        <v>352</v>
      </c>
      <c r="L28" s="41" t="s">
        <v>217</v>
      </c>
      <c r="M28" s="41" t="s">
        <v>217</v>
      </c>
      <c r="N28" s="51"/>
    </row>
    <row r="29" spans="1:24" x14ac:dyDescent="0.25">
      <c r="A29" s="16" t="s">
        <v>22</v>
      </c>
      <c r="B29" s="66"/>
      <c r="C29" s="78">
        <v>49500</v>
      </c>
      <c r="D29" s="78">
        <f>5500+22000</f>
        <v>27500</v>
      </c>
      <c r="E29" s="57"/>
      <c r="F29" s="56">
        <f t="shared" si="3"/>
        <v>77000</v>
      </c>
      <c r="G29" s="54">
        <v>54900</v>
      </c>
      <c r="H29" s="30">
        <f t="shared" si="2"/>
        <v>22100</v>
      </c>
      <c r="J29" s="41"/>
      <c r="K29" s="41" t="s">
        <v>354</v>
      </c>
      <c r="L29" s="41"/>
      <c r="M29" s="41"/>
      <c r="N29" s="51"/>
    </row>
    <row r="30" spans="1:24" x14ac:dyDescent="0.25">
      <c r="A30" s="16" t="s">
        <v>29</v>
      </c>
      <c r="B30" s="66"/>
      <c r="C30" s="78">
        <v>22000</v>
      </c>
      <c r="D30" s="78">
        <v>27500</v>
      </c>
      <c r="E30" s="57"/>
      <c r="F30" s="56">
        <f t="shared" si="3"/>
        <v>49500</v>
      </c>
      <c r="G30" s="54">
        <v>32000</v>
      </c>
      <c r="H30" s="30">
        <f t="shared" si="2"/>
        <v>17500</v>
      </c>
      <c r="J30" s="41"/>
      <c r="K30" s="41" t="s">
        <v>353</v>
      </c>
      <c r="L30" s="41"/>
      <c r="M30" s="41"/>
      <c r="N30" s="51"/>
    </row>
    <row r="31" spans="1:24" x14ac:dyDescent="0.25">
      <c r="A31" s="16" t="s">
        <v>19</v>
      </c>
      <c r="B31" s="66"/>
      <c r="C31" s="78">
        <v>22000</v>
      </c>
      <c r="D31" s="78">
        <v>11000</v>
      </c>
      <c r="E31" s="57"/>
      <c r="F31" s="56">
        <f t="shared" si="3"/>
        <v>33000</v>
      </c>
      <c r="G31" s="54">
        <f>265600-G32</f>
        <v>178000</v>
      </c>
      <c r="H31" s="30">
        <f t="shared" si="2"/>
        <v>-145000</v>
      </c>
      <c r="J31" s="41"/>
      <c r="K31" s="41" t="s">
        <v>355</v>
      </c>
      <c r="L31" s="41" t="s">
        <v>221</v>
      </c>
      <c r="M31" s="41" t="s">
        <v>221</v>
      </c>
      <c r="N31" s="51"/>
    </row>
    <row r="32" spans="1:24" x14ac:dyDescent="0.25">
      <c r="A32" s="16" t="s">
        <v>56</v>
      </c>
      <c r="B32" s="65"/>
      <c r="C32" s="78">
        <v>79464</v>
      </c>
      <c r="D32" s="78">
        <v>0</v>
      </c>
      <c r="E32" s="57"/>
      <c r="F32" s="56">
        <f t="shared" si="3"/>
        <v>79464</v>
      </c>
      <c r="G32" s="54">
        <v>87600</v>
      </c>
      <c r="H32" s="30">
        <f t="shared" si="2"/>
        <v>-8136</v>
      </c>
      <c r="J32" s="52"/>
      <c r="K32" s="52"/>
      <c r="L32" s="52"/>
      <c r="M32" s="52"/>
      <c r="N32" s="51"/>
    </row>
    <row r="33" spans="1:14" x14ac:dyDescent="0.25">
      <c r="A33" s="16" t="s">
        <v>25</v>
      </c>
      <c r="B33" s="65"/>
      <c r="C33" s="78">
        <v>101088</v>
      </c>
      <c r="D33" s="78">
        <f>3744+59862</f>
        <v>63606</v>
      </c>
      <c r="E33" s="57"/>
      <c r="F33" s="56">
        <f t="shared" si="3"/>
        <v>164694</v>
      </c>
      <c r="G33" s="54">
        <v>154000</v>
      </c>
      <c r="H33" s="30">
        <f>F33-G33</f>
        <v>10694</v>
      </c>
      <c r="J33" s="41"/>
      <c r="K33" s="41" t="s">
        <v>356</v>
      </c>
      <c r="L33" s="41"/>
      <c r="M33" s="41"/>
      <c r="N33" s="51"/>
    </row>
    <row r="34" spans="1:14" x14ac:dyDescent="0.25">
      <c r="A34" s="16" t="s">
        <v>124</v>
      </c>
      <c r="B34" s="65"/>
      <c r="C34" s="78">
        <f>88000+27500</f>
        <v>115500</v>
      </c>
      <c r="D34" s="78">
        <f>11000+104500+27500</f>
        <v>143000</v>
      </c>
      <c r="E34" s="57"/>
      <c r="F34" s="56">
        <f>D34+C34+B34</f>
        <v>258500</v>
      </c>
      <c r="G34" s="54">
        <v>138000</v>
      </c>
      <c r="H34" s="30">
        <f>F34-G34</f>
        <v>120500</v>
      </c>
      <c r="J34" s="50"/>
      <c r="K34" s="50"/>
      <c r="L34" s="50"/>
      <c r="M34" s="50"/>
      <c r="N34" s="51"/>
    </row>
    <row r="35" spans="1:14" ht="15.75" thickBot="1" x14ac:dyDescent="0.3">
      <c r="A35" s="16" t="s">
        <v>15</v>
      </c>
      <c r="B35" s="65"/>
      <c r="C35" s="78">
        <v>1500</v>
      </c>
      <c r="D35" s="78"/>
      <c r="E35" s="57"/>
      <c r="F35" s="56">
        <f>D35+C35+B35</f>
        <v>1500</v>
      </c>
      <c r="G35" s="54">
        <v>1500</v>
      </c>
      <c r="H35" s="30">
        <f>F35-G35</f>
        <v>0</v>
      </c>
      <c r="J35" s="40"/>
      <c r="K35" s="40"/>
      <c r="L35" s="40"/>
      <c r="M35" s="40"/>
      <c r="N35" s="51"/>
    </row>
    <row r="36" spans="1:14" ht="27.75" customHeight="1" thickBot="1" x14ac:dyDescent="0.3">
      <c r="A36" s="16" t="s">
        <v>31</v>
      </c>
      <c r="B36" s="17">
        <f>SUM(B24:B35)</f>
        <v>0</v>
      </c>
      <c r="C36" s="17">
        <f>SUM(C24:C35)</f>
        <v>468052</v>
      </c>
      <c r="D36" s="12">
        <f>SUM(D24:D35)</f>
        <v>319356</v>
      </c>
      <c r="E36" s="14"/>
      <c r="F36" s="21">
        <f>SUM(F24:F35)</f>
        <v>787408</v>
      </c>
      <c r="G36" s="19">
        <f>SUM(G24:G35)</f>
        <v>743100</v>
      </c>
      <c r="H36" s="45">
        <f>F36-G36</f>
        <v>44308</v>
      </c>
      <c r="I36" s="14"/>
      <c r="J36" s="43"/>
      <c r="K36" s="43"/>
      <c r="L36" s="43" t="s">
        <v>218</v>
      </c>
      <c r="M36" s="43" t="s">
        <v>218</v>
      </c>
      <c r="N36" s="51"/>
    </row>
    <row r="37" spans="1:14" x14ac:dyDescent="0.25">
      <c r="B37" s="51"/>
      <c r="E37" s="36"/>
      <c r="H37" s="36"/>
      <c r="I37" s="36"/>
      <c r="J37" s="36"/>
      <c r="K37" s="36"/>
      <c r="L37" s="36"/>
      <c r="M37" s="36"/>
      <c r="N37" s="51"/>
    </row>
    <row r="38" spans="1:14" x14ac:dyDescent="0.25">
      <c r="E38" s="36"/>
      <c r="F38" s="47" t="s">
        <v>132</v>
      </c>
      <c r="G38" s="30"/>
      <c r="H38" s="36"/>
      <c r="I38" s="36"/>
      <c r="J38" s="36"/>
      <c r="K38" s="36"/>
      <c r="L38" s="36"/>
      <c r="M38" s="36"/>
      <c r="N38" s="51"/>
    </row>
    <row r="39" spans="1:14" ht="15.75" thickBot="1" x14ac:dyDescent="0.3">
      <c r="E39" s="36"/>
      <c r="F39" s="47"/>
      <c r="G39" s="30"/>
      <c r="H39" s="36"/>
      <c r="I39" s="36"/>
      <c r="J39" s="36"/>
      <c r="K39" s="36"/>
      <c r="L39" s="36"/>
      <c r="M39" s="36"/>
      <c r="N39" s="51"/>
    </row>
    <row r="40" spans="1:14" ht="15.75" thickBot="1" x14ac:dyDescent="0.3">
      <c r="F40" s="37"/>
      <c r="G40" s="48">
        <f>G36+G38+G39</f>
        <v>743100</v>
      </c>
      <c r="H40" s="45">
        <f>F36-G40</f>
        <v>44308</v>
      </c>
      <c r="N40" s="51"/>
    </row>
    <row r="41" spans="1:14" x14ac:dyDescent="0.25">
      <c r="A41" s="15" t="s">
        <v>57</v>
      </c>
    </row>
  </sheetData>
  <pageMargins left="0.25" right="0.25" top="0.75" bottom="0.75" header="0.3" footer="0.3"/>
  <pageSetup paperSize="9" scale="2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7">
    <tabColor theme="3" tint="0.39997558519241921"/>
    <pageSetUpPr fitToPage="1"/>
  </sheetPr>
  <dimension ref="A1:Q38"/>
  <sheetViews>
    <sheetView workbookViewId="0">
      <selection sqref="A1:C2"/>
    </sheetView>
  </sheetViews>
  <sheetFormatPr baseColWidth="10" defaultRowHeight="15" x14ac:dyDescent="0.25"/>
  <cols>
    <col min="1" max="1" width="19.5703125" bestFit="1" customWidth="1"/>
    <col min="2" max="2" width="17" bestFit="1" customWidth="1"/>
  </cols>
  <sheetData>
    <row r="1" spans="1:17" s="76" customFormat="1" x14ac:dyDescent="0.25">
      <c r="A1" s="2" t="s">
        <v>33</v>
      </c>
      <c r="B1" s="58"/>
    </row>
    <row r="2" spans="1:17" s="76" customFormat="1" x14ac:dyDescent="0.25">
      <c r="A2" s="1" t="s">
        <v>30</v>
      </c>
      <c r="B2" s="53">
        <v>43759</v>
      </c>
    </row>
    <row r="4" spans="1:17" ht="15.75" thickBot="1" x14ac:dyDescent="0.3"/>
    <row r="5" spans="1:17" x14ac:dyDescent="0.25">
      <c r="A5" s="85"/>
      <c r="B5" s="86"/>
      <c r="C5" s="85" t="s">
        <v>190</v>
      </c>
      <c r="D5" s="86" t="s">
        <v>191</v>
      </c>
      <c r="E5" s="87"/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7"/>
    </row>
    <row r="6" spans="1:17" x14ac:dyDescent="0.25">
      <c r="A6" s="88"/>
      <c r="B6" s="82"/>
      <c r="C6" s="88">
        <v>2019</v>
      </c>
      <c r="D6" s="82"/>
      <c r="E6" s="89"/>
      <c r="F6" s="88">
        <v>2020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9"/>
    </row>
    <row r="7" spans="1:17" ht="15.75" thickBot="1" x14ac:dyDescent="0.3">
      <c r="A7" s="97" t="s">
        <v>159</v>
      </c>
      <c r="B7" s="94" t="s">
        <v>32</v>
      </c>
      <c r="C7" s="90">
        <v>10</v>
      </c>
      <c r="D7" s="83">
        <v>11</v>
      </c>
      <c r="E7" s="91">
        <v>12</v>
      </c>
      <c r="F7" s="90">
        <v>1</v>
      </c>
      <c r="G7" s="83">
        <v>2</v>
      </c>
      <c r="H7" s="83">
        <v>3</v>
      </c>
      <c r="I7" s="83">
        <v>4</v>
      </c>
      <c r="J7" s="83">
        <v>5</v>
      </c>
      <c r="K7" s="83">
        <v>6</v>
      </c>
      <c r="L7" s="83">
        <v>7</v>
      </c>
      <c r="M7" s="83">
        <v>8</v>
      </c>
      <c r="N7" s="83">
        <v>9</v>
      </c>
      <c r="O7" s="83">
        <v>10</v>
      </c>
      <c r="P7" s="83">
        <v>11</v>
      </c>
      <c r="Q7" s="91">
        <v>12</v>
      </c>
    </row>
    <row r="8" spans="1:17" x14ac:dyDescent="0.25">
      <c r="A8" s="98" t="s">
        <v>105</v>
      </c>
      <c r="B8" s="95" t="s">
        <v>117</v>
      </c>
      <c r="C8" s="92"/>
      <c r="D8" s="84">
        <v>5500</v>
      </c>
      <c r="E8" s="93">
        <v>5500.01</v>
      </c>
      <c r="F8" s="92">
        <v>11000</v>
      </c>
      <c r="G8" s="84">
        <v>11000</v>
      </c>
      <c r="H8" s="84">
        <v>5500</v>
      </c>
      <c r="I8" s="84">
        <v>5500</v>
      </c>
      <c r="J8" s="84">
        <v>5500</v>
      </c>
      <c r="K8" s="84">
        <v>5500</v>
      </c>
      <c r="L8" s="84">
        <v>5500</v>
      </c>
      <c r="M8" s="84"/>
      <c r="N8" s="84">
        <v>11000</v>
      </c>
      <c r="O8" s="84">
        <v>5500</v>
      </c>
      <c r="P8" s="84">
        <v>5500</v>
      </c>
      <c r="Q8" s="93">
        <v>5500</v>
      </c>
    </row>
    <row r="9" spans="1:17" x14ac:dyDescent="0.25">
      <c r="A9" s="98"/>
      <c r="B9" s="95" t="s">
        <v>27</v>
      </c>
      <c r="C9" s="92">
        <v>27000</v>
      </c>
      <c r="D9" s="84">
        <v>16200</v>
      </c>
      <c r="E9" s="93">
        <v>10800</v>
      </c>
      <c r="F9" s="92"/>
      <c r="G9" s="84"/>
      <c r="H9" s="84"/>
      <c r="I9" s="84"/>
      <c r="J9" s="84"/>
      <c r="K9" s="84"/>
      <c r="L9" s="84"/>
      <c r="M9" s="84"/>
      <c r="N9" s="84"/>
      <c r="O9" s="84"/>
      <c r="P9" s="84"/>
      <c r="Q9" s="93"/>
    </row>
    <row r="10" spans="1:17" x14ac:dyDescent="0.25">
      <c r="A10" s="98"/>
      <c r="B10" s="95" t="s">
        <v>94</v>
      </c>
      <c r="C10" s="92"/>
      <c r="D10" s="84"/>
      <c r="E10" s="93"/>
      <c r="F10" s="92">
        <v>11000</v>
      </c>
      <c r="G10" s="84">
        <v>5500</v>
      </c>
      <c r="H10" s="84">
        <v>5500</v>
      </c>
      <c r="I10" s="84">
        <v>5500</v>
      </c>
      <c r="J10" s="84"/>
      <c r="K10" s="84"/>
      <c r="L10" s="84">
        <v>11000</v>
      </c>
      <c r="M10" s="84"/>
      <c r="N10" s="84">
        <v>5500</v>
      </c>
      <c r="O10" s="84"/>
      <c r="P10" s="84">
        <v>5500</v>
      </c>
      <c r="Q10" s="93">
        <v>5500</v>
      </c>
    </row>
    <row r="11" spans="1:17" x14ac:dyDescent="0.25">
      <c r="A11" s="98"/>
      <c r="B11" s="95" t="s">
        <v>13</v>
      </c>
      <c r="C11" s="92"/>
      <c r="D11" s="84"/>
      <c r="E11" s="93"/>
      <c r="F11" s="92">
        <v>2750</v>
      </c>
      <c r="G11" s="84"/>
      <c r="H11" s="84">
        <v>2750</v>
      </c>
      <c r="I11" s="84"/>
      <c r="J11" s="84"/>
      <c r="K11" s="84">
        <v>2750</v>
      </c>
      <c r="L11" s="84"/>
      <c r="M11" s="84">
        <v>2750</v>
      </c>
      <c r="N11" s="84"/>
      <c r="O11" s="84"/>
      <c r="P11" s="84"/>
      <c r="Q11" s="93"/>
    </row>
    <row r="12" spans="1:17" x14ac:dyDescent="0.25">
      <c r="A12" s="98"/>
      <c r="B12" s="95" t="s">
        <v>127</v>
      </c>
      <c r="C12" s="92"/>
      <c r="D12" s="84"/>
      <c r="E12" s="93"/>
      <c r="F12" s="92"/>
      <c r="G12" s="84">
        <v>2750</v>
      </c>
      <c r="H12" s="84"/>
      <c r="I12" s="84"/>
      <c r="J12" s="84"/>
      <c r="K12" s="84">
        <v>2750</v>
      </c>
      <c r="L12" s="84"/>
      <c r="M12" s="84"/>
      <c r="N12" s="84"/>
      <c r="O12" s="84"/>
      <c r="P12" s="84"/>
      <c r="Q12" s="93"/>
    </row>
    <row r="13" spans="1:17" x14ac:dyDescent="0.25">
      <c r="A13" s="98"/>
      <c r="B13" s="95" t="s">
        <v>36</v>
      </c>
      <c r="C13" s="92"/>
      <c r="D13" s="84">
        <v>5500</v>
      </c>
      <c r="E13" s="93"/>
      <c r="F13" s="92">
        <v>5500</v>
      </c>
      <c r="G13" s="84">
        <v>2750</v>
      </c>
      <c r="H13" s="84">
        <v>5500</v>
      </c>
      <c r="I13" s="84">
        <v>2750</v>
      </c>
      <c r="J13" s="84">
        <v>2750</v>
      </c>
      <c r="K13" s="84"/>
      <c r="L13" s="84">
        <v>2750</v>
      </c>
      <c r="M13" s="84"/>
      <c r="N13" s="84">
        <v>2750</v>
      </c>
      <c r="O13" s="84"/>
      <c r="P13" s="84">
        <v>2750</v>
      </c>
      <c r="Q13" s="93">
        <v>2750</v>
      </c>
    </row>
    <row r="14" spans="1:17" x14ac:dyDescent="0.25">
      <c r="A14" s="98"/>
      <c r="B14" s="95" t="s">
        <v>22</v>
      </c>
      <c r="C14" s="92">
        <v>11000</v>
      </c>
      <c r="D14" s="84">
        <v>3218</v>
      </c>
      <c r="E14" s="93">
        <v>5500</v>
      </c>
      <c r="F14" s="92">
        <v>11000</v>
      </c>
      <c r="G14" s="84">
        <v>5500</v>
      </c>
      <c r="H14" s="84">
        <v>11000</v>
      </c>
      <c r="I14" s="84">
        <v>11000</v>
      </c>
      <c r="J14" s="84">
        <v>5500</v>
      </c>
      <c r="K14" s="84">
        <v>5500</v>
      </c>
      <c r="L14" s="84">
        <v>5500</v>
      </c>
      <c r="M14" s="84"/>
      <c r="N14" s="84">
        <v>5500</v>
      </c>
      <c r="O14" s="84">
        <v>5500</v>
      </c>
      <c r="P14" s="84">
        <v>5500</v>
      </c>
      <c r="Q14" s="93">
        <v>5500</v>
      </c>
    </row>
    <row r="15" spans="1:17" x14ac:dyDescent="0.25">
      <c r="A15" s="98"/>
      <c r="B15" s="95" t="s">
        <v>29</v>
      </c>
      <c r="C15" s="92"/>
      <c r="D15" s="84">
        <v>5500</v>
      </c>
      <c r="E15" s="93">
        <v>0.01</v>
      </c>
      <c r="F15" s="92">
        <v>5500</v>
      </c>
      <c r="G15" s="84">
        <v>5500</v>
      </c>
      <c r="H15" s="84"/>
      <c r="I15" s="84">
        <v>11000</v>
      </c>
      <c r="J15" s="84"/>
      <c r="K15" s="84"/>
      <c r="L15" s="84">
        <v>5500</v>
      </c>
      <c r="M15" s="84"/>
      <c r="N15" s="84">
        <v>5500</v>
      </c>
      <c r="O15" s="84">
        <v>5500</v>
      </c>
      <c r="P15" s="84">
        <v>5500</v>
      </c>
      <c r="Q15" s="93">
        <v>5500</v>
      </c>
    </row>
    <row r="16" spans="1:17" x14ac:dyDescent="0.25">
      <c r="A16" s="98"/>
      <c r="B16" s="95" t="s">
        <v>19</v>
      </c>
      <c r="C16" s="92"/>
      <c r="D16" s="84">
        <v>2750</v>
      </c>
      <c r="E16" s="93">
        <v>2750</v>
      </c>
      <c r="F16" s="92"/>
      <c r="G16" s="84">
        <v>5500</v>
      </c>
      <c r="H16" s="84"/>
      <c r="I16" s="84"/>
      <c r="J16" s="84">
        <v>5500</v>
      </c>
      <c r="K16" s="84"/>
      <c r="L16" s="84">
        <v>5500</v>
      </c>
      <c r="M16" s="84"/>
      <c r="N16" s="84">
        <v>5500</v>
      </c>
      <c r="O16" s="84">
        <v>5500</v>
      </c>
      <c r="P16" s="84">
        <v>5500</v>
      </c>
      <c r="Q16" s="93"/>
    </row>
    <row r="17" spans="1:17" x14ac:dyDescent="0.25">
      <c r="A17" s="98"/>
      <c r="B17" s="95" t="s">
        <v>25</v>
      </c>
      <c r="C17" s="92">
        <v>18700</v>
      </c>
      <c r="D17" s="84">
        <v>22440</v>
      </c>
      <c r="E17" s="93">
        <v>11220.01</v>
      </c>
      <c r="F17" s="92">
        <v>14976</v>
      </c>
      <c r="G17" s="84">
        <v>14976</v>
      </c>
      <c r="H17" s="84">
        <v>18720</v>
      </c>
      <c r="I17" s="84">
        <v>18720</v>
      </c>
      <c r="J17" s="84">
        <v>14976</v>
      </c>
      <c r="K17" s="84">
        <v>11232</v>
      </c>
      <c r="L17" s="84">
        <v>11232</v>
      </c>
      <c r="M17" s="84">
        <v>3744</v>
      </c>
      <c r="N17" s="84">
        <v>14976</v>
      </c>
      <c r="O17" s="84">
        <v>18701</v>
      </c>
      <c r="P17" s="84">
        <v>14961</v>
      </c>
      <c r="Q17" s="93">
        <v>7480</v>
      </c>
    </row>
    <row r="18" spans="1:17" x14ac:dyDescent="0.25">
      <c r="A18" s="98"/>
      <c r="B18" s="95" t="s">
        <v>17</v>
      </c>
      <c r="C18" s="92">
        <v>11000.02</v>
      </c>
      <c r="D18" s="84">
        <v>33000</v>
      </c>
      <c r="E18" s="93">
        <v>27500</v>
      </c>
      <c r="F18" s="92">
        <v>11000</v>
      </c>
      <c r="G18" s="84">
        <v>22000</v>
      </c>
      <c r="H18" s="84">
        <v>11000</v>
      </c>
      <c r="I18" s="84">
        <v>27500</v>
      </c>
      <c r="J18" s="84">
        <v>11000</v>
      </c>
      <c r="K18" s="84">
        <v>16500</v>
      </c>
      <c r="L18" s="84">
        <v>16500</v>
      </c>
      <c r="M18" s="84"/>
      <c r="N18" s="84">
        <v>22000</v>
      </c>
      <c r="O18" s="84">
        <v>33000</v>
      </c>
      <c r="P18" s="84">
        <v>22000</v>
      </c>
      <c r="Q18" s="93">
        <v>11000</v>
      </c>
    </row>
    <row r="19" spans="1:17" x14ac:dyDescent="0.25">
      <c r="A19" s="99"/>
      <c r="B19" s="95" t="s">
        <v>15</v>
      </c>
      <c r="C19" s="92"/>
      <c r="D19" s="84"/>
      <c r="E19" s="93"/>
      <c r="F19" s="92"/>
      <c r="G19" s="84"/>
      <c r="H19" s="84">
        <v>1500</v>
      </c>
      <c r="I19" s="84"/>
      <c r="J19" s="84"/>
      <c r="K19" s="84"/>
      <c r="L19" s="84"/>
      <c r="M19" s="84"/>
      <c r="N19" s="84"/>
      <c r="O19" s="84"/>
      <c r="P19" s="84"/>
      <c r="Q19" s="93"/>
    </row>
    <row r="20" spans="1:17" s="14" customFormat="1" ht="15.75" thickBot="1" x14ac:dyDescent="0.3">
      <c r="A20" s="100" t="s">
        <v>351</v>
      </c>
      <c r="B20" s="101"/>
      <c r="C20" s="102">
        <f t="shared" ref="C20:Q20" si="0">SUM(C8:C19)</f>
        <v>67700.02</v>
      </c>
      <c r="D20" s="103">
        <f t="shared" si="0"/>
        <v>94108</v>
      </c>
      <c r="E20" s="104">
        <f t="shared" si="0"/>
        <v>63270.03</v>
      </c>
      <c r="F20" s="102">
        <f t="shared" si="0"/>
        <v>72726</v>
      </c>
      <c r="G20" s="103">
        <f t="shared" si="0"/>
        <v>75476</v>
      </c>
      <c r="H20" s="103">
        <f t="shared" si="0"/>
        <v>61470</v>
      </c>
      <c r="I20" s="103">
        <f t="shared" si="0"/>
        <v>81970</v>
      </c>
      <c r="J20" s="103">
        <f t="shared" si="0"/>
        <v>45226</v>
      </c>
      <c r="K20" s="103">
        <f t="shared" si="0"/>
        <v>44232</v>
      </c>
      <c r="L20" s="103">
        <f t="shared" si="0"/>
        <v>63482</v>
      </c>
      <c r="M20" s="103">
        <f t="shared" si="0"/>
        <v>6494</v>
      </c>
      <c r="N20" s="103">
        <f t="shared" si="0"/>
        <v>72726</v>
      </c>
      <c r="O20" s="103">
        <f t="shared" si="0"/>
        <v>73701</v>
      </c>
      <c r="P20" s="103">
        <f t="shared" si="0"/>
        <v>67211</v>
      </c>
      <c r="Q20" s="104">
        <f t="shared" si="0"/>
        <v>43230</v>
      </c>
    </row>
    <row r="21" spans="1:17" s="76" customFormat="1" ht="10.5" customHeight="1" thickBot="1" x14ac:dyDescent="0.3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x14ac:dyDescent="0.25">
      <c r="A22" s="105" t="s">
        <v>390</v>
      </c>
      <c r="B22" s="106" t="s">
        <v>27</v>
      </c>
      <c r="C22" s="107"/>
      <c r="D22" s="108"/>
      <c r="E22" s="109"/>
      <c r="F22" s="107">
        <v>21600</v>
      </c>
      <c r="G22" s="108">
        <v>21600</v>
      </c>
      <c r="H22" s="108">
        <v>16200</v>
      </c>
      <c r="I22" s="108">
        <v>21600</v>
      </c>
      <c r="J22" s="108">
        <v>5400</v>
      </c>
      <c r="K22" s="108">
        <v>16200</v>
      </c>
      <c r="L22" s="108">
        <v>10800</v>
      </c>
      <c r="M22" s="108"/>
      <c r="N22" s="108">
        <v>10800</v>
      </c>
      <c r="O22" s="108">
        <v>16200</v>
      </c>
      <c r="P22" s="108">
        <v>10800</v>
      </c>
      <c r="Q22" s="109">
        <v>10800</v>
      </c>
    </row>
    <row r="23" spans="1:17" x14ac:dyDescent="0.25">
      <c r="A23" s="98" t="s">
        <v>106</v>
      </c>
      <c r="B23" s="95" t="s">
        <v>58</v>
      </c>
      <c r="C23" s="92"/>
      <c r="D23" s="84"/>
      <c r="E23" s="93"/>
      <c r="F23" s="92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93"/>
    </row>
    <row r="24" spans="1:17" x14ac:dyDescent="0.25">
      <c r="A24" s="98"/>
      <c r="B24" s="95" t="s">
        <v>81</v>
      </c>
      <c r="C24" s="92"/>
      <c r="D24" s="84">
        <v>5500</v>
      </c>
      <c r="E24" s="93"/>
      <c r="F24" s="92">
        <v>5500</v>
      </c>
      <c r="G24" s="84">
        <v>5500</v>
      </c>
      <c r="H24" s="84">
        <v>11000</v>
      </c>
      <c r="I24" s="84">
        <v>5500</v>
      </c>
      <c r="J24" s="84">
        <v>5500</v>
      </c>
      <c r="K24" s="84"/>
      <c r="L24" s="84">
        <v>5500</v>
      </c>
      <c r="M24" s="84"/>
      <c r="N24" s="84"/>
      <c r="O24" s="84"/>
      <c r="P24" s="84"/>
      <c r="Q24" s="93"/>
    </row>
    <row r="25" spans="1:17" x14ac:dyDescent="0.25">
      <c r="A25" s="98"/>
      <c r="B25" s="95" t="s">
        <v>11</v>
      </c>
      <c r="C25" s="92"/>
      <c r="D25" s="84">
        <v>5920</v>
      </c>
      <c r="E25" s="93">
        <v>5920</v>
      </c>
      <c r="F25" s="92">
        <v>14800</v>
      </c>
      <c r="G25" s="84">
        <v>11840</v>
      </c>
      <c r="H25" s="84">
        <v>5920</v>
      </c>
      <c r="I25" s="84">
        <v>17760</v>
      </c>
      <c r="J25" s="84">
        <v>5920</v>
      </c>
      <c r="K25" s="84">
        <v>5920</v>
      </c>
      <c r="L25" s="84">
        <v>11840</v>
      </c>
      <c r="M25" s="84"/>
      <c r="N25" s="84">
        <v>5920</v>
      </c>
      <c r="O25" s="84">
        <v>11840</v>
      </c>
      <c r="P25" s="84">
        <v>5920</v>
      </c>
      <c r="Q25" s="93">
        <v>5920</v>
      </c>
    </row>
    <row r="26" spans="1:17" x14ac:dyDescent="0.25">
      <c r="A26" s="98"/>
      <c r="B26" s="95" t="s">
        <v>10</v>
      </c>
      <c r="C26" s="92"/>
      <c r="D26" s="84"/>
      <c r="E26" s="93"/>
      <c r="F26" s="92"/>
      <c r="G26" s="84"/>
      <c r="H26" s="84"/>
      <c r="I26" s="84"/>
      <c r="J26" s="84">
        <v>4816</v>
      </c>
      <c r="K26" s="84"/>
      <c r="L26" s="84"/>
      <c r="M26" s="84"/>
      <c r="N26" s="84"/>
      <c r="O26" s="84">
        <v>5418</v>
      </c>
      <c r="P26" s="84"/>
      <c r="Q26" s="93"/>
    </row>
    <row r="27" spans="1:17" s="76" customFormat="1" x14ac:dyDescent="0.25">
      <c r="A27" s="98"/>
      <c r="B27" s="95" t="s">
        <v>400</v>
      </c>
      <c r="C27" s="92"/>
      <c r="D27" s="84"/>
      <c r="E27" s="93"/>
      <c r="F27" s="92"/>
      <c r="G27" s="84"/>
      <c r="H27" s="84"/>
      <c r="I27" s="84"/>
      <c r="J27" s="84"/>
      <c r="K27" s="84"/>
      <c r="L27" s="84">
        <v>3144</v>
      </c>
      <c r="M27" s="84"/>
      <c r="N27" s="84"/>
      <c r="O27" s="84">
        <v>4716</v>
      </c>
      <c r="P27" s="84"/>
      <c r="Q27" s="93"/>
    </row>
    <row r="28" spans="1:17" x14ac:dyDescent="0.25">
      <c r="A28" s="98"/>
      <c r="B28" s="95" t="s">
        <v>350</v>
      </c>
      <c r="C28" s="92"/>
      <c r="D28" s="84"/>
      <c r="E28" s="93"/>
      <c r="F28" s="92"/>
      <c r="G28" s="84">
        <v>1700</v>
      </c>
      <c r="H28" s="84"/>
      <c r="I28" s="84"/>
      <c r="J28" s="84">
        <v>1700</v>
      </c>
      <c r="K28" s="84"/>
      <c r="L28" s="84">
        <v>1700</v>
      </c>
      <c r="M28" s="84"/>
      <c r="N28" s="84"/>
      <c r="O28" s="84"/>
      <c r="P28" s="84">
        <v>1700</v>
      </c>
      <c r="Q28" s="93"/>
    </row>
    <row r="29" spans="1:17" x14ac:dyDescent="0.25">
      <c r="A29" s="98"/>
      <c r="B29" s="95" t="s">
        <v>163</v>
      </c>
      <c r="C29" s="92"/>
      <c r="D29" s="84">
        <v>8400</v>
      </c>
      <c r="E29" s="93"/>
      <c r="F29" s="92">
        <v>8400</v>
      </c>
      <c r="G29" s="84">
        <v>8400</v>
      </c>
      <c r="H29" s="84">
        <v>8400</v>
      </c>
      <c r="I29" s="84">
        <v>8400</v>
      </c>
      <c r="J29" s="84"/>
      <c r="K29" s="84">
        <v>4200</v>
      </c>
      <c r="L29" s="84">
        <v>4200</v>
      </c>
      <c r="M29" s="84"/>
      <c r="N29" s="84">
        <v>8400</v>
      </c>
      <c r="O29" s="84">
        <v>8400</v>
      </c>
      <c r="P29" s="84">
        <v>4200</v>
      </c>
      <c r="Q29" s="93">
        <v>4200</v>
      </c>
    </row>
    <row r="30" spans="1:17" x14ac:dyDescent="0.25">
      <c r="A30" s="98"/>
      <c r="B30" s="95" t="s">
        <v>82</v>
      </c>
      <c r="C30" s="92"/>
      <c r="D30" s="84">
        <v>5500</v>
      </c>
      <c r="E30" s="93"/>
      <c r="F30" s="92"/>
      <c r="G30" s="84">
        <v>5500</v>
      </c>
      <c r="H30" s="84"/>
      <c r="I30" s="84"/>
      <c r="J30" s="84">
        <v>5500</v>
      </c>
      <c r="K30" s="84">
        <v>5500</v>
      </c>
      <c r="L30" s="84">
        <v>5500</v>
      </c>
      <c r="M30" s="84"/>
      <c r="N30" s="84"/>
      <c r="O30" s="84">
        <v>5500</v>
      </c>
      <c r="P30" s="84">
        <v>5500</v>
      </c>
      <c r="Q30" s="93">
        <v>5500</v>
      </c>
    </row>
    <row r="31" spans="1:17" x14ac:dyDescent="0.25">
      <c r="A31" s="98"/>
      <c r="B31" s="95" t="s">
        <v>55</v>
      </c>
      <c r="C31" s="92"/>
      <c r="D31" s="84">
        <v>3120</v>
      </c>
      <c r="E31" s="93"/>
      <c r="F31" s="92">
        <v>3120</v>
      </c>
      <c r="G31" s="84"/>
      <c r="H31" s="84">
        <v>3120</v>
      </c>
      <c r="I31" s="84"/>
      <c r="J31" s="84"/>
      <c r="K31" s="84"/>
      <c r="L31" s="84">
        <v>3120</v>
      </c>
      <c r="M31" s="84"/>
      <c r="N31" s="84"/>
      <c r="O31" s="84"/>
      <c r="P31" s="84">
        <v>3120</v>
      </c>
      <c r="Q31" s="93"/>
    </row>
    <row r="32" spans="1:17" x14ac:dyDescent="0.25">
      <c r="A32" s="98"/>
      <c r="B32" s="95" t="s">
        <v>83</v>
      </c>
      <c r="C32" s="92"/>
      <c r="D32" s="84"/>
      <c r="E32" s="93"/>
      <c r="F32" s="92"/>
      <c r="G32" s="84"/>
      <c r="H32" s="84"/>
      <c r="I32" s="84"/>
      <c r="J32" s="84"/>
      <c r="K32" s="84"/>
      <c r="L32" s="84"/>
      <c r="M32" s="84"/>
      <c r="N32" s="84"/>
      <c r="O32" s="84">
        <v>2750</v>
      </c>
      <c r="P32" s="84"/>
      <c r="Q32" s="93"/>
    </row>
    <row r="33" spans="1:17" x14ac:dyDescent="0.25">
      <c r="A33" s="98"/>
      <c r="B33" s="95" t="s">
        <v>84</v>
      </c>
      <c r="C33" s="92"/>
      <c r="D33" s="84"/>
      <c r="E33" s="93"/>
      <c r="F33" s="92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93"/>
    </row>
    <row r="34" spans="1:17" x14ac:dyDescent="0.25">
      <c r="A34" s="99"/>
      <c r="B34" s="95" t="s">
        <v>158</v>
      </c>
      <c r="C34" s="92"/>
      <c r="D34" s="84"/>
      <c r="E34" s="93"/>
      <c r="F34" s="92"/>
      <c r="G34" s="84"/>
      <c r="H34" s="84"/>
      <c r="I34" s="84"/>
      <c r="J34" s="84"/>
      <c r="K34" s="84"/>
      <c r="L34" s="84">
        <v>5500</v>
      </c>
      <c r="M34" s="84">
        <v>5500</v>
      </c>
      <c r="N34" s="84"/>
      <c r="O34" s="84"/>
      <c r="P34" s="84"/>
      <c r="Q34" s="93"/>
    </row>
    <row r="35" spans="1:17" x14ac:dyDescent="0.25">
      <c r="A35" s="98" t="s">
        <v>192</v>
      </c>
      <c r="B35" s="95" t="s">
        <v>193</v>
      </c>
      <c r="C35" s="92"/>
      <c r="D35" s="84"/>
      <c r="E35" s="93"/>
      <c r="F35" s="92">
        <v>4644</v>
      </c>
      <c r="G35" s="84"/>
      <c r="H35" s="84">
        <v>2322</v>
      </c>
      <c r="I35" s="84">
        <v>4644</v>
      </c>
      <c r="J35" s="84"/>
      <c r="K35" s="84"/>
      <c r="L35" s="84"/>
      <c r="M35" s="84"/>
      <c r="N35" s="84">
        <v>2322</v>
      </c>
      <c r="O35" s="84">
        <v>2322</v>
      </c>
      <c r="P35" s="84"/>
      <c r="Q35" s="93"/>
    </row>
    <row r="36" spans="1:17" x14ac:dyDescent="0.25">
      <c r="A36" s="99"/>
      <c r="B36" s="95" t="s">
        <v>194</v>
      </c>
      <c r="C36" s="92"/>
      <c r="D36" s="84"/>
      <c r="E36" s="93"/>
      <c r="F36" s="92">
        <v>2370</v>
      </c>
      <c r="G36" s="84">
        <v>2370</v>
      </c>
      <c r="H36" s="84"/>
      <c r="I36" s="84"/>
      <c r="J36" s="84">
        <v>2370</v>
      </c>
      <c r="K36" s="84"/>
      <c r="L36" s="84"/>
      <c r="M36" s="84"/>
      <c r="N36" s="84"/>
      <c r="O36" s="84">
        <v>2370</v>
      </c>
      <c r="P36" s="84"/>
      <c r="Q36" s="93"/>
    </row>
    <row r="37" spans="1:17" s="14" customFormat="1" ht="15.75" thickBot="1" x14ac:dyDescent="0.3">
      <c r="A37" s="100" t="s">
        <v>391</v>
      </c>
      <c r="B37" s="101"/>
      <c r="C37" s="102">
        <f>SUM(C22:C36)</f>
        <v>0</v>
      </c>
      <c r="D37" s="103">
        <f t="shared" ref="D37:Q37" si="1">SUM(D22:D36)</f>
        <v>28440</v>
      </c>
      <c r="E37" s="104">
        <f t="shared" si="1"/>
        <v>5920</v>
      </c>
      <c r="F37" s="102">
        <f t="shared" si="1"/>
        <v>60434</v>
      </c>
      <c r="G37" s="103">
        <f t="shared" si="1"/>
        <v>56910</v>
      </c>
      <c r="H37" s="103">
        <f t="shared" si="1"/>
        <v>46962</v>
      </c>
      <c r="I37" s="103">
        <f t="shared" si="1"/>
        <v>57904</v>
      </c>
      <c r="J37" s="103">
        <f t="shared" si="1"/>
        <v>31206</v>
      </c>
      <c r="K37" s="103">
        <f t="shared" si="1"/>
        <v>31820</v>
      </c>
      <c r="L37" s="103">
        <f t="shared" si="1"/>
        <v>51304</v>
      </c>
      <c r="M37" s="103">
        <f t="shared" si="1"/>
        <v>5500</v>
      </c>
      <c r="N37" s="103">
        <f t="shared" si="1"/>
        <v>27442</v>
      </c>
      <c r="O37" s="103">
        <f t="shared" si="1"/>
        <v>59516</v>
      </c>
      <c r="P37" s="103">
        <f t="shared" si="1"/>
        <v>31240</v>
      </c>
      <c r="Q37" s="104">
        <f t="shared" si="1"/>
        <v>26420</v>
      </c>
    </row>
    <row r="38" spans="1:17" s="14" customFormat="1" ht="15.75" thickBot="1" x14ac:dyDescent="0.3">
      <c r="A38" s="110" t="s">
        <v>31</v>
      </c>
      <c r="B38" s="111"/>
      <c r="C38" s="112">
        <f>SUM(C37+C20)</f>
        <v>67700.02</v>
      </c>
      <c r="D38" s="113">
        <f t="shared" ref="D38:Q38" si="2">SUM(D37+D20)</f>
        <v>122548</v>
      </c>
      <c r="E38" s="114">
        <f t="shared" si="2"/>
        <v>69190.03</v>
      </c>
      <c r="F38" s="112">
        <f t="shared" si="2"/>
        <v>133160</v>
      </c>
      <c r="G38" s="113">
        <f t="shared" si="2"/>
        <v>132386</v>
      </c>
      <c r="H38" s="113">
        <f t="shared" si="2"/>
        <v>108432</v>
      </c>
      <c r="I38" s="113">
        <f t="shared" si="2"/>
        <v>139874</v>
      </c>
      <c r="J38" s="113">
        <f t="shared" si="2"/>
        <v>76432</v>
      </c>
      <c r="K38" s="113">
        <f t="shared" si="2"/>
        <v>76052</v>
      </c>
      <c r="L38" s="113">
        <f t="shared" si="2"/>
        <v>114786</v>
      </c>
      <c r="M38" s="113">
        <f t="shared" si="2"/>
        <v>11994</v>
      </c>
      <c r="N38" s="113">
        <f t="shared" si="2"/>
        <v>100168</v>
      </c>
      <c r="O38" s="113">
        <f t="shared" si="2"/>
        <v>133217</v>
      </c>
      <c r="P38" s="113">
        <f t="shared" si="2"/>
        <v>98451</v>
      </c>
      <c r="Q38" s="114">
        <f t="shared" si="2"/>
        <v>69650</v>
      </c>
    </row>
  </sheetData>
  <pageMargins left="0.25" right="0.25" top="0.75" bottom="0.75" header="0.3" footer="0.3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5"/>
  <dimension ref="B1:K42"/>
  <sheetViews>
    <sheetView workbookViewId="0">
      <selection activeCell="K8" sqref="K8"/>
    </sheetView>
  </sheetViews>
  <sheetFormatPr baseColWidth="10" defaultRowHeight="15" x14ac:dyDescent="0.25"/>
  <cols>
    <col min="2" max="2" width="29.5703125" customWidth="1"/>
    <col min="4" max="4" width="29.5703125" style="32" customWidth="1"/>
    <col min="6" max="6" width="21.5703125" bestFit="1" customWidth="1"/>
    <col min="8" max="8" width="21.5703125" bestFit="1" customWidth="1"/>
  </cols>
  <sheetData>
    <row r="1" spans="2:11" ht="15.75" thickBot="1" x14ac:dyDescent="0.3">
      <c r="B1" s="38">
        <v>2018</v>
      </c>
      <c r="D1" s="38">
        <v>2019</v>
      </c>
      <c r="F1" s="38">
        <v>2020</v>
      </c>
      <c r="H1" s="38">
        <v>2021</v>
      </c>
    </row>
    <row r="2" spans="2:11" x14ac:dyDescent="0.25">
      <c r="B2" s="26" t="s">
        <v>38</v>
      </c>
      <c r="D2" s="26" t="s">
        <v>38</v>
      </c>
      <c r="F2" s="115" t="s">
        <v>40</v>
      </c>
      <c r="H2" s="380" t="s">
        <v>40</v>
      </c>
      <c r="J2" s="379"/>
      <c r="K2" s="76"/>
    </row>
    <row r="3" spans="2:11" x14ac:dyDescent="0.25">
      <c r="B3" s="27">
        <v>180</v>
      </c>
      <c r="D3" s="27">
        <v>180</v>
      </c>
      <c r="F3" s="117">
        <v>125</v>
      </c>
      <c r="H3" s="117">
        <v>125</v>
      </c>
      <c r="J3" s="379"/>
      <c r="K3" s="76"/>
    </row>
    <row r="4" spans="2:11" x14ac:dyDescent="0.25">
      <c r="B4" s="28" t="s">
        <v>39</v>
      </c>
      <c r="D4" s="28" t="s">
        <v>61</v>
      </c>
      <c r="F4" s="116" t="s">
        <v>401</v>
      </c>
      <c r="H4" s="116" t="s">
        <v>759</v>
      </c>
      <c r="J4" s="379"/>
      <c r="K4" s="76"/>
    </row>
    <row r="5" spans="2:11" x14ac:dyDescent="0.25">
      <c r="B5" s="26" t="s">
        <v>40</v>
      </c>
      <c r="D5" s="26" t="s">
        <v>40</v>
      </c>
      <c r="F5" s="116" t="s">
        <v>402</v>
      </c>
      <c r="H5" s="116" t="s">
        <v>760</v>
      </c>
      <c r="J5" s="379"/>
      <c r="K5" s="76"/>
    </row>
    <row r="6" spans="2:11" x14ac:dyDescent="0.25">
      <c r="B6" s="27">
        <v>120</v>
      </c>
      <c r="D6" s="27">
        <v>125</v>
      </c>
      <c r="F6" s="116" t="s">
        <v>403</v>
      </c>
      <c r="H6" s="116" t="s">
        <v>761</v>
      </c>
      <c r="J6" s="379"/>
      <c r="K6" s="76"/>
    </row>
    <row r="7" spans="2:11" x14ac:dyDescent="0.25">
      <c r="B7" s="28" t="s">
        <v>41</v>
      </c>
      <c r="D7" s="28" t="s">
        <v>62</v>
      </c>
      <c r="F7" s="116" t="s">
        <v>404</v>
      </c>
      <c r="H7" s="116" t="s">
        <v>762</v>
      </c>
      <c r="J7" s="379"/>
      <c r="K7" s="76"/>
    </row>
    <row r="8" spans="2:11" x14ac:dyDescent="0.25">
      <c r="B8" s="28" t="s">
        <v>42</v>
      </c>
      <c r="D8" s="28" t="s">
        <v>63</v>
      </c>
      <c r="F8" s="117">
        <v>140</v>
      </c>
      <c r="H8" s="117">
        <v>140</v>
      </c>
      <c r="J8" s="379"/>
      <c r="K8" s="76"/>
    </row>
    <row r="9" spans="2:11" x14ac:dyDescent="0.25">
      <c r="B9" s="27">
        <v>125</v>
      </c>
      <c r="D9" s="28" t="s">
        <v>64</v>
      </c>
      <c r="F9" s="116" t="s">
        <v>405</v>
      </c>
      <c r="H9" s="116" t="s">
        <v>763</v>
      </c>
      <c r="J9" s="379"/>
      <c r="K9" s="76"/>
    </row>
    <row r="10" spans="2:11" x14ac:dyDescent="0.25">
      <c r="B10" s="28" t="s">
        <v>43</v>
      </c>
      <c r="D10" s="28" t="s">
        <v>65</v>
      </c>
      <c r="F10" s="117">
        <v>180</v>
      </c>
      <c r="H10" s="117">
        <v>180</v>
      </c>
      <c r="J10" s="379"/>
      <c r="K10" s="76"/>
    </row>
    <row r="11" spans="2:11" x14ac:dyDescent="0.25">
      <c r="B11" s="27">
        <v>180</v>
      </c>
      <c r="D11" s="27">
        <v>160</v>
      </c>
      <c r="F11" s="116" t="s">
        <v>406</v>
      </c>
      <c r="H11" s="116" t="s">
        <v>764</v>
      </c>
      <c r="J11" s="379"/>
      <c r="K11" s="76"/>
    </row>
    <row r="12" spans="2:11" x14ac:dyDescent="0.25">
      <c r="B12" s="28" t="s">
        <v>44</v>
      </c>
      <c r="D12" s="28" t="s">
        <v>66</v>
      </c>
      <c r="F12" s="117">
        <v>200</v>
      </c>
      <c r="H12" s="117">
        <v>200</v>
      </c>
      <c r="J12" s="379"/>
      <c r="K12" s="76"/>
    </row>
    <row r="13" spans="2:11" x14ac:dyDescent="0.25">
      <c r="B13" s="27">
        <v>200</v>
      </c>
      <c r="D13" s="27">
        <v>180</v>
      </c>
      <c r="F13" s="116" t="s">
        <v>407</v>
      </c>
      <c r="H13" s="116" t="s">
        <v>765</v>
      </c>
      <c r="J13" s="379"/>
      <c r="K13" s="76"/>
    </row>
    <row r="14" spans="2:11" x14ac:dyDescent="0.25">
      <c r="B14" s="28" t="s">
        <v>44</v>
      </c>
      <c r="D14" s="28" t="s">
        <v>67</v>
      </c>
      <c r="F14" s="116" t="s">
        <v>406</v>
      </c>
      <c r="H14" s="116" t="s">
        <v>766</v>
      </c>
      <c r="J14" s="379"/>
      <c r="K14" s="76"/>
    </row>
    <row r="15" spans="2:11" x14ac:dyDescent="0.25">
      <c r="B15" s="28" t="s">
        <v>45</v>
      </c>
      <c r="D15" s="27">
        <v>200</v>
      </c>
      <c r="F15" s="116" t="s">
        <v>408</v>
      </c>
      <c r="H15" s="116" t="s">
        <v>767</v>
      </c>
      <c r="J15" s="379"/>
      <c r="K15" s="76"/>
    </row>
    <row r="16" spans="2:11" x14ac:dyDescent="0.25">
      <c r="B16" s="27">
        <v>220</v>
      </c>
      <c r="D16" s="28" t="s">
        <v>67</v>
      </c>
      <c r="F16" s="116" t="s">
        <v>409</v>
      </c>
      <c r="H16" s="116" t="s">
        <v>764</v>
      </c>
      <c r="J16" s="379"/>
      <c r="K16" s="76"/>
    </row>
    <row r="17" spans="2:11" x14ac:dyDescent="0.25">
      <c r="B17" s="28" t="s">
        <v>46</v>
      </c>
      <c r="D17" s="28" t="s">
        <v>66</v>
      </c>
      <c r="F17" s="116" t="s">
        <v>410</v>
      </c>
      <c r="H17" s="116" t="s">
        <v>768</v>
      </c>
      <c r="J17" s="379"/>
      <c r="K17" s="76"/>
    </row>
    <row r="18" spans="2:11" x14ac:dyDescent="0.25">
      <c r="B18" s="27">
        <v>240</v>
      </c>
      <c r="D18" s="28" t="s">
        <v>68</v>
      </c>
      <c r="F18" s="117">
        <v>220</v>
      </c>
      <c r="H18" s="117">
        <v>220</v>
      </c>
      <c r="J18" s="379"/>
      <c r="K18" s="76"/>
    </row>
    <row r="19" spans="2:11" x14ac:dyDescent="0.25">
      <c r="B19" s="28" t="s">
        <v>47</v>
      </c>
      <c r="D19" s="27">
        <v>220</v>
      </c>
      <c r="F19" s="116" t="s">
        <v>411</v>
      </c>
      <c r="H19" s="116" t="s">
        <v>769</v>
      </c>
      <c r="J19" s="379"/>
      <c r="K19" s="76"/>
    </row>
    <row r="20" spans="2:11" x14ac:dyDescent="0.25">
      <c r="B20" s="28" t="s">
        <v>42</v>
      </c>
      <c r="D20" s="28" t="s">
        <v>69</v>
      </c>
      <c r="F20" s="117">
        <v>240</v>
      </c>
      <c r="H20" s="117">
        <v>240</v>
      </c>
      <c r="J20" s="379"/>
      <c r="K20" s="76"/>
    </row>
    <row r="21" spans="2:11" x14ac:dyDescent="0.25">
      <c r="B21" s="28" t="s">
        <v>48</v>
      </c>
      <c r="D21" s="28" t="s">
        <v>70</v>
      </c>
      <c r="F21" s="116" t="s">
        <v>412</v>
      </c>
      <c r="H21" s="116" t="s">
        <v>770</v>
      </c>
      <c r="J21" s="379"/>
      <c r="K21" s="76"/>
    </row>
    <row r="22" spans="2:11" x14ac:dyDescent="0.25">
      <c r="B22" s="28" t="s">
        <v>44</v>
      </c>
      <c r="D22" s="27">
        <v>240</v>
      </c>
      <c r="F22" s="116" t="s">
        <v>403</v>
      </c>
      <c r="H22" s="116" t="s">
        <v>771</v>
      </c>
      <c r="J22" s="379"/>
      <c r="K22" s="76"/>
    </row>
    <row r="23" spans="2:11" x14ac:dyDescent="0.25">
      <c r="B23" s="27">
        <v>280</v>
      </c>
      <c r="D23" s="28" t="s">
        <v>71</v>
      </c>
      <c r="F23" s="116" t="s">
        <v>413</v>
      </c>
      <c r="H23" s="116" t="s">
        <v>762</v>
      </c>
      <c r="J23" s="379"/>
      <c r="K23" s="76"/>
    </row>
    <row r="24" spans="2:11" x14ac:dyDescent="0.25">
      <c r="B24" s="28" t="s">
        <v>49</v>
      </c>
      <c r="D24" s="28" t="s">
        <v>64</v>
      </c>
      <c r="F24" s="116" t="s">
        <v>414</v>
      </c>
      <c r="H24" s="116" t="s">
        <v>768</v>
      </c>
      <c r="J24" s="379"/>
      <c r="K24" s="76"/>
    </row>
    <row r="25" spans="2:11" x14ac:dyDescent="0.25">
      <c r="B25" s="28" t="s">
        <v>48</v>
      </c>
      <c r="D25" s="28" t="s">
        <v>72</v>
      </c>
      <c r="F25" s="116" t="s">
        <v>406</v>
      </c>
      <c r="H25" s="117">
        <v>280</v>
      </c>
      <c r="J25" s="379"/>
      <c r="K25" s="76"/>
    </row>
    <row r="26" spans="2:11" x14ac:dyDescent="0.25">
      <c r="B26" s="28" t="s">
        <v>46</v>
      </c>
      <c r="D26" s="28" t="s">
        <v>70</v>
      </c>
      <c r="F26" s="116" t="s">
        <v>409</v>
      </c>
      <c r="H26" s="116" t="s">
        <v>771</v>
      </c>
      <c r="J26" s="379"/>
      <c r="K26" s="76"/>
    </row>
    <row r="27" spans="2:11" x14ac:dyDescent="0.25">
      <c r="B27" s="27">
        <v>330</v>
      </c>
      <c r="D27" s="28" t="s">
        <v>67</v>
      </c>
      <c r="F27" s="117">
        <v>280</v>
      </c>
      <c r="H27" s="116" t="s">
        <v>768</v>
      </c>
      <c r="J27" s="379"/>
      <c r="K27" s="76"/>
    </row>
    <row r="28" spans="2:11" x14ac:dyDescent="0.25">
      <c r="B28" s="28" t="s">
        <v>47</v>
      </c>
      <c r="D28" s="28" t="s">
        <v>68</v>
      </c>
      <c r="F28" s="116" t="s">
        <v>413</v>
      </c>
      <c r="H28" s="117">
        <v>330</v>
      </c>
      <c r="J28" s="379"/>
      <c r="K28" s="76"/>
    </row>
    <row r="29" spans="2:11" x14ac:dyDescent="0.25">
      <c r="B29" s="28" t="s">
        <v>50</v>
      </c>
      <c r="D29" s="27">
        <v>280</v>
      </c>
      <c r="F29" s="116" t="s">
        <v>414</v>
      </c>
      <c r="H29" s="116" t="s">
        <v>770</v>
      </c>
      <c r="J29" s="379"/>
      <c r="K29" s="76"/>
    </row>
    <row r="30" spans="2:11" x14ac:dyDescent="0.25">
      <c r="B30" s="28" t="s">
        <v>41</v>
      </c>
      <c r="D30" s="28" t="s">
        <v>72</v>
      </c>
      <c r="F30" s="116" t="s">
        <v>409</v>
      </c>
      <c r="H30" s="116" t="s">
        <v>772</v>
      </c>
      <c r="J30" s="379"/>
      <c r="K30" s="76"/>
    </row>
    <row r="31" spans="2:11" x14ac:dyDescent="0.25">
      <c r="B31" s="28" t="s">
        <v>49</v>
      </c>
      <c r="D31" s="28" t="s">
        <v>70</v>
      </c>
      <c r="F31" s="117">
        <v>330</v>
      </c>
      <c r="H31" s="116" t="s">
        <v>773</v>
      </c>
      <c r="J31" s="379"/>
      <c r="K31" s="76"/>
    </row>
    <row r="32" spans="2:11" x14ac:dyDescent="0.25">
      <c r="B32" s="28" t="s">
        <v>46</v>
      </c>
      <c r="D32" s="27">
        <v>330</v>
      </c>
      <c r="F32" s="116" t="s">
        <v>412</v>
      </c>
      <c r="H32" s="116" t="s">
        <v>760</v>
      </c>
      <c r="J32" s="379"/>
      <c r="K32" s="76"/>
    </row>
    <row r="33" spans="2:11" x14ac:dyDescent="0.25">
      <c r="B33" s="28" t="s">
        <v>51</v>
      </c>
      <c r="D33" s="28" t="s">
        <v>73</v>
      </c>
      <c r="F33" s="116" t="s">
        <v>415</v>
      </c>
      <c r="H33" s="116" t="s">
        <v>763</v>
      </c>
      <c r="J33" s="379"/>
      <c r="K33" s="76"/>
    </row>
    <row r="34" spans="2:11" x14ac:dyDescent="0.25">
      <c r="B34" s="27">
        <v>650</v>
      </c>
      <c r="D34" s="28" t="s">
        <v>63</v>
      </c>
      <c r="F34" s="116" t="s">
        <v>402</v>
      </c>
      <c r="H34" s="116" t="s">
        <v>762</v>
      </c>
      <c r="J34" s="379"/>
      <c r="K34" s="76"/>
    </row>
    <row r="35" spans="2:11" x14ac:dyDescent="0.25">
      <c r="B35" s="28" t="s">
        <v>52</v>
      </c>
      <c r="D35" s="28" t="s">
        <v>74</v>
      </c>
      <c r="F35" s="116" t="s">
        <v>403</v>
      </c>
      <c r="H35" s="117">
        <v>650</v>
      </c>
      <c r="J35" s="379"/>
      <c r="K35" s="76"/>
    </row>
    <row r="36" spans="2:11" x14ac:dyDescent="0.25">
      <c r="B36" s="26" t="s">
        <v>53</v>
      </c>
      <c r="D36" s="28" t="s">
        <v>70</v>
      </c>
      <c r="F36" s="116" t="s">
        <v>416</v>
      </c>
      <c r="H36" s="116" t="s">
        <v>774</v>
      </c>
      <c r="J36" s="379"/>
      <c r="K36" s="76"/>
    </row>
    <row r="37" spans="2:11" x14ac:dyDescent="0.25">
      <c r="B37" s="27">
        <v>110</v>
      </c>
      <c r="D37" s="28" t="s">
        <v>75</v>
      </c>
      <c r="F37" s="116" t="s">
        <v>405</v>
      </c>
      <c r="H37" s="380" t="s">
        <v>53</v>
      </c>
      <c r="J37" s="379"/>
      <c r="K37" s="76"/>
    </row>
    <row r="38" spans="2:11" x14ac:dyDescent="0.25">
      <c r="B38" s="28" t="s">
        <v>54</v>
      </c>
      <c r="D38" s="27">
        <v>650</v>
      </c>
      <c r="F38" s="117">
        <v>650</v>
      </c>
      <c r="H38" s="117">
        <v>110</v>
      </c>
      <c r="J38" s="379"/>
      <c r="K38" s="76"/>
    </row>
    <row r="39" spans="2:11" x14ac:dyDescent="0.25">
      <c r="D39" s="28" t="s">
        <v>76</v>
      </c>
      <c r="F39" s="116" t="s">
        <v>417</v>
      </c>
      <c r="H39" s="116" t="s">
        <v>775</v>
      </c>
      <c r="J39" s="379"/>
      <c r="K39" s="76"/>
    </row>
    <row r="40" spans="2:11" x14ac:dyDescent="0.25">
      <c r="D40" s="26" t="s">
        <v>53</v>
      </c>
      <c r="F40" s="115" t="s">
        <v>53</v>
      </c>
      <c r="H40" s="15"/>
      <c r="J40" s="379"/>
      <c r="K40" s="76"/>
    </row>
    <row r="41" spans="2:11" x14ac:dyDescent="0.25">
      <c r="D41" s="27">
        <v>110</v>
      </c>
      <c r="F41" s="117">
        <v>110</v>
      </c>
    </row>
    <row r="42" spans="2:11" x14ac:dyDescent="0.25">
      <c r="D42" s="28" t="s">
        <v>77</v>
      </c>
      <c r="F42" s="116" t="s">
        <v>418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3508-EA91-465C-8040-A5A1C0A35EDC}">
  <dimension ref="A1:I83"/>
  <sheetViews>
    <sheetView workbookViewId="0">
      <selection activeCell="K7" sqref="K7"/>
    </sheetView>
  </sheetViews>
  <sheetFormatPr baseColWidth="10" defaultRowHeight="15" x14ac:dyDescent="0.25"/>
  <cols>
    <col min="3" max="3" width="16.5703125" bestFit="1" customWidth="1"/>
    <col min="4" max="4" width="29.85546875" bestFit="1" customWidth="1"/>
    <col min="6" max="6" width="17.140625" customWidth="1"/>
    <col min="7" max="7" width="15.7109375" customWidth="1"/>
  </cols>
  <sheetData>
    <row r="1" spans="1:9" x14ac:dyDescent="0.25">
      <c r="A1" s="13">
        <v>44174</v>
      </c>
    </row>
    <row r="3" spans="1:9" ht="38.25" x14ac:dyDescent="0.25">
      <c r="A3" s="3" t="s">
        <v>34</v>
      </c>
      <c r="B3" s="3" t="s">
        <v>0</v>
      </c>
      <c r="C3" s="3" t="s">
        <v>1</v>
      </c>
      <c r="D3" s="3" t="s">
        <v>2</v>
      </c>
      <c r="E3" s="4" t="s">
        <v>3</v>
      </c>
      <c r="F3" s="3" t="s">
        <v>5</v>
      </c>
      <c r="G3" s="5" t="s">
        <v>6</v>
      </c>
      <c r="H3" s="6" t="s">
        <v>7</v>
      </c>
      <c r="I3" s="6" t="s">
        <v>8</v>
      </c>
    </row>
    <row r="4" spans="1:9" x14ac:dyDescent="0.25">
      <c r="A4" s="7" t="s">
        <v>35</v>
      </c>
      <c r="B4" s="7" t="s">
        <v>883</v>
      </c>
      <c r="C4" s="7" t="s">
        <v>877</v>
      </c>
      <c r="D4" s="7" t="s">
        <v>884</v>
      </c>
      <c r="E4" s="7">
        <v>835</v>
      </c>
      <c r="F4" s="450" t="s">
        <v>921</v>
      </c>
      <c r="G4" s="390">
        <v>44161</v>
      </c>
      <c r="H4" s="390" t="s">
        <v>498</v>
      </c>
      <c r="I4" s="7">
        <v>2020</v>
      </c>
    </row>
    <row r="5" spans="1:9" x14ac:dyDescent="0.25">
      <c r="A5" s="7" t="s">
        <v>35</v>
      </c>
      <c r="B5" s="7" t="s">
        <v>282</v>
      </c>
      <c r="C5" s="7" t="s">
        <v>25</v>
      </c>
      <c r="D5" s="7" t="s">
        <v>26</v>
      </c>
      <c r="E5" s="7">
        <v>3744</v>
      </c>
      <c r="F5" s="9" t="s">
        <v>896</v>
      </c>
      <c r="G5" s="390">
        <v>44168</v>
      </c>
      <c r="H5" s="390" t="s">
        <v>587</v>
      </c>
      <c r="I5" s="7">
        <v>2020</v>
      </c>
    </row>
    <row r="6" spans="1:9" x14ac:dyDescent="0.25">
      <c r="A6" s="7" t="s">
        <v>35</v>
      </c>
      <c r="B6" s="7" t="s">
        <v>691</v>
      </c>
      <c r="C6" s="7" t="s">
        <v>55</v>
      </c>
      <c r="D6" s="7" t="s">
        <v>200</v>
      </c>
      <c r="E6" s="7">
        <v>3032</v>
      </c>
      <c r="F6" s="9" t="s">
        <v>817</v>
      </c>
      <c r="G6" s="390">
        <v>44210</v>
      </c>
      <c r="H6" s="390" t="s">
        <v>692</v>
      </c>
      <c r="I6" s="7">
        <v>2021</v>
      </c>
    </row>
    <row r="7" spans="1:9" x14ac:dyDescent="0.25">
      <c r="A7" s="7" t="s">
        <v>35</v>
      </c>
      <c r="B7" s="7" t="s">
        <v>849</v>
      </c>
      <c r="C7" s="7" t="s">
        <v>22</v>
      </c>
      <c r="D7" s="7" t="s">
        <v>23</v>
      </c>
      <c r="E7" s="7">
        <v>5500</v>
      </c>
      <c r="F7" s="9" t="s">
        <v>861</v>
      </c>
      <c r="G7" s="390">
        <v>44210</v>
      </c>
      <c r="H7" s="390" t="s">
        <v>692</v>
      </c>
      <c r="I7" s="7">
        <v>2021</v>
      </c>
    </row>
    <row r="8" spans="1:9" x14ac:dyDescent="0.25">
      <c r="A8" s="7" t="s">
        <v>35</v>
      </c>
      <c r="B8" s="7" t="s">
        <v>385</v>
      </c>
      <c r="C8" s="7" t="s">
        <v>127</v>
      </c>
      <c r="D8" s="7" t="s">
        <v>189</v>
      </c>
      <c r="E8" s="7">
        <v>700</v>
      </c>
      <c r="F8" s="9" t="s">
        <v>836</v>
      </c>
      <c r="G8" s="390">
        <v>44210</v>
      </c>
      <c r="H8" s="390" t="s">
        <v>692</v>
      </c>
      <c r="I8" s="7">
        <v>2021</v>
      </c>
    </row>
    <row r="9" spans="1:9" x14ac:dyDescent="0.25">
      <c r="A9" s="7" t="s">
        <v>35</v>
      </c>
      <c r="B9" s="7" t="s">
        <v>812</v>
      </c>
      <c r="C9" s="7" t="s">
        <v>742</v>
      </c>
      <c r="D9" s="7" t="s">
        <v>462</v>
      </c>
      <c r="E9" s="7">
        <v>2334</v>
      </c>
      <c r="F9" s="9" t="s">
        <v>892</v>
      </c>
      <c r="G9" s="390">
        <v>44217</v>
      </c>
      <c r="H9" s="390" t="s">
        <v>692</v>
      </c>
      <c r="I9" s="7">
        <v>2021</v>
      </c>
    </row>
    <row r="10" spans="1:9" x14ac:dyDescent="0.25">
      <c r="A10" s="7" t="s">
        <v>35</v>
      </c>
      <c r="B10" s="7" t="s">
        <v>677</v>
      </c>
      <c r="C10" s="7" t="s">
        <v>719</v>
      </c>
      <c r="D10" s="7" t="s">
        <v>853</v>
      </c>
      <c r="E10" s="7">
        <v>5500</v>
      </c>
      <c r="F10" s="9" t="s">
        <v>897</v>
      </c>
      <c r="G10" s="390">
        <v>44231</v>
      </c>
      <c r="H10" s="390" t="s">
        <v>789</v>
      </c>
      <c r="I10" s="7">
        <v>2021</v>
      </c>
    </row>
    <row r="11" spans="1:9" x14ac:dyDescent="0.25">
      <c r="A11" s="7" t="s">
        <v>35</v>
      </c>
      <c r="B11" s="7" t="s">
        <v>806</v>
      </c>
      <c r="C11" s="7" t="s">
        <v>55</v>
      </c>
      <c r="D11" s="7" t="s">
        <v>200</v>
      </c>
      <c r="E11" s="7">
        <v>3032</v>
      </c>
      <c r="F11" s="9" t="s">
        <v>886</v>
      </c>
      <c r="G11" s="390">
        <v>44245</v>
      </c>
      <c r="H11" s="390" t="s">
        <v>789</v>
      </c>
      <c r="I11" s="7">
        <v>2021</v>
      </c>
    </row>
    <row r="12" spans="1:9" x14ac:dyDescent="0.25">
      <c r="A12" s="7" t="s">
        <v>35</v>
      </c>
      <c r="B12" s="7" t="s">
        <v>810</v>
      </c>
      <c r="C12" s="7" t="s">
        <v>743</v>
      </c>
      <c r="D12" s="7" t="s">
        <v>461</v>
      </c>
      <c r="E12" s="7">
        <v>2370</v>
      </c>
      <c r="F12" s="9" t="s">
        <v>890</v>
      </c>
      <c r="G12" s="390">
        <v>44252</v>
      </c>
      <c r="H12" s="390" t="s">
        <v>789</v>
      </c>
      <c r="I12" s="7">
        <v>2021</v>
      </c>
    </row>
    <row r="13" spans="1:9" x14ac:dyDescent="0.25">
      <c r="A13" s="7" t="s">
        <v>35</v>
      </c>
      <c r="B13" s="7" t="s">
        <v>610</v>
      </c>
      <c r="C13" s="7" t="s">
        <v>22</v>
      </c>
      <c r="D13" s="7" t="s">
        <v>23</v>
      </c>
      <c r="E13" s="7">
        <v>5500</v>
      </c>
      <c r="F13" s="9" t="s">
        <v>859</v>
      </c>
      <c r="G13" s="390">
        <v>44252</v>
      </c>
      <c r="H13" s="390" t="s">
        <v>789</v>
      </c>
      <c r="I13" s="7">
        <v>2021</v>
      </c>
    </row>
    <row r="14" spans="1:9" x14ac:dyDescent="0.25">
      <c r="A14" s="7" t="s">
        <v>35</v>
      </c>
      <c r="B14" s="7" t="s">
        <v>289</v>
      </c>
      <c r="C14" s="7" t="s">
        <v>117</v>
      </c>
      <c r="D14" s="7" t="s">
        <v>137</v>
      </c>
      <c r="E14" s="7">
        <v>5500</v>
      </c>
      <c r="F14" s="9" t="s">
        <v>829</v>
      </c>
      <c r="G14" s="390">
        <v>44266</v>
      </c>
      <c r="H14" s="390" t="s">
        <v>788</v>
      </c>
      <c r="I14" s="7">
        <v>2021</v>
      </c>
    </row>
    <row r="15" spans="1:9" x14ac:dyDescent="0.25">
      <c r="A15" s="7" t="s">
        <v>35</v>
      </c>
      <c r="B15" s="7" t="s">
        <v>290</v>
      </c>
      <c r="C15" s="7" t="s">
        <v>117</v>
      </c>
      <c r="D15" s="7" t="s">
        <v>137</v>
      </c>
      <c r="E15" s="7">
        <v>5500</v>
      </c>
      <c r="F15" s="9" t="s">
        <v>830</v>
      </c>
      <c r="G15" s="390">
        <v>44266</v>
      </c>
      <c r="H15" s="390" t="s">
        <v>788</v>
      </c>
      <c r="I15" s="7">
        <v>2021</v>
      </c>
    </row>
    <row r="16" spans="1:9" x14ac:dyDescent="0.25">
      <c r="A16" s="7" t="s">
        <v>35</v>
      </c>
      <c r="B16" s="7" t="s">
        <v>915</v>
      </c>
      <c r="C16" s="7" t="s">
        <v>901</v>
      </c>
      <c r="D16" s="7" t="s">
        <v>919</v>
      </c>
      <c r="E16" s="7">
        <v>5500</v>
      </c>
      <c r="F16" s="450" t="s">
        <v>9</v>
      </c>
      <c r="G16" s="390">
        <v>44273</v>
      </c>
      <c r="H16" s="390" t="s">
        <v>788</v>
      </c>
      <c r="I16" s="7">
        <v>2021</v>
      </c>
    </row>
    <row r="17" spans="1:9" x14ac:dyDescent="0.25">
      <c r="A17" s="7" t="s">
        <v>35</v>
      </c>
      <c r="B17" s="7" t="s">
        <v>916</v>
      </c>
      <c r="C17" s="7" t="s">
        <v>901</v>
      </c>
      <c r="D17" s="7" t="s">
        <v>919</v>
      </c>
      <c r="E17" s="7">
        <v>5500</v>
      </c>
      <c r="F17" s="450" t="s">
        <v>9</v>
      </c>
      <c r="G17" s="390">
        <v>44273</v>
      </c>
      <c r="H17" s="390" t="s">
        <v>788</v>
      </c>
      <c r="I17" s="7">
        <v>2021</v>
      </c>
    </row>
    <row r="18" spans="1:9" x14ac:dyDescent="0.25">
      <c r="A18" s="7" t="s">
        <v>35</v>
      </c>
      <c r="B18" s="7" t="s">
        <v>917</v>
      </c>
      <c r="C18" s="7" t="s">
        <v>902</v>
      </c>
      <c r="D18" s="7" t="s">
        <v>920</v>
      </c>
      <c r="E18" s="7">
        <v>5500</v>
      </c>
      <c r="F18" s="450" t="s">
        <v>9</v>
      </c>
      <c r="G18" s="390">
        <v>44273</v>
      </c>
      <c r="H18" s="390" t="s">
        <v>788</v>
      </c>
      <c r="I18" s="7">
        <v>2021</v>
      </c>
    </row>
    <row r="19" spans="1:9" x14ac:dyDescent="0.25">
      <c r="A19" s="7" t="s">
        <v>35</v>
      </c>
      <c r="B19" s="7" t="s">
        <v>918</v>
      </c>
      <c r="C19" s="7" t="s">
        <v>902</v>
      </c>
      <c r="D19" s="7" t="s">
        <v>920</v>
      </c>
      <c r="E19" s="7">
        <v>5500</v>
      </c>
      <c r="F19" s="450" t="s">
        <v>9</v>
      </c>
      <c r="G19" s="390">
        <v>44273</v>
      </c>
      <c r="H19" s="390" t="s">
        <v>788</v>
      </c>
      <c r="I19" s="7">
        <v>2021</v>
      </c>
    </row>
    <row r="20" spans="1:9" x14ac:dyDescent="0.25">
      <c r="A20" s="7" t="s">
        <v>35</v>
      </c>
      <c r="B20" s="7" t="s">
        <v>813</v>
      </c>
      <c r="C20" s="7" t="s">
        <v>742</v>
      </c>
      <c r="D20" s="7" t="s">
        <v>462</v>
      </c>
      <c r="E20" s="7">
        <v>2334</v>
      </c>
      <c r="F20" s="9" t="s">
        <v>893</v>
      </c>
      <c r="G20" s="390">
        <v>44280</v>
      </c>
      <c r="H20" s="390" t="s">
        <v>788</v>
      </c>
      <c r="I20" s="7">
        <v>2021</v>
      </c>
    </row>
    <row r="21" spans="1:9" x14ac:dyDescent="0.25">
      <c r="A21" s="7" t="s">
        <v>35</v>
      </c>
      <c r="B21" s="7" t="s">
        <v>694</v>
      </c>
      <c r="C21" s="7" t="s">
        <v>22</v>
      </c>
      <c r="D21" s="7" t="s">
        <v>23</v>
      </c>
      <c r="E21" s="7">
        <v>5500</v>
      </c>
      <c r="F21" s="9" t="s">
        <v>863</v>
      </c>
      <c r="G21" s="390">
        <v>44315</v>
      </c>
      <c r="H21" s="390" t="s">
        <v>786</v>
      </c>
      <c r="I21" s="7">
        <v>2021</v>
      </c>
    </row>
    <row r="22" spans="1:9" x14ac:dyDescent="0.25">
      <c r="A22" s="7" t="s">
        <v>35</v>
      </c>
      <c r="B22" s="7" t="s">
        <v>502</v>
      </c>
      <c r="C22" s="7" t="s">
        <v>718</v>
      </c>
      <c r="D22" s="7" t="s">
        <v>819</v>
      </c>
      <c r="E22" s="7">
        <v>5500</v>
      </c>
      <c r="F22" s="9" t="s">
        <v>843</v>
      </c>
      <c r="G22" s="390">
        <v>44336</v>
      </c>
      <c r="H22" s="390" t="s">
        <v>787</v>
      </c>
      <c r="I22" s="7">
        <v>2021</v>
      </c>
    </row>
    <row r="23" spans="1:9" x14ac:dyDescent="0.25">
      <c r="A23" s="7" t="s">
        <v>35</v>
      </c>
      <c r="B23" s="7" t="s">
        <v>381</v>
      </c>
      <c r="C23" s="7" t="s">
        <v>27</v>
      </c>
      <c r="D23" s="7" t="s">
        <v>28</v>
      </c>
      <c r="E23" s="7">
        <v>5400</v>
      </c>
      <c r="F23" s="9" t="s">
        <v>496</v>
      </c>
      <c r="G23" s="390">
        <v>44350</v>
      </c>
      <c r="H23" s="390" t="s">
        <v>790</v>
      </c>
      <c r="I23" s="7">
        <v>2021</v>
      </c>
    </row>
    <row r="24" spans="1:9" x14ac:dyDescent="0.25">
      <c r="A24" s="7" t="s">
        <v>35</v>
      </c>
      <c r="B24" s="7" t="s">
        <v>255</v>
      </c>
      <c r="C24" s="7" t="s">
        <v>15</v>
      </c>
      <c r="D24" s="7" t="s">
        <v>16</v>
      </c>
      <c r="E24" s="7">
        <v>794</v>
      </c>
      <c r="F24" s="9" t="s">
        <v>822</v>
      </c>
      <c r="G24" s="390">
        <v>44350</v>
      </c>
      <c r="H24" s="390" t="s">
        <v>790</v>
      </c>
      <c r="I24" s="7">
        <v>2021</v>
      </c>
    </row>
    <row r="25" spans="1:9" x14ac:dyDescent="0.25">
      <c r="A25" s="7" t="s">
        <v>35</v>
      </c>
      <c r="B25" s="7" t="s">
        <v>329</v>
      </c>
      <c r="C25" s="7" t="s">
        <v>22</v>
      </c>
      <c r="D25" s="7" t="s">
        <v>23</v>
      </c>
      <c r="E25" s="7">
        <v>5500</v>
      </c>
      <c r="F25" s="9" t="s">
        <v>832</v>
      </c>
      <c r="G25" s="390">
        <v>44357</v>
      </c>
      <c r="H25" s="390" t="s">
        <v>790</v>
      </c>
      <c r="I25" s="7">
        <v>2021</v>
      </c>
    </row>
    <row r="26" spans="1:9" x14ac:dyDescent="0.25">
      <c r="A26" s="7" t="s">
        <v>35</v>
      </c>
      <c r="B26" s="7" t="s">
        <v>807</v>
      </c>
      <c r="C26" s="7" t="s">
        <v>55</v>
      </c>
      <c r="D26" s="7" t="s">
        <v>200</v>
      </c>
      <c r="E26" s="7">
        <v>3032</v>
      </c>
      <c r="F26" s="9" t="s">
        <v>887</v>
      </c>
      <c r="G26" s="390">
        <v>44364</v>
      </c>
      <c r="H26" s="390" t="s">
        <v>790</v>
      </c>
      <c r="I26" s="7">
        <v>2021</v>
      </c>
    </row>
    <row r="27" spans="1:9" x14ac:dyDescent="0.25">
      <c r="A27" s="7" t="s">
        <v>35</v>
      </c>
      <c r="B27" s="7" t="s">
        <v>608</v>
      </c>
      <c r="C27" s="7" t="s">
        <v>17</v>
      </c>
      <c r="D27" s="7" t="s">
        <v>18</v>
      </c>
      <c r="E27" s="7">
        <v>5500</v>
      </c>
      <c r="F27" s="9" t="s">
        <v>857</v>
      </c>
      <c r="G27" s="390">
        <v>44364</v>
      </c>
      <c r="H27" s="390" t="s">
        <v>790</v>
      </c>
      <c r="I27" s="7">
        <v>2021</v>
      </c>
    </row>
    <row r="28" spans="1:9" x14ac:dyDescent="0.25">
      <c r="A28" s="7" t="s">
        <v>35</v>
      </c>
      <c r="B28" s="7" t="s">
        <v>635</v>
      </c>
      <c r="C28" s="7" t="s">
        <v>11</v>
      </c>
      <c r="D28" s="7" t="s">
        <v>12</v>
      </c>
      <c r="E28" s="7">
        <v>5920</v>
      </c>
      <c r="F28" s="9" t="s">
        <v>683</v>
      </c>
      <c r="G28" s="390">
        <v>44371</v>
      </c>
      <c r="H28" s="390" t="s">
        <v>790</v>
      </c>
      <c r="I28" s="7">
        <v>2021</v>
      </c>
    </row>
    <row r="29" spans="1:9" x14ac:dyDescent="0.25">
      <c r="A29" s="7" t="s">
        <v>35</v>
      </c>
      <c r="B29" s="7" t="s">
        <v>269</v>
      </c>
      <c r="C29" s="7" t="s">
        <v>25</v>
      </c>
      <c r="D29" s="7" t="s">
        <v>26</v>
      </c>
      <c r="E29" s="7">
        <v>3744</v>
      </c>
      <c r="F29" s="9" t="s">
        <v>826</v>
      </c>
      <c r="G29" s="390">
        <v>44371</v>
      </c>
      <c r="H29" s="390" t="s">
        <v>790</v>
      </c>
      <c r="I29" s="7">
        <v>2021</v>
      </c>
    </row>
    <row r="30" spans="1:9" x14ac:dyDescent="0.25">
      <c r="A30" s="7" t="s">
        <v>35</v>
      </c>
      <c r="B30" s="7" t="s">
        <v>389</v>
      </c>
      <c r="C30" s="7" t="s">
        <v>19</v>
      </c>
      <c r="D30" s="7" t="s">
        <v>20</v>
      </c>
      <c r="E30" s="7">
        <v>5500</v>
      </c>
      <c r="F30" s="9" t="s">
        <v>922</v>
      </c>
      <c r="G30" s="390">
        <v>44371</v>
      </c>
      <c r="H30" s="390" t="s">
        <v>790</v>
      </c>
      <c r="I30" s="7">
        <v>2021</v>
      </c>
    </row>
    <row r="31" spans="1:9" x14ac:dyDescent="0.25">
      <c r="A31" s="7" t="s">
        <v>35</v>
      </c>
      <c r="B31" s="7" t="s">
        <v>243</v>
      </c>
      <c r="C31" s="7" t="s">
        <v>163</v>
      </c>
      <c r="D31" s="7" t="s">
        <v>164</v>
      </c>
      <c r="E31" s="7">
        <v>5000</v>
      </c>
      <c r="F31" s="9" t="s">
        <v>475</v>
      </c>
      <c r="G31" s="390">
        <v>44378</v>
      </c>
      <c r="H31" s="390" t="s">
        <v>796</v>
      </c>
      <c r="I31" s="7">
        <v>2021</v>
      </c>
    </row>
    <row r="32" spans="1:9" x14ac:dyDescent="0.25">
      <c r="A32" s="7" t="s">
        <v>35</v>
      </c>
      <c r="B32" s="7" t="s">
        <v>636</v>
      </c>
      <c r="C32" s="7" t="s">
        <v>11</v>
      </c>
      <c r="D32" s="7" t="s">
        <v>12</v>
      </c>
      <c r="E32" s="7">
        <v>5920</v>
      </c>
      <c r="F32" s="9" t="s">
        <v>684</v>
      </c>
      <c r="G32" s="390">
        <v>44385</v>
      </c>
      <c r="H32" s="390" t="s">
        <v>796</v>
      </c>
      <c r="I32" s="7">
        <v>2021</v>
      </c>
    </row>
    <row r="33" spans="1:9" x14ac:dyDescent="0.25">
      <c r="A33" s="7" t="s">
        <v>35</v>
      </c>
      <c r="B33" s="7" t="s">
        <v>204</v>
      </c>
      <c r="C33" s="7" t="s">
        <v>25</v>
      </c>
      <c r="D33" s="7" t="s">
        <v>26</v>
      </c>
      <c r="E33" s="7">
        <v>3740</v>
      </c>
      <c r="F33" s="9" t="s">
        <v>821</v>
      </c>
      <c r="G33" s="390">
        <v>44385</v>
      </c>
      <c r="H33" s="390" t="s">
        <v>796</v>
      </c>
      <c r="I33" s="7">
        <v>2021</v>
      </c>
    </row>
    <row r="34" spans="1:9" x14ac:dyDescent="0.25">
      <c r="A34" s="7" t="s">
        <v>35</v>
      </c>
      <c r="B34" s="7" t="s">
        <v>326</v>
      </c>
      <c r="C34" s="7" t="s">
        <v>25</v>
      </c>
      <c r="D34" s="7" t="s">
        <v>26</v>
      </c>
      <c r="E34" s="7">
        <v>3744</v>
      </c>
      <c r="F34" s="9" t="s">
        <v>871</v>
      </c>
      <c r="G34" s="390">
        <v>44385</v>
      </c>
      <c r="H34" s="390" t="s">
        <v>796</v>
      </c>
      <c r="I34" s="7">
        <v>2021</v>
      </c>
    </row>
    <row r="35" spans="1:9" x14ac:dyDescent="0.25">
      <c r="A35" s="7" t="s">
        <v>35</v>
      </c>
      <c r="B35" s="7" t="s">
        <v>460</v>
      </c>
      <c r="C35" s="7" t="s">
        <v>27</v>
      </c>
      <c r="D35" s="7" t="s">
        <v>28</v>
      </c>
      <c r="E35" s="7">
        <v>5400</v>
      </c>
      <c r="F35" s="9" t="s">
        <v>655</v>
      </c>
      <c r="G35" s="390">
        <v>44393</v>
      </c>
      <c r="H35" s="390" t="s">
        <v>796</v>
      </c>
      <c r="I35" s="7">
        <v>2021</v>
      </c>
    </row>
    <row r="36" spans="1:9" x14ac:dyDescent="0.25">
      <c r="A36" s="7" t="s">
        <v>35</v>
      </c>
      <c r="B36" s="7" t="s">
        <v>238</v>
      </c>
      <c r="C36" s="7" t="s">
        <v>163</v>
      </c>
      <c r="D36" s="7" t="s">
        <v>164</v>
      </c>
      <c r="E36" s="7">
        <v>5000</v>
      </c>
      <c r="F36" s="9" t="s">
        <v>470</v>
      </c>
      <c r="G36" s="390">
        <v>44399</v>
      </c>
      <c r="H36" s="390" t="s">
        <v>796</v>
      </c>
      <c r="I36" s="7">
        <v>2021</v>
      </c>
    </row>
    <row r="37" spans="1:9" x14ac:dyDescent="0.25">
      <c r="A37" s="7" t="s">
        <v>35</v>
      </c>
      <c r="B37" s="7" t="s">
        <v>314</v>
      </c>
      <c r="C37" s="7" t="s">
        <v>17</v>
      </c>
      <c r="D37" s="7" t="s">
        <v>18</v>
      </c>
      <c r="E37" s="7">
        <v>5500</v>
      </c>
      <c r="F37" s="9" t="s">
        <v>833</v>
      </c>
      <c r="G37" s="390">
        <v>44399</v>
      </c>
      <c r="H37" s="390" t="s">
        <v>796</v>
      </c>
      <c r="I37" s="7">
        <v>2021</v>
      </c>
    </row>
    <row r="38" spans="1:9" x14ac:dyDescent="0.25">
      <c r="A38" s="7" t="s">
        <v>35</v>
      </c>
      <c r="B38" s="7" t="s">
        <v>321</v>
      </c>
      <c r="C38" s="7" t="s">
        <v>17</v>
      </c>
      <c r="D38" s="7" t="s">
        <v>18</v>
      </c>
      <c r="E38" s="7">
        <v>5500</v>
      </c>
      <c r="F38" s="9" t="s">
        <v>834</v>
      </c>
      <c r="G38" s="390">
        <v>44399</v>
      </c>
      <c r="H38" s="390" t="s">
        <v>796</v>
      </c>
      <c r="I38" s="7">
        <v>2021</v>
      </c>
    </row>
    <row r="39" spans="1:9" x14ac:dyDescent="0.25">
      <c r="A39" s="7" t="s">
        <v>35</v>
      </c>
      <c r="B39" s="7" t="s">
        <v>814</v>
      </c>
      <c r="C39" s="7" t="s">
        <v>163</v>
      </c>
      <c r="D39" s="7" t="s">
        <v>164</v>
      </c>
      <c r="E39" s="7">
        <v>5000</v>
      </c>
      <c r="F39" s="9" t="s">
        <v>894</v>
      </c>
      <c r="G39" s="390">
        <v>44441</v>
      </c>
      <c r="H39" s="390" t="s">
        <v>791</v>
      </c>
      <c r="I39" s="7">
        <v>2021</v>
      </c>
    </row>
    <row r="40" spans="1:9" x14ac:dyDescent="0.25">
      <c r="A40" s="7" t="s">
        <v>35</v>
      </c>
      <c r="B40" s="7" t="s">
        <v>264</v>
      </c>
      <c r="C40" s="7" t="s">
        <v>719</v>
      </c>
      <c r="D40" s="7" t="s">
        <v>853</v>
      </c>
      <c r="E40" s="7">
        <v>5500</v>
      </c>
      <c r="F40" s="9" t="s">
        <v>922</v>
      </c>
      <c r="G40" s="390">
        <v>44441</v>
      </c>
      <c r="H40" s="390" t="s">
        <v>791</v>
      </c>
      <c r="I40" s="7">
        <v>2021</v>
      </c>
    </row>
    <row r="41" spans="1:9" x14ac:dyDescent="0.25">
      <c r="A41" s="7" t="s">
        <v>35</v>
      </c>
      <c r="B41" s="7" t="s">
        <v>458</v>
      </c>
      <c r="C41" s="7" t="s">
        <v>27</v>
      </c>
      <c r="D41" s="7" t="s">
        <v>28</v>
      </c>
      <c r="E41" s="7">
        <v>5400</v>
      </c>
      <c r="F41" s="9" t="s">
        <v>653</v>
      </c>
      <c r="G41" s="390">
        <v>44448</v>
      </c>
      <c r="H41" s="390" t="s">
        <v>791</v>
      </c>
      <c r="I41" s="7">
        <v>2021</v>
      </c>
    </row>
    <row r="42" spans="1:9" x14ac:dyDescent="0.25">
      <c r="A42" s="7" t="s">
        <v>35</v>
      </c>
      <c r="B42" s="7" t="s">
        <v>386</v>
      </c>
      <c r="C42" s="7" t="s">
        <v>25</v>
      </c>
      <c r="D42" s="7" t="s">
        <v>26</v>
      </c>
      <c r="E42" s="7">
        <v>3744</v>
      </c>
      <c r="F42" s="9" t="s">
        <v>837</v>
      </c>
      <c r="G42" s="390">
        <v>44448</v>
      </c>
      <c r="H42" s="390" t="s">
        <v>791</v>
      </c>
      <c r="I42" s="7">
        <v>2021</v>
      </c>
    </row>
    <row r="43" spans="1:9" x14ac:dyDescent="0.25">
      <c r="A43" s="7" t="s">
        <v>35</v>
      </c>
      <c r="B43" s="7" t="s">
        <v>331</v>
      </c>
      <c r="C43" s="7" t="s">
        <v>17</v>
      </c>
      <c r="D43" s="7" t="s">
        <v>18</v>
      </c>
      <c r="E43" s="7">
        <v>5500</v>
      </c>
      <c r="F43" s="9" t="s">
        <v>835</v>
      </c>
      <c r="G43" s="390">
        <v>44448</v>
      </c>
      <c r="H43" s="390" t="s">
        <v>791</v>
      </c>
      <c r="I43" s="7">
        <v>2021</v>
      </c>
    </row>
    <row r="44" spans="1:9" x14ac:dyDescent="0.25">
      <c r="A44" s="7" t="s">
        <v>35</v>
      </c>
      <c r="B44" s="7" t="s">
        <v>868</v>
      </c>
      <c r="C44" s="7" t="s">
        <v>22</v>
      </c>
      <c r="D44" s="7" t="s">
        <v>23</v>
      </c>
      <c r="E44" s="7">
        <v>5500</v>
      </c>
      <c r="F44" s="9" t="s">
        <v>869</v>
      </c>
      <c r="G44" s="390">
        <v>44448</v>
      </c>
      <c r="H44" s="390" t="s">
        <v>791</v>
      </c>
      <c r="I44" s="7">
        <v>2021</v>
      </c>
    </row>
    <row r="45" spans="1:9" x14ac:dyDescent="0.25">
      <c r="A45" s="7" t="s">
        <v>35</v>
      </c>
      <c r="B45" s="7" t="s">
        <v>808</v>
      </c>
      <c r="C45" s="7" t="s">
        <v>11</v>
      </c>
      <c r="D45" s="7" t="s">
        <v>12</v>
      </c>
      <c r="E45" s="7">
        <v>5920</v>
      </c>
      <c r="F45" s="9" t="s">
        <v>888</v>
      </c>
      <c r="G45" s="390">
        <v>44455</v>
      </c>
      <c r="H45" s="390" t="s">
        <v>791</v>
      </c>
      <c r="I45" s="7">
        <v>2021</v>
      </c>
    </row>
    <row r="46" spans="1:9" x14ac:dyDescent="0.25">
      <c r="A46" s="7" t="s">
        <v>35</v>
      </c>
      <c r="B46" s="7" t="s">
        <v>241</v>
      </c>
      <c r="C46" s="7" t="s">
        <v>163</v>
      </c>
      <c r="D46" s="7" t="s">
        <v>164</v>
      </c>
      <c r="E46" s="7">
        <v>5000</v>
      </c>
      <c r="F46" s="9" t="s">
        <v>473</v>
      </c>
      <c r="G46" s="390">
        <v>44462</v>
      </c>
      <c r="H46" s="390" t="s">
        <v>791</v>
      </c>
      <c r="I46" s="7">
        <v>2021</v>
      </c>
    </row>
    <row r="47" spans="1:9" x14ac:dyDescent="0.25">
      <c r="A47" s="7" t="s">
        <v>35</v>
      </c>
      <c r="B47" s="7" t="s">
        <v>383</v>
      </c>
      <c r="C47" s="7" t="s">
        <v>27</v>
      </c>
      <c r="D47" s="7" t="s">
        <v>28</v>
      </c>
      <c r="E47" s="7">
        <v>5400</v>
      </c>
      <c r="F47" s="9" t="s">
        <v>497</v>
      </c>
      <c r="G47" s="390">
        <v>44462</v>
      </c>
      <c r="H47" s="390" t="s">
        <v>791</v>
      </c>
      <c r="I47" s="7">
        <v>2021</v>
      </c>
    </row>
    <row r="48" spans="1:9" x14ac:dyDescent="0.25">
      <c r="A48" s="7" t="s">
        <v>35</v>
      </c>
      <c r="B48" s="7" t="s">
        <v>327</v>
      </c>
      <c r="C48" s="7" t="s">
        <v>25</v>
      </c>
      <c r="D48" s="7" t="s">
        <v>26</v>
      </c>
      <c r="E48" s="7">
        <v>3744</v>
      </c>
      <c r="F48" s="9" t="s">
        <v>827</v>
      </c>
      <c r="G48" s="390">
        <v>44462</v>
      </c>
      <c r="H48" s="390" t="s">
        <v>791</v>
      </c>
      <c r="I48" s="7">
        <v>2021</v>
      </c>
    </row>
    <row r="49" spans="1:9" x14ac:dyDescent="0.25">
      <c r="A49" s="7" t="s">
        <v>35</v>
      </c>
      <c r="B49" s="7" t="s">
        <v>595</v>
      </c>
      <c r="C49" s="7" t="s">
        <v>17</v>
      </c>
      <c r="D49" s="7" t="s">
        <v>18</v>
      </c>
      <c r="E49" s="7">
        <v>5500</v>
      </c>
      <c r="F49" s="9" t="s">
        <v>844</v>
      </c>
      <c r="G49" s="390">
        <v>44462</v>
      </c>
      <c r="H49" s="390" t="s">
        <v>791</v>
      </c>
      <c r="I49" s="7">
        <v>2021</v>
      </c>
    </row>
    <row r="50" spans="1:9" x14ac:dyDescent="0.25">
      <c r="A50" s="7" t="s">
        <v>35</v>
      </c>
      <c r="B50" s="7" t="s">
        <v>815</v>
      </c>
      <c r="C50" s="7" t="s">
        <v>11</v>
      </c>
      <c r="D50" s="7" t="s">
        <v>12</v>
      </c>
      <c r="E50" s="7">
        <v>5920</v>
      </c>
      <c r="F50" s="9" t="s">
        <v>895</v>
      </c>
      <c r="G50" s="390">
        <v>44469</v>
      </c>
      <c r="H50" s="390" t="s">
        <v>791</v>
      </c>
      <c r="I50" s="7">
        <v>2021</v>
      </c>
    </row>
    <row r="51" spans="1:9" x14ac:dyDescent="0.25">
      <c r="A51" s="7" t="s">
        <v>35</v>
      </c>
      <c r="B51" s="7" t="s">
        <v>328</v>
      </c>
      <c r="C51" s="7" t="s">
        <v>25</v>
      </c>
      <c r="D51" s="7" t="s">
        <v>26</v>
      </c>
      <c r="E51" s="7">
        <v>3744</v>
      </c>
      <c r="F51" s="9" t="s">
        <v>828</v>
      </c>
      <c r="G51" s="390">
        <v>44476</v>
      </c>
      <c r="H51" s="390" t="s">
        <v>802</v>
      </c>
      <c r="I51" s="7">
        <v>2021</v>
      </c>
    </row>
    <row r="52" spans="1:9" x14ac:dyDescent="0.25">
      <c r="A52" s="7" t="s">
        <v>35</v>
      </c>
      <c r="B52" s="7" t="s">
        <v>598</v>
      </c>
      <c r="C52" s="7" t="s">
        <v>13</v>
      </c>
      <c r="D52" s="7" t="s">
        <v>14</v>
      </c>
      <c r="E52" s="7">
        <v>2750</v>
      </c>
      <c r="F52" s="9" t="s">
        <v>846</v>
      </c>
      <c r="G52" s="390">
        <v>44476</v>
      </c>
      <c r="H52" s="390" t="s">
        <v>802</v>
      </c>
      <c r="I52" s="7">
        <v>2021</v>
      </c>
    </row>
    <row r="53" spans="1:9" x14ac:dyDescent="0.25">
      <c r="A53" s="7" t="s">
        <v>35</v>
      </c>
      <c r="B53" s="7" t="s">
        <v>501</v>
      </c>
      <c r="C53" s="7" t="s">
        <v>22</v>
      </c>
      <c r="D53" s="7" t="s">
        <v>23</v>
      </c>
      <c r="E53" s="7">
        <v>5500</v>
      </c>
      <c r="F53" s="9" t="s">
        <v>842</v>
      </c>
      <c r="G53" s="390">
        <v>44476</v>
      </c>
      <c r="H53" s="390" t="s">
        <v>802</v>
      </c>
      <c r="I53" s="7">
        <v>2021</v>
      </c>
    </row>
    <row r="54" spans="1:9" x14ac:dyDescent="0.25">
      <c r="A54" s="7" t="s">
        <v>35</v>
      </c>
      <c r="B54" s="7" t="s">
        <v>503</v>
      </c>
      <c r="C54" s="7" t="s">
        <v>17</v>
      </c>
      <c r="D54" s="7" t="s">
        <v>18</v>
      </c>
      <c r="E54" s="7">
        <v>5500</v>
      </c>
      <c r="F54" s="9" t="s">
        <v>873</v>
      </c>
      <c r="G54" s="390">
        <v>44483</v>
      </c>
      <c r="H54" s="390" t="s">
        <v>802</v>
      </c>
      <c r="I54" s="7">
        <v>2021</v>
      </c>
    </row>
    <row r="55" spans="1:9" x14ac:dyDescent="0.25">
      <c r="A55" s="7" t="s">
        <v>35</v>
      </c>
      <c r="B55" s="7" t="s">
        <v>679</v>
      </c>
      <c r="C55" s="7" t="s">
        <v>27</v>
      </c>
      <c r="D55" s="7" t="s">
        <v>28</v>
      </c>
      <c r="E55" s="7">
        <v>5400</v>
      </c>
      <c r="F55" s="9" t="s">
        <v>798</v>
      </c>
      <c r="G55" s="390">
        <v>44490</v>
      </c>
      <c r="H55" s="390" t="s">
        <v>802</v>
      </c>
      <c r="I55" s="7">
        <v>2021</v>
      </c>
    </row>
    <row r="56" spans="1:9" x14ac:dyDescent="0.25">
      <c r="A56" s="7" t="s">
        <v>35</v>
      </c>
      <c r="B56" s="7" t="s">
        <v>388</v>
      </c>
      <c r="C56" s="7" t="s">
        <v>25</v>
      </c>
      <c r="D56" s="7" t="s">
        <v>26</v>
      </c>
      <c r="E56" s="7">
        <v>3744</v>
      </c>
      <c r="F56" s="9" t="s">
        <v>839</v>
      </c>
      <c r="G56" s="390">
        <v>44490</v>
      </c>
      <c r="H56" s="390" t="s">
        <v>802</v>
      </c>
      <c r="I56" s="7">
        <v>2021</v>
      </c>
    </row>
    <row r="57" spans="1:9" x14ac:dyDescent="0.25">
      <c r="A57" s="7" t="s">
        <v>35</v>
      </c>
      <c r="B57" s="7" t="s">
        <v>852</v>
      </c>
      <c r="C57" s="7" t="s">
        <v>17</v>
      </c>
      <c r="D57" s="7" t="s">
        <v>18</v>
      </c>
      <c r="E57" s="7">
        <v>5500</v>
      </c>
      <c r="F57" s="9" t="s">
        <v>866</v>
      </c>
      <c r="G57" s="390">
        <v>44490</v>
      </c>
      <c r="H57" s="390" t="s">
        <v>802</v>
      </c>
      <c r="I57" s="7">
        <v>2021</v>
      </c>
    </row>
    <row r="58" spans="1:9" x14ac:dyDescent="0.25">
      <c r="A58" s="7" t="s">
        <v>35</v>
      </c>
      <c r="B58" s="7" t="s">
        <v>397</v>
      </c>
      <c r="C58" s="7" t="s">
        <v>25</v>
      </c>
      <c r="D58" s="7" t="s">
        <v>26</v>
      </c>
      <c r="E58" s="7">
        <v>3744</v>
      </c>
      <c r="F58" s="9" t="s">
        <v>841</v>
      </c>
      <c r="G58" s="390">
        <v>44504</v>
      </c>
      <c r="H58" s="390" t="s">
        <v>785</v>
      </c>
      <c r="I58" s="7">
        <v>2021</v>
      </c>
    </row>
    <row r="59" spans="1:9" x14ac:dyDescent="0.25">
      <c r="A59" s="7" t="s">
        <v>35</v>
      </c>
      <c r="B59" s="7" t="s">
        <v>604</v>
      </c>
      <c r="C59" s="7" t="s">
        <v>17</v>
      </c>
      <c r="D59" s="7" t="s">
        <v>18</v>
      </c>
      <c r="E59" s="7">
        <v>5500</v>
      </c>
      <c r="F59" s="9" t="s">
        <v>855</v>
      </c>
      <c r="G59" s="390">
        <v>44504</v>
      </c>
      <c r="H59" s="390" t="s">
        <v>785</v>
      </c>
      <c r="I59" s="7">
        <v>2021</v>
      </c>
    </row>
    <row r="60" spans="1:9" x14ac:dyDescent="0.25">
      <c r="A60" s="7" t="s">
        <v>35</v>
      </c>
      <c r="B60" s="7" t="s">
        <v>797</v>
      </c>
      <c r="C60" s="7" t="s">
        <v>27</v>
      </c>
      <c r="D60" s="7" t="s">
        <v>28</v>
      </c>
      <c r="E60" s="7">
        <v>5400</v>
      </c>
      <c r="F60" s="9" t="s">
        <v>799</v>
      </c>
      <c r="G60" s="390">
        <v>44512</v>
      </c>
      <c r="H60" s="390" t="s">
        <v>785</v>
      </c>
      <c r="I60" s="7">
        <v>2021</v>
      </c>
    </row>
    <row r="61" spans="1:9" x14ac:dyDescent="0.25">
      <c r="A61" s="7" t="s">
        <v>35</v>
      </c>
      <c r="B61" s="7" t="s">
        <v>233</v>
      </c>
      <c r="C61" s="7" t="s">
        <v>82</v>
      </c>
      <c r="D61" s="7" t="s">
        <v>92</v>
      </c>
      <c r="E61" s="7">
        <v>5500</v>
      </c>
      <c r="F61" s="9" t="s">
        <v>634</v>
      </c>
      <c r="G61" s="390">
        <v>44518</v>
      </c>
      <c r="H61" s="390" t="s">
        <v>785</v>
      </c>
      <c r="I61" s="7">
        <v>2021</v>
      </c>
    </row>
    <row r="62" spans="1:9" x14ac:dyDescent="0.25">
      <c r="A62" s="7" t="s">
        <v>35</v>
      </c>
      <c r="B62" s="7" t="s">
        <v>804</v>
      </c>
      <c r="C62" s="7" t="s">
        <v>27</v>
      </c>
      <c r="D62" s="7" t="s">
        <v>28</v>
      </c>
      <c r="E62" s="7">
        <v>5400</v>
      </c>
      <c r="F62" s="9" t="s">
        <v>818</v>
      </c>
      <c r="G62" s="390">
        <v>44518</v>
      </c>
      <c r="H62" s="390" t="s">
        <v>785</v>
      </c>
      <c r="I62" s="7">
        <v>2021</v>
      </c>
    </row>
    <row r="63" spans="1:9" x14ac:dyDescent="0.25">
      <c r="A63" s="7" t="s">
        <v>35</v>
      </c>
      <c r="B63" s="7" t="s">
        <v>292</v>
      </c>
      <c r="C63" s="7" t="s">
        <v>25</v>
      </c>
      <c r="D63" s="7" t="s">
        <v>26</v>
      </c>
      <c r="E63" s="7">
        <v>5500</v>
      </c>
      <c r="F63" s="9" t="s">
        <v>922</v>
      </c>
      <c r="G63" s="390">
        <v>44518</v>
      </c>
      <c r="H63" s="390" t="s">
        <v>785</v>
      </c>
      <c r="I63" s="7">
        <v>2021</v>
      </c>
    </row>
    <row r="64" spans="1:9" x14ac:dyDescent="0.25">
      <c r="A64" s="7" t="s">
        <v>35</v>
      </c>
      <c r="B64" s="7" t="s">
        <v>605</v>
      </c>
      <c r="C64" s="7" t="s">
        <v>17</v>
      </c>
      <c r="D64" s="7" t="s">
        <v>18</v>
      </c>
      <c r="E64" s="7">
        <v>5500</v>
      </c>
      <c r="F64" s="9" t="s">
        <v>856</v>
      </c>
      <c r="G64" s="390">
        <v>44518</v>
      </c>
      <c r="H64" s="390" t="s">
        <v>785</v>
      </c>
      <c r="I64" s="7">
        <v>2021</v>
      </c>
    </row>
    <row r="65" spans="1:9" x14ac:dyDescent="0.25">
      <c r="A65" s="7" t="s">
        <v>35</v>
      </c>
      <c r="B65" s="7" t="s">
        <v>265</v>
      </c>
      <c r="C65" s="7" t="s">
        <v>719</v>
      </c>
      <c r="D65" s="7" t="s">
        <v>853</v>
      </c>
      <c r="E65" s="7">
        <v>5500</v>
      </c>
      <c r="F65" s="9" t="s">
        <v>922</v>
      </c>
      <c r="G65" s="390">
        <v>44518</v>
      </c>
      <c r="H65" s="390" t="s">
        <v>785</v>
      </c>
      <c r="I65" s="7">
        <v>2021</v>
      </c>
    </row>
    <row r="66" spans="1:9" x14ac:dyDescent="0.25">
      <c r="A66" s="7" t="s">
        <v>35</v>
      </c>
      <c r="B66" s="7" t="s">
        <v>850</v>
      </c>
      <c r="C66" s="7" t="s">
        <v>17</v>
      </c>
      <c r="D66" s="7" t="s">
        <v>18</v>
      </c>
      <c r="E66" s="7">
        <v>5500</v>
      </c>
      <c r="F66" s="9" t="s">
        <v>864</v>
      </c>
      <c r="G66" s="390">
        <v>44532</v>
      </c>
      <c r="H66" s="390" t="s">
        <v>867</v>
      </c>
      <c r="I66" s="7">
        <v>2021</v>
      </c>
    </row>
    <row r="67" spans="1:9" x14ac:dyDescent="0.25">
      <c r="A67" s="7" t="s">
        <v>35</v>
      </c>
      <c r="B67" s="7" t="s">
        <v>693</v>
      </c>
      <c r="C67" s="7" t="s">
        <v>22</v>
      </c>
      <c r="D67" s="7" t="s">
        <v>23</v>
      </c>
      <c r="E67" s="7">
        <v>5500</v>
      </c>
      <c r="F67" s="9" t="s">
        <v>862</v>
      </c>
      <c r="G67" s="390">
        <v>44532</v>
      </c>
      <c r="H67" s="390" t="s">
        <v>867</v>
      </c>
      <c r="I67" s="7">
        <v>2021</v>
      </c>
    </row>
    <row r="68" spans="1:9" x14ac:dyDescent="0.25">
      <c r="A68" s="7" t="s">
        <v>35</v>
      </c>
      <c r="B68" s="7" t="s">
        <v>603</v>
      </c>
      <c r="C68" s="7" t="s">
        <v>17</v>
      </c>
      <c r="D68" s="7" t="s">
        <v>18</v>
      </c>
      <c r="E68" s="7">
        <v>5500</v>
      </c>
      <c r="F68" s="9" t="s">
        <v>854</v>
      </c>
      <c r="G68" s="390">
        <v>44539</v>
      </c>
      <c r="H68" s="390" t="s">
        <v>867</v>
      </c>
      <c r="I68" s="7">
        <v>2021</v>
      </c>
    </row>
    <row r="69" spans="1:9" x14ac:dyDescent="0.25">
      <c r="A69" s="7" t="s">
        <v>35</v>
      </c>
      <c r="B69" s="7" t="s">
        <v>382</v>
      </c>
      <c r="C69" s="7" t="s">
        <v>27</v>
      </c>
      <c r="D69" s="7" t="s">
        <v>28</v>
      </c>
      <c r="E69" s="7">
        <v>5400</v>
      </c>
      <c r="F69" s="9" t="s">
        <v>651</v>
      </c>
      <c r="G69" s="390">
        <v>44574</v>
      </c>
      <c r="H69" s="390" t="s">
        <v>784</v>
      </c>
      <c r="I69" s="7">
        <v>2022</v>
      </c>
    </row>
    <row r="70" spans="1:9" x14ac:dyDescent="0.25">
      <c r="A70" s="7" t="s">
        <v>35</v>
      </c>
      <c r="B70" s="7" t="s">
        <v>695</v>
      </c>
      <c r="C70" s="7" t="s">
        <v>22</v>
      </c>
      <c r="D70" s="7" t="s">
        <v>23</v>
      </c>
      <c r="E70" s="7">
        <v>5500</v>
      </c>
      <c r="F70" s="9" t="s">
        <v>876</v>
      </c>
      <c r="G70" s="390">
        <v>44574</v>
      </c>
      <c r="H70" s="390" t="s">
        <v>784</v>
      </c>
      <c r="I70" s="7">
        <v>2022</v>
      </c>
    </row>
    <row r="71" spans="1:9" x14ac:dyDescent="0.25">
      <c r="A71" s="7" t="s">
        <v>35</v>
      </c>
      <c r="B71" s="7" t="s">
        <v>609</v>
      </c>
      <c r="C71" s="7" t="s">
        <v>17</v>
      </c>
      <c r="D71" s="7" t="s">
        <v>18</v>
      </c>
      <c r="E71" s="7">
        <v>5500</v>
      </c>
      <c r="F71" s="9" t="s">
        <v>858</v>
      </c>
      <c r="G71" s="390">
        <v>44574</v>
      </c>
      <c r="H71" s="390" t="s">
        <v>784</v>
      </c>
      <c r="I71" s="7">
        <v>2022</v>
      </c>
    </row>
    <row r="72" spans="1:9" x14ac:dyDescent="0.25">
      <c r="A72" s="7" t="s">
        <v>35</v>
      </c>
      <c r="B72" s="7" t="s">
        <v>232</v>
      </c>
      <c r="C72" s="7" t="s">
        <v>82</v>
      </c>
      <c r="D72" s="7" t="s">
        <v>92</v>
      </c>
      <c r="E72" s="7">
        <v>5500</v>
      </c>
      <c r="F72" s="9" t="s">
        <v>633</v>
      </c>
      <c r="G72" s="390">
        <v>44588</v>
      </c>
      <c r="H72" s="390" t="s">
        <v>784</v>
      </c>
      <c r="I72" s="7">
        <v>2022</v>
      </c>
    </row>
    <row r="73" spans="1:9" x14ac:dyDescent="0.25">
      <c r="A73" s="7" t="s">
        <v>35</v>
      </c>
      <c r="B73" s="7" t="s">
        <v>459</v>
      </c>
      <c r="C73" s="7" t="s">
        <v>27</v>
      </c>
      <c r="D73" s="7" t="s">
        <v>28</v>
      </c>
      <c r="E73" s="7">
        <v>5400</v>
      </c>
      <c r="F73" s="9" t="s">
        <v>654</v>
      </c>
      <c r="G73" s="390">
        <v>44588</v>
      </c>
      <c r="H73" s="390" t="s">
        <v>784</v>
      </c>
      <c r="I73" s="7">
        <v>2022</v>
      </c>
    </row>
    <row r="74" spans="1:9" x14ac:dyDescent="0.25">
      <c r="A74" s="7" t="s">
        <v>35</v>
      </c>
      <c r="B74" s="7" t="s">
        <v>613</v>
      </c>
      <c r="C74" s="7" t="s">
        <v>17</v>
      </c>
      <c r="D74" s="7" t="s">
        <v>18</v>
      </c>
      <c r="E74" s="7">
        <v>5500</v>
      </c>
      <c r="F74" s="9" t="s">
        <v>875</v>
      </c>
      <c r="G74" s="390">
        <v>44588</v>
      </c>
      <c r="H74" s="390" t="s">
        <v>784</v>
      </c>
      <c r="I74" s="7">
        <v>2022</v>
      </c>
    </row>
    <row r="75" spans="1:9" x14ac:dyDescent="0.25">
      <c r="A75" s="7" t="s">
        <v>35</v>
      </c>
      <c r="B75" s="7" t="s">
        <v>324</v>
      </c>
      <c r="C75" s="7" t="s">
        <v>36</v>
      </c>
      <c r="D75" s="7" t="s">
        <v>21</v>
      </c>
      <c r="E75" s="7">
        <v>2920</v>
      </c>
      <c r="F75" s="9" t="s">
        <v>825</v>
      </c>
      <c r="G75" s="390">
        <v>44595</v>
      </c>
      <c r="H75" s="390" t="s">
        <v>801</v>
      </c>
      <c r="I75" s="7">
        <v>2022</v>
      </c>
    </row>
    <row r="76" spans="1:9" x14ac:dyDescent="0.25">
      <c r="A76" s="7" t="s">
        <v>35</v>
      </c>
      <c r="B76" s="7" t="s">
        <v>596</v>
      </c>
      <c r="C76" s="7" t="s">
        <v>17</v>
      </c>
      <c r="D76" s="7" t="s">
        <v>18</v>
      </c>
      <c r="E76" s="7">
        <v>5500</v>
      </c>
      <c r="F76" s="9" t="s">
        <v>845</v>
      </c>
      <c r="G76" s="390">
        <v>44602</v>
      </c>
      <c r="H76" s="390" t="s">
        <v>801</v>
      </c>
      <c r="I76" s="7">
        <v>2022</v>
      </c>
    </row>
    <row r="77" spans="1:9" x14ac:dyDescent="0.25">
      <c r="A77" s="7" t="s">
        <v>35</v>
      </c>
      <c r="B77" s="7" t="s">
        <v>678</v>
      </c>
      <c r="C77" s="7" t="s">
        <v>27</v>
      </c>
      <c r="D77" s="7" t="s">
        <v>28</v>
      </c>
      <c r="E77" s="7">
        <v>5400</v>
      </c>
      <c r="F77" s="9" t="s">
        <v>881</v>
      </c>
      <c r="G77" s="390">
        <v>44609</v>
      </c>
      <c r="H77" s="390" t="s">
        <v>801</v>
      </c>
      <c r="I77" s="7">
        <v>2022</v>
      </c>
    </row>
    <row r="78" spans="1:9" x14ac:dyDescent="0.25">
      <c r="A78" s="7" t="s">
        <v>35</v>
      </c>
      <c r="B78" s="7" t="s">
        <v>680</v>
      </c>
      <c r="C78" s="7" t="s">
        <v>27</v>
      </c>
      <c r="D78" s="7" t="s">
        <v>28</v>
      </c>
      <c r="E78" s="7">
        <v>5400</v>
      </c>
      <c r="F78" s="9" t="s">
        <v>882</v>
      </c>
      <c r="G78" s="390">
        <v>44623</v>
      </c>
      <c r="H78" s="390" t="s">
        <v>803</v>
      </c>
      <c r="I78" s="7">
        <v>2022</v>
      </c>
    </row>
    <row r="79" spans="1:9" x14ac:dyDescent="0.25">
      <c r="A79" s="7" t="s">
        <v>35</v>
      </c>
      <c r="B79" s="7" t="s">
        <v>805</v>
      </c>
      <c r="C79" s="7" t="s">
        <v>27</v>
      </c>
      <c r="D79" s="7" t="s">
        <v>28</v>
      </c>
      <c r="E79" s="7">
        <v>5400</v>
      </c>
      <c r="F79" s="9" t="s">
        <v>885</v>
      </c>
      <c r="G79" s="390">
        <v>44651</v>
      </c>
      <c r="H79" s="390" t="s">
        <v>803</v>
      </c>
      <c r="I79" s="7">
        <v>2022</v>
      </c>
    </row>
    <row r="80" spans="1:9" x14ac:dyDescent="0.25">
      <c r="A80" s="7" t="s">
        <v>35</v>
      </c>
      <c r="B80" s="7" t="s">
        <v>599</v>
      </c>
      <c r="C80" s="7" t="s">
        <v>22</v>
      </c>
      <c r="D80" s="7" t="s">
        <v>23</v>
      </c>
      <c r="E80" s="7">
        <v>5500</v>
      </c>
      <c r="F80" s="9" t="s">
        <v>874</v>
      </c>
      <c r="G80" s="390">
        <v>44665</v>
      </c>
      <c r="H80" s="390" t="s">
        <v>847</v>
      </c>
      <c r="I80" s="7">
        <v>2022</v>
      </c>
    </row>
    <row r="81" spans="1:9" x14ac:dyDescent="0.25">
      <c r="A81" s="7" t="s">
        <v>35</v>
      </c>
      <c r="B81" s="7" t="s">
        <v>848</v>
      </c>
      <c r="C81" s="7" t="s">
        <v>720</v>
      </c>
      <c r="D81" s="7" t="s">
        <v>838</v>
      </c>
      <c r="E81" s="7">
        <v>5500</v>
      </c>
      <c r="F81" s="9" t="s">
        <v>860</v>
      </c>
      <c r="G81" s="390">
        <v>44672</v>
      </c>
      <c r="H81" s="390" t="s">
        <v>847</v>
      </c>
      <c r="I81" s="7">
        <v>2022</v>
      </c>
    </row>
    <row r="82" spans="1:9" x14ac:dyDescent="0.25">
      <c r="A82" s="7" t="s">
        <v>35</v>
      </c>
      <c r="B82" s="7" t="s">
        <v>393</v>
      </c>
      <c r="C82" s="7" t="s">
        <v>82</v>
      </c>
      <c r="D82" s="7" t="s">
        <v>92</v>
      </c>
      <c r="E82" s="7">
        <v>5500</v>
      </c>
      <c r="F82" s="9" t="s">
        <v>652</v>
      </c>
      <c r="G82" s="390">
        <v>44693</v>
      </c>
      <c r="H82" s="390" t="s">
        <v>793</v>
      </c>
      <c r="I82" s="7">
        <v>2022</v>
      </c>
    </row>
    <row r="83" spans="1:9" x14ac:dyDescent="0.25">
      <c r="A83" s="7" t="s">
        <v>35</v>
      </c>
      <c r="B83" s="7" t="s">
        <v>187</v>
      </c>
      <c r="C83" s="7" t="s">
        <v>718</v>
      </c>
      <c r="D83" s="7" t="s">
        <v>819</v>
      </c>
      <c r="E83" s="7">
        <v>5500</v>
      </c>
      <c r="F83" s="9" t="s">
        <v>820</v>
      </c>
      <c r="G83" s="390">
        <v>44700</v>
      </c>
      <c r="H83" s="390" t="s">
        <v>793</v>
      </c>
      <c r="I83" s="7">
        <v>2022</v>
      </c>
    </row>
  </sheetData>
  <autoFilter ref="A3:I3" xr:uid="{78ABEB40-77F7-4355-BA2E-554E2B7EC2C2}">
    <sortState xmlns:xlrd2="http://schemas.microsoft.com/office/spreadsheetml/2017/richdata2" ref="A4:I83">
      <sortCondition ref="G3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03B7-F9A6-47DA-9818-2613B4E417A8}">
  <sheetPr>
    <tabColor theme="3" tint="0.39997558519241921"/>
    <pageSetUpPr fitToPage="1"/>
  </sheetPr>
  <dimension ref="A1:AE52"/>
  <sheetViews>
    <sheetView topLeftCell="J17" zoomScale="80" zoomScaleNormal="80" workbookViewId="0">
      <selection sqref="A1:AE52"/>
    </sheetView>
  </sheetViews>
  <sheetFormatPr baseColWidth="10" defaultRowHeight="15" x14ac:dyDescent="0.25"/>
  <cols>
    <col min="1" max="1" width="22" customWidth="1"/>
    <col min="2" max="2" width="17.5703125" bestFit="1" customWidth="1"/>
  </cols>
  <sheetData>
    <row r="1" spans="1:31" x14ac:dyDescent="0.25">
      <c r="A1" s="261" t="s">
        <v>878</v>
      </c>
      <c r="B1" s="261"/>
      <c r="C1" s="261"/>
      <c r="D1" s="261"/>
      <c r="E1" s="261"/>
    </row>
    <row r="2" spans="1:31" s="204" customFormat="1" x14ac:dyDescent="0.25"/>
    <row r="3" spans="1:31" s="76" customFormat="1" x14ac:dyDescent="0.25">
      <c r="A3" s="433" t="s">
        <v>880</v>
      </c>
      <c r="B3" s="433"/>
      <c r="C3" s="433"/>
      <c r="D3" s="433"/>
    </row>
    <row r="4" spans="1:31" s="76" customFormat="1" ht="15.75" thickBot="1" x14ac:dyDescent="0.3">
      <c r="A4" s="431" t="s">
        <v>879</v>
      </c>
      <c r="B4" s="431"/>
      <c r="C4" s="431"/>
    </row>
    <row r="6" spans="1:31" ht="15.75" thickBot="1" x14ac:dyDescent="0.3"/>
    <row r="7" spans="1:31" x14ac:dyDescent="0.25">
      <c r="A7" s="86"/>
      <c r="B7" s="295"/>
      <c r="C7" s="87"/>
      <c r="D7" s="85" t="s">
        <v>190</v>
      </c>
      <c r="E7" s="86" t="s">
        <v>191</v>
      </c>
      <c r="F7" s="397"/>
      <c r="G7" s="85"/>
      <c r="H7" s="86"/>
      <c r="I7" s="86"/>
      <c r="J7" s="86"/>
      <c r="K7" s="86"/>
      <c r="L7" s="86"/>
      <c r="M7" s="86"/>
      <c r="N7" s="86"/>
      <c r="O7" s="86"/>
      <c r="P7" s="86"/>
      <c r="Q7" s="86"/>
      <c r="R7" s="397"/>
      <c r="S7" s="85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397"/>
    </row>
    <row r="8" spans="1:31" x14ac:dyDescent="0.25">
      <c r="A8" s="82"/>
      <c r="B8" s="398"/>
      <c r="C8" s="89"/>
      <c r="D8" s="88">
        <v>2020</v>
      </c>
      <c r="E8" s="82"/>
      <c r="F8" s="399" t="s">
        <v>214</v>
      </c>
      <c r="G8" s="88">
        <v>2021</v>
      </c>
      <c r="H8" s="82"/>
      <c r="I8" s="82"/>
      <c r="J8" s="82"/>
      <c r="K8" s="82"/>
      <c r="L8" s="82"/>
      <c r="M8" s="82"/>
      <c r="N8" s="82"/>
      <c r="O8" s="82"/>
      <c r="P8" s="82"/>
      <c r="Q8" s="82"/>
      <c r="R8" s="399" t="s">
        <v>436</v>
      </c>
      <c r="S8" s="88">
        <v>2022</v>
      </c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399" t="s">
        <v>782</v>
      </c>
    </row>
    <row r="9" spans="1:31" ht="15.75" thickBot="1" x14ac:dyDescent="0.3">
      <c r="A9" s="94" t="s">
        <v>159</v>
      </c>
      <c r="B9" s="297" t="s">
        <v>32</v>
      </c>
      <c r="C9" s="267" t="s">
        <v>776</v>
      </c>
      <c r="D9" s="83">
        <v>11</v>
      </c>
      <c r="E9" s="83">
        <v>12</v>
      </c>
      <c r="F9" s="400"/>
      <c r="G9" s="90">
        <v>1</v>
      </c>
      <c r="H9" s="83">
        <v>2</v>
      </c>
      <c r="I9" s="83">
        <v>3</v>
      </c>
      <c r="J9" s="83">
        <v>4</v>
      </c>
      <c r="K9" s="83">
        <v>5</v>
      </c>
      <c r="L9" s="83">
        <v>6</v>
      </c>
      <c r="M9" s="83">
        <v>7</v>
      </c>
      <c r="N9" s="83">
        <v>9</v>
      </c>
      <c r="O9" s="83">
        <v>10</v>
      </c>
      <c r="P9" s="83">
        <v>11</v>
      </c>
      <c r="Q9" s="83">
        <v>12</v>
      </c>
      <c r="R9" s="400"/>
      <c r="S9" s="90">
        <v>1</v>
      </c>
      <c r="T9" s="83">
        <v>2</v>
      </c>
      <c r="U9" s="83">
        <v>3</v>
      </c>
      <c r="V9" s="83">
        <v>4</v>
      </c>
      <c r="W9" s="83">
        <v>5</v>
      </c>
      <c r="X9" s="83">
        <v>6</v>
      </c>
      <c r="Y9" s="83">
        <v>7</v>
      </c>
      <c r="Z9" s="83">
        <v>8</v>
      </c>
      <c r="AA9" s="83">
        <v>9</v>
      </c>
      <c r="AB9" s="83">
        <v>10</v>
      </c>
      <c r="AC9" s="83">
        <v>11</v>
      </c>
      <c r="AD9" s="83">
        <v>12</v>
      </c>
      <c r="AE9" s="400"/>
    </row>
    <row r="10" spans="1:31" x14ac:dyDescent="0.25">
      <c r="A10" s="401" t="s">
        <v>105</v>
      </c>
      <c r="B10" s="402" t="s">
        <v>117</v>
      </c>
      <c r="C10" s="403" t="s">
        <v>777</v>
      </c>
      <c r="D10" s="405"/>
      <c r="E10" s="405"/>
      <c r="F10" s="406"/>
      <c r="G10" s="404"/>
      <c r="H10" s="405"/>
      <c r="I10" s="430">
        <v>11000</v>
      </c>
      <c r="J10" s="405"/>
      <c r="K10" s="405"/>
      <c r="L10" s="405"/>
      <c r="M10" s="405"/>
      <c r="N10" s="430">
        <v>5500</v>
      </c>
      <c r="O10" s="405"/>
      <c r="P10" s="405"/>
      <c r="Q10" s="405"/>
      <c r="R10" s="406">
        <v>16500</v>
      </c>
      <c r="S10" s="404"/>
      <c r="T10" s="405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6"/>
    </row>
    <row r="11" spans="1:31" x14ac:dyDescent="0.25">
      <c r="A11" s="407"/>
      <c r="B11" s="302" t="s">
        <v>13</v>
      </c>
      <c r="C11" s="408" t="s">
        <v>777</v>
      </c>
      <c r="D11" s="258"/>
      <c r="E11" s="258"/>
      <c r="F11" s="409"/>
      <c r="G11" s="262"/>
      <c r="H11" s="258"/>
      <c r="I11" s="258"/>
      <c r="J11" s="258"/>
      <c r="K11" s="258"/>
      <c r="L11" s="432">
        <v>2750</v>
      </c>
      <c r="M11" s="258"/>
      <c r="N11" s="258"/>
      <c r="O11" s="258"/>
      <c r="P11" s="258"/>
      <c r="Q11" s="258"/>
      <c r="R11" s="409">
        <v>2750</v>
      </c>
      <c r="S11" s="262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409"/>
    </row>
    <row r="12" spans="1:31" x14ac:dyDescent="0.25">
      <c r="A12" s="410"/>
      <c r="B12" s="302"/>
      <c r="C12" s="411" t="s">
        <v>778</v>
      </c>
      <c r="D12" s="413"/>
      <c r="E12" s="413"/>
      <c r="F12" s="414"/>
      <c r="G12" s="412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4"/>
      <c r="S12" s="412"/>
      <c r="T12" s="413"/>
      <c r="U12" s="413">
        <v>2750</v>
      </c>
      <c r="V12" s="413"/>
      <c r="W12" s="413"/>
      <c r="X12" s="413"/>
      <c r="Y12" s="413">
        <v>2750</v>
      </c>
      <c r="Z12" s="413"/>
      <c r="AA12" s="413"/>
      <c r="AB12" s="413"/>
      <c r="AC12" s="413"/>
      <c r="AD12" s="413">
        <v>2750</v>
      </c>
      <c r="AE12" s="414">
        <v>8250</v>
      </c>
    </row>
    <row r="13" spans="1:31" x14ac:dyDescent="0.25">
      <c r="A13" s="407"/>
      <c r="B13" s="302" t="s">
        <v>127</v>
      </c>
      <c r="C13" s="408" t="s">
        <v>777</v>
      </c>
      <c r="D13" s="258"/>
      <c r="E13" s="258"/>
      <c r="F13" s="409"/>
      <c r="G13" s="262">
        <v>700</v>
      </c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409">
        <v>700</v>
      </c>
      <c r="S13" s="262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409"/>
    </row>
    <row r="14" spans="1:31" x14ac:dyDescent="0.25">
      <c r="A14" s="407"/>
      <c r="B14" s="302" t="s">
        <v>36</v>
      </c>
      <c r="C14" s="408" t="s">
        <v>777</v>
      </c>
      <c r="D14" s="258"/>
      <c r="E14" s="258"/>
      <c r="F14" s="409"/>
      <c r="G14" s="262"/>
      <c r="H14" s="258"/>
      <c r="I14" s="258">
        <v>2920</v>
      </c>
      <c r="J14" s="258"/>
      <c r="K14" s="258"/>
      <c r="L14" s="258"/>
      <c r="M14" s="258"/>
      <c r="N14" s="258">
        <v>2920</v>
      </c>
      <c r="O14" s="258"/>
      <c r="P14" s="258"/>
      <c r="Q14" s="258"/>
      <c r="R14" s="409">
        <v>5840</v>
      </c>
      <c r="S14" s="262"/>
      <c r="T14" s="258">
        <v>2920</v>
      </c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409">
        <v>2920</v>
      </c>
    </row>
    <row r="15" spans="1:31" x14ac:dyDescent="0.25">
      <c r="A15" s="407"/>
      <c r="B15" s="302" t="s">
        <v>22</v>
      </c>
      <c r="C15" s="408" t="s">
        <v>777</v>
      </c>
      <c r="D15" s="258"/>
      <c r="E15" s="258"/>
      <c r="F15" s="409"/>
      <c r="G15" s="262">
        <v>5500</v>
      </c>
      <c r="H15" s="258">
        <v>5500</v>
      </c>
      <c r="I15" s="258"/>
      <c r="J15" s="258">
        <v>5500</v>
      </c>
      <c r="K15" s="258"/>
      <c r="L15" s="434">
        <v>5500</v>
      </c>
      <c r="M15" s="258">
        <v>5500</v>
      </c>
      <c r="N15" s="258"/>
      <c r="O15" s="258">
        <v>5500</v>
      </c>
      <c r="P15" s="258"/>
      <c r="Q15" s="258">
        <v>5500</v>
      </c>
      <c r="R15" s="409">
        <v>38500</v>
      </c>
      <c r="S15" s="262">
        <v>5500</v>
      </c>
      <c r="T15" s="258"/>
      <c r="U15" s="258"/>
      <c r="V15" s="258">
        <v>5500</v>
      </c>
      <c r="W15" s="258"/>
      <c r="X15" s="258"/>
      <c r="Y15" s="258"/>
      <c r="Z15" s="258"/>
      <c r="AA15" s="258"/>
      <c r="AB15" s="258"/>
      <c r="AC15" s="258"/>
      <c r="AD15" s="258"/>
      <c r="AE15" s="409">
        <v>11000</v>
      </c>
    </row>
    <row r="16" spans="1:31" x14ac:dyDescent="0.25">
      <c r="A16" s="410"/>
      <c r="B16" s="302"/>
      <c r="C16" s="411" t="s">
        <v>778</v>
      </c>
      <c r="D16" s="413"/>
      <c r="E16" s="413"/>
      <c r="F16" s="414"/>
      <c r="G16" s="412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4"/>
      <c r="S16" s="412"/>
      <c r="T16" s="413"/>
      <c r="U16" s="413"/>
      <c r="V16" s="413"/>
      <c r="W16" s="413"/>
      <c r="X16" s="413"/>
      <c r="Y16" s="413"/>
      <c r="Z16" s="413"/>
      <c r="AA16" s="413">
        <v>2750</v>
      </c>
      <c r="AB16" s="413">
        <v>2750</v>
      </c>
      <c r="AC16" s="413">
        <v>2750</v>
      </c>
      <c r="AD16" s="413">
        <v>2750</v>
      </c>
      <c r="AE16" s="414">
        <v>11000</v>
      </c>
    </row>
    <row r="17" spans="1:31" x14ac:dyDescent="0.25">
      <c r="A17" s="407"/>
      <c r="B17" s="302" t="s">
        <v>720</v>
      </c>
      <c r="C17" s="408" t="s">
        <v>777</v>
      </c>
      <c r="D17" s="258"/>
      <c r="E17" s="258"/>
      <c r="F17" s="409"/>
      <c r="G17" s="262"/>
      <c r="H17" s="258"/>
      <c r="I17" s="258"/>
      <c r="J17" s="258"/>
      <c r="K17" s="258"/>
      <c r="L17" s="258"/>
      <c r="M17" s="258"/>
      <c r="N17" s="434">
        <v>5500</v>
      </c>
      <c r="O17" s="258"/>
      <c r="P17" s="258"/>
      <c r="Q17" s="258"/>
      <c r="R17" s="409">
        <v>5500</v>
      </c>
      <c r="S17" s="262"/>
      <c r="T17" s="258"/>
      <c r="U17" s="258"/>
      <c r="V17" s="258">
        <v>5500</v>
      </c>
      <c r="W17" s="258"/>
      <c r="X17" s="258"/>
      <c r="Y17" s="258"/>
      <c r="Z17" s="258"/>
      <c r="AA17" s="258"/>
      <c r="AB17" s="258"/>
      <c r="AC17" s="258"/>
      <c r="AD17" s="258"/>
      <c r="AE17" s="409">
        <v>5500</v>
      </c>
    </row>
    <row r="18" spans="1:31" x14ac:dyDescent="0.25">
      <c r="A18" s="407"/>
      <c r="B18" s="302" t="s">
        <v>718</v>
      </c>
      <c r="C18" s="408" t="s">
        <v>777</v>
      </c>
      <c r="D18" s="258"/>
      <c r="E18" s="258"/>
      <c r="F18" s="409"/>
      <c r="G18" s="262"/>
      <c r="H18" s="258"/>
      <c r="I18" s="258"/>
      <c r="J18" s="258"/>
      <c r="K18" s="258"/>
      <c r="L18" s="258"/>
      <c r="M18" s="258"/>
      <c r="N18" s="258"/>
      <c r="O18" s="258">
        <v>5500</v>
      </c>
      <c r="P18" s="258"/>
      <c r="Q18" s="258"/>
      <c r="R18" s="409">
        <v>5500</v>
      </c>
      <c r="S18" s="262"/>
      <c r="T18" s="258"/>
      <c r="U18" s="258"/>
      <c r="V18" s="258"/>
      <c r="W18" s="258">
        <v>5500</v>
      </c>
      <c r="X18" s="258"/>
      <c r="Y18" s="258"/>
      <c r="Z18" s="258"/>
      <c r="AA18" s="258"/>
      <c r="AB18" s="258"/>
      <c r="AC18" s="258"/>
      <c r="AD18" s="258"/>
      <c r="AE18" s="409">
        <v>5500</v>
      </c>
    </row>
    <row r="19" spans="1:31" x14ac:dyDescent="0.25">
      <c r="A19" s="410"/>
      <c r="B19" s="302"/>
      <c r="C19" s="411" t="s">
        <v>778</v>
      </c>
      <c r="D19" s="413"/>
      <c r="E19" s="413"/>
      <c r="F19" s="414"/>
      <c r="G19" s="412"/>
      <c r="H19" s="413"/>
      <c r="I19" s="413"/>
      <c r="J19" s="413"/>
      <c r="K19" s="413"/>
      <c r="L19" s="413">
        <v>5500</v>
      </c>
      <c r="M19" s="413"/>
      <c r="N19" s="413"/>
      <c r="O19" s="413">
        <v>5500</v>
      </c>
      <c r="P19" s="413"/>
      <c r="Q19" s="413"/>
      <c r="R19" s="414">
        <v>11000</v>
      </c>
      <c r="S19" s="412"/>
      <c r="T19" s="413">
        <v>5500</v>
      </c>
      <c r="U19" s="413"/>
      <c r="V19" s="413"/>
      <c r="W19" s="413"/>
      <c r="X19" s="413"/>
      <c r="Y19" s="413">
        <v>5500</v>
      </c>
      <c r="Z19" s="413"/>
      <c r="AA19" s="413"/>
      <c r="AB19" s="413">
        <v>5500</v>
      </c>
      <c r="AC19" s="413"/>
      <c r="AD19" s="413"/>
      <c r="AE19" s="414">
        <v>16500</v>
      </c>
    </row>
    <row r="20" spans="1:31" x14ac:dyDescent="0.25">
      <c r="A20" s="407"/>
      <c r="B20" s="302" t="s">
        <v>19</v>
      </c>
      <c r="C20" s="408" t="s">
        <v>777</v>
      </c>
      <c r="D20" s="258"/>
      <c r="E20" s="258"/>
      <c r="F20" s="409"/>
      <c r="G20" s="262"/>
      <c r="H20" s="258">
        <v>5500</v>
      </c>
      <c r="I20" s="258"/>
      <c r="J20" s="258"/>
      <c r="K20" s="258"/>
      <c r="L20" s="258"/>
      <c r="M20" s="258"/>
      <c r="N20" s="258"/>
      <c r="O20" s="258"/>
      <c r="P20" s="258"/>
      <c r="Q20" s="258"/>
      <c r="R20" s="409">
        <v>5500</v>
      </c>
      <c r="S20" s="262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409"/>
    </row>
    <row r="21" spans="1:31" x14ac:dyDescent="0.25">
      <c r="A21" s="410"/>
      <c r="B21" s="302"/>
      <c r="C21" s="411" t="s">
        <v>778</v>
      </c>
      <c r="D21" s="413"/>
      <c r="E21" s="413"/>
      <c r="F21" s="414"/>
      <c r="G21" s="412"/>
      <c r="H21" s="413"/>
      <c r="I21" s="413"/>
      <c r="J21" s="413"/>
      <c r="K21" s="413"/>
      <c r="L21" s="413">
        <v>5500</v>
      </c>
      <c r="M21" s="413"/>
      <c r="N21" s="413"/>
      <c r="O21" s="413">
        <v>5500</v>
      </c>
      <c r="P21" s="413"/>
      <c r="Q21" s="413"/>
      <c r="R21" s="414">
        <v>11000</v>
      </c>
      <c r="S21" s="412"/>
      <c r="T21" s="413">
        <v>5500</v>
      </c>
      <c r="U21" s="413"/>
      <c r="V21" s="413"/>
      <c r="W21" s="413">
        <v>5500</v>
      </c>
      <c r="X21" s="413"/>
      <c r="Y21" s="413"/>
      <c r="Z21" s="413"/>
      <c r="AA21" s="413"/>
      <c r="AB21" s="413"/>
      <c r="AC21" s="413"/>
      <c r="AD21" s="413"/>
      <c r="AE21" s="414">
        <v>11000</v>
      </c>
    </row>
    <row r="22" spans="1:31" x14ac:dyDescent="0.25">
      <c r="A22" s="410"/>
      <c r="B22" s="302" t="s">
        <v>719</v>
      </c>
      <c r="C22" s="411" t="s">
        <v>778</v>
      </c>
      <c r="D22" s="413"/>
      <c r="E22" s="413"/>
      <c r="F22" s="414"/>
      <c r="G22" s="412"/>
      <c r="H22" s="413"/>
      <c r="I22" s="413"/>
      <c r="J22" s="413"/>
      <c r="K22" s="413"/>
      <c r="L22" s="413">
        <v>5500</v>
      </c>
      <c r="M22" s="413"/>
      <c r="N22" s="413"/>
      <c r="O22" s="413"/>
      <c r="P22" s="413"/>
      <c r="Q22" s="413">
        <v>2750</v>
      </c>
      <c r="R22" s="414">
        <v>8250</v>
      </c>
      <c r="S22" s="412">
        <v>5500</v>
      </c>
      <c r="T22" s="413"/>
      <c r="U22" s="413"/>
      <c r="V22" s="413">
        <v>5500</v>
      </c>
      <c r="W22" s="413"/>
      <c r="X22" s="413"/>
      <c r="Y22" s="413"/>
      <c r="Z22" s="413"/>
      <c r="AA22" s="413"/>
      <c r="AB22" s="413"/>
      <c r="AC22" s="413"/>
      <c r="AD22" s="413"/>
      <c r="AE22" s="414">
        <v>11000</v>
      </c>
    </row>
    <row r="23" spans="1:31" x14ac:dyDescent="0.25">
      <c r="A23" s="407"/>
      <c r="B23" s="302" t="s">
        <v>25</v>
      </c>
      <c r="C23" s="408" t="s">
        <v>777</v>
      </c>
      <c r="D23" s="258"/>
      <c r="E23" s="258">
        <v>11228</v>
      </c>
      <c r="F23" s="409">
        <v>11228</v>
      </c>
      <c r="G23" s="435">
        <v>11228</v>
      </c>
      <c r="H23" s="258"/>
      <c r="I23" s="258"/>
      <c r="J23" s="432">
        <v>3744</v>
      </c>
      <c r="K23" s="258"/>
      <c r="L23" s="258"/>
      <c r="M23" s="434">
        <v>3744</v>
      </c>
      <c r="N23" s="258">
        <v>3744</v>
      </c>
      <c r="O23" s="258">
        <v>3744</v>
      </c>
      <c r="P23" s="258">
        <v>3744</v>
      </c>
      <c r="Q23" s="258"/>
      <c r="R23" s="409">
        <v>29948</v>
      </c>
      <c r="S23" s="262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409"/>
    </row>
    <row r="24" spans="1:31" x14ac:dyDescent="0.25">
      <c r="A24" s="410"/>
      <c r="B24" s="302"/>
      <c r="C24" s="411" t="s">
        <v>778</v>
      </c>
      <c r="D24" s="413"/>
      <c r="E24" s="413"/>
      <c r="F24" s="414"/>
      <c r="G24" s="412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4"/>
      <c r="S24" s="412"/>
      <c r="T24" s="413">
        <v>11220</v>
      </c>
      <c r="U24" s="413">
        <v>11220</v>
      </c>
      <c r="V24" s="413">
        <v>3740</v>
      </c>
      <c r="W24" s="413"/>
      <c r="X24" s="413"/>
      <c r="Y24" s="413"/>
      <c r="Z24" s="413">
        <v>7480</v>
      </c>
      <c r="AA24" s="413">
        <v>7480</v>
      </c>
      <c r="AB24" s="413"/>
      <c r="AC24" s="413">
        <v>11220</v>
      </c>
      <c r="AD24" s="413">
        <v>3740</v>
      </c>
      <c r="AE24" s="414">
        <v>56100</v>
      </c>
    </row>
    <row r="25" spans="1:31" x14ac:dyDescent="0.25">
      <c r="A25" s="407"/>
      <c r="B25" s="302" t="s">
        <v>17</v>
      </c>
      <c r="C25" s="408" t="s">
        <v>777</v>
      </c>
      <c r="D25" s="258"/>
      <c r="E25" s="258"/>
      <c r="F25" s="409"/>
      <c r="G25" s="262"/>
      <c r="H25" s="432">
        <v>6880</v>
      </c>
      <c r="I25" s="258"/>
      <c r="J25" s="432">
        <v>5500</v>
      </c>
      <c r="K25" s="434">
        <v>5500</v>
      </c>
      <c r="L25" s="258">
        <v>5500</v>
      </c>
      <c r="M25" s="434">
        <v>11000</v>
      </c>
      <c r="N25" s="258">
        <v>16500</v>
      </c>
      <c r="O25" s="258">
        <v>5500</v>
      </c>
      <c r="P25" s="258">
        <v>11000</v>
      </c>
      <c r="Q25" s="258">
        <v>5500</v>
      </c>
      <c r="R25" s="409">
        <v>72880</v>
      </c>
      <c r="S25" s="262">
        <v>5500</v>
      </c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409">
        <v>5500</v>
      </c>
    </row>
    <row r="26" spans="1:31" x14ac:dyDescent="0.25">
      <c r="A26" s="410"/>
      <c r="B26" s="302"/>
      <c r="C26" s="411" t="s">
        <v>778</v>
      </c>
      <c r="D26" s="413"/>
      <c r="E26" s="413"/>
      <c r="F26" s="414"/>
      <c r="G26" s="412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4"/>
      <c r="S26" s="412"/>
      <c r="T26" s="413">
        <v>5500</v>
      </c>
      <c r="U26" s="413">
        <v>22000</v>
      </c>
      <c r="V26" s="413">
        <v>22000</v>
      </c>
      <c r="W26" s="413">
        <v>5500</v>
      </c>
      <c r="X26" s="413">
        <v>11000</v>
      </c>
      <c r="Y26" s="413">
        <v>11000</v>
      </c>
      <c r="Z26" s="413"/>
      <c r="AA26" s="413">
        <v>27500</v>
      </c>
      <c r="AB26" s="413">
        <v>16500</v>
      </c>
      <c r="AC26" s="413">
        <v>38500</v>
      </c>
      <c r="AD26" s="413">
        <v>5500</v>
      </c>
      <c r="AE26" s="414">
        <v>165000</v>
      </c>
    </row>
    <row r="27" spans="1:31" x14ac:dyDescent="0.25">
      <c r="A27" s="407"/>
      <c r="B27" s="302" t="s">
        <v>15</v>
      </c>
      <c r="C27" s="408" t="s">
        <v>777</v>
      </c>
      <c r="D27" s="258"/>
      <c r="E27" s="258"/>
      <c r="F27" s="409"/>
      <c r="G27" s="262"/>
      <c r="H27" s="258"/>
      <c r="I27" s="258"/>
      <c r="J27" s="258"/>
      <c r="K27" s="258"/>
      <c r="L27" s="258">
        <v>794</v>
      </c>
      <c r="M27" s="258"/>
      <c r="N27" s="258"/>
      <c r="O27" s="258"/>
      <c r="P27" s="258"/>
      <c r="Q27" s="258"/>
      <c r="R27" s="409">
        <v>794</v>
      </c>
      <c r="S27" s="262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409"/>
    </row>
    <row r="28" spans="1:31" ht="15.75" thickBot="1" x14ac:dyDescent="0.3">
      <c r="A28" s="415" t="s">
        <v>741</v>
      </c>
      <c r="B28" s="416"/>
      <c r="C28" s="417"/>
      <c r="D28" s="419"/>
      <c r="E28" s="419">
        <v>11228</v>
      </c>
      <c r="F28" s="420">
        <v>11228</v>
      </c>
      <c r="G28" s="418">
        <v>17428</v>
      </c>
      <c r="H28" s="419">
        <v>17880</v>
      </c>
      <c r="I28" s="419">
        <v>13920</v>
      </c>
      <c r="J28" s="419">
        <v>14744</v>
      </c>
      <c r="K28" s="419">
        <v>5500</v>
      </c>
      <c r="L28" s="419">
        <v>31044</v>
      </c>
      <c r="M28" s="419">
        <v>20244</v>
      </c>
      <c r="N28" s="419">
        <v>34164</v>
      </c>
      <c r="O28" s="419">
        <v>31244</v>
      </c>
      <c r="P28" s="419">
        <v>14744</v>
      </c>
      <c r="Q28" s="419">
        <v>13750</v>
      </c>
      <c r="R28" s="420">
        <v>214662</v>
      </c>
      <c r="S28" s="418">
        <v>16500</v>
      </c>
      <c r="T28" s="419">
        <v>30640</v>
      </c>
      <c r="U28" s="419">
        <v>35970</v>
      </c>
      <c r="V28" s="419">
        <v>42240</v>
      </c>
      <c r="W28" s="419">
        <v>16500</v>
      </c>
      <c r="X28" s="419">
        <v>11000</v>
      </c>
      <c r="Y28" s="419">
        <v>19250</v>
      </c>
      <c r="Z28" s="419">
        <v>7480</v>
      </c>
      <c r="AA28" s="419">
        <v>37730</v>
      </c>
      <c r="AB28" s="419">
        <v>24750</v>
      </c>
      <c r="AC28" s="419">
        <v>52470</v>
      </c>
      <c r="AD28" s="419">
        <v>14740</v>
      </c>
      <c r="AE28" s="420">
        <v>309270</v>
      </c>
    </row>
    <row r="29" spans="1:31" x14ac:dyDescent="0.25">
      <c r="A29" s="401" t="s">
        <v>390</v>
      </c>
      <c r="B29" s="402" t="s">
        <v>27</v>
      </c>
      <c r="C29" s="403" t="s">
        <v>777</v>
      </c>
      <c r="D29" s="405"/>
      <c r="E29" s="405"/>
      <c r="F29" s="406"/>
      <c r="G29" s="404"/>
      <c r="H29" s="405"/>
      <c r="I29" s="405"/>
      <c r="J29" s="405"/>
      <c r="K29" s="405"/>
      <c r="L29" s="405">
        <v>5400</v>
      </c>
      <c r="M29" s="405">
        <v>5400</v>
      </c>
      <c r="N29" s="405">
        <v>10800</v>
      </c>
      <c r="O29" s="405">
        <v>5400</v>
      </c>
      <c r="P29" s="405">
        <v>10800</v>
      </c>
      <c r="Q29" s="405"/>
      <c r="R29" s="406">
        <v>37800.03</v>
      </c>
      <c r="S29" s="404">
        <v>10800</v>
      </c>
      <c r="T29" s="405">
        <v>5400</v>
      </c>
      <c r="U29" s="405">
        <v>10800</v>
      </c>
      <c r="V29" s="405"/>
      <c r="W29" s="405"/>
      <c r="X29" s="405"/>
      <c r="Y29" s="405"/>
      <c r="Z29" s="405"/>
      <c r="AA29" s="405"/>
      <c r="AB29" s="405"/>
      <c r="AC29" s="405"/>
      <c r="AD29" s="405"/>
      <c r="AE29" s="406">
        <v>27000</v>
      </c>
    </row>
    <row r="30" spans="1:31" ht="15.75" thickBot="1" x14ac:dyDescent="0.3">
      <c r="A30" s="415" t="s">
        <v>779</v>
      </c>
      <c r="B30" s="416"/>
      <c r="C30" s="417"/>
      <c r="D30" s="419"/>
      <c r="E30" s="419"/>
      <c r="F30" s="420"/>
      <c r="G30" s="418"/>
      <c r="H30" s="419"/>
      <c r="I30" s="419"/>
      <c r="J30" s="419"/>
      <c r="K30" s="419"/>
      <c r="L30" s="419">
        <v>5400</v>
      </c>
      <c r="M30" s="419">
        <v>5400</v>
      </c>
      <c r="N30" s="419">
        <v>10800</v>
      </c>
      <c r="O30" s="419">
        <v>5400</v>
      </c>
      <c r="P30" s="419">
        <v>10800</v>
      </c>
      <c r="Q30" s="419"/>
      <c r="R30" s="420">
        <v>37800.03</v>
      </c>
      <c r="S30" s="418">
        <v>10800</v>
      </c>
      <c r="T30" s="419">
        <v>5400</v>
      </c>
      <c r="U30" s="419">
        <v>10800</v>
      </c>
      <c r="V30" s="419"/>
      <c r="W30" s="419"/>
      <c r="X30" s="419"/>
      <c r="Y30" s="419"/>
      <c r="Z30" s="419"/>
      <c r="AA30" s="419"/>
      <c r="AB30" s="419"/>
      <c r="AC30" s="419"/>
      <c r="AD30" s="419"/>
      <c r="AE30" s="420">
        <v>27000</v>
      </c>
    </row>
    <row r="31" spans="1:31" x14ac:dyDescent="0.25">
      <c r="A31" s="421" t="s">
        <v>106</v>
      </c>
      <c r="B31" s="402" t="s">
        <v>350</v>
      </c>
      <c r="C31" s="422" t="s">
        <v>778</v>
      </c>
      <c r="D31" s="424"/>
      <c r="E31" s="424"/>
      <c r="F31" s="425"/>
      <c r="G31" s="423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5"/>
      <c r="S31" s="423"/>
      <c r="T31" s="424">
        <v>5500</v>
      </c>
      <c r="U31" s="424"/>
      <c r="V31" s="424"/>
      <c r="W31" s="424">
        <v>5500</v>
      </c>
      <c r="X31" s="424"/>
      <c r="Y31" s="424"/>
      <c r="Z31" s="424"/>
      <c r="AA31" s="424"/>
      <c r="AB31" s="424"/>
      <c r="AC31" s="424"/>
      <c r="AD31" s="424"/>
      <c r="AE31" s="425">
        <v>11000</v>
      </c>
    </row>
    <row r="32" spans="1:31" x14ac:dyDescent="0.25">
      <c r="A32" s="407"/>
      <c r="B32" s="302" t="s">
        <v>163</v>
      </c>
      <c r="C32" s="408" t="s">
        <v>777</v>
      </c>
      <c r="D32" s="258"/>
      <c r="E32" s="258"/>
      <c r="F32" s="409"/>
      <c r="G32" s="262"/>
      <c r="H32" s="258"/>
      <c r="I32" s="258"/>
      <c r="J32" s="258"/>
      <c r="K32" s="258"/>
      <c r="L32" s="258"/>
      <c r="M32" s="258">
        <v>10000</v>
      </c>
      <c r="N32" s="258">
        <v>10000</v>
      </c>
      <c r="O32" s="258"/>
      <c r="P32" s="258"/>
      <c r="Q32" s="258"/>
      <c r="R32" s="409">
        <v>20000</v>
      </c>
      <c r="S32" s="262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409"/>
    </row>
    <row r="33" spans="1:31" x14ac:dyDescent="0.25">
      <c r="A33" s="410"/>
      <c r="B33" s="302"/>
      <c r="C33" s="411" t="s">
        <v>778</v>
      </c>
      <c r="D33" s="413"/>
      <c r="E33" s="413"/>
      <c r="F33" s="414"/>
      <c r="G33" s="412"/>
      <c r="H33" s="413"/>
      <c r="I33" s="413"/>
      <c r="J33" s="413"/>
      <c r="K33" s="413"/>
      <c r="L33" s="413"/>
      <c r="M33" s="413"/>
      <c r="N33" s="413">
        <v>5000</v>
      </c>
      <c r="O33" s="413">
        <v>5000</v>
      </c>
      <c r="P33" s="413">
        <v>5000</v>
      </c>
      <c r="Q33" s="413">
        <v>5000</v>
      </c>
      <c r="R33" s="414">
        <v>20000</v>
      </c>
      <c r="S33" s="412">
        <v>5000</v>
      </c>
      <c r="T33" s="413">
        <v>5000</v>
      </c>
      <c r="U33" s="413"/>
      <c r="V33" s="413">
        <v>5000</v>
      </c>
      <c r="W33" s="413">
        <v>5000</v>
      </c>
      <c r="X33" s="413">
        <v>5000</v>
      </c>
      <c r="Y33" s="413"/>
      <c r="Z33" s="413"/>
      <c r="AA33" s="413">
        <v>5000</v>
      </c>
      <c r="AB33" s="413">
        <v>5000</v>
      </c>
      <c r="AC33" s="413">
        <v>5000</v>
      </c>
      <c r="AD33" s="413"/>
      <c r="AE33" s="414">
        <v>40000</v>
      </c>
    </row>
    <row r="34" spans="1:31" x14ac:dyDescent="0.25">
      <c r="A34" s="407"/>
      <c r="B34" s="302" t="s">
        <v>11</v>
      </c>
      <c r="C34" s="408" t="s">
        <v>777</v>
      </c>
      <c r="D34" s="258"/>
      <c r="E34" s="258"/>
      <c r="F34" s="409"/>
      <c r="G34" s="262"/>
      <c r="H34" s="258"/>
      <c r="I34" s="258"/>
      <c r="J34" s="258"/>
      <c r="K34" s="258"/>
      <c r="L34" s="258">
        <v>5920</v>
      </c>
      <c r="M34" s="258">
        <v>5920</v>
      </c>
      <c r="N34" s="258">
        <v>11840</v>
      </c>
      <c r="O34" s="258"/>
      <c r="P34" s="258"/>
      <c r="Q34" s="258"/>
      <c r="R34" s="409">
        <v>23680</v>
      </c>
      <c r="S34" s="262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409"/>
    </row>
    <row r="35" spans="1:31" x14ac:dyDescent="0.25">
      <c r="A35" s="410"/>
      <c r="B35" s="302"/>
      <c r="C35" s="411" t="s">
        <v>778</v>
      </c>
      <c r="D35" s="413"/>
      <c r="E35" s="413"/>
      <c r="F35" s="414"/>
      <c r="G35" s="412"/>
      <c r="H35" s="413"/>
      <c r="I35" s="413"/>
      <c r="J35" s="413"/>
      <c r="K35" s="413"/>
      <c r="L35" s="413"/>
      <c r="M35" s="413"/>
      <c r="N35" s="413"/>
      <c r="O35" s="413">
        <v>11840</v>
      </c>
      <c r="P35" s="413">
        <v>5920</v>
      </c>
      <c r="Q35" s="413">
        <v>5920</v>
      </c>
      <c r="R35" s="414">
        <v>23680</v>
      </c>
      <c r="S35" s="412">
        <v>5920</v>
      </c>
      <c r="T35" s="413">
        <v>5920</v>
      </c>
      <c r="U35" s="413">
        <v>5920</v>
      </c>
      <c r="V35" s="413">
        <v>2590</v>
      </c>
      <c r="W35" s="413"/>
      <c r="X35" s="413">
        <v>8880</v>
      </c>
      <c r="Y35" s="413">
        <v>2960</v>
      </c>
      <c r="Z35" s="413"/>
      <c r="AA35" s="413">
        <v>5920</v>
      </c>
      <c r="AB35" s="413">
        <v>5920</v>
      </c>
      <c r="AC35" s="413">
        <v>2960</v>
      </c>
      <c r="AD35" s="413">
        <v>5920</v>
      </c>
      <c r="AE35" s="414">
        <v>52910</v>
      </c>
    </row>
    <row r="36" spans="1:31" x14ac:dyDescent="0.25">
      <c r="A36" s="407"/>
      <c r="B36" s="302" t="s">
        <v>82</v>
      </c>
      <c r="C36" s="408" t="s">
        <v>777</v>
      </c>
      <c r="D36" s="258"/>
      <c r="E36" s="258"/>
      <c r="F36" s="409"/>
      <c r="G36" s="262"/>
      <c r="H36" s="258"/>
      <c r="I36" s="258"/>
      <c r="J36" s="258"/>
      <c r="K36" s="258"/>
      <c r="L36" s="258"/>
      <c r="M36" s="258"/>
      <c r="N36" s="258"/>
      <c r="O36" s="258"/>
      <c r="P36" s="258">
        <v>5500</v>
      </c>
      <c r="Q36" s="258"/>
      <c r="R36" s="409">
        <v>5500</v>
      </c>
      <c r="S36" s="262">
        <v>5500</v>
      </c>
      <c r="T36" s="258"/>
      <c r="U36" s="258"/>
      <c r="V36" s="258"/>
      <c r="W36" s="258">
        <v>5500</v>
      </c>
      <c r="X36" s="258"/>
      <c r="Y36" s="258"/>
      <c r="Z36" s="258"/>
      <c r="AA36" s="258"/>
      <c r="AB36" s="258"/>
      <c r="AC36" s="258"/>
      <c r="AD36" s="258"/>
      <c r="AE36" s="409">
        <v>11000</v>
      </c>
    </row>
    <row r="37" spans="1:31" x14ac:dyDescent="0.25">
      <c r="A37" s="410"/>
      <c r="B37" s="302"/>
      <c r="C37" s="411" t="s">
        <v>778</v>
      </c>
      <c r="D37" s="413"/>
      <c r="E37" s="413"/>
      <c r="F37" s="414"/>
      <c r="G37" s="412"/>
      <c r="H37" s="413"/>
      <c r="I37" s="413"/>
      <c r="J37" s="413"/>
      <c r="K37" s="413"/>
      <c r="L37" s="413"/>
      <c r="M37" s="413"/>
      <c r="N37" s="413"/>
      <c r="O37" s="413"/>
      <c r="P37" s="413"/>
      <c r="Q37" s="413"/>
      <c r="R37" s="414"/>
      <c r="S37" s="412"/>
      <c r="T37" s="413"/>
      <c r="U37" s="413"/>
      <c r="V37" s="413"/>
      <c r="W37" s="413"/>
      <c r="X37" s="413"/>
      <c r="Y37" s="413"/>
      <c r="Z37" s="413"/>
      <c r="AA37" s="413">
        <v>5500</v>
      </c>
      <c r="AB37" s="413"/>
      <c r="AC37" s="413"/>
      <c r="AD37" s="413">
        <v>5500</v>
      </c>
      <c r="AE37" s="414">
        <v>11000</v>
      </c>
    </row>
    <row r="38" spans="1:31" x14ac:dyDescent="0.25">
      <c r="A38" s="407"/>
      <c r="B38" s="302" t="s">
        <v>55</v>
      </c>
      <c r="C38" s="408" t="s">
        <v>777</v>
      </c>
      <c r="D38" s="258"/>
      <c r="E38" s="258"/>
      <c r="F38" s="409"/>
      <c r="G38" s="262">
        <v>3032</v>
      </c>
      <c r="H38" s="258">
        <v>3032</v>
      </c>
      <c r="I38" s="258"/>
      <c r="J38" s="258"/>
      <c r="K38" s="258"/>
      <c r="L38" s="258">
        <v>3032</v>
      </c>
      <c r="M38" s="258"/>
      <c r="N38" s="258"/>
      <c r="O38" s="258"/>
      <c r="P38" s="258"/>
      <c r="Q38" s="258"/>
      <c r="R38" s="409">
        <v>9096</v>
      </c>
      <c r="S38" s="262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409"/>
    </row>
    <row r="39" spans="1:31" x14ac:dyDescent="0.25">
      <c r="A39" s="410"/>
      <c r="B39" s="302"/>
      <c r="C39" s="411" t="s">
        <v>778</v>
      </c>
      <c r="D39" s="413"/>
      <c r="E39" s="413"/>
      <c r="F39" s="414"/>
      <c r="G39" s="412"/>
      <c r="H39" s="413"/>
      <c r="I39" s="413"/>
      <c r="J39" s="413"/>
      <c r="K39" s="413"/>
      <c r="L39" s="413"/>
      <c r="M39" s="413"/>
      <c r="N39" s="413"/>
      <c r="O39" s="413"/>
      <c r="P39" s="413">
        <v>3032</v>
      </c>
      <c r="Q39" s="413"/>
      <c r="R39" s="414">
        <v>3032</v>
      </c>
      <c r="S39" s="412">
        <v>3032</v>
      </c>
      <c r="T39" s="413"/>
      <c r="U39" s="413">
        <v>3032</v>
      </c>
      <c r="V39" s="413"/>
      <c r="W39" s="413">
        <v>3032</v>
      </c>
      <c r="X39" s="413"/>
      <c r="Y39" s="413"/>
      <c r="Z39" s="413"/>
      <c r="AA39" s="413"/>
      <c r="AB39" s="413"/>
      <c r="AC39" s="413">
        <v>398</v>
      </c>
      <c r="AD39" s="413"/>
      <c r="AE39" s="414">
        <v>9494</v>
      </c>
    </row>
    <row r="40" spans="1:31" x14ac:dyDescent="0.25">
      <c r="A40" s="407"/>
      <c r="B40" s="302" t="s">
        <v>877</v>
      </c>
      <c r="C40" s="408" t="s">
        <v>777</v>
      </c>
      <c r="D40" s="258">
        <v>835</v>
      </c>
      <c r="E40" s="258"/>
      <c r="F40" s="409">
        <v>835</v>
      </c>
      <c r="G40" s="262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409"/>
      <c r="S40" s="262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409"/>
    </row>
    <row r="41" spans="1:31" x14ac:dyDescent="0.25">
      <c r="A41" s="410"/>
      <c r="B41" s="302" t="s">
        <v>400</v>
      </c>
      <c r="C41" s="411" t="s">
        <v>778</v>
      </c>
      <c r="D41" s="413"/>
      <c r="E41" s="413"/>
      <c r="F41" s="414"/>
      <c r="G41" s="412"/>
      <c r="H41" s="413"/>
      <c r="I41" s="413"/>
      <c r="J41" s="413">
        <v>4716</v>
      </c>
      <c r="K41" s="413"/>
      <c r="L41" s="413">
        <v>5240</v>
      </c>
      <c r="M41" s="413"/>
      <c r="N41" s="413"/>
      <c r="O41" s="413"/>
      <c r="P41" s="413"/>
      <c r="Q41" s="413"/>
      <c r="R41" s="414">
        <v>9956</v>
      </c>
      <c r="S41" s="412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4"/>
    </row>
    <row r="42" spans="1:31" x14ac:dyDescent="0.25">
      <c r="A42" s="410"/>
      <c r="B42" s="302" t="s">
        <v>10</v>
      </c>
      <c r="C42" s="411" t="s">
        <v>778</v>
      </c>
      <c r="D42" s="413"/>
      <c r="E42" s="413"/>
      <c r="F42" s="414"/>
      <c r="G42" s="412"/>
      <c r="H42" s="413"/>
      <c r="I42" s="413"/>
      <c r="J42" s="413"/>
      <c r="K42" s="413"/>
      <c r="L42" s="413"/>
      <c r="M42" s="413">
        <v>6020</v>
      </c>
      <c r="N42" s="413"/>
      <c r="O42" s="413">
        <v>602</v>
      </c>
      <c r="P42" s="413"/>
      <c r="Q42" s="413">
        <v>602</v>
      </c>
      <c r="R42" s="414">
        <v>7224</v>
      </c>
      <c r="S42" s="412">
        <v>602</v>
      </c>
      <c r="T42" s="413">
        <v>1204</v>
      </c>
      <c r="U42" s="413">
        <v>602</v>
      </c>
      <c r="V42" s="413">
        <v>602</v>
      </c>
      <c r="W42" s="413"/>
      <c r="X42" s="413"/>
      <c r="Y42" s="413">
        <v>602</v>
      </c>
      <c r="Z42" s="413">
        <v>602</v>
      </c>
      <c r="AA42" s="413">
        <v>602</v>
      </c>
      <c r="AB42" s="413">
        <v>602</v>
      </c>
      <c r="AC42" s="413">
        <v>602</v>
      </c>
      <c r="AD42" s="413">
        <v>602</v>
      </c>
      <c r="AE42" s="414">
        <v>6622</v>
      </c>
    </row>
    <row r="43" spans="1:31" x14ac:dyDescent="0.25">
      <c r="A43" s="410"/>
      <c r="B43" s="302" t="s">
        <v>83</v>
      </c>
      <c r="C43" s="411" t="s">
        <v>778</v>
      </c>
      <c r="D43" s="413"/>
      <c r="E43" s="413"/>
      <c r="F43" s="414"/>
      <c r="G43" s="412"/>
      <c r="H43" s="413"/>
      <c r="I43" s="413"/>
      <c r="J43" s="413"/>
      <c r="K43" s="413"/>
      <c r="L43" s="413"/>
      <c r="M43" s="413"/>
      <c r="N43" s="413"/>
      <c r="O43" s="413"/>
      <c r="P43" s="413">
        <v>2750</v>
      </c>
      <c r="Q43" s="413"/>
      <c r="R43" s="414">
        <v>2750</v>
      </c>
      <c r="S43" s="412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4"/>
    </row>
    <row r="44" spans="1:31" x14ac:dyDescent="0.25">
      <c r="A44" s="410"/>
      <c r="B44" s="302" t="s">
        <v>84</v>
      </c>
      <c r="C44" s="411" t="s">
        <v>778</v>
      </c>
      <c r="D44" s="413"/>
      <c r="E44" s="413"/>
      <c r="F44" s="414"/>
      <c r="G44" s="412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4"/>
      <c r="S44" s="412"/>
      <c r="T44" s="413"/>
      <c r="U44" s="413">
        <v>2750</v>
      </c>
      <c r="V44" s="413"/>
      <c r="W44" s="413"/>
      <c r="X44" s="413"/>
      <c r="Y44" s="413"/>
      <c r="Z44" s="413"/>
      <c r="AA44" s="413"/>
      <c r="AB44" s="413"/>
      <c r="AC44" s="413"/>
      <c r="AD44" s="413"/>
      <c r="AE44" s="414">
        <v>2750</v>
      </c>
    </row>
    <row r="45" spans="1:31" x14ac:dyDescent="0.25">
      <c r="A45" s="410"/>
      <c r="B45" s="302" t="s">
        <v>158</v>
      </c>
      <c r="C45" s="411" t="s">
        <v>778</v>
      </c>
      <c r="D45" s="413"/>
      <c r="E45" s="413"/>
      <c r="F45" s="414"/>
      <c r="G45" s="412"/>
      <c r="H45" s="413"/>
      <c r="I45" s="413"/>
      <c r="J45" s="413"/>
      <c r="K45" s="413">
        <v>5838</v>
      </c>
      <c r="L45" s="413"/>
      <c r="M45" s="413"/>
      <c r="N45" s="413"/>
      <c r="O45" s="413"/>
      <c r="P45" s="413"/>
      <c r="Q45" s="413"/>
      <c r="R45" s="414">
        <v>5838</v>
      </c>
      <c r="S45" s="412"/>
      <c r="T45" s="413"/>
      <c r="U45" s="413">
        <v>6672</v>
      </c>
      <c r="V45" s="413"/>
      <c r="W45" s="413"/>
      <c r="X45" s="413"/>
      <c r="Y45" s="413"/>
      <c r="Z45" s="413"/>
      <c r="AA45" s="413"/>
      <c r="AB45" s="413">
        <v>556</v>
      </c>
      <c r="AC45" s="413">
        <v>556</v>
      </c>
      <c r="AD45" s="413">
        <v>556</v>
      </c>
      <c r="AE45" s="414">
        <v>8340</v>
      </c>
    </row>
    <row r="46" spans="1:31" ht="15.75" thickBot="1" x14ac:dyDescent="0.3">
      <c r="A46" s="415" t="s">
        <v>780</v>
      </c>
      <c r="B46" s="416"/>
      <c r="C46" s="417"/>
      <c r="D46" s="419">
        <v>835</v>
      </c>
      <c r="E46" s="419"/>
      <c r="F46" s="420">
        <v>835</v>
      </c>
      <c r="G46" s="418">
        <v>3032</v>
      </c>
      <c r="H46" s="419">
        <v>3032</v>
      </c>
      <c r="I46" s="419"/>
      <c r="J46" s="419">
        <v>4716</v>
      </c>
      <c r="K46" s="419">
        <v>5838</v>
      </c>
      <c r="L46" s="419">
        <v>14193</v>
      </c>
      <c r="M46" s="419">
        <v>21941</v>
      </c>
      <c r="N46" s="419">
        <v>26841</v>
      </c>
      <c r="O46" s="419">
        <v>17443</v>
      </c>
      <c r="P46" s="419">
        <v>22202</v>
      </c>
      <c r="Q46" s="419">
        <v>11523</v>
      </c>
      <c r="R46" s="420">
        <v>130761</v>
      </c>
      <c r="S46" s="418">
        <v>20054</v>
      </c>
      <c r="T46" s="419">
        <v>17624</v>
      </c>
      <c r="U46" s="419">
        <v>18976</v>
      </c>
      <c r="V46" s="419">
        <v>8192</v>
      </c>
      <c r="W46" s="419">
        <v>19032</v>
      </c>
      <c r="X46" s="419">
        <v>13880</v>
      </c>
      <c r="Y46" s="419">
        <v>3562</v>
      </c>
      <c r="Z46" s="419">
        <v>602</v>
      </c>
      <c r="AA46" s="419">
        <v>17022</v>
      </c>
      <c r="AB46" s="419">
        <v>12078</v>
      </c>
      <c r="AC46" s="419">
        <v>9516</v>
      </c>
      <c r="AD46" s="419">
        <v>12578</v>
      </c>
      <c r="AE46" s="420">
        <v>153116</v>
      </c>
    </row>
    <row r="47" spans="1:31" x14ac:dyDescent="0.25">
      <c r="A47" s="401" t="s">
        <v>192</v>
      </c>
      <c r="B47" s="402" t="s">
        <v>742</v>
      </c>
      <c r="C47" s="403" t="s">
        <v>777</v>
      </c>
      <c r="D47" s="405">
        <v>2334</v>
      </c>
      <c r="E47" s="405"/>
      <c r="F47" s="406">
        <v>2334</v>
      </c>
      <c r="G47" s="404">
        <v>2334</v>
      </c>
      <c r="H47" s="405"/>
      <c r="I47" s="405">
        <v>2334</v>
      </c>
      <c r="J47" s="405"/>
      <c r="K47" s="405"/>
      <c r="L47" s="405"/>
      <c r="M47" s="405"/>
      <c r="N47" s="405"/>
      <c r="O47" s="405"/>
      <c r="P47" s="405"/>
      <c r="Q47" s="405"/>
      <c r="R47" s="406">
        <v>4668</v>
      </c>
      <c r="S47" s="404"/>
      <c r="T47" s="405"/>
      <c r="U47" s="405"/>
      <c r="V47" s="405"/>
      <c r="W47" s="405"/>
      <c r="X47" s="405"/>
      <c r="Y47" s="405"/>
      <c r="Z47" s="405"/>
      <c r="AA47" s="405"/>
      <c r="AB47" s="405"/>
      <c r="AC47" s="405"/>
      <c r="AD47" s="405"/>
      <c r="AE47" s="406"/>
    </row>
    <row r="48" spans="1:31" x14ac:dyDescent="0.25">
      <c r="A48" s="410"/>
      <c r="B48" s="302"/>
      <c r="C48" s="411" t="s">
        <v>778</v>
      </c>
      <c r="D48" s="413"/>
      <c r="E48" s="413"/>
      <c r="F48" s="414"/>
      <c r="G48" s="412"/>
      <c r="H48" s="413"/>
      <c r="I48" s="413"/>
      <c r="J48" s="413"/>
      <c r="K48" s="413"/>
      <c r="L48" s="413"/>
      <c r="M48" s="413">
        <v>4668</v>
      </c>
      <c r="N48" s="413"/>
      <c r="O48" s="413"/>
      <c r="P48" s="413">
        <v>2334</v>
      </c>
      <c r="Q48" s="413"/>
      <c r="R48" s="414">
        <v>7002</v>
      </c>
      <c r="S48" s="412"/>
      <c r="T48" s="413">
        <v>2334</v>
      </c>
      <c r="U48" s="413"/>
      <c r="V48" s="413">
        <v>2322</v>
      </c>
      <c r="W48" s="413"/>
      <c r="X48" s="413">
        <v>2322</v>
      </c>
      <c r="Y48" s="413">
        <v>2322</v>
      </c>
      <c r="Z48" s="413"/>
      <c r="AA48" s="413"/>
      <c r="AB48" s="413"/>
      <c r="AC48" s="413"/>
      <c r="AD48" s="413"/>
      <c r="AE48" s="414">
        <v>9300</v>
      </c>
    </row>
    <row r="49" spans="1:31" x14ac:dyDescent="0.25">
      <c r="A49" s="407"/>
      <c r="B49" s="302" t="s">
        <v>743</v>
      </c>
      <c r="C49" s="408" t="s">
        <v>777</v>
      </c>
      <c r="D49" s="258">
        <v>2370</v>
      </c>
      <c r="E49" s="258"/>
      <c r="F49" s="409">
        <v>2370</v>
      </c>
      <c r="G49" s="262"/>
      <c r="H49" s="258">
        <v>2370</v>
      </c>
      <c r="I49" s="258"/>
      <c r="J49" s="258"/>
      <c r="K49" s="258"/>
      <c r="L49" s="258"/>
      <c r="M49" s="258"/>
      <c r="N49" s="258"/>
      <c r="O49" s="258"/>
      <c r="P49" s="258"/>
      <c r="Q49" s="258"/>
      <c r="R49" s="409">
        <v>2370</v>
      </c>
      <c r="S49" s="262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409"/>
    </row>
    <row r="50" spans="1:31" x14ac:dyDescent="0.25">
      <c r="A50" s="410"/>
      <c r="B50" s="302"/>
      <c r="C50" s="411" t="s">
        <v>778</v>
      </c>
      <c r="D50" s="413"/>
      <c r="E50" s="413"/>
      <c r="F50" s="414"/>
      <c r="G50" s="412"/>
      <c r="H50" s="413"/>
      <c r="I50" s="413"/>
      <c r="J50" s="413"/>
      <c r="K50" s="413"/>
      <c r="L50" s="413">
        <v>2370</v>
      </c>
      <c r="M50" s="413"/>
      <c r="N50" s="413"/>
      <c r="O50" s="413"/>
      <c r="P50" s="413"/>
      <c r="Q50" s="413"/>
      <c r="R50" s="414">
        <v>2370</v>
      </c>
      <c r="S50" s="412">
        <v>2370</v>
      </c>
      <c r="T50" s="413"/>
      <c r="U50" s="413"/>
      <c r="V50" s="413"/>
      <c r="W50" s="413"/>
      <c r="X50" s="413">
        <v>2765</v>
      </c>
      <c r="Y50" s="413">
        <v>2370</v>
      </c>
      <c r="Z50" s="413"/>
      <c r="AA50" s="413"/>
      <c r="AB50" s="413"/>
      <c r="AC50" s="413"/>
      <c r="AD50" s="413"/>
      <c r="AE50" s="414">
        <v>7505</v>
      </c>
    </row>
    <row r="51" spans="1:31" ht="15.75" thickBot="1" x14ac:dyDescent="0.3">
      <c r="A51" s="415" t="s">
        <v>781</v>
      </c>
      <c r="B51" s="416"/>
      <c r="C51" s="417"/>
      <c r="D51" s="419">
        <v>4704</v>
      </c>
      <c r="E51" s="419"/>
      <c r="F51" s="420">
        <v>4704</v>
      </c>
      <c r="G51" s="418">
        <v>2334</v>
      </c>
      <c r="H51" s="419">
        <v>2370</v>
      </c>
      <c r="I51" s="419">
        <v>2334</v>
      </c>
      <c r="J51" s="419"/>
      <c r="K51" s="419"/>
      <c r="L51" s="419">
        <v>2370</v>
      </c>
      <c r="M51" s="419">
        <v>4668</v>
      </c>
      <c r="N51" s="419"/>
      <c r="O51" s="419"/>
      <c r="P51" s="419">
        <v>2334</v>
      </c>
      <c r="Q51" s="419"/>
      <c r="R51" s="420">
        <v>16410</v>
      </c>
      <c r="S51" s="418">
        <v>2370</v>
      </c>
      <c r="T51" s="419">
        <v>2334</v>
      </c>
      <c r="U51" s="419"/>
      <c r="V51" s="419">
        <v>2322</v>
      </c>
      <c r="W51" s="419"/>
      <c r="X51" s="419">
        <v>5087</v>
      </c>
      <c r="Y51" s="419">
        <v>4692</v>
      </c>
      <c r="Z51" s="419"/>
      <c r="AA51" s="419"/>
      <c r="AB51" s="419"/>
      <c r="AC51" s="419"/>
      <c r="AD51" s="419"/>
      <c r="AE51" s="420">
        <v>16805</v>
      </c>
    </row>
    <row r="52" spans="1:31" ht="15.75" thickBot="1" x14ac:dyDescent="0.3">
      <c r="A52" s="426" t="s">
        <v>31</v>
      </c>
      <c r="B52" s="427"/>
      <c r="C52" s="428"/>
      <c r="D52" s="265">
        <v>5539</v>
      </c>
      <c r="E52" s="265">
        <v>11228</v>
      </c>
      <c r="F52" s="429">
        <v>16767.010000000002</v>
      </c>
      <c r="G52" s="264">
        <v>22794</v>
      </c>
      <c r="H52" s="265">
        <v>23282.01</v>
      </c>
      <c r="I52" s="265">
        <v>16254</v>
      </c>
      <c r="J52" s="265">
        <v>19460.02</v>
      </c>
      <c r="K52" s="265">
        <v>11338</v>
      </c>
      <c r="L52" s="265">
        <v>53007</v>
      </c>
      <c r="M52" s="265">
        <v>52253</v>
      </c>
      <c r="N52" s="265">
        <v>71805</v>
      </c>
      <c r="O52" s="265">
        <v>54087</v>
      </c>
      <c r="P52" s="265">
        <v>50080</v>
      </c>
      <c r="Q52" s="265">
        <v>25273</v>
      </c>
      <c r="R52" s="429">
        <v>399633.03</v>
      </c>
      <c r="S52" s="264">
        <v>49724</v>
      </c>
      <c r="T52" s="265">
        <v>55998</v>
      </c>
      <c r="U52" s="265">
        <v>65746</v>
      </c>
      <c r="V52" s="265">
        <v>52754</v>
      </c>
      <c r="W52" s="265">
        <v>35532</v>
      </c>
      <c r="X52" s="265">
        <v>29967</v>
      </c>
      <c r="Y52" s="265">
        <v>43704</v>
      </c>
      <c r="Z52" s="265">
        <v>8082</v>
      </c>
      <c r="AA52" s="265">
        <v>54752</v>
      </c>
      <c r="AB52" s="265">
        <v>42228</v>
      </c>
      <c r="AC52" s="265">
        <v>61986</v>
      </c>
      <c r="AD52" s="265">
        <v>32718</v>
      </c>
      <c r="AE52" s="429">
        <v>533191</v>
      </c>
    </row>
  </sheetData>
  <pageMargins left="0.7" right="0.7" top="0.75" bottom="0.75" header="0.3" footer="0.3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8D9FD-29A3-4791-948C-D3D7A6BF5535}">
  <sheetPr>
    <tabColor theme="3" tint="0.39997558519241921"/>
  </sheetPr>
  <dimension ref="A1:I82"/>
  <sheetViews>
    <sheetView workbookViewId="0">
      <selection activeCell="D24" sqref="D24"/>
    </sheetView>
  </sheetViews>
  <sheetFormatPr baseColWidth="10" defaultRowHeight="15" x14ac:dyDescent="0.25"/>
  <cols>
    <col min="3" max="3" width="16.5703125" bestFit="1" customWidth="1"/>
    <col min="4" max="4" width="29.85546875" bestFit="1" customWidth="1"/>
    <col min="6" max="6" width="15" bestFit="1" customWidth="1"/>
    <col min="7" max="7" width="12.5703125" bestFit="1" customWidth="1"/>
  </cols>
  <sheetData>
    <row r="1" spans="1:9" x14ac:dyDescent="0.25">
      <c r="A1" s="13">
        <v>44154</v>
      </c>
    </row>
    <row r="2" spans="1:9" ht="38.25" x14ac:dyDescent="0.25">
      <c r="A2" s="3" t="s">
        <v>34</v>
      </c>
      <c r="B2" s="3" t="s">
        <v>0</v>
      </c>
      <c r="C2" s="3" t="s">
        <v>1</v>
      </c>
      <c r="D2" s="3" t="s">
        <v>2</v>
      </c>
      <c r="E2" s="4" t="s">
        <v>3</v>
      </c>
      <c r="F2" s="3" t="s">
        <v>5</v>
      </c>
      <c r="G2" s="5" t="s">
        <v>6</v>
      </c>
      <c r="H2" s="6" t="s">
        <v>7</v>
      </c>
      <c r="I2" s="6" t="s">
        <v>8</v>
      </c>
    </row>
    <row r="3" spans="1:9" x14ac:dyDescent="0.25">
      <c r="A3" s="7" t="s">
        <v>35</v>
      </c>
      <c r="B3" s="7" t="s">
        <v>232</v>
      </c>
      <c r="C3" s="7" t="s">
        <v>82</v>
      </c>
      <c r="D3" s="7" t="s">
        <v>92</v>
      </c>
      <c r="E3" s="7">
        <v>5500</v>
      </c>
      <c r="F3" s="9" t="s">
        <v>633</v>
      </c>
      <c r="G3" s="390">
        <v>44588</v>
      </c>
      <c r="H3" s="390" t="s">
        <v>784</v>
      </c>
      <c r="I3" s="7">
        <v>2022</v>
      </c>
    </row>
    <row r="4" spans="1:9" x14ac:dyDescent="0.25">
      <c r="A4" s="7" t="s">
        <v>35</v>
      </c>
      <c r="B4" s="7" t="s">
        <v>233</v>
      </c>
      <c r="C4" s="7" t="s">
        <v>82</v>
      </c>
      <c r="D4" s="7" t="s">
        <v>92</v>
      </c>
      <c r="E4" s="7">
        <v>5500</v>
      </c>
      <c r="F4" s="9" t="s">
        <v>634</v>
      </c>
      <c r="G4" s="390">
        <v>44518</v>
      </c>
      <c r="H4" s="390" t="s">
        <v>785</v>
      </c>
      <c r="I4" s="7">
        <v>2021</v>
      </c>
    </row>
    <row r="5" spans="1:9" x14ac:dyDescent="0.25">
      <c r="A5" s="7" t="s">
        <v>35</v>
      </c>
      <c r="B5" s="7" t="s">
        <v>238</v>
      </c>
      <c r="C5" s="7" t="s">
        <v>163</v>
      </c>
      <c r="D5" s="7" t="s">
        <v>164</v>
      </c>
      <c r="E5" s="7">
        <v>5000</v>
      </c>
      <c r="F5" s="9" t="s">
        <v>470</v>
      </c>
      <c r="G5" s="390">
        <v>44399</v>
      </c>
      <c r="H5" s="390" t="s">
        <v>796</v>
      </c>
      <c r="I5" s="7">
        <v>2021</v>
      </c>
    </row>
    <row r="6" spans="1:9" x14ac:dyDescent="0.25">
      <c r="A6" s="7" t="s">
        <v>35</v>
      </c>
      <c r="B6" s="7" t="s">
        <v>241</v>
      </c>
      <c r="C6" s="7" t="s">
        <v>163</v>
      </c>
      <c r="D6" s="7" t="s">
        <v>164</v>
      </c>
      <c r="E6" s="7">
        <v>5000</v>
      </c>
      <c r="F6" s="9" t="s">
        <v>473</v>
      </c>
      <c r="G6" s="390">
        <v>44462</v>
      </c>
      <c r="H6" s="390" t="s">
        <v>791</v>
      </c>
      <c r="I6" s="7">
        <v>2021</v>
      </c>
    </row>
    <row r="7" spans="1:9" x14ac:dyDescent="0.25">
      <c r="A7" s="7" t="s">
        <v>35</v>
      </c>
      <c r="B7" s="7" t="s">
        <v>243</v>
      </c>
      <c r="C7" s="7" t="s">
        <v>163</v>
      </c>
      <c r="D7" s="7" t="s">
        <v>164</v>
      </c>
      <c r="E7" s="7">
        <v>5000</v>
      </c>
      <c r="F7" s="9" t="s">
        <v>475</v>
      </c>
      <c r="G7" s="390">
        <v>44378</v>
      </c>
      <c r="H7" s="390" t="s">
        <v>796</v>
      </c>
      <c r="I7" s="7">
        <v>2021</v>
      </c>
    </row>
    <row r="8" spans="1:9" x14ac:dyDescent="0.25">
      <c r="A8" s="7" t="s">
        <v>35</v>
      </c>
      <c r="B8" s="7" t="s">
        <v>381</v>
      </c>
      <c r="C8" s="7" t="s">
        <v>27</v>
      </c>
      <c r="D8" s="7" t="s">
        <v>28</v>
      </c>
      <c r="E8" s="7">
        <v>5400</v>
      </c>
      <c r="F8" s="9" t="s">
        <v>496</v>
      </c>
      <c r="G8" s="390">
        <v>44350</v>
      </c>
      <c r="H8" s="390" t="s">
        <v>790</v>
      </c>
      <c r="I8" s="7">
        <v>2021</v>
      </c>
    </row>
    <row r="9" spans="1:9" x14ac:dyDescent="0.25">
      <c r="A9" s="7" t="s">
        <v>35</v>
      </c>
      <c r="B9" s="7" t="s">
        <v>382</v>
      </c>
      <c r="C9" s="7" t="s">
        <v>27</v>
      </c>
      <c r="D9" s="7" t="s">
        <v>28</v>
      </c>
      <c r="E9" s="7">
        <v>5400</v>
      </c>
      <c r="F9" s="9" t="s">
        <v>651</v>
      </c>
      <c r="G9" s="390">
        <v>44574</v>
      </c>
      <c r="H9" s="390" t="s">
        <v>784</v>
      </c>
      <c r="I9" s="7">
        <v>2022</v>
      </c>
    </row>
    <row r="10" spans="1:9" x14ac:dyDescent="0.25">
      <c r="A10" s="7" t="s">
        <v>35</v>
      </c>
      <c r="B10" s="7" t="s">
        <v>383</v>
      </c>
      <c r="C10" s="7" t="s">
        <v>27</v>
      </c>
      <c r="D10" s="7" t="s">
        <v>28</v>
      </c>
      <c r="E10" s="7">
        <v>5400</v>
      </c>
      <c r="F10" s="9" t="s">
        <v>497</v>
      </c>
      <c r="G10" s="390">
        <v>44462</v>
      </c>
      <c r="H10" s="390" t="s">
        <v>791</v>
      </c>
      <c r="I10" s="7">
        <v>2021</v>
      </c>
    </row>
    <row r="11" spans="1:9" x14ac:dyDescent="0.25">
      <c r="A11" s="7" t="s">
        <v>35</v>
      </c>
      <c r="B11" s="7" t="s">
        <v>635</v>
      </c>
      <c r="C11" s="7" t="s">
        <v>11</v>
      </c>
      <c r="D11" s="7" t="s">
        <v>12</v>
      </c>
      <c r="E11" s="7">
        <v>5920</v>
      </c>
      <c r="F11" s="9" t="s">
        <v>683</v>
      </c>
      <c r="G11" s="390">
        <v>44371</v>
      </c>
      <c r="H11" s="390" t="s">
        <v>790</v>
      </c>
      <c r="I11" s="7">
        <v>2021</v>
      </c>
    </row>
    <row r="12" spans="1:9" x14ac:dyDescent="0.25">
      <c r="A12" s="7" t="s">
        <v>35</v>
      </c>
      <c r="B12" s="7" t="s">
        <v>636</v>
      </c>
      <c r="C12" s="7" t="s">
        <v>11</v>
      </c>
      <c r="D12" s="7" t="s">
        <v>12</v>
      </c>
      <c r="E12" s="7">
        <v>5920</v>
      </c>
      <c r="F12" s="9" t="s">
        <v>684</v>
      </c>
      <c r="G12" s="390">
        <v>44385</v>
      </c>
      <c r="H12" s="390" t="s">
        <v>796</v>
      </c>
      <c r="I12" s="7">
        <v>2021</v>
      </c>
    </row>
    <row r="13" spans="1:9" x14ac:dyDescent="0.25">
      <c r="A13" s="7" t="s">
        <v>35</v>
      </c>
      <c r="B13" s="7" t="s">
        <v>393</v>
      </c>
      <c r="C13" s="7" t="s">
        <v>82</v>
      </c>
      <c r="D13" s="7" t="s">
        <v>92</v>
      </c>
      <c r="E13" s="7">
        <v>5500</v>
      </c>
      <c r="F13" s="9" t="s">
        <v>652</v>
      </c>
      <c r="G13" s="390">
        <v>44693</v>
      </c>
      <c r="H13" s="390" t="s">
        <v>793</v>
      </c>
      <c r="I13" s="7">
        <v>2022</v>
      </c>
    </row>
    <row r="14" spans="1:9" x14ac:dyDescent="0.25">
      <c r="A14" s="7" t="s">
        <v>35</v>
      </c>
      <c r="B14" s="7" t="s">
        <v>458</v>
      </c>
      <c r="C14" s="7" t="s">
        <v>27</v>
      </c>
      <c r="D14" s="7" t="s">
        <v>28</v>
      </c>
      <c r="E14" s="7">
        <v>5400</v>
      </c>
      <c r="F14" s="9" t="s">
        <v>653</v>
      </c>
      <c r="G14" s="390">
        <v>44448</v>
      </c>
      <c r="H14" s="390" t="s">
        <v>791</v>
      </c>
      <c r="I14" s="7">
        <v>2021</v>
      </c>
    </row>
    <row r="15" spans="1:9" x14ac:dyDescent="0.25">
      <c r="A15" s="7" t="s">
        <v>35</v>
      </c>
      <c r="B15" s="7" t="s">
        <v>459</v>
      </c>
      <c r="C15" s="7" t="s">
        <v>27</v>
      </c>
      <c r="D15" s="7" t="s">
        <v>28</v>
      </c>
      <c r="E15" s="7">
        <v>5400</v>
      </c>
      <c r="F15" s="9" t="s">
        <v>654</v>
      </c>
      <c r="G15" s="390">
        <v>44588</v>
      </c>
      <c r="H15" s="390" t="s">
        <v>784</v>
      </c>
      <c r="I15" s="7">
        <v>2022</v>
      </c>
    </row>
    <row r="16" spans="1:9" x14ac:dyDescent="0.25">
      <c r="A16" s="7" t="s">
        <v>35</v>
      </c>
      <c r="B16" s="7" t="s">
        <v>460</v>
      </c>
      <c r="C16" s="7" t="s">
        <v>27</v>
      </c>
      <c r="D16" s="7" t="s">
        <v>28</v>
      </c>
      <c r="E16" s="7">
        <v>5400</v>
      </c>
      <c r="F16" s="9" t="s">
        <v>655</v>
      </c>
      <c r="G16" s="390">
        <v>44393</v>
      </c>
      <c r="H16" s="390" t="s">
        <v>796</v>
      </c>
      <c r="I16" s="7">
        <v>2021</v>
      </c>
    </row>
    <row r="17" spans="1:9" x14ac:dyDescent="0.25">
      <c r="A17" s="7" t="s">
        <v>35</v>
      </c>
      <c r="B17" s="7" t="s">
        <v>678</v>
      </c>
      <c r="C17" s="7" t="s">
        <v>27</v>
      </c>
      <c r="D17" s="7" t="s">
        <v>28</v>
      </c>
      <c r="E17" s="7">
        <v>5400</v>
      </c>
      <c r="F17" s="9" t="s">
        <v>881</v>
      </c>
      <c r="G17" s="390">
        <v>44609</v>
      </c>
      <c r="H17" s="390" t="s">
        <v>801</v>
      </c>
      <c r="I17" s="7">
        <v>2022</v>
      </c>
    </row>
    <row r="18" spans="1:9" x14ac:dyDescent="0.25">
      <c r="A18" s="7" t="s">
        <v>35</v>
      </c>
      <c r="B18" s="7" t="s">
        <v>679</v>
      </c>
      <c r="C18" s="7" t="s">
        <v>27</v>
      </c>
      <c r="D18" s="7" t="s">
        <v>28</v>
      </c>
      <c r="E18" s="7">
        <v>5400</v>
      </c>
      <c r="F18" s="9" t="s">
        <v>798</v>
      </c>
      <c r="G18" s="390">
        <v>44490</v>
      </c>
      <c r="H18" s="390" t="s">
        <v>802</v>
      </c>
      <c r="I18" s="7">
        <v>2021</v>
      </c>
    </row>
    <row r="19" spans="1:9" x14ac:dyDescent="0.25">
      <c r="A19" s="7" t="s">
        <v>35</v>
      </c>
      <c r="B19" s="7" t="s">
        <v>680</v>
      </c>
      <c r="C19" s="7" t="s">
        <v>27</v>
      </c>
      <c r="D19" s="7" t="s">
        <v>28</v>
      </c>
      <c r="E19" s="7">
        <v>5400</v>
      </c>
      <c r="F19" s="9" t="s">
        <v>882</v>
      </c>
      <c r="G19" s="390">
        <v>44623</v>
      </c>
      <c r="H19" s="390" t="s">
        <v>803</v>
      </c>
      <c r="I19" s="7">
        <v>2022</v>
      </c>
    </row>
    <row r="20" spans="1:9" x14ac:dyDescent="0.25">
      <c r="A20" s="7" t="s">
        <v>35</v>
      </c>
      <c r="B20" s="7" t="s">
        <v>797</v>
      </c>
      <c r="C20" s="7" t="s">
        <v>27</v>
      </c>
      <c r="D20" s="7" t="s">
        <v>28</v>
      </c>
      <c r="E20" s="7">
        <v>5400</v>
      </c>
      <c r="F20" s="9" t="s">
        <v>799</v>
      </c>
      <c r="G20" s="390">
        <v>44512</v>
      </c>
      <c r="H20" s="390" t="s">
        <v>785</v>
      </c>
      <c r="I20" s="7">
        <v>2021</v>
      </c>
    </row>
    <row r="21" spans="1:9" x14ac:dyDescent="0.25">
      <c r="A21" s="7" t="s">
        <v>35</v>
      </c>
      <c r="B21" s="7" t="s">
        <v>691</v>
      </c>
      <c r="C21" s="7" t="s">
        <v>55</v>
      </c>
      <c r="D21" s="7" t="s">
        <v>200</v>
      </c>
      <c r="E21" s="7">
        <v>3032</v>
      </c>
      <c r="F21" s="9" t="s">
        <v>817</v>
      </c>
      <c r="G21" s="390">
        <v>44210</v>
      </c>
      <c r="H21" s="390" t="s">
        <v>692</v>
      </c>
      <c r="I21" s="7">
        <v>2021</v>
      </c>
    </row>
    <row r="22" spans="1:9" x14ac:dyDescent="0.25">
      <c r="A22" s="7" t="s">
        <v>35</v>
      </c>
      <c r="B22" s="7" t="s">
        <v>804</v>
      </c>
      <c r="C22" s="7" t="s">
        <v>27</v>
      </c>
      <c r="D22" s="7" t="s">
        <v>28</v>
      </c>
      <c r="E22" s="7">
        <v>5400</v>
      </c>
      <c r="F22" s="9" t="s">
        <v>818</v>
      </c>
      <c r="G22" s="390">
        <v>44518</v>
      </c>
      <c r="H22" s="390" t="s">
        <v>785</v>
      </c>
      <c r="I22" s="7">
        <v>2021</v>
      </c>
    </row>
    <row r="23" spans="1:9" x14ac:dyDescent="0.25">
      <c r="A23" s="7" t="s">
        <v>35</v>
      </c>
      <c r="B23" s="7" t="s">
        <v>805</v>
      </c>
      <c r="C23" s="7" t="s">
        <v>27</v>
      </c>
      <c r="D23" s="7" t="s">
        <v>28</v>
      </c>
      <c r="E23" s="7">
        <v>5400</v>
      </c>
      <c r="F23" s="9" t="s">
        <v>885</v>
      </c>
      <c r="G23" s="390">
        <v>44651</v>
      </c>
      <c r="H23" s="390" t="s">
        <v>803</v>
      </c>
      <c r="I23" s="7">
        <v>2022</v>
      </c>
    </row>
    <row r="24" spans="1:9" x14ac:dyDescent="0.25">
      <c r="A24" s="7" t="s">
        <v>35</v>
      </c>
      <c r="B24" s="7" t="s">
        <v>806</v>
      </c>
      <c r="C24" s="7" t="s">
        <v>55</v>
      </c>
      <c r="D24" s="7" t="s">
        <v>200</v>
      </c>
      <c r="E24" s="7">
        <v>3032</v>
      </c>
      <c r="F24" s="9" t="s">
        <v>886</v>
      </c>
      <c r="G24" s="390">
        <v>44245</v>
      </c>
      <c r="H24" s="390" t="s">
        <v>789</v>
      </c>
      <c r="I24" s="7">
        <v>2021</v>
      </c>
    </row>
    <row r="25" spans="1:9" x14ac:dyDescent="0.25">
      <c r="A25" s="7" t="s">
        <v>35</v>
      </c>
      <c r="B25" s="7" t="s">
        <v>807</v>
      </c>
      <c r="C25" s="7" t="s">
        <v>55</v>
      </c>
      <c r="D25" s="7" t="s">
        <v>200</v>
      </c>
      <c r="E25" s="7">
        <v>3032</v>
      </c>
      <c r="F25" s="9" t="s">
        <v>887</v>
      </c>
      <c r="G25" s="390">
        <v>44364</v>
      </c>
      <c r="H25" s="390" t="s">
        <v>790</v>
      </c>
      <c r="I25" s="7">
        <v>2021</v>
      </c>
    </row>
    <row r="26" spans="1:9" x14ac:dyDescent="0.25">
      <c r="A26" s="7" t="s">
        <v>35</v>
      </c>
      <c r="B26" s="7" t="s">
        <v>808</v>
      </c>
      <c r="C26" s="7" t="s">
        <v>11</v>
      </c>
      <c r="D26" s="7" t="s">
        <v>12</v>
      </c>
      <c r="E26" s="7">
        <v>5920</v>
      </c>
      <c r="F26" s="9" t="s">
        <v>888</v>
      </c>
      <c r="G26" s="390">
        <v>44455</v>
      </c>
      <c r="H26" s="390" t="s">
        <v>791</v>
      </c>
      <c r="I26" s="7">
        <v>2021</v>
      </c>
    </row>
    <row r="27" spans="1:9" x14ac:dyDescent="0.25">
      <c r="A27" s="7" t="s">
        <v>35</v>
      </c>
      <c r="B27" s="7" t="s">
        <v>809</v>
      </c>
      <c r="C27" s="7" t="s">
        <v>743</v>
      </c>
      <c r="D27" s="7" t="s">
        <v>461</v>
      </c>
      <c r="E27" s="7">
        <v>2370</v>
      </c>
      <c r="F27" s="9" t="s">
        <v>889</v>
      </c>
      <c r="G27" s="390">
        <v>44161</v>
      </c>
      <c r="H27" s="390" t="s">
        <v>498</v>
      </c>
      <c r="I27" s="7">
        <v>2020</v>
      </c>
    </row>
    <row r="28" spans="1:9" x14ac:dyDescent="0.25">
      <c r="A28" s="7" t="s">
        <v>35</v>
      </c>
      <c r="B28" s="7" t="s">
        <v>810</v>
      </c>
      <c r="C28" s="7" t="s">
        <v>743</v>
      </c>
      <c r="D28" s="7" t="s">
        <v>461</v>
      </c>
      <c r="E28" s="7">
        <v>2370</v>
      </c>
      <c r="F28" s="9" t="s">
        <v>890</v>
      </c>
      <c r="G28" s="390">
        <v>44252</v>
      </c>
      <c r="H28" s="390" t="s">
        <v>789</v>
      </c>
      <c r="I28" s="7">
        <v>2021</v>
      </c>
    </row>
    <row r="29" spans="1:9" x14ac:dyDescent="0.25">
      <c r="A29" s="7" t="s">
        <v>35</v>
      </c>
      <c r="B29" s="7" t="s">
        <v>811</v>
      </c>
      <c r="C29" s="7" t="s">
        <v>742</v>
      </c>
      <c r="D29" s="7" t="s">
        <v>462</v>
      </c>
      <c r="E29" s="7">
        <v>2334</v>
      </c>
      <c r="F29" s="9" t="s">
        <v>891</v>
      </c>
      <c r="G29" s="390">
        <v>44161</v>
      </c>
      <c r="H29" s="390" t="s">
        <v>498</v>
      </c>
      <c r="I29" s="7">
        <v>2020</v>
      </c>
    </row>
    <row r="30" spans="1:9" x14ac:dyDescent="0.25">
      <c r="A30" s="7" t="s">
        <v>35</v>
      </c>
      <c r="B30" s="7" t="s">
        <v>812</v>
      </c>
      <c r="C30" s="7" t="s">
        <v>742</v>
      </c>
      <c r="D30" s="7" t="s">
        <v>462</v>
      </c>
      <c r="E30" s="7">
        <v>2334</v>
      </c>
      <c r="F30" s="9" t="s">
        <v>892</v>
      </c>
      <c r="G30" s="390">
        <v>44217</v>
      </c>
      <c r="H30" s="390" t="s">
        <v>692</v>
      </c>
      <c r="I30" s="7">
        <v>2021</v>
      </c>
    </row>
    <row r="31" spans="1:9" x14ac:dyDescent="0.25">
      <c r="A31" s="7" t="s">
        <v>35</v>
      </c>
      <c r="B31" s="7" t="s">
        <v>813</v>
      </c>
      <c r="C31" s="7" t="s">
        <v>742</v>
      </c>
      <c r="D31" s="7" t="s">
        <v>462</v>
      </c>
      <c r="E31" s="7">
        <v>2334</v>
      </c>
      <c r="F31" s="9" t="s">
        <v>893</v>
      </c>
      <c r="G31" s="390">
        <v>44280</v>
      </c>
      <c r="H31" s="390" t="s">
        <v>788</v>
      </c>
      <c r="I31" s="7">
        <v>2021</v>
      </c>
    </row>
    <row r="32" spans="1:9" x14ac:dyDescent="0.25">
      <c r="A32" s="7" t="s">
        <v>35</v>
      </c>
      <c r="B32" s="7" t="s">
        <v>814</v>
      </c>
      <c r="C32" s="7" t="s">
        <v>163</v>
      </c>
      <c r="D32" s="7" t="s">
        <v>164</v>
      </c>
      <c r="E32" s="7">
        <v>5000</v>
      </c>
      <c r="F32" s="9" t="s">
        <v>894</v>
      </c>
      <c r="G32" s="390">
        <v>44441</v>
      </c>
      <c r="H32" s="390" t="s">
        <v>791</v>
      </c>
      <c r="I32" s="7">
        <v>2021</v>
      </c>
    </row>
    <row r="33" spans="1:9" x14ac:dyDescent="0.25">
      <c r="A33" s="7" t="s">
        <v>35</v>
      </c>
      <c r="B33" s="7" t="s">
        <v>815</v>
      </c>
      <c r="C33" s="7" t="s">
        <v>11</v>
      </c>
      <c r="D33" s="7" t="s">
        <v>12</v>
      </c>
      <c r="E33" s="7">
        <v>5920</v>
      </c>
      <c r="F33" s="9" t="s">
        <v>895</v>
      </c>
      <c r="G33" s="390">
        <v>44469</v>
      </c>
      <c r="H33" s="390" t="s">
        <v>791</v>
      </c>
      <c r="I33" s="7">
        <v>2021</v>
      </c>
    </row>
    <row r="34" spans="1:9" x14ac:dyDescent="0.25">
      <c r="A34" s="7" t="s">
        <v>35</v>
      </c>
      <c r="B34" s="7" t="s">
        <v>883</v>
      </c>
      <c r="C34" s="7" t="s">
        <v>877</v>
      </c>
      <c r="D34" s="7" t="s">
        <v>884</v>
      </c>
      <c r="E34" s="7">
        <v>835</v>
      </c>
      <c r="F34" s="9" t="s">
        <v>9</v>
      </c>
      <c r="G34" s="390">
        <v>44161</v>
      </c>
      <c r="H34" s="390" t="s">
        <v>498</v>
      </c>
      <c r="I34" s="7">
        <v>2020</v>
      </c>
    </row>
    <row r="35" spans="1:9" x14ac:dyDescent="0.25">
      <c r="A35" s="7" t="s">
        <v>35</v>
      </c>
      <c r="B35" s="7" t="s">
        <v>171</v>
      </c>
      <c r="C35" s="7" t="s">
        <v>25</v>
      </c>
      <c r="D35" s="7" t="s">
        <v>26</v>
      </c>
      <c r="E35" s="7">
        <v>3740</v>
      </c>
      <c r="F35" s="9" t="s">
        <v>870</v>
      </c>
      <c r="G35" s="390">
        <v>44168</v>
      </c>
      <c r="H35" s="390" t="s">
        <v>587</v>
      </c>
      <c r="I35" s="7">
        <v>2020</v>
      </c>
    </row>
    <row r="36" spans="1:9" x14ac:dyDescent="0.25">
      <c r="A36" s="7" t="s">
        <v>35</v>
      </c>
      <c r="B36" s="7" t="s">
        <v>187</v>
      </c>
      <c r="C36" s="7" t="s">
        <v>718</v>
      </c>
      <c r="D36" s="7" t="s">
        <v>819</v>
      </c>
      <c r="E36" s="7">
        <v>5500</v>
      </c>
      <c r="F36" s="9" t="s">
        <v>820</v>
      </c>
      <c r="G36" s="390">
        <v>44700</v>
      </c>
      <c r="H36" s="390" t="s">
        <v>793</v>
      </c>
      <c r="I36" s="7">
        <v>2022</v>
      </c>
    </row>
    <row r="37" spans="1:9" x14ac:dyDescent="0.25">
      <c r="A37" s="7" t="s">
        <v>35</v>
      </c>
      <c r="B37" s="7" t="s">
        <v>204</v>
      </c>
      <c r="C37" s="7" t="s">
        <v>25</v>
      </c>
      <c r="D37" s="7" t="s">
        <v>26</v>
      </c>
      <c r="E37" s="7">
        <v>3740</v>
      </c>
      <c r="F37" s="9" t="s">
        <v>821</v>
      </c>
      <c r="G37" s="390">
        <v>44224</v>
      </c>
      <c r="H37" s="390" t="s">
        <v>692</v>
      </c>
      <c r="I37" s="7">
        <v>2021</v>
      </c>
    </row>
    <row r="38" spans="1:9" x14ac:dyDescent="0.25">
      <c r="A38" s="7" t="s">
        <v>35</v>
      </c>
      <c r="B38" s="7" t="s">
        <v>255</v>
      </c>
      <c r="C38" s="7" t="s">
        <v>15</v>
      </c>
      <c r="D38" s="7" t="s">
        <v>16</v>
      </c>
      <c r="E38" s="7">
        <v>794</v>
      </c>
      <c r="F38" s="9" t="s">
        <v>822</v>
      </c>
      <c r="G38" s="390">
        <v>44350</v>
      </c>
      <c r="H38" s="390" t="s">
        <v>790</v>
      </c>
      <c r="I38" s="7">
        <v>2021</v>
      </c>
    </row>
    <row r="39" spans="1:9" x14ac:dyDescent="0.25">
      <c r="A39" s="7" t="s">
        <v>35</v>
      </c>
      <c r="B39" s="7" t="s">
        <v>264</v>
      </c>
      <c r="C39" s="7" t="s">
        <v>36</v>
      </c>
      <c r="D39" s="7" t="s">
        <v>21</v>
      </c>
      <c r="E39" s="7">
        <v>2920</v>
      </c>
      <c r="F39" s="9" t="s">
        <v>823</v>
      </c>
      <c r="G39" s="390">
        <v>44259</v>
      </c>
      <c r="H39" s="390" t="s">
        <v>788</v>
      </c>
      <c r="I39" s="7">
        <v>2021</v>
      </c>
    </row>
    <row r="40" spans="1:9" x14ac:dyDescent="0.25">
      <c r="A40" s="7" t="s">
        <v>35</v>
      </c>
      <c r="B40" s="7" t="s">
        <v>265</v>
      </c>
      <c r="C40" s="7" t="s">
        <v>36</v>
      </c>
      <c r="D40" s="7" t="s">
        <v>21</v>
      </c>
      <c r="E40" s="7">
        <v>2920</v>
      </c>
      <c r="F40" s="9" t="s">
        <v>824</v>
      </c>
      <c r="G40" s="390">
        <v>44462</v>
      </c>
      <c r="H40" s="390" t="s">
        <v>791</v>
      </c>
      <c r="I40" s="7">
        <v>2021</v>
      </c>
    </row>
    <row r="41" spans="1:9" x14ac:dyDescent="0.25">
      <c r="A41" s="7" t="s">
        <v>35</v>
      </c>
      <c r="B41" s="7" t="s">
        <v>324</v>
      </c>
      <c r="C41" s="7" t="s">
        <v>36</v>
      </c>
      <c r="D41" s="7" t="s">
        <v>21</v>
      </c>
      <c r="E41" s="7">
        <v>2920</v>
      </c>
      <c r="F41" s="9" t="s">
        <v>825</v>
      </c>
      <c r="G41" s="390">
        <v>44595</v>
      </c>
      <c r="H41" s="390" t="s">
        <v>801</v>
      </c>
      <c r="I41" s="7">
        <v>2022</v>
      </c>
    </row>
    <row r="42" spans="1:9" x14ac:dyDescent="0.25">
      <c r="A42" s="7" t="s">
        <v>35</v>
      </c>
      <c r="B42" s="7" t="s">
        <v>326</v>
      </c>
      <c r="C42" s="7" t="s">
        <v>25</v>
      </c>
      <c r="D42" s="7" t="s">
        <v>26</v>
      </c>
      <c r="E42" s="7">
        <v>3744</v>
      </c>
      <c r="F42" s="9" t="s">
        <v>871</v>
      </c>
      <c r="G42" s="390">
        <v>44385</v>
      </c>
      <c r="H42" s="390" t="s">
        <v>796</v>
      </c>
      <c r="I42" s="7">
        <v>2021</v>
      </c>
    </row>
    <row r="43" spans="1:9" x14ac:dyDescent="0.25">
      <c r="A43" s="7" t="s">
        <v>35</v>
      </c>
      <c r="B43" s="7" t="s">
        <v>269</v>
      </c>
      <c r="C43" s="7" t="s">
        <v>25</v>
      </c>
      <c r="D43" s="7" t="s">
        <v>26</v>
      </c>
      <c r="E43" s="7">
        <v>3744</v>
      </c>
      <c r="F43" s="9" t="s">
        <v>826</v>
      </c>
      <c r="G43" s="390">
        <v>44210</v>
      </c>
      <c r="H43" s="390" t="s">
        <v>692</v>
      </c>
      <c r="I43" s="7">
        <v>2021</v>
      </c>
    </row>
    <row r="44" spans="1:9" x14ac:dyDescent="0.25">
      <c r="A44" s="7" t="s">
        <v>35</v>
      </c>
      <c r="B44" s="7" t="s">
        <v>327</v>
      </c>
      <c r="C44" s="7" t="s">
        <v>25</v>
      </c>
      <c r="D44" s="7" t="s">
        <v>26</v>
      </c>
      <c r="E44" s="7">
        <v>3744</v>
      </c>
      <c r="F44" s="9" t="s">
        <v>827</v>
      </c>
      <c r="G44" s="390">
        <v>44224</v>
      </c>
      <c r="H44" s="390" t="s">
        <v>692</v>
      </c>
      <c r="I44" s="7">
        <v>2021</v>
      </c>
    </row>
    <row r="45" spans="1:9" x14ac:dyDescent="0.25">
      <c r="A45" s="7" t="s">
        <v>35</v>
      </c>
      <c r="B45" s="7" t="s">
        <v>328</v>
      </c>
      <c r="C45" s="7" t="s">
        <v>25</v>
      </c>
      <c r="D45" s="7" t="s">
        <v>26</v>
      </c>
      <c r="E45" s="7">
        <v>3744</v>
      </c>
      <c r="F45" s="9" t="s">
        <v>828</v>
      </c>
      <c r="G45" s="390">
        <v>44287</v>
      </c>
      <c r="H45" s="390" t="s">
        <v>786</v>
      </c>
      <c r="I45" s="7">
        <v>2021</v>
      </c>
    </row>
    <row r="46" spans="1:9" x14ac:dyDescent="0.25">
      <c r="A46" s="7" t="s">
        <v>35</v>
      </c>
      <c r="B46" s="7" t="s">
        <v>282</v>
      </c>
      <c r="C46" s="7" t="s">
        <v>25</v>
      </c>
      <c r="D46" s="7" t="s">
        <v>26</v>
      </c>
      <c r="E46" s="7">
        <v>3744</v>
      </c>
      <c r="F46" s="9" t="s">
        <v>896</v>
      </c>
      <c r="G46" s="390">
        <v>44168</v>
      </c>
      <c r="H46" s="390" t="s">
        <v>587</v>
      </c>
      <c r="I46" s="7">
        <v>2020</v>
      </c>
    </row>
    <row r="47" spans="1:9" x14ac:dyDescent="0.25">
      <c r="A47" s="7" t="s">
        <v>35</v>
      </c>
      <c r="B47" s="7" t="s">
        <v>283</v>
      </c>
      <c r="C47" s="7" t="s">
        <v>25</v>
      </c>
      <c r="D47" s="7" t="s">
        <v>26</v>
      </c>
      <c r="E47" s="7">
        <v>3744</v>
      </c>
      <c r="F47" s="9" t="s">
        <v>872</v>
      </c>
      <c r="G47" s="390">
        <v>44168</v>
      </c>
      <c r="H47" s="390" t="s">
        <v>587</v>
      </c>
      <c r="I47" s="7">
        <v>2020</v>
      </c>
    </row>
    <row r="48" spans="1:9" x14ac:dyDescent="0.25">
      <c r="A48" s="7" t="s">
        <v>35</v>
      </c>
      <c r="B48" s="7" t="s">
        <v>289</v>
      </c>
      <c r="C48" s="7" t="s">
        <v>117</v>
      </c>
      <c r="D48" s="7" t="s">
        <v>137</v>
      </c>
      <c r="E48" s="7">
        <v>5500</v>
      </c>
      <c r="F48" s="9" t="s">
        <v>829</v>
      </c>
      <c r="G48" s="390">
        <v>44266</v>
      </c>
      <c r="H48" s="390" t="s">
        <v>788</v>
      </c>
      <c r="I48" s="7">
        <v>2021</v>
      </c>
    </row>
    <row r="49" spans="1:9" x14ac:dyDescent="0.25">
      <c r="A49" s="7" t="s">
        <v>35</v>
      </c>
      <c r="B49" s="7" t="s">
        <v>290</v>
      </c>
      <c r="C49" s="7" t="s">
        <v>117</v>
      </c>
      <c r="D49" s="7" t="s">
        <v>137</v>
      </c>
      <c r="E49" s="7">
        <v>5500</v>
      </c>
      <c r="F49" s="9" t="s">
        <v>830</v>
      </c>
      <c r="G49" s="390">
        <v>44266</v>
      </c>
      <c r="H49" s="390" t="s">
        <v>788</v>
      </c>
      <c r="I49" s="7">
        <v>2021</v>
      </c>
    </row>
    <row r="50" spans="1:9" x14ac:dyDescent="0.25">
      <c r="A50" s="7" t="s">
        <v>35</v>
      </c>
      <c r="B50" s="7" t="s">
        <v>292</v>
      </c>
      <c r="C50" s="7" t="s">
        <v>117</v>
      </c>
      <c r="D50" s="7" t="s">
        <v>137</v>
      </c>
      <c r="E50" s="7">
        <v>5500</v>
      </c>
      <c r="F50" s="9" t="s">
        <v>831</v>
      </c>
      <c r="G50" s="390">
        <v>44448</v>
      </c>
      <c r="H50" s="390" t="s">
        <v>791</v>
      </c>
      <c r="I50" s="7">
        <v>2021</v>
      </c>
    </row>
    <row r="51" spans="1:9" x14ac:dyDescent="0.25">
      <c r="A51" s="7" t="s">
        <v>35</v>
      </c>
      <c r="B51" s="7" t="s">
        <v>329</v>
      </c>
      <c r="C51" s="7" t="s">
        <v>22</v>
      </c>
      <c r="D51" s="7" t="s">
        <v>23</v>
      </c>
      <c r="E51" s="7">
        <v>5500</v>
      </c>
      <c r="F51" s="9" t="s">
        <v>832</v>
      </c>
      <c r="G51" s="390">
        <v>44357</v>
      </c>
      <c r="H51" s="390" t="s">
        <v>790</v>
      </c>
      <c r="I51" s="7">
        <v>2021</v>
      </c>
    </row>
    <row r="52" spans="1:9" x14ac:dyDescent="0.25">
      <c r="A52" s="7" t="s">
        <v>35</v>
      </c>
      <c r="B52" s="7" t="s">
        <v>314</v>
      </c>
      <c r="C52" s="7" t="s">
        <v>17</v>
      </c>
      <c r="D52" s="7" t="s">
        <v>18</v>
      </c>
      <c r="E52" s="7">
        <v>5500</v>
      </c>
      <c r="F52" s="9" t="s">
        <v>833</v>
      </c>
      <c r="G52" s="390">
        <v>44399</v>
      </c>
      <c r="H52" s="390" t="s">
        <v>796</v>
      </c>
      <c r="I52" s="7">
        <v>2021</v>
      </c>
    </row>
    <row r="53" spans="1:9" x14ac:dyDescent="0.25">
      <c r="A53" s="7" t="s">
        <v>35</v>
      </c>
      <c r="B53" s="7" t="s">
        <v>321</v>
      </c>
      <c r="C53" s="7" t="s">
        <v>17</v>
      </c>
      <c r="D53" s="7" t="s">
        <v>18</v>
      </c>
      <c r="E53" s="7">
        <v>5500</v>
      </c>
      <c r="F53" s="9" t="s">
        <v>834</v>
      </c>
      <c r="G53" s="390">
        <v>44399</v>
      </c>
      <c r="H53" s="390" t="s">
        <v>796</v>
      </c>
      <c r="I53" s="7">
        <v>2021</v>
      </c>
    </row>
    <row r="54" spans="1:9" x14ac:dyDescent="0.25">
      <c r="A54" s="7" t="s">
        <v>35</v>
      </c>
      <c r="B54" s="7" t="s">
        <v>331</v>
      </c>
      <c r="C54" s="7" t="s">
        <v>17</v>
      </c>
      <c r="D54" s="7" t="s">
        <v>18</v>
      </c>
      <c r="E54" s="7">
        <v>5500</v>
      </c>
      <c r="F54" s="9" t="s">
        <v>835</v>
      </c>
      <c r="G54" s="390">
        <v>44448</v>
      </c>
      <c r="H54" s="390" t="s">
        <v>791</v>
      </c>
      <c r="I54" s="7">
        <v>2021</v>
      </c>
    </row>
    <row r="55" spans="1:9" x14ac:dyDescent="0.25">
      <c r="A55" s="7" t="s">
        <v>35</v>
      </c>
      <c r="B55" s="7" t="s">
        <v>385</v>
      </c>
      <c r="C55" s="7" t="s">
        <v>127</v>
      </c>
      <c r="D55" s="7" t="s">
        <v>189</v>
      </c>
      <c r="E55" s="7">
        <v>700</v>
      </c>
      <c r="F55" s="9" t="s">
        <v>836</v>
      </c>
      <c r="G55" s="390">
        <v>44210</v>
      </c>
      <c r="H55" s="390" t="s">
        <v>692</v>
      </c>
      <c r="I55" s="7">
        <v>2021</v>
      </c>
    </row>
    <row r="56" spans="1:9" x14ac:dyDescent="0.25">
      <c r="A56" s="7" t="s">
        <v>35</v>
      </c>
      <c r="B56" s="7" t="s">
        <v>386</v>
      </c>
      <c r="C56" s="7" t="s">
        <v>25</v>
      </c>
      <c r="D56" s="7" t="s">
        <v>26</v>
      </c>
      <c r="E56" s="7">
        <v>3744</v>
      </c>
      <c r="F56" s="9" t="s">
        <v>837</v>
      </c>
      <c r="G56" s="390">
        <v>44448</v>
      </c>
      <c r="H56" s="390" t="s">
        <v>791</v>
      </c>
      <c r="I56" s="7">
        <v>2021</v>
      </c>
    </row>
    <row r="57" spans="1:9" x14ac:dyDescent="0.25">
      <c r="A57" s="7" t="s">
        <v>35</v>
      </c>
      <c r="B57" s="7" t="s">
        <v>388</v>
      </c>
      <c r="C57" s="7" t="s">
        <v>25</v>
      </c>
      <c r="D57" s="7" t="s">
        <v>26</v>
      </c>
      <c r="E57" s="7">
        <v>3744</v>
      </c>
      <c r="F57" s="9" t="s">
        <v>839</v>
      </c>
      <c r="G57" s="390">
        <v>44490</v>
      </c>
      <c r="H57" s="390" t="s">
        <v>802</v>
      </c>
      <c r="I57" s="7">
        <v>2021</v>
      </c>
    </row>
    <row r="58" spans="1:9" x14ac:dyDescent="0.25">
      <c r="A58" s="7" t="s">
        <v>35</v>
      </c>
      <c r="B58" s="7" t="s">
        <v>389</v>
      </c>
      <c r="C58" s="7" t="s">
        <v>720</v>
      </c>
      <c r="D58" s="7" t="s">
        <v>838</v>
      </c>
      <c r="E58" s="7">
        <v>5500</v>
      </c>
      <c r="F58" s="9" t="s">
        <v>840</v>
      </c>
      <c r="G58" s="390">
        <v>44455</v>
      </c>
      <c r="H58" s="390" t="s">
        <v>791</v>
      </c>
      <c r="I58" s="7">
        <v>2021</v>
      </c>
    </row>
    <row r="59" spans="1:9" x14ac:dyDescent="0.25">
      <c r="A59" s="7" t="s">
        <v>35</v>
      </c>
      <c r="B59" s="7" t="s">
        <v>397</v>
      </c>
      <c r="C59" s="7" t="s">
        <v>25</v>
      </c>
      <c r="D59" s="7" t="s">
        <v>26</v>
      </c>
      <c r="E59" s="7">
        <v>3744</v>
      </c>
      <c r="F59" s="9" t="s">
        <v>841</v>
      </c>
      <c r="G59" s="390">
        <v>44504</v>
      </c>
      <c r="H59" s="390" t="s">
        <v>785</v>
      </c>
      <c r="I59" s="7">
        <v>2021</v>
      </c>
    </row>
    <row r="60" spans="1:9" x14ac:dyDescent="0.25">
      <c r="A60" s="7" t="s">
        <v>35</v>
      </c>
      <c r="B60" s="7" t="s">
        <v>501</v>
      </c>
      <c r="C60" s="7" t="s">
        <v>22</v>
      </c>
      <c r="D60" s="7" t="s">
        <v>23</v>
      </c>
      <c r="E60" s="7">
        <v>5500</v>
      </c>
      <c r="F60" s="9" t="s">
        <v>842</v>
      </c>
      <c r="G60" s="390">
        <v>44476</v>
      </c>
      <c r="H60" s="390" t="s">
        <v>802</v>
      </c>
      <c r="I60" s="7">
        <v>2021</v>
      </c>
    </row>
    <row r="61" spans="1:9" x14ac:dyDescent="0.25">
      <c r="A61" s="7" t="s">
        <v>35</v>
      </c>
      <c r="B61" s="7" t="s">
        <v>502</v>
      </c>
      <c r="C61" s="7" t="s">
        <v>718</v>
      </c>
      <c r="D61" s="7" t="s">
        <v>819</v>
      </c>
      <c r="E61" s="7">
        <v>5500</v>
      </c>
      <c r="F61" s="9" t="s">
        <v>843</v>
      </c>
      <c r="G61" s="390">
        <v>44476</v>
      </c>
      <c r="H61" s="390" t="s">
        <v>802</v>
      </c>
      <c r="I61" s="7">
        <v>2021</v>
      </c>
    </row>
    <row r="62" spans="1:9" x14ac:dyDescent="0.25">
      <c r="A62" s="7" t="s">
        <v>35</v>
      </c>
      <c r="B62" s="7" t="s">
        <v>503</v>
      </c>
      <c r="C62" s="7" t="s">
        <v>17</v>
      </c>
      <c r="D62" s="7" t="s">
        <v>18</v>
      </c>
      <c r="E62" s="7">
        <v>6880</v>
      </c>
      <c r="F62" s="9" t="s">
        <v>873</v>
      </c>
      <c r="G62" s="390">
        <v>44252</v>
      </c>
      <c r="H62" s="390" t="s">
        <v>789</v>
      </c>
      <c r="I62" s="7">
        <v>2021</v>
      </c>
    </row>
    <row r="63" spans="1:9" x14ac:dyDescent="0.25">
      <c r="A63" s="7" t="s">
        <v>35</v>
      </c>
      <c r="B63" s="7" t="s">
        <v>595</v>
      </c>
      <c r="C63" s="7" t="s">
        <v>17</v>
      </c>
      <c r="D63" s="7" t="s">
        <v>18</v>
      </c>
      <c r="E63" s="7">
        <v>5500</v>
      </c>
      <c r="F63" s="9" t="s">
        <v>844</v>
      </c>
      <c r="G63" s="390">
        <v>44462</v>
      </c>
      <c r="H63" s="390" t="s">
        <v>791</v>
      </c>
      <c r="I63" s="7">
        <v>2021</v>
      </c>
    </row>
    <row r="64" spans="1:9" x14ac:dyDescent="0.25">
      <c r="A64" s="7" t="s">
        <v>35</v>
      </c>
      <c r="B64" s="7" t="s">
        <v>596</v>
      </c>
      <c r="C64" s="7" t="s">
        <v>17</v>
      </c>
      <c r="D64" s="7" t="s">
        <v>18</v>
      </c>
      <c r="E64" s="7">
        <v>5500</v>
      </c>
      <c r="F64" s="9" t="s">
        <v>845</v>
      </c>
      <c r="G64" s="390">
        <v>44448</v>
      </c>
      <c r="H64" s="390" t="s">
        <v>791</v>
      </c>
      <c r="I64" s="7">
        <v>2021</v>
      </c>
    </row>
    <row r="65" spans="1:9" x14ac:dyDescent="0.25">
      <c r="A65" s="7" t="s">
        <v>35</v>
      </c>
      <c r="B65" s="7" t="s">
        <v>598</v>
      </c>
      <c r="C65" s="7" t="s">
        <v>13</v>
      </c>
      <c r="D65" s="7" t="s">
        <v>14</v>
      </c>
      <c r="E65" s="7">
        <v>2750</v>
      </c>
      <c r="F65" s="9" t="s">
        <v>846</v>
      </c>
      <c r="G65" s="390">
        <v>44350</v>
      </c>
      <c r="H65" s="390" t="s">
        <v>790</v>
      </c>
      <c r="I65" s="7">
        <v>2021</v>
      </c>
    </row>
    <row r="66" spans="1:9" x14ac:dyDescent="0.25">
      <c r="A66" s="7" t="s">
        <v>35</v>
      </c>
      <c r="B66" s="7" t="s">
        <v>599</v>
      </c>
      <c r="C66" s="7" t="s">
        <v>22</v>
      </c>
      <c r="D66" s="7" t="s">
        <v>23</v>
      </c>
      <c r="E66" s="7">
        <v>5500</v>
      </c>
      <c r="F66" s="9" t="s">
        <v>874</v>
      </c>
      <c r="G66" s="390">
        <v>44665</v>
      </c>
      <c r="H66" s="390" t="s">
        <v>847</v>
      </c>
      <c r="I66" s="7">
        <v>2022</v>
      </c>
    </row>
    <row r="67" spans="1:9" x14ac:dyDescent="0.25">
      <c r="A67" s="7" t="s">
        <v>35</v>
      </c>
      <c r="B67" s="7" t="s">
        <v>603</v>
      </c>
      <c r="C67" s="7" t="s">
        <v>17</v>
      </c>
      <c r="D67" s="7" t="s">
        <v>18</v>
      </c>
      <c r="E67" s="7">
        <v>5500</v>
      </c>
      <c r="F67" s="9" t="s">
        <v>854</v>
      </c>
      <c r="G67" s="390">
        <v>44301</v>
      </c>
      <c r="H67" s="390" t="s">
        <v>786</v>
      </c>
      <c r="I67" s="7">
        <v>2021</v>
      </c>
    </row>
    <row r="68" spans="1:9" x14ac:dyDescent="0.25">
      <c r="A68" s="7" t="s">
        <v>35</v>
      </c>
      <c r="B68" s="7" t="s">
        <v>604</v>
      </c>
      <c r="C68" s="7" t="s">
        <v>17</v>
      </c>
      <c r="D68" s="7" t="s">
        <v>18</v>
      </c>
      <c r="E68" s="7">
        <v>5500</v>
      </c>
      <c r="F68" s="9" t="s">
        <v>855</v>
      </c>
      <c r="G68" s="390">
        <v>44504</v>
      </c>
      <c r="H68" s="390" t="s">
        <v>785</v>
      </c>
      <c r="I68" s="7">
        <v>2021</v>
      </c>
    </row>
    <row r="69" spans="1:9" x14ac:dyDescent="0.25">
      <c r="A69" s="7" t="s">
        <v>35</v>
      </c>
      <c r="B69" s="7" t="s">
        <v>605</v>
      </c>
      <c r="C69" s="7" t="s">
        <v>17</v>
      </c>
      <c r="D69" s="7" t="s">
        <v>18</v>
      </c>
      <c r="E69" s="7">
        <v>5500</v>
      </c>
      <c r="F69" s="9" t="s">
        <v>856</v>
      </c>
      <c r="G69" s="390">
        <v>44518</v>
      </c>
      <c r="H69" s="390" t="s">
        <v>785</v>
      </c>
      <c r="I69" s="7">
        <v>2021</v>
      </c>
    </row>
    <row r="70" spans="1:9" x14ac:dyDescent="0.25">
      <c r="A70" s="7" t="s">
        <v>35</v>
      </c>
      <c r="B70" s="7" t="s">
        <v>608</v>
      </c>
      <c r="C70" s="7" t="s">
        <v>17</v>
      </c>
      <c r="D70" s="7" t="s">
        <v>18</v>
      </c>
      <c r="E70" s="7">
        <v>5500</v>
      </c>
      <c r="F70" s="9" t="s">
        <v>857</v>
      </c>
      <c r="G70" s="390">
        <v>44364</v>
      </c>
      <c r="H70" s="390" t="s">
        <v>790</v>
      </c>
      <c r="I70" s="7">
        <v>2021</v>
      </c>
    </row>
    <row r="71" spans="1:9" x14ac:dyDescent="0.25">
      <c r="A71" s="7" t="s">
        <v>35</v>
      </c>
      <c r="B71" s="7" t="s">
        <v>609</v>
      </c>
      <c r="C71" s="7" t="s">
        <v>17</v>
      </c>
      <c r="D71" s="7" t="s">
        <v>18</v>
      </c>
      <c r="E71" s="7">
        <v>5500</v>
      </c>
      <c r="F71" s="9" t="s">
        <v>858</v>
      </c>
      <c r="G71" s="390">
        <v>44336</v>
      </c>
      <c r="H71" s="390" t="s">
        <v>787</v>
      </c>
      <c r="I71" s="7">
        <v>2021</v>
      </c>
    </row>
    <row r="72" spans="1:9" x14ac:dyDescent="0.25">
      <c r="A72" s="7" t="s">
        <v>35</v>
      </c>
      <c r="B72" s="7" t="s">
        <v>610</v>
      </c>
      <c r="C72" s="7" t="s">
        <v>22</v>
      </c>
      <c r="D72" s="7" t="s">
        <v>23</v>
      </c>
      <c r="E72" s="7">
        <v>5500</v>
      </c>
      <c r="F72" s="9" t="s">
        <v>859</v>
      </c>
      <c r="G72" s="390">
        <v>44252</v>
      </c>
      <c r="H72" s="390" t="s">
        <v>789</v>
      </c>
      <c r="I72" s="7">
        <v>2021</v>
      </c>
    </row>
    <row r="73" spans="1:9" x14ac:dyDescent="0.25">
      <c r="A73" s="7" t="s">
        <v>35</v>
      </c>
      <c r="B73" s="7" t="s">
        <v>677</v>
      </c>
      <c r="C73" s="7" t="s">
        <v>19</v>
      </c>
      <c r="D73" s="7" t="s">
        <v>20</v>
      </c>
      <c r="E73" s="7">
        <v>5500</v>
      </c>
      <c r="F73" s="9" t="s">
        <v>897</v>
      </c>
      <c r="G73" s="390">
        <v>44231</v>
      </c>
      <c r="H73" s="390" t="s">
        <v>789</v>
      </c>
      <c r="I73" s="7">
        <v>2021</v>
      </c>
    </row>
    <row r="74" spans="1:9" x14ac:dyDescent="0.25">
      <c r="A74" s="7" t="s">
        <v>35</v>
      </c>
      <c r="B74" s="7" t="s">
        <v>613</v>
      </c>
      <c r="C74" s="7" t="s">
        <v>17</v>
      </c>
      <c r="D74" s="7" t="s">
        <v>18</v>
      </c>
      <c r="E74" s="7">
        <v>5500</v>
      </c>
      <c r="F74" s="9" t="s">
        <v>875</v>
      </c>
      <c r="G74" s="390">
        <v>44588</v>
      </c>
      <c r="H74" s="390" t="s">
        <v>784</v>
      </c>
      <c r="I74" s="7">
        <v>2022</v>
      </c>
    </row>
    <row r="75" spans="1:9" x14ac:dyDescent="0.25">
      <c r="A75" s="7" t="s">
        <v>35</v>
      </c>
      <c r="B75" s="7" t="s">
        <v>848</v>
      </c>
      <c r="C75" s="7" t="s">
        <v>720</v>
      </c>
      <c r="D75" s="7" t="s">
        <v>838</v>
      </c>
      <c r="E75" s="7">
        <v>5500</v>
      </c>
      <c r="F75" s="9" t="s">
        <v>860</v>
      </c>
      <c r="G75" s="390">
        <v>44672</v>
      </c>
      <c r="H75" s="390" t="s">
        <v>847</v>
      </c>
      <c r="I75" s="7">
        <v>2022</v>
      </c>
    </row>
    <row r="76" spans="1:9" x14ac:dyDescent="0.25">
      <c r="A76" s="7" t="s">
        <v>35</v>
      </c>
      <c r="B76" s="7" t="s">
        <v>849</v>
      </c>
      <c r="C76" s="7" t="s">
        <v>22</v>
      </c>
      <c r="D76" s="7" t="s">
        <v>23</v>
      </c>
      <c r="E76" s="7">
        <v>5500</v>
      </c>
      <c r="F76" s="9" t="s">
        <v>861</v>
      </c>
      <c r="G76" s="390">
        <v>44210</v>
      </c>
      <c r="H76" s="390" t="s">
        <v>692</v>
      </c>
      <c r="I76" s="7">
        <v>2021</v>
      </c>
    </row>
    <row r="77" spans="1:9" x14ac:dyDescent="0.25">
      <c r="A77" s="7" t="s">
        <v>35</v>
      </c>
      <c r="B77" s="7" t="s">
        <v>693</v>
      </c>
      <c r="C77" s="7" t="s">
        <v>22</v>
      </c>
      <c r="D77" s="7" t="s">
        <v>23</v>
      </c>
      <c r="E77" s="7">
        <v>5500</v>
      </c>
      <c r="F77" s="9" t="s">
        <v>862</v>
      </c>
      <c r="G77" s="390">
        <v>44532</v>
      </c>
      <c r="H77" s="390" t="s">
        <v>867</v>
      </c>
      <c r="I77" s="7">
        <v>2021</v>
      </c>
    </row>
    <row r="78" spans="1:9" x14ac:dyDescent="0.25">
      <c r="A78" s="7" t="s">
        <v>35</v>
      </c>
      <c r="B78" s="7" t="s">
        <v>694</v>
      </c>
      <c r="C78" s="7" t="s">
        <v>22</v>
      </c>
      <c r="D78" s="7" t="s">
        <v>23</v>
      </c>
      <c r="E78" s="7">
        <v>5500</v>
      </c>
      <c r="F78" s="9" t="s">
        <v>863</v>
      </c>
      <c r="G78" s="390">
        <v>44315</v>
      </c>
      <c r="H78" s="390" t="s">
        <v>786</v>
      </c>
      <c r="I78" s="7">
        <v>2021</v>
      </c>
    </row>
    <row r="79" spans="1:9" x14ac:dyDescent="0.25">
      <c r="A79" s="7" t="s">
        <v>35</v>
      </c>
      <c r="B79" s="7" t="s">
        <v>695</v>
      </c>
      <c r="C79" s="7" t="s">
        <v>22</v>
      </c>
      <c r="D79" s="7" t="s">
        <v>23</v>
      </c>
      <c r="E79" s="7">
        <v>5500</v>
      </c>
      <c r="F79" s="9" t="s">
        <v>876</v>
      </c>
      <c r="G79" s="390">
        <v>44574</v>
      </c>
      <c r="H79" s="390" t="s">
        <v>784</v>
      </c>
      <c r="I79" s="7">
        <v>2022</v>
      </c>
    </row>
    <row r="80" spans="1:9" x14ac:dyDescent="0.25">
      <c r="A80" s="7" t="s">
        <v>35</v>
      </c>
      <c r="B80" s="7" t="s">
        <v>850</v>
      </c>
      <c r="C80" s="7" t="s">
        <v>17</v>
      </c>
      <c r="D80" s="7" t="s">
        <v>18</v>
      </c>
      <c r="E80" s="7">
        <v>5500</v>
      </c>
      <c r="F80" s="9" t="s">
        <v>864</v>
      </c>
      <c r="G80" s="390">
        <v>44532</v>
      </c>
      <c r="H80" s="390" t="s">
        <v>867</v>
      </c>
      <c r="I80" s="7">
        <v>2021</v>
      </c>
    </row>
    <row r="81" spans="1:9" x14ac:dyDescent="0.25">
      <c r="A81" s="7" t="s">
        <v>35</v>
      </c>
      <c r="B81" s="7" t="s">
        <v>852</v>
      </c>
      <c r="C81" s="7" t="s">
        <v>17</v>
      </c>
      <c r="D81" s="7" t="s">
        <v>18</v>
      </c>
      <c r="E81" s="7">
        <v>5500</v>
      </c>
      <c r="F81" s="9" t="s">
        <v>866</v>
      </c>
      <c r="G81" s="390">
        <v>44490</v>
      </c>
      <c r="H81" s="390" t="s">
        <v>802</v>
      </c>
      <c r="I81" s="7">
        <v>2021</v>
      </c>
    </row>
    <row r="82" spans="1:9" x14ac:dyDescent="0.25">
      <c r="A82" s="7" t="s">
        <v>35</v>
      </c>
      <c r="B82" s="7" t="s">
        <v>868</v>
      </c>
      <c r="C82" s="7" t="s">
        <v>22</v>
      </c>
      <c r="D82" s="7" t="s">
        <v>23</v>
      </c>
      <c r="E82" s="7">
        <v>5500</v>
      </c>
      <c r="F82" s="9" t="s">
        <v>869</v>
      </c>
      <c r="G82" s="390">
        <v>44393</v>
      </c>
      <c r="H82" s="390" t="s">
        <v>796</v>
      </c>
      <c r="I82" s="7">
        <v>2021</v>
      </c>
    </row>
  </sheetData>
  <autoFilter ref="A2:I2" xr:uid="{91FFCAB3-759A-49AE-920B-9D61FB82A697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3FCB-D67A-4752-A420-409F38E7E545}">
  <sheetPr>
    <tabColor theme="2" tint="-0.249977111117893"/>
    <pageSetUpPr fitToPage="1"/>
  </sheetPr>
  <dimension ref="A1:U53"/>
  <sheetViews>
    <sheetView zoomScaleNormal="100" workbookViewId="0"/>
  </sheetViews>
  <sheetFormatPr baseColWidth="10" defaultColWidth="11.42578125" defaultRowHeight="15" x14ac:dyDescent="0.25"/>
  <cols>
    <col min="1" max="1" width="11.42578125" style="76"/>
    <col min="2" max="3" width="16.7109375" style="76" customWidth="1"/>
    <col min="4" max="4" width="9.28515625" style="76" bestFit="1" customWidth="1"/>
    <col min="5" max="5" width="8.28515625" style="76" bestFit="1" customWidth="1"/>
    <col min="6" max="13" width="9.28515625" style="76" bestFit="1" customWidth="1"/>
    <col min="14" max="14" width="8.28515625" style="76" bestFit="1" customWidth="1"/>
    <col min="15" max="18" width="9.28515625" style="76" bestFit="1" customWidth="1"/>
    <col min="19" max="19" width="10" style="76" customWidth="1"/>
    <col min="20" max="16384" width="11.42578125" style="76"/>
  </cols>
  <sheetData>
    <row r="1" spans="1:21" x14ac:dyDescent="0.25">
      <c r="A1" s="261" t="s">
        <v>783</v>
      </c>
      <c r="B1" s="261"/>
      <c r="C1" s="261"/>
      <c r="D1" s="261"/>
    </row>
    <row r="2" spans="1:21" ht="15.75" thickBot="1" x14ac:dyDescent="0.3">
      <c r="A2" s="76" t="s">
        <v>758</v>
      </c>
    </row>
    <row r="3" spans="1:21" x14ac:dyDescent="0.25">
      <c r="A3" s="186"/>
      <c r="B3" s="187"/>
      <c r="C3" s="187"/>
      <c r="D3" s="187"/>
      <c r="E3" s="85" t="s">
        <v>190</v>
      </c>
      <c r="F3" s="86" t="s">
        <v>191</v>
      </c>
      <c r="G3" s="87"/>
      <c r="H3" s="85"/>
      <c r="I3" s="86"/>
      <c r="J3" s="86"/>
      <c r="K3" s="86"/>
      <c r="L3" s="86"/>
      <c r="M3" s="86"/>
      <c r="N3" s="86"/>
      <c r="O3" s="86"/>
      <c r="P3" s="86"/>
      <c r="Q3" s="86"/>
      <c r="R3" s="86"/>
      <c r="S3" s="87"/>
      <c r="T3" s="384"/>
      <c r="U3" s="384"/>
    </row>
    <row r="4" spans="1:21" x14ac:dyDescent="0.25">
      <c r="A4" s="189"/>
      <c r="B4" s="82"/>
      <c r="C4" s="82"/>
      <c r="D4" s="82"/>
      <c r="E4" s="88">
        <v>2020</v>
      </c>
      <c r="F4" s="82"/>
      <c r="G4" s="89"/>
      <c r="H4" s="88">
        <v>2021</v>
      </c>
      <c r="I4" s="82"/>
      <c r="J4" s="82"/>
      <c r="K4" s="82"/>
      <c r="L4" s="82"/>
      <c r="M4" s="82"/>
      <c r="N4" s="82"/>
      <c r="O4" s="82"/>
      <c r="P4" s="82"/>
      <c r="Q4" s="82"/>
      <c r="R4" s="82"/>
      <c r="S4" s="89"/>
      <c r="T4" s="385">
        <v>2021</v>
      </c>
      <c r="U4" s="385">
        <v>2022</v>
      </c>
    </row>
    <row r="5" spans="1:21" ht="15.75" thickBot="1" x14ac:dyDescent="0.3">
      <c r="A5" s="191" t="s">
        <v>667</v>
      </c>
      <c r="B5" s="94" t="s">
        <v>159</v>
      </c>
      <c r="C5" s="94" t="s">
        <v>32</v>
      </c>
      <c r="D5" s="94" t="s">
        <v>776</v>
      </c>
      <c r="E5" s="90">
        <v>9</v>
      </c>
      <c r="F5" s="83">
        <v>10</v>
      </c>
      <c r="G5" s="91">
        <v>11</v>
      </c>
      <c r="H5" s="90">
        <v>1</v>
      </c>
      <c r="I5" s="83">
        <v>2</v>
      </c>
      <c r="J5" s="83">
        <v>3</v>
      </c>
      <c r="K5" s="83">
        <v>4</v>
      </c>
      <c r="L5" s="83">
        <v>5</v>
      </c>
      <c r="M5" s="83">
        <v>6</v>
      </c>
      <c r="N5" s="83">
        <v>7</v>
      </c>
      <c r="O5" s="83">
        <v>8</v>
      </c>
      <c r="P5" s="83">
        <v>9</v>
      </c>
      <c r="Q5" s="83">
        <v>10</v>
      </c>
      <c r="R5" s="83">
        <v>11</v>
      </c>
      <c r="S5" s="91">
        <v>12</v>
      </c>
      <c r="T5" s="386" t="s">
        <v>436</v>
      </c>
      <c r="U5" s="386" t="s">
        <v>782</v>
      </c>
    </row>
    <row r="6" spans="1:21" x14ac:dyDescent="0.25">
      <c r="A6" s="193" t="s">
        <v>35</v>
      </c>
      <c r="B6" s="209" t="s">
        <v>105</v>
      </c>
      <c r="C6" s="257" t="s">
        <v>117</v>
      </c>
      <c r="D6" s="257" t="s">
        <v>777</v>
      </c>
      <c r="E6" s="262"/>
      <c r="F6" s="258"/>
      <c r="G6" s="263"/>
      <c r="H6" s="262"/>
      <c r="I6" s="258"/>
      <c r="J6" s="258">
        <v>11000</v>
      </c>
      <c r="K6" s="258"/>
      <c r="L6" s="258"/>
      <c r="M6" s="258"/>
      <c r="N6" s="258"/>
      <c r="O6" s="258"/>
      <c r="P6" s="258">
        <v>5500</v>
      </c>
      <c r="Q6" s="258"/>
      <c r="R6" s="258"/>
      <c r="S6" s="263"/>
      <c r="T6" s="387">
        <f>SUM(H6:S6)</f>
        <v>16500</v>
      </c>
      <c r="U6" s="387">
        <v>0</v>
      </c>
    </row>
    <row r="7" spans="1:21" x14ac:dyDescent="0.25">
      <c r="A7" s="193"/>
      <c r="B7" s="209"/>
      <c r="C7" s="257"/>
      <c r="D7" s="257" t="s">
        <v>778</v>
      </c>
      <c r="E7" s="262"/>
      <c r="F7" s="258"/>
      <c r="G7" s="263"/>
      <c r="H7" s="262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63"/>
      <c r="T7" s="387">
        <f t="shared" ref="T7:T53" si="0">SUM(H7:S7)</f>
        <v>0</v>
      </c>
      <c r="U7" s="387">
        <v>33005</v>
      </c>
    </row>
    <row r="8" spans="1:21" x14ac:dyDescent="0.25">
      <c r="A8" s="193"/>
      <c r="B8" s="209"/>
      <c r="C8" s="257" t="s">
        <v>13</v>
      </c>
      <c r="D8" s="257" t="s">
        <v>777</v>
      </c>
      <c r="E8" s="262"/>
      <c r="F8" s="258"/>
      <c r="G8" s="263"/>
      <c r="H8" s="262"/>
      <c r="I8" s="258"/>
      <c r="J8" s="258"/>
      <c r="K8" s="258"/>
      <c r="L8" s="258"/>
      <c r="M8" s="258">
        <v>2750</v>
      </c>
      <c r="N8" s="258"/>
      <c r="O8" s="258"/>
      <c r="P8" s="258"/>
      <c r="Q8" s="258"/>
      <c r="R8" s="258"/>
      <c r="S8" s="263"/>
      <c r="T8" s="387">
        <f t="shared" si="0"/>
        <v>2750</v>
      </c>
      <c r="U8" s="387">
        <v>0</v>
      </c>
    </row>
    <row r="9" spans="1:21" x14ac:dyDescent="0.25">
      <c r="A9" s="193"/>
      <c r="B9" s="209"/>
      <c r="C9" s="257"/>
      <c r="D9" s="257" t="s">
        <v>778</v>
      </c>
      <c r="E9" s="262"/>
      <c r="F9" s="258"/>
      <c r="G9" s="263"/>
      <c r="H9" s="262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63"/>
      <c r="T9" s="387">
        <f t="shared" si="0"/>
        <v>0</v>
      </c>
      <c r="U9" s="387">
        <v>11000</v>
      </c>
    </row>
    <row r="10" spans="1:21" x14ac:dyDescent="0.25">
      <c r="A10" s="193"/>
      <c r="B10" s="209"/>
      <c r="C10" s="257" t="s">
        <v>127</v>
      </c>
      <c r="D10" s="257" t="s">
        <v>777</v>
      </c>
      <c r="E10" s="262"/>
      <c r="F10" s="258"/>
      <c r="G10" s="263"/>
      <c r="H10" s="262">
        <v>700</v>
      </c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63"/>
      <c r="T10" s="387">
        <f t="shared" si="0"/>
        <v>700</v>
      </c>
      <c r="U10" s="387">
        <v>0</v>
      </c>
    </row>
    <row r="11" spans="1:21" x14ac:dyDescent="0.25">
      <c r="A11" s="193"/>
      <c r="B11" s="209"/>
      <c r="C11" s="257"/>
      <c r="D11" s="257" t="s">
        <v>778</v>
      </c>
      <c r="E11" s="262"/>
      <c r="F11" s="258"/>
      <c r="G11" s="263"/>
      <c r="H11" s="262"/>
      <c r="I11" s="258"/>
      <c r="J11" s="258"/>
      <c r="K11" s="258"/>
      <c r="L11" s="258"/>
      <c r="M11" s="258"/>
      <c r="N11" s="258"/>
      <c r="O11" s="258"/>
      <c r="P11" s="258"/>
      <c r="Q11" s="258">
        <v>2750</v>
      </c>
      <c r="R11" s="258"/>
      <c r="S11" s="263"/>
      <c r="T11" s="387">
        <f t="shared" si="0"/>
        <v>2750</v>
      </c>
      <c r="U11" s="387">
        <v>8250</v>
      </c>
    </row>
    <row r="12" spans="1:21" x14ac:dyDescent="0.25">
      <c r="A12" s="193"/>
      <c r="B12" s="209"/>
      <c r="C12" s="257" t="s">
        <v>36</v>
      </c>
      <c r="D12" s="257" t="s">
        <v>777</v>
      </c>
      <c r="E12" s="262"/>
      <c r="F12" s="258"/>
      <c r="G12" s="263"/>
      <c r="H12" s="262"/>
      <c r="I12" s="258"/>
      <c r="J12" s="258">
        <v>2920</v>
      </c>
      <c r="K12" s="258"/>
      <c r="L12" s="258"/>
      <c r="M12" s="258"/>
      <c r="N12" s="258"/>
      <c r="O12" s="258"/>
      <c r="P12" s="258">
        <v>2920</v>
      </c>
      <c r="Q12" s="258"/>
      <c r="R12" s="258"/>
      <c r="S12" s="263"/>
      <c r="T12" s="387">
        <f t="shared" si="0"/>
        <v>5840</v>
      </c>
      <c r="U12" s="387">
        <v>2920</v>
      </c>
    </row>
    <row r="13" spans="1:21" x14ac:dyDescent="0.25">
      <c r="A13" s="193"/>
      <c r="B13" s="209"/>
      <c r="C13" s="257"/>
      <c r="D13" s="257" t="s">
        <v>778</v>
      </c>
      <c r="E13" s="262"/>
      <c r="F13" s="258"/>
      <c r="G13" s="263"/>
      <c r="H13" s="262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63"/>
      <c r="T13" s="387">
        <f t="shared" si="0"/>
        <v>0</v>
      </c>
      <c r="U13" s="387">
        <v>11000</v>
      </c>
    </row>
    <row r="14" spans="1:21" x14ac:dyDescent="0.25">
      <c r="A14" s="193"/>
      <c r="B14" s="209"/>
      <c r="C14" s="257" t="s">
        <v>22</v>
      </c>
      <c r="D14" s="257" t="s">
        <v>777</v>
      </c>
      <c r="E14" s="262"/>
      <c r="F14" s="258"/>
      <c r="G14" s="263"/>
      <c r="H14" s="262">
        <v>5500</v>
      </c>
      <c r="I14" s="258">
        <v>5500</v>
      </c>
      <c r="J14" s="258"/>
      <c r="K14" s="258">
        <v>5500</v>
      </c>
      <c r="L14" s="258"/>
      <c r="M14" s="258">
        <v>5500</v>
      </c>
      <c r="N14" s="258">
        <v>5500</v>
      </c>
      <c r="O14" s="258"/>
      <c r="P14" s="258"/>
      <c r="Q14" s="258">
        <v>5500</v>
      </c>
      <c r="R14" s="258"/>
      <c r="S14" s="263">
        <v>5500</v>
      </c>
      <c r="T14" s="387">
        <f t="shared" si="0"/>
        <v>38500</v>
      </c>
      <c r="U14" s="387">
        <v>11000</v>
      </c>
    </row>
    <row r="15" spans="1:21" x14ac:dyDescent="0.25">
      <c r="A15" s="193"/>
      <c r="B15" s="209"/>
      <c r="C15" s="257"/>
      <c r="D15" s="257" t="s">
        <v>778</v>
      </c>
      <c r="E15" s="262"/>
      <c r="F15" s="258"/>
      <c r="G15" s="263"/>
      <c r="H15" s="262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63"/>
      <c r="T15" s="387">
        <f t="shared" si="0"/>
        <v>0</v>
      </c>
      <c r="U15" s="387">
        <v>27504</v>
      </c>
    </row>
    <row r="16" spans="1:21" x14ac:dyDescent="0.25">
      <c r="A16" s="193"/>
      <c r="B16" s="209"/>
      <c r="C16" s="257" t="s">
        <v>720</v>
      </c>
      <c r="D16" s="257" t="s">
        <v>777</v>
      </c>
      <c r="E16" s="262"/>
      <c r="F16" s="258"/>
      <c r="G16" s="263"/>
      <c r="H16" s="262"/>
      <c r="I16" s="258"/>
      <c r="J16" s="258"/>
      <c r="K16" s="258"/>
      <c r="L16" s="258"/>
      <c r="M16" s="258"/>
      <c r="N16" s="258"/>
      <c r="O16" s="258"/>
      <c r="P16" s="258">
        <v>5500</v>
      </c>
      <c r="Q16" s="258"/>
      <c r="R16" s="258"/>
      <c r="S16" s="263"/>
      <c r="T16" s="387">
        <f t="shared" si="0"/>
        <v>5500</v>
      </c>
      <c r="U16" s="387">
        <v>5500</v>
      </c>
    </row>
    <row r="17" spans="1:21" x14ac:dyDescent="0.25">
      <c r="A17" s="193"/>
      <c r="B17" s="209"/>
      <c r="C17" s="257" t="s">
        <v>718</v>
      </c>
      <c r="D17" s="257" t="s">
        <v>777</v>
      </c>
      <c r="E17" s="262"/>
      <c r="F17" s="258"/>
      <c r="G17" s="263"/>
      <c r="H17" s="262"/>
      <c r="I17" s="258"/>
      <c r="J17" s="258"/>
      <c r="K17" s="258"/>
      <c r="L17" s="258"/>
      <c r="M17" s="258"/>
      <c r="N17" s="258"/>
      <c r="O17" s="258"/>
      <c r="P17" s="258"/>
      <c r="Q17" s="258">
        <v>5500</v>
      </c>
      <c r="R17" s="258"/>
      <c r="S17" s="263"/>
      <c r="T17" s="387">
        <f t="shared" si="0"/>
        <v>5500</v>
      </c>
      <c r="U17" s="387">
        <v>5500</v>
      </c>
    </row>
    <row r="18" spans="1:21" x14ac:dyDescent="0.25">
      <c r="A18" s="193"/>
      <c r="B18" s="209"/>
      <c r="C18" s="257"/>
      <c r="D18" s="257" t="s">
        <v>778</v>
      </c>
      <c r="E18" s="262"/>
      <c r="F18" s="258"/>
      <c r="G18" s="263"/>
      <c r="H18" s="262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63">
        <v>5500</v>
      </c>
      <c r="T18" s="387">
        <f t="shared" si="0"/>
        <v>5500</v>
      </c>
      <c r="U18" s="387">
        <v>22000</v>
      </c>
    </row>
    <row r="19" spans="1:21" x14ac:dyDescent="0.25">
      <c r="A19" s="193"/>
      <c r="B19" s="209"/>
      <c r="C19" s="257" t="s">
        <v>19</v>
      </c>
      <c r="D19" s="257" t="s">
        <v>778</v>
      </c>
      <c r="E19" s="391"/>
      <c r="F19" s="392"/>
      <c r="G19" s="393"/>
      <c r="H19" s="262"/>
      <c r="I19" s="258"/>
      <c r="J19" s="258">
        <v>5500</v>
      </c>
      <c r="K19" s="258"/>
      <c r="L19" s="258">
        <v>5500</v>
      </c>
      <c r="M19" s="258"/>
      <c r="N19" s="258"/>
      <c r="O19" s="258"/>
      <c r="P19" s="258"/>
      <c r="Q19" s="258">
        <v>5500</v>
      </c>
      <c r="R19" s="258"/>
      <c r="S19" s="263"/>
      <c r="T19" s="387">
        <f t="shared" si="0"/>
        <v>16500</v>
      </c>
      <c r="U19" s="387">
        <v>22000</v>
      </c>
    </row>
    <row r="20" spans="1:21" x14ac:dyDescent="0.25">
      <c r="A20" s="193"/>
      <c r="B20" s="209"/>
      <c r="C20" s="257" t="s">
        <v>719</v>
      </c>
      <c r="D20" s="257" t="s">
        <v>777</v>
      </c>
      <c r="E20" s="391"/>
      <c r="F20" s="392">
        <v>5500</v>
      </c>
      <c r="G20" s="393"/>
      <c r="H20" s="262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63"/>
      <c r="T20" s="387">
        <f t="shared" si="0"/>
        <v>0</v>
      </c>
      <c r="U20" s="387">
        <v>0</v>
      </c>
    </row>
    <row r="21" spans="1:21" x14ac:dyDescent="0.25">
      <c r="A21" s="193"/>
      <c r="B21" s="209"/>
      <c r="C21" s="257"/>
      <c r="D21" s="257" t="s">
        <v>778</v>
      </c>
      <c r="E21" s="391"/>
      <c r="F21" s="392"/>
      <c r="G21" s="393"/>
      <c r="H21" s="262"/>
      <c r="I21" s="258"/>
      <c r="J21" s="258"/>
      <c r="K21" s="258"/>
      <c r="L21" s="258"/>
      <c r="M21" s="258"/>
      <c r="N21" s="258"/>
      <c r="O21" s="258"/>
      <c r="P21" s="258">
        <v>5500</v>
      </c>
      <c r="Q21" s="258"/>
      <c r="R21" s="258">
        <v>2750</v>
      </c>
      <c r="S21" s="263"/>
      <c r="T21" s="387">
        <f t="shared" si="0"/>
        <v>8250</v>
      </c>
      <c r="U21" s="387">
        <v>22000</v>
      </c>
    </row>
    <row r="22" spans="1:21" x14ac:dyDescent="0.25">
      <c r="A22" s="193"/>
      <c r="B22" s="209"/>
      <c r="C22" s="257" t="s">
        <v>25</v>
      </c>
      <c r="D22" s="257" t="s">
        <v>777</v>
      </c>
      <c r="E22" s="391">
        <v>3026</v>
      </c>
      <c r="F22" s="392">
        <v>11232</v>
      </c>
      <c r="G22" s="393"/>
      <c r="H22" s="262">
        <v>11228</v>
      </c>
      <c r="I22" s="258">
        <v>7488</v>
      </c>
      <c r="J22" s="258">
        <v>7484</v>
      </c>
      <c r="K22" s="258">
        <v>7488</v>
      </c>
      <c r="L22" s="258">
        <v>3744</v>
      </c>
      <c r="M22" s="258"/>
      <c r="N22" s="258"/>
      <c r="O22" s="258"/>
      <c r="P22" s="258"/>
      <c r="Q22" s="258"/>
      <c r="R22" s="258"/>
      <c r="S22" s="263"/>
      <c r="T22" s="387">
        <f t="shared" si="0"/>
        <v>37432</v>
      </c>
      <c r="U22" s="387">
        <v>0</v>
      </c>
    </row>
    <row r="23" spans="1:21" x14ac:dyDescent="0.25">
      <c r="A23" s="193"/>
      <c r="B23" s="209"/>
      <c r="C23" s="257"/>
      <c r="D23" s="257" t="s">
        <v>778</v>
      </c>
      <c r="E23" s="391"/>
      <c r="F23" s="392"/>
      <c r="G23" s="393"/>
      <c r="H23" s="262"/>
      <c r="I23" s="258"/>
      <c r="J23" s="258"/>
      <c r="K23" s="258"/>
      <c r="L23" s="258"/>
      <c r="M23" s="258">
        <v>3744</v>
      </c>
      <c r="N23" s="258">
        <v>7488</v>
      </c>
      <c r="O23" s="258">
        <v>3744</v>
      </c>
      <c r="P23" s="258">
        <v>3744</v>
      </c>
      <c r="Q23" s="258">
        <v>7488</v>
      </c>
      <c r="R23" s="258">
        <v>3744</v>
      </c>
      <c r="S23" s="263">
        <v>7484</v>
      </c>
      <c r="T23" s="387">
        <f t="shared" si="0"/>
        <v>37436</v>
      </c>
      <c r="U23" s="387">
        <v>71060</v>
      </c>
    </row>
    <row r="24" spans="1:21" x14ac:dyDescent="0.25">
      <c r="A24" s="193"/>
      <c r="B24" s="209"/>
      <c r="C24" s="257" t="s">
        <v>17</v>
      </c>
      <c r="D24" s="257" t="s">
        <v>777</v>
      </c>
      <c r="E24" s="391"/>
      <c r="F24" s="392">
        <v>6596</v>
      </c>
      <c r="G24" s="393"/>
      <c r="H24" s="262"/>
      <c r="I24" s="258">
        <v>6880</v>
      </c>
      <c r="J24" s="258"/>
      <c r="K24" s="258">
        <v>5500</v>
      </c>
      <c r="L24" s="258">
        <v>5500</v>
      </c>
      <c r="M24" s="258">
        <v>5500</v>
      </c>
      <c r="N24" s="258">
        <v>11000</v>
      </c>
      <c r="O24" s="258"/>
      <c r="P24" s="258">
        <v>16500</v>
      </c>
      <c r="Q24" s="258">
        <v>5500</v>
      </c>
      <c r="R24" s="258">
        <v>11000</v>
      </c>
      <c r="S24" s="263">
        <v>5500</v>
      </c>
      <c r="T24" s="387">
        <f t="shared" si="0"/>
        <v>72880</v>
      </c>
      <c r="U24" s="387">
        <v>5500</v>
      </c>
    </row>
    <row r="25" spans="1:21" x14ac:dyDescent="0.25">
      <c r="A25" s="193"/>
      <c r="B25" s="209"/>
      <c r="C25" s="257"/>
      <c r="D25" s="257" t="s">
        <v>778</v>
      </c>
      <c r="E25" s="391"/>
      <c r="F25" s="392"/>
      <c r="G25" s="393"/>
      <c r="H25" s="262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63"/>
      <c r="T25" s="387">
        <f t="shared" si="0"/>
        <v>0</v>
      </c>
      <c r="U25" s="387">
        <v>170500</v>
      </c>
    </row>
    <row r="26" spans="1:21" x14ac:dyDescent="0.25">
      <c r="A26" s="193"/>
      <c r="B26" s="209"/>
      <c r="C26" s="257" t="s">
        <v>94</v>
      </c>
      <c r="D26" s="257" t="s">
        <v>777</v>
      </c>
      <c r="E26" s="391"/>
      <c r="F26" s="392"/>
      <c r="G26" s="393"/>
      <c r="H26" s="262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63"/>
      <c r="T26" s="387">
        <f t="shared" si="0"/>
        <v>0</v>
      </c>
      <c r="U26" s="387">
        <v>0</v>
      </c>
    </row>
    <row r="27" spans="1:21" x14ac:dyDescent="0.25">
      <c r="A27" s="193"/>
      <c r="B27" s="209"/>
      <c r="C27" s="257"/>
      <c r="D27" s="257" t="s">
        <v>778</v>
      </c>
      <c r="E27" s="262"/>
      <c r="F27" s="258"/>
      <c r="G27" s="263"/>
      <c r="H27" s="262"/>
      <c r="I27" s="258"/>
      <c r="J27" s="258"/>
      <c r="K27" s="258"/>
      <c r="L27" s="258"/>
      <c r="M27" s="258"/>
      <c r="N27" s="258"/>
      <c r="O27" s="258"/>
      <c r="P27" s="258">
        <v>5500</v>
      </c>
      <c r="Q27" s="258"/>
      <c r="R27" s="258"/>
      <c r="S27" s="263"/>
      <c r="T27" s="387">
        <f t="shared" si="0"/>
        <v>5500</v>
      </c>
      <c r="U27" s="387">
        <v>27500</v>
      </c>
    </row>
    <row r="28" spans="1:21" x14ac:dyDescent="0.25">
      <c r="A28" s="193"/>
      <c r="B28" s="209"/>
      <c r="C28" s="257" t="s">
        <v>15</v>
      </c>
      <c r="D28" s="257" t="s">
        <v>777</v>
      </c>
      <c r="E28" s="262"/>
      <c r="F28" s="258"/>
      <c r="G28" s="263"/>
      <c r="H28" s="262"/>
      <c r="I28" s="258"/>
      <c r="J28" s="258"/>
      <c r="K28" s="258"/>
      <c r="L28" s="258"/>
      <c r="M28" s="258">
        <v>794</v>
      </c>
      <c r="N28" s="258"/>
      <c r="O28" s="258"/>
      <c r="P28" s="258"/>
      <c r="Q28" s="258"/>
      <c r="R28" s="258"/>
      <c r="S28" s="263"/>
      <c r="T28" s="387">
        <f t="shared" si="0"/>
        <v>794</v>
      </c>
      <c r="U28" s="387">
        <v>0</v>
      </c>
    </row>
    <row r="29" spans="1:21" x14ac:dyDescent="0.25">
      <c r="A29" s="193"/>
      <c r="B29" s="209"/>
      <c r="C29" s="257"/>
      <c r="D29" s="257" t="s">
        <v>778</v>
      </c>
      <c r="E29" s="262"/>
      <c r="F29" s="258"/>
      <c r="G29" s="263"/>
      <c r="H29" s="262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63"/>
      <c r="T29" s="387">
        <f t="shared" si="0"/>
        <v>0</v>
      </c>
      <c r="U29" s="387">
        <v>1100</v>
      </c>
    </row>
    <row r="30" spans="1:21" x14ac:dyDescent="0.25">
      <c r="A30" s="193"/>
      <c r="B30" s="193" t="s">
        <v>741</v>
      </c>
      <c r="C30" s="193"/>
      <c r="D30" s="193"/>
      <c r="E30" s="382">
        <f>SUM(E6:E29)</f>
        <v>3026</v>
      </c>
      <c r="F30" s="381">
        <f t="shared" ref="F30:S30" si="1">SUM(F6:F29)</f>
        <v>23328</v>
      </c>
      <c r="G30" s="383">
        <f t="shared" si="1"/>
        <v>0</v>
      </c>
      <c r="H30" s="382">
        <f t="shared" si="1"/>
        <v>17428</v>
      </c>
      <c r="I30" s="381">
        <f t="shared" si="1"/>
        <v>19868</v>
      </c>
      <c r="J30" s="381">
        <f t="shared" si="1"/>
        <v>26904</v>
      </c>
      <c r="K30" s="381">
        <f t="shared" si="1"/>
        <v>18488</v>
      </c>
      <c r="L30" s="381">
        <f t="shared" si="1"/>
        <v>14744</v>
      </c>
      <c r="M30" s="381">
        <f t="shared" si="1"/>
        <v>18288</v>
      </c>
      <c r="N30" s="381">
        <f t="shared" si="1"/>
        <v>23988</v>
      </c>
      <c r="O30" s="381">
        <f t="shared" si="1"/>
        <v>3744</v>
      </c>
      <c r="P30" s="381">
        <f t="shared" si="1"/>
        <v>45164</v>
      </c>
      <c r="Q30" s="381">
        <f t="shared" si="1"/>
        <v>32238</v>
      </c>
      <c r="R30" s="381">
        <f t="shared" si="1"/>
        <v>17494</v>
      </c>
      <c r="S30" s="383">
        <f t="shared" si="1"/>
        <v>23984</v>
      </c>
      <c r="T30" s="388">
        <f t="shared" si="0"/>
        <v>262332</v>
      </c>
      <c r="U30" s="388">
        <v>457339</v>
      </c>
    </row>
    <row r="31" spans="1:21" x14ac:dyDescent="0.25">
      <c r="A31" s="193"/>
      <c r="B31" s="209" t="s">
        <v>390</v>
      </c>
      <c r="C31" s="257" t="s">
        <v>27</v>
      </c>
      <c r="D31" s="257" t="s">
        <v>777</v>
      </c>
      <c r="E31" s="262"/>
      <c r="F31" s="258"/>
      <c r="G31" s="263"/>
      <c r="H31" s="262"/>
      <c r="I31" s="258">
        <v>5400</v>
      </c>
      <c r="J31" s="258"/>
      <c r="K31" s="258">
        <v>10800</v>
      </c>
      <c r="L31" s="258">
        <v>5400</v>
      </c>
      <c r="M31" s="258">
        <v>5400</v>
      </c>
      <c r="N31" s="258">
        <v>5400</v>
      </c>
      <c r="O31" s="258"/>
      <c r="P31" s="258">
        <v>10800</v>
      </c>
      <c r="Q31" s="258">
        <v>5400</v>
      </c>
      <c r="R31" s="258">
        <v>10800</v>
      </c>
      <c r="S31" s="263"/>
      <c r="T31" s="387">
        <f t="shared" si="0"/>
        <v>59400</v>
      </c>
      <c r="U31" s="387">
        <v>27000</v>
      </c>
    </row>
    <row r="32" spans="1:21" x14ac:dyDescent="0.25">
      <c r="A32" s="193"/>
      <c r="B32" s="209"/>
      <c r="C32" s="257"/>
      <c r="D32" s="257" t="s">
        <v>778</v>
      </c>
      <c r="E32" s="262"/>
      <c r="F32" s="258"/>
      <c r="G32" s="263"/>
      <c r="H32" s="262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63"/>
      <c r="T32" s="387">
        <f t="shared" si="0"/>
        <v>0</v>
      </c>
      <c r="U32" s="387">
        <v>27000</v>
      </c>
    </row>
    <row r="33" spans="1:21" x14ac:dyDescent="0.25">
      <c r="A33" s="193"/>
      <c r="B33" s="193" t="s">
        <v>779</v>
      </c>
      <c r="C33" s="193"/>
      <c r="D33" s="193"/>
      <c r="E33" s="382">
        <f>SUM(E31:E32)</f>
        <v>0</v>
      </c>
      <c r="F33" s="381">
        <f t="shared" ref="F33:S33" si="2">SUM(F31:F32)</f>
        <v>0</v>
      </c>
      <c r="G33" s="383">
        <f t="shared" si="2"/>
        <v>0</v>
      </c>
      <c r="H33" s="382">
        <f t="shared" si="2"/>
        <v>0</v>
      </c>
      <c r="I33" s="381">
        <f t="shared" si="2"/>
        <v>5400</v>
      </c>
      <c r="J33" s="381">
        <f t="shared" si="2"/>
        <v>0</v>
      </c>
      <c r="K33" s="381">
        <f t="shared" si="2"/>
        <v>10800</v>
      </c>
      <c r="L33" s="381">
        <f t="shared" si="2"/>
        <v>5400</v>
      </c>
      <c r="M33" s="381">
        <f t="shared" si="2"/>
        <v>5400</v>
      </c>
      <c r="N33" s="381">
        <f t="shared" si="2"/>
        <v>5400</v>
      </c>
      <c r="O33" s="381">
        <f t="shared" si="2"/>
        <v>0</v>
      </c>
      <c r="P33" s="381">
        <f t="shared" si="2"/>
        <v>10800</v>
      </c>
      <c r="Q33" s="381">
        <f t="shared" si="2"/>
        <v>5400</v>
      </c>
      <c r="R33" s="381">
        <f t="shared" si="2"/>
        <v>10800</v>
      </c>
      <c r="S33" s="383">
        <f t="shared" si="2"/>
        <v>0</v>
      </c>
      <c r="T33" s="388">
        <f t="shared" si="0"/>
        <v>59400</v>
      </c>
      <c r="U33" s="388">
        <v>54000</v>
      </c>
    </row>
    <row r="34" spans="1:21" x14ac:dyDescent="0.25">
      <c r="A34" s="193"/>
      <c r="B34" s="209" t="s">
        <v>106</v>
      </c>
      <c r="C34" s="257" t="s">
        <v>81</v>
      </c>
      <c r="D34" s="257" t="s">
        <v>777</v>
      </c>
      <c r="E34" s="262"/>
      <c r="F34" s="258">
        <v>5500</v>
      </c>
      <c r="G34" s="263"/>
      <c r="H34" s="262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63"/>
      <c r="T34" s="387">
        <f t="shared" si="0"/>
        <v>0</v>
      </c>
      <c r="U34" s="387">
        <v>0</v>
      </c>
    </row>
    <row r="35" spans="1:21" x14ac:dyDescent="0.25">
      <c r="A35" s="193"/>
      <c r="B35" s="209"/>
      <c r="C35" s="257" t="s">
        <v>163</v>
      </c>
      <c r="D35" s="257" t="s">
        <v>777</v>
      </c>
      <c r="E35" s="262"/>
      <c r="F35" s="258"/>
      <c r="G35" s="263"/>
      <c r="H35" s="262"/>
      <c r="I35" s="258"/>
      <c r="J35" s="258">
        <v>5000</v>
      </c>
      <c r="K35" s="258">
        <v>10000</v>
      </c>
      <c r="L35" s="258">
        <v>5000</v>
      </c>
      <c r="M35" s="258"/>
      <c r="N35" s="258"/>
      <c r="O35" s="258"/>
      <c r="P35" s="258"/>
      <c r="Q35" s="258"/>
      <c r="R35" s="258"/>
      <c r="S35" s="263"/>
      <c r="T35" s="387">
        <f t="shared" si="0"/>
        <v>20000</v>
      </c>
      <c r="U35" s="387">
        <v>0</v>
      </c>
    </row>
    <row r="36" spans="1:21" x14ac:dyDescent="0.25">
      <c r="A36" s="193"/>
      <c r="B36" s="209"/>
      <c r="C36" s="257"/>
      <c r="D36" s="257" t="s">
        <v>778</v>
      </c>
      <c r="E36" s="262"/>
      <c r="F36" s="258"/>
      <c r="G36" s="263"/>
      <c r="H36" s="262"/>
      <c r="I36" s="258"/>
      <c r="J36" s="258"/>
      <c r="K36" s="258"/>
      <c r="L36" s="258"/>
      <c r="M36" s="258">
        <v>10000</v>
      </c>
      <c r="N36" s="258">
        <v>10000</v>
      </c>
      <c r="O36" s="258"/>
      <c r="P36" s="258">
        <v>5000</v>
      </c>
      <c r="Q36" s="258"/>
      <c r="R36" s="258">
        <v>5000</v>
      </c>
      <c r="S36" s="263">
        <v>5000</v>
      </c>
      <c r="T36" s="387">
        <f t="shared" si="0"/>
        <v>35000</v>
      </c>
      <c r="U36" s="387">
        <v>45000</v>
      </c>
    </row>
    <row r="37" spans="1:21" x14ac:dyDescent="0.25">
      <c r="A37" s="193"/>
      <c r="B37" s="209"/>
      <c r="C37" s="257" t="s">
        <v>350</v>
      </c>
      <c r="D37" s="257" t="s">
        <v>778</v>
      </c>
      <c r="E37" s="262"/>
      <c r="F37" s="258"/>
      <c r="G37" s="263"/>
      <c r="H37" s="262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63"/>
      <c r="T37" s="387">
        <f t="shared" si="0"/>
        <v>0</v>
      </c>
      <c r="U37" s="387">
        <v>8251</v>
      </c>
    </row>
    <row r="38" spans="1:21" x14ac:dyDescent="0.25">
      <c r="A38" s="193"/>
      <c r="B38" s="209"/>
      <c r="C38" s="257" t="s">
        <v>11</v>
      </c>
      <c r="D38" s="257" t="s">
        <v>777</v>
      </c>
      <c r="E38" s="391"/>
      <c r="F38" s="392"/>
      <c r="G38" s="393"/>
      <c r="H38" s="262">
        <v>11840</v>
      </c>
      <c r="I38" s="258"/>
      <c r="J38" s="258">
        <v>11840</v>
      </c>
      <c r="K38" s="258"/>
      <c r="L38" s="258"/>
      <c r="M38" s="258"/>
      <c r="N38" s="258"/>
      <c r="O38" s="258"/>
      <c r="P38" s="258"/>
      <c r="Q38" s="258"/>
      <c r="R38" s="258"/>
      <c r="S38" s="263"/>
      <c r="T38" s="387">
        <f t="shared" si="0"/>
        <v>23680</v>
      </c>
      <c r="U38" s="387">
        <v>0</v>
      </c>
    </row>
    <row r="39" spans="1:21" x14ac:dyDescent="0.25">
      <c r="A39" s="193"/>
      <c r="B39" s="209"/>
      <c r="C39" s="257"/>
      <c r="D39" s="257" t="s">
        <v>778</v>
      </c>
      <c r="E39" s="391"/>
      <c r="F39" s="392"/>
      <c r="G39" s="393"/>
      <c r="H39" s="262"/>
      <c r="I39" s="258"/>
      <c r="J39" s="258"/>
      <c r="K39" s="258">
        <v>5920</v>
      </c>
      <c r="L39" s="258">
        <v>5550</v>
      </c>
      <c r="M39" s="258">
        <v>8880</v>
      </c>
      <c r="N39" s="258">
        <v>8880</v>
      </c>
      <c r="O39" s="258"/>
      <c r="P39" s="258">
        <v>5920</v>
      </c>
      <c r="Q39" s="258">
        <v>5920</v>
      </c>
      <c r="R39" s="258">
        <v>2960</v>
      </c>
      <c r="S39" s="263">
        <v>5920</v>
      </c>
      <c r="T39" s="387">
        <f t="shared" si="0"/>
        <v>49950</v>
      </c>
      <c r="U39" s="387">
        <v>65120</v>
      </c>
    </row>
    <row r="40" spans="1:21" x14ac:dyDescent="0.25">
      <c r="A40" s="193"/>
      <c r="B40" s="209"/>
      <c r="C40" s="257" t="s">
        <v>82</v>
      </c>
      <c r="D40" s="257" t="s">
        <v>777</v>
      </c>
      <c r="E40" s="391"/>
      <c r="F40" s="392"/>
      <c r="G40" s="393"/>
      <c r="H40" s="262"/>
      <c r="I40" s="258"/>
      <c r="J40" s="258"/>
      <c r="K40" s="258"/>
      <c r="L40" s="258"/>
      <c r="M40" s="258"/>
      <c r="N40" s="258"/>
      <c r="O40" s="258"/>
      <c r="P40" s="258"/>
      <c r="Q40" s="258"/>
      <c r="R40" s="258">
        <v>5500</v>
      </c>
      <c r="S40" s="263"/>
      <c r="T40" s="387">
        <f t="shared" si="0"/>
        <v>5500</v>
      </c>
      <c r="U40" s="387">
        <v>11000</v>
      </c>
    </row>
    <row r="41" spans="1:21" x14ac:dyDescent="0.25">
      <c r="A41" s="193"/>
      <c r="B41" s="209"/>
      <c r="C41" s="257"/>
      <c r="D41" s="257" t="s">
        <v>778</v>
      </c>
      <c r="E41" s="391"/>
      <c r="F41" s="392"/>
      <c r="G41" s="393"/>
      <c r="H41" s="262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63"/>
      <c r="T41" s="387">
        <f t="shared" si="0"/>
        <v>0</v>
      </c>
      <c r="U41" s="387">
        <v>11000</v>
      </c>
    </row>
    <row r="42" spans="1:21" x14ac:dyDescent="0.25">
      <c r="A42" s="193"/>
      <c r="B42" s="209"/>
      <c r="C42" s="257" t="s">
        <v>55</v>
      </c>
      <c r="D42" s="257" t="s">
        <v>777</v>
      </c>
      <c r="E42" s="391"/>
      <c r="F42" s="392">
        <v>3032</v>
      </c>
      <c r="G42" s="393"/>
      <c r="H42" s="262">
        <v>3032</v>
      </c>
      <c r="I42" s="258">
        <v>3032</v>
      </c>
      <c r="J42" s="258"/>
      <c r="K42" s="258"/>
      <c r="L42" s="258"/>
      <c r="M42" s="258">
        <v>3032</v>
      </c>
      <c r="N42" s="258"/>
      <c r="O42" s="258"/>
      <c r="P42" s="258"/>
      <c r="Q42" s="258"/>
      <c r="R42" s="258"/>
      <c r="S42" s="263"/>
      <c r="T42" s="387">
        <f t="shared" si="0"/>
        <v>9096</v>
      </c>
      <c r="U42" s="387">
        <v>0</v>
      </c>
    </row>
    <row r="43" spans="1:21" x14ac:dyDescent="0.25">
      <c r="A43" s="193"/>
      <c r="B43" s="209"/>
      <c r="C43" s="257"/>
      <c r="D43" s="257" t="s">
        <v>778</v>
      </c>
      <c r="E43" s="391"/>
      <c r="F43" s="392"/>
      <c r="G43" s="393"/>
      <c r="H43" s="262"/>
      <c r="I43" s="258"/>
      <c r="J43" s="258"/>
      <c r="K43" s="258"/>
      <c r="L43" s="258"/>
      <c r="M43" s="258"/>
      <c r="N43" s="258"/>
      <c r="O43" s="258"/>
      <c r="P43" s="258"/>
      <c r="Q43" s="258"/>
      <c r="R43" s="258">
        <v>3032</v>
      </c>
      <c r="S43" s="263"/>
      <c r="T43" s="387">
        <f t="shared" si="0"/>
        <v>3032</v>
      </c>
      <c r="U43" s="387">
        <v>12128</v>
      </c>
    </row>
    <row r="44" spans="1:21" x14ac:dyDescent="0.25">
      <c r="A44" s="193"/>
      <c r="B44" s="209"/>
      <c r="C44" s="257" t="s">
        <v>10</v>
      </c>
      <c r="D44" s="257" t="s">
        <v>778</v>
      </c>
      <c r="E44" s="391"/>
      <c r="F44" s="392"/>
      <c r="G44" s="393"/>
      <c r="H44" s="262"/>
      <c r="I44" s="258">
        <v>4816</v>
      </c>
      <c r="J44" s="258"/>
      <c r="K44" s="258"/>
      <c r="L44" s="258"/>
      <c r="M44" s="258"/>
      <c r="N44" s="258"/>
      <c r="O44" s="258"/>
      <c r="P44" s="258"/>
      <c r="Q44" s="258"/>
      <c r="R44" s="258"/>
      <c r="S44" s="263"/>
      <c r="T44" s="387">
        <f t="shared" si="0"/>
        <v>4816</v>
      </c>
      <c r="U44" s="387">
        <v>0</v>
      </c>
    </row>
    <row r="45" spans="1:21" x14ac:dyDescent="0.25">
      <c r="A45" s="193"/>
      <c r="B45" s="209"/>
      <c r="C45" s="257" t="s">
        <v>400</v>
      </c>
      <c r="D45" s="257" t="s">
        <v>778</v>
      </c>
      <c r="E45" s="391"/>
      <c r="F45" s="392"/>
      <c r="G45" s="393"/>
      <c r="H45" s="262"/>
      <c r="I45" s="258"/>
      <c r="J45" s="258">
        <v>4716</v>
      </c>
      <c r="K45" s="258"/>
      <c r="L45" s="258"/>
      <c r="M45" s="258">
        <v>5240</v>
      </c>
      <c r="N45" s="258"/>
      <c r="O45" s="258"/>
      <c r="P45" s="258"/>
      <c r="Q45" s="258">
        <v>5240</v>
      </c>
      <c r="R45" s="258"/>
      <c r="S45" s="263"/>
      <c r="T45" s="387">
        <f t="shared" si="0"/>
        <v>15196</v>
      </c>
      <c r="U45" s="387">
        <v>5240</v>
      </c>
    </row>
    <row r="46" spans="1:21" x14ac:dyDescent="0.25">
      <c r="A46" s="193"/>
      <c r="B46" s="209"/>
      <c r="C46" s="257" t="s">
        <v>158</v>
      </c>
      <c r="D46" s="257" t="s">
        <v>778</v>
      </c>
      <c r="E46" s="391"/>
      <c r="F46" s="392"/>
      <c r="G46" s="393"/>
      <c r="H46" s="262"/>
      <c r="I46" s="258"/>
      <c r="J46" s="258"/>
      <c r="K46" s="258"/>
      <c r="L46" s="258"/>
      <c r="M46" s="258">
        <v>8250</v>
      </c>
      <c r="N46" s="258"/>
      <c r="O46" s="258"/>
      <c r="P46" s="258"/>
      <c r="Q46" s="258"/>
      <c r="R46" s="258"/>
      <c r="S46" s="263"/>
      <c r="T46" s="387">
        <f t="shared" si="0"/>
        <v>8250</v>
      </c>
      <c r="U46" s="387">
        <v>0</v>
      </c>
    </row>
    <row r="47" spans="1:21" x14ac:dyDescent="0.25">
      <c r="A47" s="193"/>
      <c r="B47" s="193" t="s">
        <v>780</v>
      </c>
      <c r="C47" s="193"/>
      <c r="D47" s="193"/>
      <c r="E47" s="394">
        <f>SUM(E34:E46)</f>
        <v>0</v>
      </c>
      <c r="F47" s="395">
        <f t="shared" ref="F47:S47" si="3">SUM(F34:F46)</f>
        <v>8532</v>
      </c>
      <c r="G47" s="396">
        <f t="shared" si="3"/>
        <v>0</v>
      </c>
      <c r="H47" s="382">
        <f t="shared" si="3"/>
        <v>14872</v>
      </c>
      <c r="I47" s="381">
        <f t="shared" si="3"/>
        <v>7848</v>
      </c>
      <c r="J47" s="381">
        <f t="shared" si="3"/>
        <v>21556</v>
      </c>
      <c r="K47" s="381">
        <f t="shared" si="3"/>
        <v>15920</v>
      </c>
      <c r="L47" s="381">
        <f t="shared" si="3"/>
        <v>10550</v>
      </c>
      <c r="M47" s="381">
        <f t="shared" si="3"/>
        <v>35402</v>
      </c>
      <c r="N47" s="381">
        <f t="shared" si="3"/>
        <v>18880</v>
      </c>
      <c r="O47" s="381">
        <f t="shared" si="3"/>
        <v>0</v>
      </c>
      <c r="P47" s="381">
        <f t="shared" si="3"/>
        <v>10920</v>
      </c>
      <c r="Q47" s="381">
        <f t="shared" si="3"/>
        <v>11160</v>
      </c>
      <c r="R47" s="381">
        <f t="shared" si="3"/>
        <v>16492</v>
      </c>
      <c r="S47" s="383">
        <f t="shared" si="3"/>
        <v>10920</v>
      </c>
      <c r="T47" s="388">
        <f t="shared" si="0"/>
        <v>174520</v>
      </c>
      <c r="U47" s="388">
        <v>157739</v>
      </c>
    </row>
    <row r="48" spans="1:21" x14ac:dyDescent="0.25">
      <c r="A48" s="193"/>
      <c r="B48" s="209" t="s">
        <v>192</v>
      </c>
      <c r="C48" s="257" t="s">
        <v>742</v>
      </c>
      <c r="D48" s="257" t="s">
        <v>777</v>
      </c>
      <c r="E48" s="391">
        <v>2334</v>
      </c>
      <c r="F48" s="392">
        <v>2334</v>
      </c>
      <c r="G48" s="393">
        <v>2334</v>
      </c>
      <c r="H48" s="262">
        <v>2334</v>
      </c>
      <c r="I48" s="258"/>
      <c r="J48" s="258">
        <v>2334</v>
      </c>
      <c r="K48" s="258"/>
      <c r="L48" s="258"/>
      <c r="M48" s="258"/>
      <c r="N48" s="258"/>
      <c r="O48" s="258"/>
      <c r="P48" s="258"/>
      <c r="Q48" s="258"/>
      <c r="R48" s="258"/>
      <c r="S48" s="263"/>
      <c r="T48" s="387">
        <f t="shared" si="0"/>
        <v>4668</v>
      </c>
      <c r="U48" s="387">
        <v>0</v>
      </c>
    </row>
    <row r="49" spans="1:21" x14ac:dyDescent="0.25">
      <c r="A49" s="193"/>
      <c r="B49" s="209"/>
      <c r="C49" s="257"/>
      <c r="D49" s="257" t="s">
        <v>778</v>
      </c>
      <c r="E49" s="391"/>
      <c r="F49" s="392"/>
      <c r="G49" s="393"/>
      <c r="H49" s="262"/>
      <c r="I49" s="258"/>
      <c r="J49" s="258"/>
      <c r="K49" s="258"/>
      <c r="L49" s="258"/>
      <c r="M49" s="258">
        <v>2334</v>
      </c>
      <c r="N49" s="258">
        <v>2334</v>
      </c>
      <c r="O49" s="258"/>
      <c r="P49" s="258"/>
      <c r="Q49" s="258">
        <v>2334</v>
      </c>
      <c r="R49" s="258"/>
      <c r="S49" s="263"/>
      <c r="T49" s="387">
        <f t="shared" si="0"/>
        <v>7002</v>
      </c>
      <c r="U49" s="387">
        <v>13932</v>
      </c>
    </row>
    <row r="50" spans="1:21" x14ac:dyDescent="0.25">
      <c r="A50" s="193"/>
      <c r="B50" s="209"/>
      <c r="C50" s="257" t="s">
        <v>743</v>
      </c>
      <c r="D50" s="257" t="s">
        <v>777</v>
      </c>
      <c r="E50" s="391">
        <v>745</v>
      </c>
      <c r="F50" s="392"/>
      <c r="G50" s="393">
        <v>2370</v>
      </c>
      <c r="H50" s="262"/>
      <c r="I50" s="258">
        <v>2370</v>
      </c>
      <c r="J50" s="258"/>
      <c r="K50" s="258"/>
      <c r="L50" s="258"/>
      <c r="M50" s="258"/>
      <c r="N50" s="258"/>
      <c r="O50" s="258"/>
      <c r="P50" s="258"/>
      <c r="Q50" s="258"/>
      <c r="R50" s="258"/>
      <c r="S50" s="263"/>
      <c r="T50" s="387">
        <f t="shared" si="0"/>
        <v>2370</v>
      </c>
      <c r="U50" s="387">
        <v>0</v>
      </c>
    </row>
    <row r="51" spans="1:21" x14ac:dyDescent="0.25">
      <c r="A51" s="193"/>
      <c r="B51" s="209"/>
      <c r="C51" s="257"/>
      <c r="D51" s="257" t="s">
        <v>778</v>
      </c>
      <c r="E51" s="391"/>
      <c r="F51" s="392"/>
      <c r="G51" s="393">
        <v>2370</v>
      </c>
      <c r="H51" s="262"/>
      <c r="I51" s="258">
        <v>2370</v>
      </c>
      <c r="J51" s="258"/>
      <c r="K51" s="258"/>
      <c r="L51" s="258"/>
      <c r="M51" s="258">
        <v>2370</v>
      </c>
      <c r="N51" s="258"/>
      <c r="O51" s="258"/>
      <c r="P51" s="258"/>
      <c r="Q51" s="258"/>
      <c r="R51" s="258">
        <v>2370</v>
      </c>
      <c r="S51" s="263"/>
      <c r="T51" s="387">
        <f t="shared" si="0"/>
        <v>7110</v>
      </c>
      <c r="U51" s="387">
        <v>5135</v>
      </c>
    </row>
    <row r="52" spans="1:21" ht="15.75" thickBot="1" x14ac:dyDescent="0.3">
      <c r="A52" s="193"/>
      <c r="B52" s="193" t="s">
        <v>781</v>
      </c>
      <c r="C52" s="193"/>
      <c r="D52" s="193"/>
      <c r="E52" s="382">
        <f t="shared" ref="E52:S52" si="4">SUM(E48:E51)</f>
        <v>3079</v>
      </c>
      <c r="F52" s="381">
        <f t="shared" si="4"/>
        <v>2334</v>
      </c>
      <c r="G52" s="383">
        <f t="shared" si="4"/>
        <v>7074</v>
      </c>
      <c r="H52" s="382">
        <f t="shared" si="4"/>
        <v>2334</v>
      </c>
      <c r="I52" s="381">
        <f t="shared" si="4"/>
        <v>4740</v>
      </c>
      <c r="J52" s="381">
        <f t="shared" si="4"/>
        <v>2334</v>
      </c>
      <c r="K52" s="381">
        <f t="shared" si="4"/>
        <v>0</v>
      </c>
      <c r="L52" s="381">
        <f t="shared" si="4"/>
        <v>0</v>
      </c>
      <c r="M52" s="381">
        <f t="shared" si="4"/>
        <v>4704</v>
      </c>
      <c r="N52" s="381">
        <f t="shared" si="4"/>
        <v>2334</v>
      </c>
      <c r="O52" s="381">
        <f t="shared" si="4"/>
        <v>0</v>
      </c>
      <c r="P52" s="381">
        <f t="shared" si="4"/>
        <v>0</v>
      </c>
      <c r="Q52" s="381">
        <f t="shared" si="4"/>
        <v>2334</v>
      </c>
      <c r="R52" s="381">
        <f t="shared" si="4"/>
        <v>2370</v>
      </c>
      <c r="S52" s="383">
        <f t="shared" si="4"/>
        <v>0</v>
      </c>
      <c r="T52" s="388">
        <f t="shared" si="0"/>
        <v>21150</v>
      </c>
      <c r="U52" s="388">
        <v>19067</v>
      </c>
    </row>
    <row r="53" spans="1:21" ht="15.75" thickBot="1" x14ac:dyDescent="0.3">
      <c r="A53" s="259" t="s">
        <v>31</v>
      </c>
      <c r="B53" s="260"/>
      <c r="C53" s="260"/>
      <c r="D53" s="260"/>
      <c r="E53" s="264">
        <f t="shared" ref="E53:S53" si="5">SUM(E30,E33,E47,E52)</f>
        <v>6105</v>
      </c>
      <c r="F53" s="265">
        <f t="shared" si="5"/>
        <v>34194</v>
      </c>
      <c r="G53" s="266">
        <f t="shared" si="5"/>
        <v>7074</v>
      </c>
      <c r="H53" s="264">
        <f t="shared" si="5"/>
        <v>34634</v>
      </c>
      <c r="I53" s="265">
        <f t="shared" si="5"/>
        <v>37856</v>
      </c>
      <c r="J53" s="265">
        <f t="shared" si="5"/>
        <v>50794</v>
      </c>
      <c r="K53" s="265">
        <f t="shared" si="5"/>
        <v>45208</v>
      </c>
      <c r="L53" s="265">
        <f t="shared" si="5"/>
        <v>30694</v>
      </c>
      <c r="M53" s="265">
        <f t="shared" si="5"/>
        <v>63794</v>
      </c>
      <c r="N53" s="265">
        <f t="shared" si="5"/>
        <v>50602</v>
      </c>
      <c r="O53" s="265">
        <f t="shared" si="5"/>
        <v>3744</v>
      </c>
      <c r="P53" s="265">
        <f t="shared" si="5"/>
        <v>66884</v>
      </c>
      <c r="Q53" s="265">
        <f t="shared" si="5"/>
        <v>51132</v>
      </c>
      <c r="R53" s="265">
        <f t="shared" si="5"/>
        <v>47156</v>
      </c>
      <c r="S53" s="266">
        <f t="shared" si="5"/>
        <v>34904</v>
      </c>
      <c r="T53" s="389">
        <f t="shared" si="0"/>
        <v>517402</v>
      </c>
      <c r="U53" s="389">
        <v>688145</v>
      </c>
    </row>
  </sheetData>
  <pageMargins left="0.25" right="0.25" top="0.75" bottom="0.75" header="0.3" footer="0.3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3F480-3B93-4058-8B4A-7349776FD803}">
  <sheetPr>
    <tabColor theme="2" tint="-0.249977111117893"/>
  </sheetPr>
  <dimension ref="A1:J94"/>
  <sheetViews>
    <sheetView workbookViewId="0">
      <selection activeCell="D9" sqref="D9"/>
    </sheetView>
  </sheetViews>
  <sheetFormatPr baseColWidth="10" defaultRowHeight="15" x14ac:dyDescent="0.25"/>
  <cols>
    <col min="3" max="3" width="17" bestFit="1" customWidth="1"/>
    <col min="4" max="4" width="32.28515625" bestFit="1" customWidth="1"/>
    <col min="7" max="7" width="18.85546875" customWidth="1"/>
    <col min="8" max="8" width="15.140625" customWidth="1"/>
    <col min="9" max="9" width="13.7109375" customWidth="1"/>
  </cols>
  <sheetData>
    <row r="1" spans="1:10" x14ac:dyDescent="0.25">
      <c r="A1" s="13">
        <v>44098</v>
      </c>
    </row>
    <row r="2" spans="1:10" ht="38.25" x14ac:dyDescent="0.25">
      <c r="A2" s="3" t="s">
        <v>34</v>
      </c>
      <c r="B2" s="3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5" t="s">
        <v>6</v>
      </c>
      <c r="I2" s="6" t="s">
        <v>7</v>
      </c>
      <c r="J2" s="6" t="s">
        <v>8</v>
      </c>
    </row>
    <row r="3" spans="1:10" x14ac:dyDescent="0.25">
      <c r="A3" s="7" t="s">
        <v>35</v>
      </c>
      <c r="B3" s="7" t="s">
        <v>232</v>
      </c>
      <c r="C3" s="7" t="s">
        <v>82</v>
      </c>
      <c r="D3" s="7" t="s">
        <v>92</v>
      </c>
      <c r="E3" s="7">
        <v>5500</v>
      </c>
      <c r="F3" s="7">
        <v>0</v>
      </c>
      <c r="G3" s="9">
        <v>11002848</v>
      </c>
      <c r="H3" s="390">
        <v>44588</v>
      </c>
      <c r="I3" s="390" t="s">
        <v>784</v>
      </c>
      <c r="J3" s="7">
        <v>2022</v>
      </c>
    </row>
    <row r="4" spans="1:10" x14ac:dyDescent="0.25">
      <c r="A4" s="7" t="s">
        <v>35</v>
      </c>
      <c r="B4" s="7" t="s">
        <v>233</v>
      </c>
      <c r="C4" s="7" t="s">
        <v>82</v>
      </c>
      <c r="D4" s="7" t="s">
        <v>92</v>
      </c>
      <c r="E4" s="7">
        <v>5500</v>
      </c>
      <c r="F4" s="7">
        <v>0</v>
      </c>
      <c r="G4" s="9" t="s">
        <v>634</v>
      </c>
      <c r="H4" s="390">
        <v>44518</v>
      </c>
      <c r="I4" s="390" t="s">
        <v>785</v>
      </c>
      <c r="J4" s="7">
        <v>2021</v>
      </c>
    </row>
    <row r="5" spans="1:10" x14ac:dyDescent="0.25">
      <c r="A5" s="7" t="s">
        <v>35</v>
      </c>
      <c r="B5" s="7" t="s">
        <v>238</v>
      </c>
      <c r="C5" s="7" t="s">
        <v>163</v>
      </c>
      <c r="D5" s="7" t="s">
        <v>164</v>
      </c>
      <c r="E5" s="7">
        <v>5000</v>
      </c>
      <c r="F5" s="7">
        <v>0</v>
      </c>
      <c r="G5" s="9" t="s">
        <v>470</v>
      </c>
      <c r="H5" s="390">
        <v>44287</v>
      </c>
      <c r="I5" s="390" t="s">
        <v>786</v>
      </c>
      <c r="J5" s="7">
        <v>2021</v>
      </c>
    </row>
    <row r="6" spans="1:10" x14ac:dyDescent="0.25">
      <c r="A6" s="7" t="s">
        <v>35</v>
      </c>
      <c r="B6" s="7" t="s">
        <v>241</v>
      </c>
      <c r="C6" s="7" t="s">
        <v>163</v>
      </c>
      <c r="D6" s="7" t="s">
        <v>164</v>
      </c>
      <c r="E6" s="7">
        <v>5000</v>
      </c>
      <c r="F6" s="7">
        <v>0</v>
      </c>
      <c r="G6" s="9" t="s">
        <v>473</v>
      </c>
      <c r="H6" s="390">
        <v>44336</v>
      </c>
      <c r="I6" s="390" t="s">
        <v>787</v>
      </c>
      <c r="J6" s="7">
        <v>2021</v>
      </c>
    </row>
    <row r="7" spans="1:10" x14ac:dyDescent="0.25">
      <c r="A7" s="7" t="s">
        <v>35</v>
      </c>
      <c r="B7" s="7" t="s">
        <v>243</v>
      </c>
      <c r="C7" s="7" t="s">
        <v>163</v>
      </c>
      <c r="D7" s="7" t="s">
        <v>164</v>
      </c>
      <c r="E7" s="7">
        <v>5000</v>
      </c>
      <c r="F7" s="7">
        <v>0</v>
      </c>
      <c r="G7" s="9" t="s">
        <v>475</v>
      </c>
      <c r="H7" s="390">
        <v>44266</v>
      </c>
      <c r="I7" s="390" t="s">
        <v>788</v>
      </c>
      <c r="J7" s="7">
        <v>2021</v>
      </c>
    </row>
    <row r="8" spans="1:10" x14ac:dyDescent="0.25">
      <c r="A8" s="7" t="s">
        <v>35</v>
      </c>
      <c r="B8" s="7" t="s">
        <v>361</v>
      </c>
      <c r="C8" s="7" t="s">
        <v>27</v>
      </c>
      <c r="D8" s="7" t="s">
        <v>28</v>
      </c>
      <c r="E8" s="7">
        <v>5400</v>
      </c>
      <c r="F8" s="7">
        <v>0</v>
      </c>
      <c r="G8" s="9" t="s">
        <v>477</v>
      </c>
      <c r="H8" s="390">
        <v>44252</v>
      </c>
      <c r="I8" s="390" t="s">
        <v>789</v>
      </c>
      <c r="J8" s="7">
        <v>2021</v>
      </c>
    </row>
    <row r="9" spans="1:10" x14ac:dyDescent="0.25">
      <c r="A9" s="7" t="s">
        <v>35</v>
      </c>
      <c r="B9" s="7" t="s">
        <v>374</v>
      </c>
      <c r="C9" s="7" t="s">
        <v>27</v>
      </c>
      <c r="D9" s="7" t="s">
        <v>28</v>
      </c>
      <c r="E9" s="7">
        <v>5400</v>
      </c>
      <c r="F9" s="7">
        <v>0</v>
      </c>
      <c r="G9" s="9">
        <v>11002884</v>
      </c>
      <c r="H9" s="390">
        <v>44322</v>
      </c>
      <c r="I9" s="390" t="s">
        <v>787</v>
      </c>
      <c r="J9" s="7">
        <v>2021</v>
      </c>
    </row>
    <row r="10" spans="1:10" x14ac:dyDescent="0.25">
      <c r="A10" s="7" t="s">
        <v>35</v>
      </c>
      <c r="B10" s="7" t="s">
        <v>375</v>
      </c>
      <c r="C10" s="7" t="s">
        <v>27</v>
      </c>
      <c r="D10" s="7" t="s">
        <v>28</v>
      </c>
      <c r="E10" s="7">
        <v>5400</v>
      </c>
      <c r="F10" s="7">
        <v>0</v>
      </c>
      <c r="G10" s="9" t="s">
        <v>490</v>
      </c>
      <c r="H10" s="390">
        <v>44315</v>
      </c>
      <c r="I10" s="390" t="s">
        <v>786</v>
      </c>
      <c r="J10" s="7">
        <v>2021</v>
      </c>
    </row>
    <row r="11" spans="1:10" x14ac:dyDescent="0.25">
      <c r="A11" s="7" t="s">
        <v>35</v>
      </c>
      <c r="B11" s="7" t="s">
        <v>381</v>
      </c>
      <c r="C11" s="7" t="s">
        <v>27</v>
      </c>
      <c r="D11" s="7" t="s">
        <v>28</v>
      </c>
      <c r="E11" s="7">
        <v>5400</v>
      </c>
      <c r="F11" s="7">
        <v>0</v>
      </c>
      <c r="G11" s="9" t="s">
        <v>496</v>
      </c>
      <c r="H11" s="390">
        <v>44350</v>
      </c>
      <c r="I11" s="390" t="s">
        <v>790</v>
      </c>
      <c r="J11" s="7">
        <v>2021</v>
      </c>
    </row>
    <row r="12" spans="1:10" x14ac:dyDescent="0.25">
      <c r="A12" s="7" t="s">
        <v>35</v>
      </c>
      <c r="B12" s="7" t="s">
        <v>382</v>
      </c>
      <c r="C12" s="7" t="s">
        <v>27</v>
      </c>
      <c r="D12" s="7" t="s">
        <v>28</v>
      </c>
      <c r="E12" s="7">
        <v>5400</v>
      </c>
      <c r="F12" s="7">
        <v>0</v>
      </c>
      <c r="G12" s="9">
        <v>11002919</v>
      </c>
      <c r="H12" s="390">
        <v>44574</v>
      </c>
      <c r="I12" s="390" t="s">
        <v>784</v>
      </c>
      <c r="J12" s="7">
        <v>2022</v>
      </c>
    </row>
    <row r="13" spans="1:10" x14ac:dyDescent="0.25">
      <c r="A13" s="7" t="s">
        <v>35</v>
      </c>
      <c r="B13" s="7" t="s">
        <v>383</v>
      </c>
      <c r="C13" s="7" t="s">
        <v>27</v>
      </c>
      <c r="D13" s="7" t="s">
        <v>28</v>
      </c>
      <c r="E13" s="7">
        <v>5400</v>
      </c>
      <c r="F13" s="7">
        <v>0</v>
      </c>
      <c r="G13" s="9">
        <v>11002892</v>
      </c>
      <c r="H13" s="390">
        <v>44462</v>
      </c>
      <c r="I13" s="390" t="s">
        <v>791</v>
      </c>
      <c r="J13" s="7">
        <v>2021</v>
      </c>
    </row>
    <row r="14" spans="1:10" x14ac:dyDescent="0.25">
      <c r="A14" s="7" t="s">
        <v>35</v>
      </c>
      <c r="B14" s="7" t="s">
        <v>635</v>
      </c>
      <c r="C14" s="7" t="s">
        <v>11</v>
      </c>
      <c r="D14" s="7" t="s">
        <v>12</v>
      </c>
      <c r="E14" s="7">
        <v>5920</v>
      </c>
      <c r="F14" s="7">
        <v>0</v>
      </c>
      <c r="G14" s="9" t="s">
        <v>683</v>
      </c>
      <c r="H14" s="390">
        <v>44210</v>
      </c>
      <c r="I14" s="390" t="s">
        <v>692</v>
      </c>
      <c r="J14" s="7">
        <v>2021</v>
      </c>
    </row>
    <row r="15" spans="1:10" x14ac:dyDescent="0.25">
      <c r="A15" s="7" t="s">
        <v>35</v>
      </c>
      <c r="B15" s="7" t="s">
        <v>636</v>
      </c>
      <c r="C15" s="7" t="s">
        <v>11</v>
      </c>
      <c r="D15" s="7" t="s">
        <v>12</v>
      </c>
      <c r="E15" s="7">
        <v>5920</v>
      </c>
      <c r="F15" s="7">
        <v>0</v>
      </c>
      <c r="G15" s="9" t="s">
        <v>684</v>
      </c>
      <c r="H15" s="390">
        <v>44224</v>
      </c>
      <c r="I15" s="390" t="s">
        <v>692</v>
      </c>
      <c r="J15" s="7">
        <v>2021</v>
      </c>
    </row>
    <row r="16" spans="1:10" x14ac:dyDescent="0.25">
      <c r="A16" s="7" t="s">
        <v>35</v>
      </c>
      <c r="B16" s="7" t="s">
        <v>393</v>
      </c>
      <c r="C16" s="7" t="s">
        <v>82</v>
      </c>
      <c r="D16" s="7" t="s">
        <v>92</v>
      </c>
      <c r="E16" s="7">
        <v>5500</v>
      </c>
      <c r="F16" s="7">
        <v>0</v>
      </c>
      <c r="G16" s="9">
        <v>11002901</v>
      </c>
      <c r="H16" s="390">
        <v>44693</v>
      </c>
      <c r="I16" s="390" t="s">
        <v>793</v>
      </c>
      <c r="J16" s="7">
        <v>2022</v>
      </c>
    </row>
    <row r="17" spans="1:10" x14ac:dyDescent="0.25">
      <c r="A17" s="7" t="s">
        <v>35</v>
      </c>
      <c r="B17" s="7" t="s">
        <v>451</v>
      </c>
      <c r="C17" s="7" t="s">
        <v>743</v>
      </c>
      <c r="D17" s="7" t="s">
        <v>461</v>
      </c>
      <c r="E17" s="7">
        <v>3573</v>
      </c>
      <c r="F17" s="7">
        <v>2828</v>
      </c>
      <c r="G17" s="9" t="s">
        <v>792</v>
      </c>
      <c r="H17" s="390">
        <v>44098</v>
      </c>
      <c r="I17" s="390" t="s">
        <v>398</v>
      </c>
      <c r="J17" s="7">
        <v>2020</v>
      </c>
    </row>
    <row r="18" spans="1:10" x14ac:dyDescent="0.25">
      <c r="A18" s="7" t="s">
        <v>35</v>
      </c>
      <c r="B18" s="7" t="s">
        <v>455</v>
      </c>
      <c r="C18" s="7" t="s">
        <v>742</v>
      </c>
      <c r="D18" s="7" t="s">
        <v>462</v>
      </c>
      <c r="E18" s="7">
        <v>2334</v>
      </c>
      <c r="F18" s="7">
        <v>0</v>
      </c>
      <c r="G18" s="9" t="s">
        <v>794</v>
      </c>
      <c r="H18" s="390">
        <v>44098</v>
      </c>
      <c r="I18" s="390" t="s">
        <v>398</v>
      </c>
      <c r="J18" s="7">
        <v>2020</v>
      </c>
    </row>
    <row r="19" spans="1:10" x14ac:dyDescent="0.25">
      <c r="A19" s="7" t="s">
        <v>35</v>
      </c>
      <c r="B19" s="7" t="s">
        <v>456</v>
      </c>
      <c r="C19" s="7" t="s">
        <v>742</v>
      </c>
      <c r="D19" s="7" t="s">
        <v>462</v>
      </c>
      <c r="E19" s="7">
        <v>2334</v>
      </c>
      <c r="F19" s="7">
        <v>0</v>
      </c>
      <c r="G19" s="9" t="s">
        <v>795</v>
      </c>
      <c r="H19" s="390">
        <v>44126</v>
      </c>
      <c r="I19" s="390" t="s">
        <v>499</v>
      </c>
      <c r="J19" s="7">
        <v>2020</v>
      </c>
    </row>
    <row r="20" spans="1:10" x14ac:dyDescent="0.25">
      <c r="A20" s="7" t="s">
        <v>35</v>
      </c>
      <c r="B20" s="7" t="s">
        <v>458</v>
      </c>
      <c r="C20" s="7" t="s">
        <v>27</v>
      </c>
      <c r="D20" s="7" t="s">
        <v>28</v>
      </c>
      <c r="E20" s="7">
        <v>5400</v>
      </c>
      <c r="F20" s="7">
        <v>0</v>
      </c>
      <c r="G20" s="9" t="s">
        <v>653</v>
      </c>
      <c r="H20" s="390">
        <v>44448</v>
      </c>
      <c r="I20" s="390" t="s">
        <v>791</v>
      </c>
      <c r="J20" s="7">
        <v>2021</v>
      </c>
    </row>
    <row r="21" spans="1:10" x14ac:dyDescent="0.25">
      <c r="A21" s="7" t="s">
        <v>35</v>
      </c>
      <c r="B21" s="7" t="s">
        <v>459</v>
      </c>
      <c r="C21" s="7" t="s">
        <v>27</v>
      </c>
      <c r="D21" s="7" t="s">
        <v>28</v>
      </c>
      <c r="E21" s="7">
        <v>5400</v>
      </c>
      <c r="F21" s="7">
        <v>0</v>
      </c>
      <c r="G21" s="9">
        <v>11002932</v>
      </c>
      <c r="H21" s="390">
        <v>44588</v>
      </c>
      <c r="I21" s="390" t="s">
        <v>784</v>
      </c>
      <c r="J21" s="7">
        <v>2022</v>
      </c>
    </row>
    <row r="22" spans="1:10" x14ac:dyDescent="0.25">
      <c r="A22" s="7" t="s">
        <v>35</v>
      </c>
      <c r="B22" s="7" t="s">
        <v>460</v>
      </c>
      <c r="C22" s="7" t="s">
        <v>27</v>
      </c>
      <c r="D22" s="7" t="s">
        <v>28</v>
      </c>
      <c r="E22" s="7">
        <v>5400</v>
      </c>
      <c r="F22" s="7">
        <v>0</v>
      </c>
      <c r="G22" s="9" t="s">
        <v>655</v>
      </c>
      <c r="H22" s="390">
        <v>44393</v>
      </c>
      <c r="I22" s="390" t="s">
        <v>796</v>
      </c>
      <c r="J22" s="7">
        <v>2021</v>
      </c>
    </row>
    <row r="23" spans="1:10" x14ac:dyDescent="0.25">
      <c r="A23" s="7" t="s">
        <v>35</v>
      </c>
      <c r="B23" s="7" t="s">
        <v>677</v>
      </c>
      <c r="C23" s="7" t="s">
        <v>81</v>
      </c>
      <c r="D23" s="7" t="s">
        <v>93</v>
      </c>
      <c r="E23" s="7">
        <v>5500</v>
      </c>
      <c r="F23" s="7">
        <v>0</v>
      </c>
      <c r="G23" s="9" t="s">
        <v>687</v>
      </c>
      <c r="H23" s="390">
        <v>44126</v>
      </c>
      <c r="I23" s="390" t="s">
        <v>499</v>
      </c>
      <c r="J23" s="7">
        <v>2020</v>
      </c>
    </row>
    <row r="24" spans="1:10" x14ac:dyDescent="0.25">
      <c r="A24" s="7" t="s">
        <v>35</v>
      </c>
      <c r="B24" s="7" t="s">
        <v>678</v>
      </c>
      <c r="C24" s="7" t="s">
        <v>27</v>
      </c>
      <c r="D24" s="7" t="s">
        <v>28</v>
      </c>
      <c r="E24" s="7">
        <v>5400</v>
      </c>
      <c r="F24" s="7">
        <v>0</v>
      </c>
      <c r="G24" s="9">
        <v>11003031</v>
      </c>
      <c r="H24" s="390">
        <v>44609</v>
      </c>
      <c r="I24" s="390" t="s">
        <v>801</v>
      </c>
      <c r="J24" s="7">
        <v>2022</v>
      </c>
    </row>
    <row r="25" spans="1:10" x14ac:dyDescent="0.25">
      <c r="A25" s="7" t="s">
        <v>35</v>
      </c>
      <c r="B25" s="7" t="s">
        <v>679</v>
      </c>
      <c r="C25" s="7" t="s">
        <v>27</v>
      </c>
      <c r="D25" s="7" t="s">
        <v>28</v>
      </c>
      <c r="E25" s="7">
        <v>5400</v>
      </c>
      <c r="F25" s="7">
        <v>0</v>
      </c>
      <c r="G25" s="9" t="s">
        <v>798</v>
      </c>
      <c r="H25" s="390">
        <v>44490</v>
      </c>
      <c r="I25" s="390" t="s">
        <v>802</v>
      </c>
      <c r="J25" s="7">
        <v>2021</v>
      </c>
    </row>
    <row r="26" spans="1:10" x14ac:dyDescent="0.25">
      <c r="A26" s="7" t="s">
        <v>35</v>
      </c>
      <c r="B26" s="7" t="s">
        <v>680</v>
      </c>
      <c r="C26" s="7" t="s">
        <v>27</v>
      </c>
      <c r="D26" s="7" t="s">
        <v>28</v>
      </c>
      <c r="E26" s="7">
        <v>5400</v>
      </c>
      <c r="F26" s="7">
        <v>0</v>
      </c>
      <c r="G26" s="9">
        <v>11003033</v>
      </c>
      <c r="H26" s="390">
        <v>44623</v>
      </c>
      <c r="I26" s="390" t="s">
        <v>803</v>
      </c>
      <c r="J26" s="7">
        <v>2022</v>
      </c>
    </row>
    <row r="27" spans="1:10" x14ac:dyDescent="0.25">
      <c r="A27" s="7" t="s">
        <v>35</v>
      </c>
      <c r="B27" s="7" t="s">
        <v>797</v>
      </c>
      <c r="C27" s="7" t="s">
        <v>27</v>
      </c>
      <c r="D27" s="7" t="s">
        <v>28</v>
      </c>
      <c r="E27" s="7">
        <v>5400</v>
      </c>
      <c r="F27" s="7">
        <v>0</v>
      </c>
      <c r="G27" s="9" t="s">
        <v>799</v>
      </c>
      <c r="H27" s="390">
        <v>44512</v>
      </c>
      <c r="I27" s="390" t="s">
        <v>785</v>
      </c>
      <c r="J27" s="7">
        <v>2021</v>
      </c>
    </row>
    <row r="28" spans="1:10" x14ac:dyDescent="0.25">
      <c r="A28" s="7" t="s">
        <v>35</v>
      </c>
      <c r="B28" s="7" t="s">
        <v>681</v>
      </c>
      <c r="C28" s="7" t="s">
        <v>27</v>
      </c>
      <c r="D28" s="7" t="s">
        <v>28</v>
      </c>
      <c r="E28" s="7">
        <v>5400</v>
      </c>
      <c r="F28" s="7">
        <v>0</v>
      </c>
      <c r="G28" s="9" t="s">
        <v>800</v>
      </c>
      <c r="H28" s="390">
        <v>44287</v>
      </c>
      <c r="I28" s="390" t="s">
        <v>786</v>
      </c>
      <c r="J28" s="7">
        <v>2021</v>
      </c>
    </row>
    <row r="29" spans="1:10" x14ac:dyDescent="0.25">
      <c r="A29" s="7" t="s">
        <v>35</v>
      </c>
      <c r="B29" s="7" t="s">
        <v>690</v>
      </c>
      <c r="C29" s="7" t="s">
        <v>55</v>
      </c>
      <c r="D29" s="7" t="s">
        <v>200</v>
      </c>
      <c r="E29" s="7">
        <v>3032</v>
      </c>
      <c r="F29" s="7">
        <v>0</v>
      </c>
      <c r="G29" s="9" t="s">
        <v>816</v>
      </c>
      <c r="H29" s="390">
        <v>44105</v>
      </c>
      <c r="I29" s="390" t="s">
        <v>499</v>
      </c>
      <c r="J29" s="7">
        <v>2020</v>
      </c>
    </row>
    <row r="30" spans="1:10" x14ac:dyDescent="0.25">
      <c r="A30" s="7" t="s">
        <v>35</v>
      </c>
      <c r="B30" s="7" t="s">
        <v>691</v>
      </c>
      <c r="C30" s="7" t="s">
        <v>55</v>
      </c>
      <c r="D30" s="7" t="s">
        <v>200</v>
      </c>
      <c r="E30" s="7">
        <v>3032</v>
      </c>
      <c r="F30" s="7">
        <v>0</v>
      </c>
      <c r="G30" s="9" t="s">
        <v>817</v>
      </c>
      <c r="H30" s="390">
        <v>44210</v>
      </c>
      <c r="I30" s="390" t="s">
        <v>692</v>
      </c>
      <c r="J30" s="7">
        <v>2021</v>
      </c>
    </row>
    <row r="31" spans="1:10" x14ac:dyDescent="0.25">
      <c r="A31" s="7" t="s">
        <v>35</v>
      </c>
      <c r="B31" s="7" t="s">
        <v>804</v>
      </c>
      <c r="C31" s="7" t="s">
        <v>27</v>
      </c>
      <c r="D31" s="7" t="s">
        <v>28</v>
      </c>
      <c r="E31" s="7">
        <v>5400</v>
      </c>
      <c r="F31" s="7">
        <v>0</v>
      </c>
      <c r="G31" s="9" t="s">
        <v>818</v>
      </c>
      <c r="H31" s="390">
        <v>44518</v>
      </c>
      <c r="I31" s="390" t="s">
        <v>785</v>
      </c>
      <c r="J31" s="7">
        <v>2021</v>
      </c>
    </row>
    <row r="32" spans="1:10" x14ac:dyDescent="0.25">
      <c r="A32" s="7" t="s">
        <v>35</v>
      </c>
      <c r="B32" s="7" t="s">
        <v>805</v>
      </c>
      <c r="C32" s="7" t="s">
        <v>27</v>
      </c>
      <c r="D32" s="7" t="s">
        <v>28</v>
      </c>
      <c r="E32" s="7">
        <v>5400</v>
      </c>
      <c r="F32" s="7">
        <v>0</v>
      </c>
      <c r="G32" s="9">
        <v>11003063</v>
      </c>
      <c r="H32" s="390">
        <v>44651</v>
      </c>
      <c r="I32" s="390" t="s">
        <v>803</v>
      </c>
      <c r="J32" s="7">
        <v>2022</v>
      </c>
    </row>
    <row r="33" spans="1:10" x14ac:dyDescent="0.25">
      <c r="A33" s="7" t="s">
        <v>35</v>
      </c>
      <c r="B33" s="7" t="s">
        <v>806</v>
      </c>
      <c r="C33" s="7" t="s">
        <v>55</v>
      </c>
      <c r="D33" s="7" t="s">
        <v>200</v>
      </c>
      <c r="E33" s="7">
        <v>3032</v>
      </c>
      <c r="F33" s="7">
        <v>0</v>
      </c>
      <c r="G33" s="9" t="s">
        <v>9</v>
      </c>
      <c r="H33" s="390">
        <v>44245</v>
      </c>
      <c r="I33" s="390" t="s">
        <v>789</v>
      </c>
      <c r="J33" s="7">
        <v>2021</v>
      </c>
    </row>
    <row r="34" spans="1:10" x14ac:dyDescent="0.25">
      <c r="A34" s="7" t="s">
        <v>35</v>
      </c>
      <c r="B34" s="7" t="s">
        <v>807</v>
      </c>
      <c r="C34" s="7" t="s">
        <v>55</v>
      </c>
      <c r="D34" s="7" t="s">
        <v>200</v>
      </c>
      <c r="E34" s="7">
        <v>3032</v>
      </c>
      <c r="F34" s="7">
        <v>0</v>
      </c>
      <c r="G34" s="9" t="s">
        <v>9</v>
      </c>
      <c r="H34" s="390">
        <v>44364</v>
      </c>
      <c r="I34" s="390" t="s">
        <v>790</v>
      </c>
      <c r="J34" s="7">
        <v>2021</v>
      </c>
    </row>
    <row r="35" spans="1:10" x14ac:dyDescent="0.25">
      <c r="A35" s="7" t="s">
        <v>35</v>
      </c>
      <c r="B35" s="7" t="s">
        <v>808</v>
      </c>
      <c r="C35" s="7" t="s">
        <v>11</v>
      </c>
      <c r="D35" s="7" t="s">
        <v>12</v>
      </c>
      <c r="E35" s="7">
        <v>5920</v>
      </c>
      <c r="F35" s="7">
        <v>0</v>
      </c>
      <c r="G35" s="9" t="s">
        <v>9</v>
      </c>
      <c r="H35" s="390">
        <v>44259</v>
      </c>
      <c r="I35" s="390" t="s">
        <v>788</v>
      </c>
      <c r="J35" s="7">
        <v>2021</v>
      </c>
    </row>
    <row r="36" spans="1:10" x14ac:dyDescent="0.25">
      <c r="A36" s="7" t="s">
        <v>35</v>
      </c>
      <c r="B36" s="7" t="s">
        <v>809</v>
      </c>
      <c r="C36" s="7" t="s">
        <v>743</v>
      </c>
      <c r="D36" s="7" t="s">
        <v>461</v>
      </c>
      <c r="E36" s="7">
        <v>2370</v>
      </c>
      <c r="F36" s="7">
        <v>0</v>
      </c>
      <c r="G36" s="9" t="s">
        <v>9</v>
      </c>
      <c r="H36" s="390">
        <v>44161</v>
      </c>
      <c r="I36" s="390" t="s">
        <v>498</v>
      </c>
      <c r="J36" s="7">
        <v>2020</v>
      </c>
    </row>
    <row r="37" spans="1:10" x14ac:dyDescent="0.25">
      <c r="A37" s="7" t="s">
        <v>35</v>
      </c>
      <c r="B37" s="7" t="s">
        <v>810</v>
      </c>
      <c r="C37" s="7" t="s">
        <v>743</v>
      </c>
      <c r="D37" s="7" t="s">
        <v>461</v>
      </c>
      <c r="E37" s="7">
        <v>2370</v>
      </c>
      <c r="F37" s="7">
        <v>0</v>
      </c>
      <c r="G37" s="9" t="s">
        <v>9</v>
      </c>
      <c r="H37" s="390">
        <v>44252</v>
      </c>
      <c r="I37" s="390" t="s">
        <v>789</v>
      </c>
      <c r="J37" s="7">
        <v>2021</v>
      </c>
    </row>
    <row r="38" spans="1:10" x14ac:dyDescent="0.25">
      <c r="A38" s="7" t="s">
        <v>35</v>
      </c>
      <c r="B38" s="7" t="s">
        <v>811</v>
      </c>
      <c r="C38" s="7" t="s">
        <v>742</v>
      </c>
      <c r="D38" s="7" t="s">
        <v>462</v>
      </c>
      <c r="E38" s="7">
        <v>2334</v>
      </c>
      <c r="F38" s="7">
        <v>0</v>
      </c>
      <c r="G38" s="9" t="s">
        <v>9</v>
      </c>
      <c r="H38" s="390">
        <v>44161</v>
      </c>
      <c r="I38" s="390" t="s">
        <v>498</v>
      </c>
      <c r="J38" s="7">
        <v>2020</v>
      </c>
    </row>
    <row r="39" spans="1:10" x14ac:dyDescent="0.25">
      <c r="A39" s="7" t="s">
        <v>35</v>
      </c>
      <c r="B39" s="7" t="s">
        <v>812</v>
      </c>
      <c r="C39" s="7" t="s">
        <v>742</v>
      </c>
      <c r="D39" s="7" t="s">
        <v>462</v>
      </c>
      <c r="E39" s="7">
        <v>2334</v>
      </c>
      <c r="F39" s="7">
        <v>0</v>
      </c>
      <c r="G39" s="9" t="s">
        <v>9</v>
      </c>
      <c r="H39" s="390">
        <v>44217</v>
      </c>
      <c r="I39" s="390" t="s">
        <v>692</v>
      </c>
      <c r="J39" s="7">
        <v>2021</v>
      </c>
    </row>
    <row r="40" spans="1:10" x14ac:dyDescent="0.25">
      <c r="A40" s="7" t="s">
        <v>35</v>
      </c>
      <c r="B40" s="7" t="s">
        <v>813</v>
      </c>
      <c r="C40" s="7" t="s">
        <v>742</v>
      </c>
      <c r="D40" s="7" t="s">
        <v>462</v>
      </c>
      <c r="E40" s="7">
        <v>2334</v>
      </c>
      <c r="F40" s="7">
        <v>0</v>
      </c>
      <c r="G40" s="9" t="s">
        <v>9</v>
      </c>
      <c r="H40" s="390">
        <v>44280</v>
      </c>
      <c r="I40" s="390" t="s">
        <v>788</v>
      </c>
      <c r="J40" s="7">
        <v>2021</v>
      </c>
    </row>
    <row r="41" spans="1:10" x14ac:dyDescent="0.25">
      <c r="A41" s="7" t="s">
        <v>35</v>
      </c>
      <c r="B41" s="7" t="s">
        <v>814</v>
      </c>
      <c r="C41" s="7" t="s">
        <v>163</v>
      </c>
      <c r="D41" s="7" t="s">
        <v>164</v>
      </c>
      <c r="E41" s="7">
        <v>5000</v>
      </c>
      <c r="F41" s="7">
        <v>0</v>
      </c>
      <c r="G41" s="9" t="s">
        <v>9</v>
      </c>
      <c r="H41" s="390">
        <v>44308</v>
      </c>
      <c r="I41" s="390" t="s">
        <v>786</v>
      </c>
      <c r="J41" s="7">
        <v>2021</v>
      </c>
    </row>
    <row r="42" spans="1:10" x14ac:dyDescent="0.25">
      <c r="A42" s="7" t="s">
        <v>35</v>
      </c>
      <c r="B42" s="7" t="s">
        <v>815</v>
      </c>
      <c r="C42" s="7" t="s">
        <v>11</v>
      </c>
      <c r="D42" s="7" t="s">
        <v>12</v>
      </c>
      <c r="E42" s="7">
        <v>5920</v>
      </c>
      <c r="F42" s="7">
        <v>0</v>
      </c>
      <c r="G42" s="9" t="s">
        <v>9</v>
      </c>
      <c r="H42" s="390">
        <v>44280</v>
      </c>
      <c r="I42" s="390" t="s">
        <v>788</v>
      </c>
      <c r="J42" s="7">
        <v>2021</v>
      </c>
    </row>
    <row r="43" spans="1:10" x14ac:dyDescent="0.25">
      <c r="A43" s="7" t="s">
        <v>35</v>
      </c>
      <c r="B43" s="7" t="s">
        <v>171</v>
      </c>
      <c r="C43" s="7" t="s">
        <v>25</v>
      </c>
      <c r="D43" s="7" t="s">
        <v>26</v>
      </c>
      <c r="E43" s="7">
        <v>3740</v>
      </c>
      <c r="F43" s="7">
        <v>0</v>
      </c>
      <c r="G43" s="9" t="s">
        <v>870</v>
      </c>
      <c r="H43" s="390">
        <v>44266</v>
      </c>
      <c r="I43" s="390" t="s">
        <v>788</v>
      </c>
      <c r="J43" s="7">
        <v>2021</v>
      </c>
    </row>
    <row r="44" spans="1:10" x14ac:dyDescent="0.25">
      <c r="A44" s="7" t="s">
        <v>35</v>
      </c>
      <c r="B44" s="7" t="s">
        <v>187</v>
      </c>
      <c r="C44" s="7" t="s">
        <v>718</v>
      </c>
      <c r="D44" s="7" t="s">
        <v>819</v>
      </c>
      <c r="E44" s="7">
        <v>5500</v>
      </c>
      <c r="F44" s="7">
        <v>0</v>
      </c>
      <c r="G44" s="9" t="s">
        <v>820</v>
      </c>
      <c r="H44" s="390">
        <v>44700</v>
      </c>
      <c r="I44" s="390" t="s">
        <v>793</v>
      </c>
      <c r="J44" s="7">
        <v>2022</v>
      </c>
    </row>
    <row r="45" spans="1:10" x14ac:dyDescent="0.25">
      <c r="A45" s="7" t="s">
        <v>35</v>
      </c>
      <c r="B45" s="7" t="s">
        <v>204</v>
      </c>
      <c r="C45" s="7" t="s">
        <v>25</v>
      </c>
      <c r="D45" s="7" t="s">
        <v>26</v>
      </c>
      <c r="E45" s="7">
        <v>3740</v>
      </c>
      <c r="F45" s="7">
        <v>0</v>
      </c>
      <c r="G45" s="9" t="s">
        <v>821</v>
      </c>
      <c r="H45" s="390">
        <v>44224</v>
      </c>
      <c r="I45" s="390" t="s">
        <v>692</v>
      </c>
      <c r="J45" s="7">
        <v>2021</v>
      </c>
    </row>
    <row r="46" spans="1:10" x14ac:dyDescent="0.25">
      <c r="A46" s="7" t="s">
        <v>35</v>
      </c>
      <c r="B46" s="7" t="s">
        <v>255</v>
      </c>
      <c r="C46" s="7" t="s">
        <v>15</v>
      </c>
      <c r="D46" s="7" t="s">
        <v>16</v>
      </c>
      <c r="E46" s="7">
        <v>794</v>
      </c>
      <c r="F46" s="7">
        <v>0</v>
      </c>
      <c r="G46" s="9" t="s">
        <v>822</v>
      </c>
      <c r="H46" s="390">
        <v>44350</v>
      </c>
      <c r="I46" s="390" t="s">
        <v>790</v>
      </c>
      <c r="J46" s="7">
        <v>2021</v>
      </c>
    </row>
    <row r="47" spans="1:10" x14ac:dyDescent="0.25">
      <c r="A47" s="7" t="s">
        <v>35</v>
      </c>
      <c r="B47" s="7" t="s">
        <v>264</v>
      </c>
      <c r="C47" s="7" t="s">
        <v>36</v>
      </c>
      <c r="D47" s="7" t="s">
        <v>21</v>
      </c>
      <c r="E47" s="7">
        <v>2920</v>
      </c>
      <c r="F47" s="7">
        <v>0</v>
      </c>
      <c r="G47" s="9" t="s">
        <v>823</v>
      </c>
      <c r="H47" s="390">
        <v>44259</v>
      </c>
      <c r="I47" s="390" t="s">
        <v>788</v>
      </c>
      <c r="J47" s="7">
        <v>2021</v>
      </c>
    </row>
    <row r="48" spans="1:10" x14ac:dyDescent="0.25">
      <c r="A48" s="7" t="s">
        <v>35</v>
      </c>
      <c r="B48" s="7" t="s">
        <v>265</v>
      </c>
      <c r="C48" s="7" t="s">
        <v>36</v>
      </c>
      <c r="D48" s="7" t="s">
        <v>21</v>
      </c>
      <c r="E48" s="7">
        <v>2920</v>
      </c>
      <c r="F48" s="7">
        <v>0</v>
      </c>
      <c r="G48" s="9" t="s">
        <v>824</v>
      </c>
      <c r="H48" s="390">
        <v>44462</v>
      </c>
      <c r="I48" s="390" t="s">
        <v>791</v>
      </c>
      <c r="J48" s="7">
        <v>2021</v>
      </c>
    </row>
    <row r="49" spans="1:10" x14ac:dyDescent="0.25">
      <c r="A49" s="7" t="s">
        <v>35</v>
      </c>
      <c r="B49" s="7" t="s">
        <v>324</v>
      </c>
      <c r="C49" s="7" t="s">
        <v>36</v>
      </c>
      <c r="D49" s="7" t="s">
        <v>21</v>
      </c>
      <c r="E49" s="7">
        <v>2920</v>
      </c>
      <c r="F49" s="7">
        <v>0</v>
      </c>
      <c r="G49" s="9" t="s">
        <v>825</v>
      </c>
      <c r="H49" s="390">
        <v>44595</v>
      </c>
      <c r="I49" s="390" t="s">
        <v>801</v>
      </c>
      <c r="J49" s="7">
        <v>2022</v>
      </c>
    </row>
    <row r="50" spans="1:10" x14ac:dyDescent="0.25">
      <c r="A50" s="7" t="s">
        <v>35</v>
      </c>
      <c r="B50" s="7" t="s">
        <v>326</v>
      </c>
      <c r="C50" s="7" t="s">
        <v>25</v>
      </c>
      <c r="D50" s="7" t="s">
        <v>26</v>
      </c>
      <c r="E50" s="7">
        <v>3744</v>
      </c>
      <c r="F50" s="7">
        <v>0</v>
      </c>
      <c r="G50" s="9" t="s">
        <v>871</v>
      </c>
      <c r="H50" s="390">
        <v>44301</v>
      </c>
      <c r="I50" s="390" t="s">
        <v>786</v>
      </c>
      <c r="J50" s="7">
        <v>2021</v>
      </c>
    </row>
    <row r="51" spans="1:10" x14ac:dyDescent="0.25">
      <c r="A51" s="7" t="s">
        <v>35</v>
      </c>
      <c r="B51" s="7" t="s">
        <v>269</v>
      </c>
      <c r="C51" s="7" t="s">
        <v>25</v>
      </c>
      <c r="D51" s="7" t="s">
        <v>26</v>
      </c>
      <c r="E51" s="7">
        <v>3744</v>
      </c>
      <c r="F51" s="7">
        <v>0</v>
      </c>
      <c r="G51" s="9" t="s">
        <v>826</v>
      </c>
      <c r="H51" s="390">
        <v>44210</v>
      </c>
      <c r="I51" s="390" t="s">
        <v>692</v>
      </c>
      <c r="J51" s="7">
        <v>2021</v>
      </c>
    </row>
    <row r="52" spans="1:10" x14ac:dyDescent="0.25">
      <c r="A52" s="7" t="s">
        <v>35</v>
      </c>
      <c r="B52" s="7" t="s">
        <v>327</v>
      </c>
      <c r="C52" s="7" t="s">
        <v>25</v>
      </c>
      <c r="D52" s="7" t="s">
        <v>26</v>
      </c>
      <c r="E52" s="7">
        <v>3744</v>
      </c>
      <c r="F52" s="7">
        <v>0</v>
      </c>
      <c r="G52" s="9" t="s">
        <v>827</v>
      </c>
      <c r="H52" s="390">
        <v>44224</v>
      </c>
      <c r="I52" s="390" t="s">
        <v>692</v>
      </c>
      <c r="J52" s="7">
        <v>2021</v>
      </c>
    </row>
    <row r="53" spans="1:10" x14ac:dyDescent="0.25">
      <c r="A53" s="7" t="s">
        <v>35</v>
      </c>
      <c r="B53" s="7" t="s">
        <v>328</v>
      </c>
      <c r="C53" s="7" t="s">
        <v>25</v>
      </c>
      <c r="D53" s="7" t="s">
        <v>26</v>
      </c>
      <c r="E53" s="7">
        <v>3744</v>
      </c>
      <c r="F53" s="7">
        <v>0</v>
      </c>
      <c r="G53" s="9" t="s">
        <v>828</v>
      </c>
      <c r="H53" s="390">
        <v>44287</v>
      </c>
      <c r="I53" s="390" t="s">
        <v>786</v>
      </c>
      <c r="J53" s="7">
        <v>2021</v>
      </c>
    </row>
    <row r="54" spans="1:10" x14ac:dyDescent="0.25">
      <c r="A54" s="7" t="s">
        <v>35</v>
      </c>
      <c r="B54" s="7" t="s">
        <v>276</v>
      </c>
      <c r="C54" s="7" t="s">
        <v>25</v>
      </c>
      <c r="D54" s="7" t="s">
        <v>26</v>
      </c>
      <c r="E54" s="7">
        <v>3026</v>
      </c>
      <c r="F54" s="7">
        <v>0</v>
      </c>
      <c r="G54" s="9" t="s">
        <v>531</v>
      </c>
      <c r="H54" s="390">
        <v>44103</v>
      </c>
      <c r="I54" s="390" t="s">
        <v>398</v>
      </c>
      <c r="J54" s="7">
        <v>2020</v>
      </c>
    </row>
    <row r="55" spans="1:10" x14ac:dyDescent="0.25">
      <c r="A55" s="7" t="s">
        <v>35</v>
      </c>
      <c r="B55" s="7" t="s">
        <v>280</v>
      </c>
      <c r="C55" s="7" t="s">
        <v>25</v>
      </c>
      <c r="D55" s="7" t="s">
        <v>26</v>
      </c>
      <c r="E55" s="7">
        <v>3744</v>
      </c>
      <c r="F55" s="7">
        <v>0</v>
      </c>
      <c r="G55" s="9" t="s">
        <v>535</v>
      </c>
      <c r="H55" s="390">
        <v>44105</v>
      </c>
      <c r="I55" s="390" t="s">
        <v>499</v>
      </c>
      <c r="J55" s="7">
        <v>2020</v>
      </c>
    </row>
    <row r="56" spans="1:10" x14ac:dyDescent="0.25">
      <c r="A56" s="7" t="s">
        <v>35</v>
      </c>
      <c r="B56" s="7" t="s">
        <v>282</v>
      </c>
      <c r="C56" s="7" t="s">
        <v>25</v>
      </c>
      <c r="D56" s="7" t="s">
        <v>26</v>
      </c>
      <c r="E56" s="7">
        <v>3744</v>
      </c>
      <c r="F56" s="7">
        <v>0</v>
      </c>
      <c r="G56" s="9" t="s">
        <v>537</v>
      </c>
      <c r="H56" s="390">
        <v>44112</v>
      </c>
      <c r="I56" s="390" t="s">
        <v>499</v>
      </c>
      <c r="J56" s="7">
        <v>2020</v>
      </c>
    </row>
    <row r="57" spans="1:10" x14ac:dyDescent="0.25">
      <c r="A57" s="7" t="s">
        <v>35</v>
      </c>
      <c r="B57" s="7" t="s">
        <v>283</v>
      </c>
      <c r="C57" s="7" t="s">
        <v>25</v>
      </c>
      <c r="D57" s="7" t="s">
        <v>26</v>
      </c>
      <c r="E57" s="7">
        <v>3744</v>
      </c>
      <c r="F57" s="7">
        <v>0</v>
      </c>
      <c r="G57" s="9" t="s">
        <v>872</v>
      </c>
      <c r="H57" s="390">
        <v>44280</v>
      </c>
      <c r="I57" s="390" t="s">
        <v>788</v>
      </c>
      <c r="J57" s="7">
        <v>2021</v>
      </c>
    </row>
    <row r="58" spans="1:10" x14ac:dyDescent="0.25">
      <c r="A58" s="7" t="s">
        <v>35</v>
      </c>
      <c r="B58" s="7" t="s">
        <v>287</v>
      </c>
      <c r="C58" s="7" t="s">
        <v>25</v>
      </c>
      <c r="D58" s="7" t="s">
        <v>26</v>
      </c>
      <c r="E58" s="7">
        <v>3744</v>
      </c>
      <c r="F58" s="7">
        <v>0</v>
      </c>
      <c r="G58" s="9" t="s">
        <v>542</v>
      </c>
      <c r="H58" s="390">
        <v>44112</v>
      </c>
      <c r="I58" s="390" t="s">
        <v>499</v>
      </c>
      <c r="J58" s="7">
        <v>2020</v>
      </c>
    </row>
    <row r="59" spans="1:10" x14ac:dyDescent="0.25">
      <c r="A59" s="7" t="s">
        <v>35</v>
      </c>
      <c r="B59" s="7" t="s">
        <v>289</v>
      </c>
      <c r="C59" s="7" t="s">
        <v>117</v>
      </c>
      <c r="D59" s="7" t="s">
        <v>137</v>
      </c>
      <c r="E59" s="7">
        <v>5500</v>
      </c>
      <c r="F59" s="7">
        <v>0</v>
      </c>
      <c r="G59" s="9" t="s">
        <v>829</v>
      </c>
      <c r="H59" s="390">
        <v>44266</v>
      </c>
      <c r="I59" s="390" t="s">
        <v>788</v>
      </c>
      <c r="J59" s="7">
        <v>2021</v>
      </c>
    </row>
    <row r="60" spans="1:10" x14ac:dyDescent="0.25">
      <c r="A60" s="7" t="s">
        <v>35</v>
      </c>
      <c r="B60" s="7" t="s">
        <v>290</v>
      </c>
      <c r="C60" s="7" t="s">
        <v>117</v>
      </c>
      <c r="D60" s="7" t="s">
        <v>137</v>
      </c>
      <c r="E60" s="7">
        <v>5500</v>
      </c>
      <c r="F60" s="7">
        <v>0</v>
      </c>
      <c r="G60" s="9" t="s">
        <v>830</v>
      </c>
      <c r="H60" s="390">
        <v>44266</v>
      </c>
      <c r="I60" s="390" t="s">
        <v>788</v>
      </c>
      <c r="J60" s="7">
        <v>2021</v>
      </c>
    </row>
    <row r="61" spans="1:10" x14ac:dyDescent="0.25">
      <c r="A61" s="7" t="s">
        <v>35</v>
      </c>
      <c r="B61" s="7" t="s">
        <v>292</v>
      </c>
      <c r="C61" s="7" t="s">
        <v>117</v>
      </c>
      <c r="D61" s="7" t="s">
        <v>137</v>
      </c>
      <c r="E61" s="7">
        <v>5500</v>
      </c>
      <c r="F61" s="7">
        <v>0</v>
      </c>
      <c r="G61" s="9" t="s">
        <v>831</v>
      </c>
      <c r="H61" s="390">
        <v>44448</v>
      </c>
      <c r="I61" s="390" t="s">
        <v>791</v>
      </c>
      <c r="J61" s="7">
        <v>2021</v>
      </c>
    </row>
    <row r="62" spans="1:10" x14ac:dyDescent="0.25">
      <c r="A62" s="7" t="s">
        <v>35</v>
      </c>
      <c r="B62" s="7" t="s">
        <v>329</v>
      </c>
      <c r="C62" s="7" t="s">
        <v>22</v>
      </c>
      <c r="D62" s="7" t="s">
        <v>23</v>
      </c>
      <c r="E62" s="7">
        <v>5500</v>
      </c>
      <c r="F62" s="7">
        <v>0</v>
      </c>
      <c r="G62" s="9" t="s">
        <v>832</v>
      </c>
      <c r="H62" s="390">
        <v>44357</v>
      </c>
      <c r="I62" s="390" t="s">
        <v>790</v>
      </c>
      <c r="J62" s="7">
        <v>2021</v>
      </c>
    </row>
    <row r="63" spans="1:10" x14ac:dyDescent="0.25">
      <c r="A63" s="7" t="s">
        <v>35</v>
      </c>
      <c r="B63" s="7" t="s">
        <v>314</v>
      </c>
      <c r="C63" s="7" t="s">
        <v>17</v>
      </c>
      <c r="D63" s="7" t="s">
        <v>18</v>
      </c>
      <c r="E63" s="7">
        <v>5500</v>
      </c>
      <c r="F63" s="7">
        <v>0</v>
      </c>
      <c r="G63" s="9" t="s">
        <v>833</v>
      </c>
      <c r="H63" s="390">
        <v>44399</v>
      </c>
      <c r="I63" s="390" t="s">
        <v>796</v>
      </c>
      <c r="J63" s="7">
        <v>2021</v>
      </c>
    </row>
    <row r="64" spans="1:10" x14ac:dyDescent="0.25">
      <c r="A64" s="7" t="s">
        <v>35</v>
      </c>
      <c r="B64" s="7" t="s">
        <v>321</v>
      </c>
      <c r="C64" s="7" t="s">
        <v>17</v>
      </c>
      <c r="D64" s="7" t="s">
        <v>18</v>
      </c>
      <c r="E64" s="7">
        <v>5500</v>
      </c>
      <c r="F64" s="7">
        <v>0</v>
      </c>
      <c r="G64" s="9" t="s">
        <v>834</v>
      </c>
      <c r="H64" s="390">
        <v>44399</v>
      </c>
      <c r="I64" s="390" t="s">
        <v>796</v>
      </c>
      <c r="J64" s="7">
        <v>2021</v>
      </c>
    </row>
    <row r="65" spans="1:10" x14ac:dyDescent="0.25">
      <c r="A65" s="7" t="s">
        <v>35</v>
      </c>
      <c r="B65" s="7" t="s">
        <v>331</v>
      </c>
      <c r="C65" s="7" t="s">
        <v>17</v>
      </c>
      <c r="D65" s="7" t="s">
        <v>18</v>
      </c>
      <c r="E65" s="7">
        <v>5500</v>
      </c>
      <c r="F65" s="7">
        <v>0</v>
      </c>
      <c r="G65" s="9" t="s">
        <v>835</v>
      </c>
      <c r="H65" s="390">
        <v>44448</v>
      </c>
      <c r="I65" s="390" t="s">
        <v>791</v>
      </c>
      <c r="J65" s="7">
        <v>2021</v>
      </c>
    </row>
    <row r="66" spans="1:10" x14ac:dyDescent="0.25">
      <c r="A66" s="7" t="s">
        <v>35</v>
      </c>
      <c r="B66" s="7" t="s">
        <v>385</v>
      </c>
      <c r="C66" s="7" t="s">
        <v>127</v>
      </c>
      <c r="D66" s="7" t="s">
        <v>189</v>
      </c>
      <c r="E66" s="7">
        <v>700</v>
      </c>
      <c r="F66" s="7">
        <v>0</v>
      </c>
      <c r="G66" s="9" t="s">
        <v>836</v>
      </c>
      <c r="H66" s="390">
        <v>44210</v>
      </c>
      <c r="I66" s="390" t="s">
        <v>692</v>
      </c>
      <c r="J66" s="7">
        <v>2021</v>
      </c>
    </row>
    <row r="67" spans="1:10" x14ac:dyDescent="0.25">
      <c r="A67" s="7" t="s">
        <v>35</v>
      </c>
      <c r="B67" s="7" t="s">
        <v>386</v>
      </c>
      <c r="C67" s="7" t="s">
        <v>25</v>
      </c>
      <c r="D67" s="7" t="s">
        <v>26</v>
      </c>
      <c r="E67" s="7">
        <v>3744</v>
      </c>
      <c r="F67" s="7">
        <v>0</v>
      </c>
      <c r="G67" s="9" t="s">
        <v>837</v>
      </c>
      <c r="H67" s="390">
        <v>44252</v>
      </c>
      <c r="I67" s="390" t="s">
        <v>789</v>
      </c>
      <c r="J67" s="7">
        <v>2021</v>
      </c>
    </row>
    <row r="68" spans="1:10" x14ac:dyDescent="0.25">
      <c r="A68" s="7" t="s">
        <v>35</v>
      </c>
      <c r="B68" s="7" t="s">
        <v>388</v>
      </c>
      <c r="C68" s="7" t="s">
        <v>25</v>
      </c>
      <c r="D68" s="7" t="s">
        <v>26</v>
      </c>
      <c r="E68" s="7">
        <v>3744</v>
      </c>
      <c r="F68" s="7">
        <v>0</v>
      </c>
      <c r="G68" s="9" t="s">
        <v>839</v>
      </c>
      <c r="H68" s="390">
        <v>44252</v>
      </c>
      <c r="I68" s="390" t="s">
        <v>789</v>
      </c>
      <c r="J68" s="7">
        <v>2021</v>
      </c>
    </row>
    <row r="69" spans="1:10" x14ac:dyDescent="0.25">
      <c r="A69" s="7" t="s">
        <v>35</v>
      </c>
      <c r="B69" s="7" t="s">
        <v>389</v>
      </c>
      <c r="C69" s="7" t="s">
        <v>720</v>
      </c>
      <c r="D69" s="7" t="s">
        <v>838</v>
      </c>
      <c r="E69" s="7">
        <v>5500</v>
      </c>
      <c r="F69" s="7">
        <v>0</v>
      </c>
      <c r="G69" s="9" t="s">
        <v>840</v>
      </c>
      <c r="H69" s="390">
        <v>44455</v>
      </c>
      <c r="I69" s="390" t="s">
        <v>791</v>
      </c>
      <c r="J69" s="7">
        <v>2021</v>
      </c>
    </row>
    <row r="70" spans="1:10" x14ac:dyDescent="0.25">
      <c r="A70" s="7" t="s">
        <v>35</v>
      </c>
      <c r="B70" s="7" t="s">
        <v>397</v>
      </c>
      <c r="C70" s="7" t="s">
        <v>25</v>
      </c>
      <c r="D70" s="7" t="s">
        <v>26</v>
      </c>
      <c r="E70" s="7">
        <v>3744</v>
      </c>
      <c r="F70" s="7">
        <v>0</v>
      </c>
      <c r="G70" s="9" t="s">
        <v>841</v>
      </c>
      <c r="H70" s="390">
        <v>44336</v>
      </c>
      <c r="I70" s="390" t="s">
        <v>787</v>
      </c>
      <c r="J70" s="7">
        <v>2021</v>
      </c>
    </row>
    <row r="71" spans="1:10" x14ac:dyDescent="0.25">
      <c r="A71" s="7" t="s">
        <v>35</v>
      </c>
      <c r="B71" s="7" t="s">
        <v>501</v>
      </c>
      <c r="C71" s="7" t="s">
        <v>22</v>
      </c>
      <c r="D71" s="7" t="s">
        <v>23</v>
      </c>
      <c r="E71" s="7">
        <v>5500</v>
      </c>
      <c r="F71" s="7">
        <v>0</v>
      </c>
      <c r="G71" s="9" t="s">
        <v>842</v>
      </c>
      <c r="H71" s="390">
        <v>44476</v>
      </c>
      <c r="I71" s="390" t="s">
        <v>802</v>
      </c>
      <c r="J71" s="7">
        <v>2021</v>
      </c>
    </row>
    <row r="72" spans="1:10" x14ac:dyDescent="0.25">
      <c r="A72" s="7" t="s">
        <v>35</v>
      </c>
      <c r="B72" s="7" t="s">
        <v>502</v>
      </c>
      <c r="C72" s="7" t="s">
        <v>718</v>
      </c>
      <c r="D72" s="7" t="s">
        <v>819</v>
      </c>
      <c r="E72" s="7">
        <v>5500</v>
      </c>
      <c r="F72" s="7">
        <v>0</v>
      </c>
      <c r="G72" s="9" t="s">
        <v>843</v>
      </c>
      <c r="H72" s="390">
        <v>44476</v>
      </c>
      <c r="I72" s="390" t="s">
        <v>802</v>
      </c>
      <c r="J72" s="7">
        <v>2021</v>
      </c>
    </row>
    <row r="73" spans="1:10" x14ac:dyDescent="0.25">
      <c r="A73" s="7" t="s">
        <v>35</v>
      </c>
      <c r="B73" s="7" t="s">
        <v>503</v>
      </c>
      <c r="C73" s="7" t="s">
        <v>17</v>
      </c>
      <c r="D73" s="7" t="s">
        <v>18</v>
      </c>
      <c r="E73" s="7">
        <v>6880</v>
      </c>
      <c r="F73" s="7">
        <v>0</v>
      </c>
      <c r="G73" s="9" t="s">
        <v>873</v>
      </c>
      <c r="H73" s="390">
        <v>44252</v>
      </c>
      <c r="I73" s="390" t="s">
        <v>789</v>
      </c>
      <c r="J73" s="7">
        <v>2021</v>
      </c>
    </row>
    <row r="74" spans="1:10" x14ac:dyDescent="0.25">
      <c r="A74" s="7" t="s">
        <v>35</v>
      </c>
      <c r="B74" s="7" t="s">
        <v>595</v>
      </c>
      <c r="C74" s="7" t="s">
        <v>17</v>
      </c>
      <c r="D74" s="7" t="s">
        <v>18</v>
      </c>
      <c r="E74" s="7">
        <v>5500</v>
      </c>
      <c r="F74" s="7">
        <v>0</v>
      </c>
      <c r="G74" s="9" t="s">
        <v>844</v>
      </c>
      <c r="H74" s="390">
        <v>44462</v>
      </c>
      <c r="I74" s="390" t="s">
        <v>791</v>
      </c>
      <c r="J74" s="7">
        <v>2021</v>
      </c>
    </row>
    <row r="75" spans="1:10" x14ac:dyDescent="0.25">
      <c r="A75" s="7" t="s">
        <v>35</v>
      </c>
      <c r="B75" s="7" t="s">
        <v>596</v>
      </c>
      <c r="C75" s="7" t="s">
        <v>17</v>
      </c>
      <c r="D75" s="7" t="s">
        <v>18</v>
      </c>
      <c r="E75" s="7">
        <v>5500</v>
      </c>
      <c r="F75" s="7">
        <v>0</v>
      </c>
      <c r="G75" s="9" t="s">
        <v>845</v>
      </c>
      <c r="H75" s="390">
        <v>44448</v>
      </c>
      <c r="I75" s="390" t="s">
        <v>791</v>
      </c>
      <c r="J75" s="7">
        <v>2021</v>
      </c>
    </row>
    <row r="76" spans="1:10" x14ac:dyDescent="0.25">
      <c r="A76" s="7" t="s">
        <v>35</v>
      </c>
      <c r="B76" s="7" t="s">
        <v>598</v>
      </c>
      <c r="C76" s="7" t="s">
        <v>13</v>
      </c>
      <c r="D76" s="7" t="s">
        <v>14</v>
      </c>
      <c r="E76" s="7">
        <v>2750</v>
      </c>
      <c r="F76" s="7">
        <v>0</v>
      </c>
      <c r="G76" s="9" t="s">
        <v>846</v>
      </c>
      <c r="H76" s="390">
        <v>44350</v>
      </c>
      <c r="I76" s="390" t="s">
        <v>790</v>
      </c>
      <c r="J76" s="7">
        <v>2021</v>
      </c>
    </row>
    <row r="77" spans="1:10" x14ac:dyDescent="0.25">
      <c r="A77" s="7" t="s">
        <v>35</v>
      </c>
      <c r="B77" s="7" t="s">
        <v>599</v>
      </c>
      <c r="C77" s="7" t="s">
        <v>22</v>
      </c>
      <c r="D77" s="7" t="s">
        <v>23</v>
      </c>
      <c r="E77" s="7">
        <v>5500</v>
      </c>
      <c r="F77" s="7">
        <v>0</v>
      </c>
      <c r="G77" s="9" t="s">
        <v>874</v>
      </c>
      <c r="H77" s="390">
        <v>44665</v>
      </c>
      <c r="I77" s="390" t="s">
        <v>847</v>
      </c>
      <c r="J77" s="7">
        <v>2022</v>
      </c>
    </row>
    <row r="78" spans="1:10" x14ac:dyDescent="0.25">
      <c r="A78" s="7" t="s">
        <v>35</v>
      </c>
      <c r="B78" s="7" t="s">
        <v>603</v>
      </c>
      <c r="C78" s="7" t="s">
        <v>17</v>
      </c>
      <c r="D78" s="7" t="s">
        <v>18</v>
      </c>
      <c r="E78" s="7">
        <v>5500</v>
      </c>
      <c r="F78" s="7">
        <v>0</v>
      </c>
      <c r="G78" s="9" t="s">
        <v>854</v>
      </c>
      <c r="H78" s="390">
        <v>44301</v>
      </c>
      <c r="I78" s="390" t="s">
        <v>786</v>
      </c>
      <c r="J78" s="7">
        <v>2021</v>
      </c>
    </row>
    <row r="79" spans="1:10" x14ac:dyDescent="0.25">
      <c r="A79" s="7" t="s">
        <v>35</v>
      </c>
      <c r="B79" s="7" t="s">
        <v>604</v>
      </c>
      <c r="C79" s="7" t="s">
        <v>17</v>
      </c>
      <c r="D79" s="7" t="s">
        <v>18</v>
      </c>
      <c r="E79" s="7">
        <v>5500</v>
      </c>
      <c r="F79" s="7">
        <v>0</v>
      </c>
      <c r="G79" s="9" t="s">
        <v>855</v>
      </c>
      <c r="H79" s="390">
        <v>44504</v>
      </c>
      <c r="I79" s="390" t="s">
        <v>785</v>
      </c>
      <c r="J79" s="7">
        <v>2021</v>
      </c>
    </row>
    <row r="80" spans="1:10" x14ac:dyDescent="0.25">
      <c r="A80" s="7" t="s">
        <v>35</v>
      </c>
      <c r="B80" s="7" t="s">
        <v>605</v>
      </c>
      <c r="C80" s="7" t="s">
        <v>17</v>
      </c>
      <c r="D80" s="7" t="s">
        <v>18</v>
      </c>
      <c r="E80" s="7">
        <v>5500</v>
      </c>
      <c r="F80" s="7">
        <v>0</v>
      </c>
      <c r="G80" s="9" t="s">
        <v>856</v>
      </c>
      <c r="H80" s="390">
        <v>44518</v>
      </c>
      <c r="I80" s="390" t="s">
        <v>785</v>
      </c>
      <c r="J80" s="7">
        <v>2021</v>
      </c>
    </row>
    <row r="81" spans="1:10" x14ac:dyDescent="0.25">
      <c r="A81" s="7" t="s">
        <v>35</v>
      </c>
      <c r="B81" s="7" t="s">
        <v>608</v>
      </c>
      <c r="C81" s="7" t="s">
        <v>17</v>
      </c>
      <c r="D81" s="7" t="s">
        <v>18</v>
      </c>
      <c r="E81" s="7">
        <v>5500</v>
      </c>
      <c r="F81" s="7">
        <v>0</v>
      </c>
      <c r="G81" s="9" t="s">
        <v>857</v>
      </c>
      <c r="H81" s="390">
        <v>44364</v>
      </c>
      <c r="I81" s="390" t="s">
        <v>790</v>
      </c>
      <c r="J81" s="7">
        <v>2021</v>
      </c>
    </row>
    <row r="82" spans="1:10" x14ac:dyDescent="0.25">
      <c r="A82" s="7" t="s">
        <v>35</v>
      </c>
      <c r="B82" s="7" t="s">
        <v>609</v>
      </c>
      <c r="C82" s="7" t="s">
        <v>17</v>
      </c>
      <c r="D82" s="7" t="s">
        <v>18</v>
      </c>
      <c r="E82" s="7">
        <v>5500</v>
      </c>
      <c r="F82" s="7">
        <v>0</v>
      </c>
      <c r="G82" s="9" t="s">
        <v>858</v>
      </c>
      <c r="H82" s="390">
        <v>44336</v>
      </c>
      <c r="I82" s="390" t="s">
        <v>787</v>
      </c>
      <c r="J82" s="7">
        <v>2021</v>
      </c>
    </row>
    <row r="83" spans="1:10" x14ac:dyDescent="0.25">
      <c r="A83" s="7" t="s">
        <v>35</v>
      </c>
      <c r="B83" s="7" t="s">
        <v>610</v>
      </c>
      <c r="C83" s="7" t="s">
        <v>22</v>
      </c>
      <c r="D83" s="7" t="s">
        <v>23</v>
      </c>
      <c r="E83" s="7">
        <v>5500</v>
      </c>
      <c r="F83" s="7">
        <v>0</v>
      </c>
      <c r="G83" s="9" t="s">
        <v>859</v>
      </c>
      <c r="H83" s="390">
        <v>44252</v>
      </c>
      <c r="I83" s="390" t="s">
        <v>789</v>
      </c>
      <c r="J83" s="7">
        <v>2021</v>
      </c>
    </row>
    <row r="84" spans="1:10" x14ac:dyDescent="0.25">
      <c r="A84" s="7" t="s">
        <v>35</v>
      </c>
      <c r="B84" s="7" t="s">
        <v>612</v>
      </c>
      <c r="C84" s="7" t="s">
        <v>719</v>
      </c>
      <c r="D84" s="7" t="s">
        <v>853</v>
      </c>
      <c r="E84" s="7">
        <v>5500</v>
      </c>
      <c r="F84" s="7">
        <v>0</v>
      </c>
      <c r="G84" s="9" t="s">
        <v>699</v>
      </c>
      <c r="H84" s="390">
        <v>44105</v>
      </c>
      <c r="I84" s="390" t="s">
        <v>499</v>
      </c>
      <c r="J84" s="7">
        <v>2020</v>
      </c>
    </row>
    <row r="85" spans="1:10" x14ac:dyDescent="0.25">
      <c r="A85" s="7" t="s">
        <v>35</v>
      </c>
      <c r="B85" s="7" t="s">
        <v>613</v>
      </c>
      <c r="C85" s="7" t="s">
        <v>17</v>
      </c>
      <c r="D85" s="7" t="s">
        <v>18</v>
      </c>
      <c r="E85" s="7">
        <v>5500</v>
      </c>
      <c r="F85" s="7">
        <v>0</v>
      </c>
      <c r="G85" s="9" t="s">
        <v>875</v>
      </c>
      <c r="H85" s="390">
        <v>44588</v>
      </c>
      <c r="I85" s="390" t="s">
        <v>784</v>
      </c>
      <c r="J85" s="7">
        <v>2022</v>
      </c>
    </row>
    <row r="86" spans="1:10" x14ac:dyDescent="0.25">
      <c r="A86" s="7" t="s">
        <v>35</v>
      </c>
      <c r="B86" s="7" t="s">
        <v>848</v>
      </c>
      <c r="C86" s="7" t="s">
        <v>720</v>
      </c>
      <c r="D86" s="7" t="s">
        <v>838</v>
      </c>
      <c r="E86" s="7">
        <v>5500</v>
      </c>
      <c r="F86" s="7">
        <v>0</v>
      </c>
      <c r="G86" s="9" t="s">
        <v>860</v>
      </c>
      <c r="H86" s="390">
        <v>44672</v>
      </c>
      <c r="I86" s="390" t="s">
        <v>847</v>
      </c>
      <c r="J86" s="7">
        <v>2022</v>
      </c>
    </row>
    <row r="87" spans="1:10" x14ac:dyDescent="0.25">
      <c r="A87" s="7" t="s">
        <v>35</v>
      </c>
      <c r="B87" s="7" t="s">
        <v>849</v>
      </c>
      <c r="C87" s="7" t="s">
        <v>22</v>
      </c>
      <c r="D87" s="7" t="s">
        <v>23</v>
      </c>
      <c r="E87" s="7">
        <v>5500</v>
      </c>
      <c r="F87" s="7">
        <v>0</v>
      </c>
      <c r="G87" s="9" t="s">
        <v>861</v>
      </c>
      <c r="H87" s="390">
        <v>44210</v>
      </c>
      <c r="I87" s="390" t="s">
        <v>692</v>
      </c>
      <c r="J87" s="7">
        <v>2021</v>
      </c>
    </row>
    <row r="88" spans="1:10" x14ac:dyDescent="0.25">
      <c r="A88" s="7" t="s">
        <v>35</v>
      </c>
      <c r="B88" s="7" t="s">
        <v>693</v>
      </c>
      <c r="C88" s="7" t="s">
        <v>22</v>
      </c>
      <c r="D88" s="7" t="s">
        <v>23</v>
      </c>
      <c r="E88" s="7">
        <v>5500</v>
      </c>
      <c r="F88" s="7">
        <v>0</v>
      </c>
      <c r="G88" s="9" t="s">
        <v>862</v>
      </c>
      <c r="H88" s="390">
        <v>44532</v>
      </c>
      <c r="I88" s="390" t="s">
        <v>867</v>
      </c>
      <c r="J88" s="7">
        <v>2021</v>
      </c>
    </row>
    <row r="89" spans="1:10" x14ac:dyDescent="0.25">
      <c r="A89" s="7" t="s">
        <v>35</v>
      </c>
      <c r="B89" s="7" t="s">
        <v>694</v>
      </c>
      <c r="C89" s="7" t="s">
        <v>22</v>
      </c>
      <c r="D89" s="7" t="s">
        <v>23</v>
      </c>
      <c r="E89" s="7">
        <v>5500</v>
      </c>
      <c r="F89" s="7">
        <v>0</v>
      </c>
      <c r="G89" s="9" t="s">
        <v>863</v>
      </c>
      <c r="H89" s="390">
        <v>44315</v>
      </c>
      <c r="I89" s="390" t="s">
        <v>786</v>
      </c>
      <c r="J89" s="7">
        <v>2021</v>
      </c>
    </row>
    <row r="90" spans="1:10" x14ac:dyDescent="0.25">
      <c r="A90" s="7" t="s">
        <v>35</v>
      </c>
      <c r="B90" s="7" t="s">
        <v>695</v>
      </c>
      <c r="C90" s="7" t="s">
        <v>22</v>
      </c>
      <c r="D90" s="7" t="s">
        <v>23</v>
      </c>
      <c r="E90" s="7">
        <v>5500</v>
      </c>
      <c r="F90" s="7">
        <v>0</v>
      </c>
      <c r="G90" s="9" t="s">
        <v>876</v>
      </c>
      <c r="H90" s="390">
        <v>44574</v>
      </c>
      <c r="I90" s="390" t="s">
        <v>784</v>
      </c>
      <c r="J90" s="7">
        <v>2022</v>
      </c>
    </row>
    <row r="91" spans="1:10" x14ac:dyDescent="0.25">
      <c r="A91" s="7" t="s">
        <v>35</v>
      </c>
      <c r="B91" s="7" t="s">
        <v>850</v>
      </c>
      <c r="C91" s="7" t="s">
        <v>17</v>
      </c>
      <c r="D91" s="7" t="s">
        <v>18</v>
      </c>
      <c r="E91" s="7">
        <v>5500</v>
      </c>
      <c r="F91" s="7">
        <v>0</v>
      </c>
      <c r="G91" s="9" t="s">
        <v>864</v>
      </c>
      <c r="H91" s="390">
        <v>44532</v>
      </c>
      <c r="I91" s="390" t="s">
        <v>867</v>
      </c>
      <c r="J91" s="7">
        <v>2021</v>
      </c>
    </row>
    <row r="92" spans="1:10" x14ac:dyDescent="0.25">
      <c r="A92" s="7" t="s">
        <v>35</v>
      </c>
      <c r="B92" s="7" t="s">
        <v>851</v>
      </c>
      <c r="C92" s="7" t="s">
        <v>17</v>
      </c>
      <c r="D92" s="7" t="s">
        <v>18</v>
      </c>
      <c r="E92" s="7">
        <v>6596</v>
      </c>
      <c r="F92" s="7">
        <v>0</v>
      </c>
      <c r="G92" s="9" t="s">
        <v>865</v>
      </c>
      <c r="H92" s="390">
        <v>44105</v>
      </c>
      <c r="I92" s="390" t="s">
        <v>499</v>
      </c>
      <c r="J92" s="7">
        <v>2020</v>
      </c>
    </row>
    <row r="93" spans="1:10" x14ac:dyDescent="0.25">
      <c r="A93" s="7" t="s">
        <v>35</v>
      </c>
      <c r="B93" s="7" t="s">
        <v>852</v>
      </c>
      <c r="C93" s="7" t="s">
        <v>17</v>
      </c>
      <c r="D93" s="7" t="s">
        <v>18</v>
      </c>
      <c r="E93" s="7">
        <v>5500</v>
      </c>
      <c r="F93" s="7">
        <v>0</v>
      </c>
      <c r="G93" s="9" t="s">
        <v>866</v>
      </c>
      <c r="H93" s="390">
        <v>44490</v>
      </c>
      <c r="I93" s="390" t="s">
        <v>802</v>
      </c>
      <c r="J93" s="7">
        <v>2021</v>
      </c>
    </row>
    <row r="94" spans="1:10" x14ac:dyDescent="0.25">
      <c r="A94" s="7" t="s">
        <v>35</v>
      </c>
      <c r="B94" s="7" t="s">
        <v>868</v>
      </c>
      <c r="C94" s="7" t="s">
        <v>22</v>
      </c>
      <c r="D94" s="7" t="s">
        <v>23</v>
      </c>
      <c r="E94" s="7">
        <v>5500</v>
      </c>
      <c r="F94" s="7">
        <v>0</v>
      </c>
      <c r="G94" s="9" t="s">
        <v>869</v>
      </c>
      <c r="H94" s="390">
        <v>44393</v>
      </c>
      <c r="I94" s="390" t="s">
        <v>796</v>
      </c>
      <c r="J94" s="7">
        <v>2021</v>
      </c>
    </row>
  </sheetData>
  <autoFilter ref="A2:J94" xr:uid="{6E6169AE-378F-4C37-BDA2-3FF8F7807869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5FE1-B4AC-4A85-94E7-518BA57118D6}">
  <sheetPr codeName="Feuil18">
    <tabColor theme="7" tint="0.39997558519241921"/>
    <pageSetUpPr fitToPage="1"/>
  </sheetPr>
  <dimension ref="A1:T45"/>
  <sheetViews>
    <sheetView topLeftCell="A21" workbookViewId="0">
      <selection sqref="A1:K45"/>
    </sheetView>
  </sheetViews>
  <sheetFormatPr baseColWidth="10" defaultColWidth="11.42578125" defaultRowHeight="15" x14ac:dyDescent="0.25"/>
  <cols>
    <col min="1" max="1" width="24.28515625" style="76" customWidth="1"/>
    <col min="2" max="4" width="11.42578125" style="76"/>
    <col min="5" max="6" width="12" style="76" customWidth="1"/>
    <col min="7" max="7" width="11.42578125" style="76"/>
    <col min="8" max="8" width="12.7109375" style="76" customWidth="1"/>
    <col min="9" max="9" width="11.42578125" style="76"/>
    <col min="10" max="10" width="12.140625" style="76" customWidth="1"/>
    <col min="11" max="11" width="44" style="76" customWidth="1"/>
    <col min="12" max="22" width="46.42578125" style="76" customWidth="1"/>
    <col min="23" max="16384" width="11.42578125" style="76"/>
  </cols>
  <sheetData>
    <row r="1" spans="1:20" ht="15.75" thickBot="1" x14ac:dyDescent="0.3"/>
    <row r="2" spans="1:20" ht="15.75" thickBot="1" x14ac:dyDescent="0.3">
      <c r="A2" s="131">
        <v>44048</v>
      </c>
    </row>
    <row r="3" spans="1:20" ht="45" x14ac:dyDescent="0.25">
      <c r="A3" s="39" t="s">
        <v>209</v>
      </c>
      <c r="B3" s="22" t="s">
        <v>210</v>
      </c>
      <c r="C3" s="22" t="s">
        <v>211</v>
      </c>
      <c r="D3" s="339" t="s">
        <v>212</v>
      </c>
      <c r="E3" s="247" t="s">
        <v>745</v>
      </c>
      <c r="F3" s="247" t="s">
        <v>746</v>
      </c>
      <c r="G3" s="20" t="s">
        <v>214</v>
      </c>
      <c r="H3" s="23" t="s">
        <v>708</v>
      </c>
      <c r="I3" s="22" t="s">
        <v>215</v>
      </c>
      <c r="K3" s="371" t="s">
        <v>747</v>
      </c>
      <c r="L3" s="33" t="s">
        <v>731</v>
      </c>
      <c r="M3" s="33" t="s">
        <v>704</v>
      </c>
      <c r="N3" s="33" t="s">
        <v>672</v>
      </c>
      <c r="O3" s="33" t="s">
        <v>660</v>
      </c>
      <c r="P3" s="33" t="s">
        <v>446</v>
      </c>
      <c r="Q3" s="33" t="s">
        <v>222</v>
      </c>
      <c r="R3" s="33" t="s">
        <v>222</v>
      </c>
      <c r="S3" s="33" t="s">
        <v>205</v>
      </c>
    </row>
    <row r="4" spans="1:20" ht="42" customHeight="1" x14ac:dyDescent="0.25">
      <c r="D4" s="16"/>
      <c r="E4" s="249"/>
      <c r="F4" s="249"/>
      <c r="G4" s="14"/>
      <c r="H4" s="18"/>
      <c r="I4" s="15"/>
      <c r="K4" s="376"/>
      <c r="L4" s="40"/>
      <c r="M4" s="40"/>
      <c r="N4" s="40"/>
      <c r="O4" s="40"/>
      <c r="P4" s="40"/>
      <c r="Q4" s="40"/>
      <c r="R4" s="40"/>
      <c r="S4" s="40"/>
    </row>
    <row r="5" spans="1:20" x14ac:dyDescent="0.25">
      <c r="A5" s="16" t="s">
        <v>37</v>
      </c>
      <c r="B5" s="78">
        <v>2944</v>
      </c>
      <c r="C5" s="78">
        <v>0</v>
      </c>
      <c r="D5" s="78">
        <v>0</v>
      </c>
      <c r="E5" s="340">
        <v>16500</v>
      </c>
      <c r="F5" s="340"/>
      <c r="G5" s="56">
        <f>D5+C5+B5+E5</f>
        <v>19444</v>
      </c>
      <c r="H5" s="54">
        <v>34000</v>
      </c>
      <c r="I5" s="341">
        <f t="shared" ref="I5:I13" si="0">G5-H5</f>
        <v>-14556</v>
      </c>
      <c r="K5" s="371"/>
      <c r="L5" s="35"/>
      <c r="M5" s="35" t="s">
        <v>716</v>
      </c>
      <c r="N5" s="135" t="s">
        <v>669</v>
      </c>
      <c r="O5" s="135"/>
      <c r="P5" s="135" t="s">
        <v>424</v>
      </c>
      <c r="Q5" s="238"/>
      <c r="R5" s="238"/>
      <c r="S5" s="238"/>
      <c r="T5" s="51"/>
    </row>
    <row r="6" spans="1:20" x14ac:dyDescent="0.25">
      <c r="A6" s="16" t="s">
        <v>27</v>
      </c>
      <c r="B6" s="78">
        <v>0</v>
      </c>
      <c r="C6" s="78">
        <v>0</v>
      </c>
      <c r="D6" s="78">
        <v>0</v>
      </c>
      <c r="E6" s="342">
        <v>0</v>
      </c>
      <c r="F6" s="342"/>
      <c r="G6" s="56">
        <f>D6+C6+B6+E6</f>
        <v>0</v>
      </c>
      <c r="H6" s="54">
        <v>0</v>
      </c>
      <c r="I6" s="341">
        <f t="shared" si="0"/>
        <v>0</v>
      </c>
      <c r="K6" s="371"/>
      <c r="L6" s="135"/>
      <c r="M6" s="135"/>
      <c r="N6" s="135"/>
      <c r="O6" s="135"/>
      <c r="P6" s="135"/>
      <c r="Q6" s="52" t="s">
        <v>216</v>
      </c>
      <c r="R6" s="52" t="s">
        <v>216</v>
      </c>
      <c r="S6" s="52" t="s">
        <v>216</v>
      </c>
      <c r="T6" s="51"/>
    </row>
    <row r="7" spans="1:20" x14ac:dyDescent="0.25">
      <c r="A7" s="16" t="s">
        <v>13</v>
      </c>
      <c r="B7" s="78">
        <v>8002</v>
      </c>
      <c r="C7" s="78">
        <v>0</v>
      </c>
      <c r="D7" s="78">
        <v>0</v>
      </c>
      <c r="E7" s="342">
        <v>2750</v>
      </c>
      <c r="F7" s="342"/>
      <c r="G7" s="56">
        <f>D7+C7+B7+E7</f>
        <v>10752</v>
      </c>
      <c r="H7" s="54">
        <v>11700</v>
      </c>
      <c r="I7" s="341">
        <f t="shared" si="0"/>
        <v>-948</v>
      </c>
      <c r="K7" s="371"/>
      <c r="L7" s="135"/>
      <c r="M7" s="135"/>
      <c r="N7" s="135"/>
      <c r="O7" s="135" t="s">
        <v>662</v>
      </c>
      <c r="P7" s="135"/>
      <c r="Q7" s="52"/>
      <c r="R7" s="52"/>
      <c r="S7" s="52"/>
      <c r="T7" s="51"/>
    </row>
    <row r="8" spans="1:20" x14ac:dyDescent="0.25">
      <c r="A8" s="16" t="s">
        <v>127</v>
      </c>
      <c r="B8" s="78">
        <v>2024</v>
      </c>
      <c r="C8" s="78">
        <v>0</v>
      </c>
      <c r="D8" s="78">
        <v>0</v>
      </c>
      <c r="E8" s="342">
        <v>700</v>
      </c>
      <c r="F8" s="342"/>
      <c r="G8" s="56">
        <f>D8+C8+B8+E8</f>
        <v>2724</v>
      </c>
      <c r="H8" s="54">
        <v>7400</v>
      </c>
      <c r="I8" s="341">
        <f t="shared" si="0"/>
        <v>-4676</v>
      </c>
      <c r="K8" s="371"/>
      <c r="L8" s="35"/>
      <c r="M8" s="35" t="s">
        <v>712</v>
      </c>
      <c r="N8" s="135"/>
      <c r="O8" s="135"/>
      <c r="P8" s="135"/>
      <c r="Q8" s="52"/>
      <c r="R8" s="52"/>
      <c r="S8" s="52"/>
      <c r="T8" s="51"/>
    </row>
    <row r="9" spans="1:20" x14ac:dyDescent="0.25">
      <c r="A9" s="16" t="s">
        <v>36</v>
      </c>
      <c r="B9" s="78">
        <v>13458</v>
      </c>
      <c r="C9" s="78">
        <v>0</v>
      </c>
      <c r="D9" s="78">
        <v>0</v>
      </c>
      <c r="E9" s="342">
        <v>5500</v>
      </c>
      <c r="F9" s="342">
        <v>2750</v>
      </c>
      <c r="G9" s="56">
        <f>D9+C9+B9+E9+F9</f>
        <v>21708</v>
      </c>
      <c r="H9" s="54">
        <v>14000</v>
      </c>
      <c r="I9" s="341">
        <f t="shared" si="0"/>
        <v>7708</v>
      </c>
      <c r="K9" s="371"/>
      <c r="L9" s="239"/>
      <c r="M9" s="239"/>
      <c r="N9" s="239" t="s">
        <v>425</v>
      </c>
      <c r="O9" s="239"/>
      <c r="P9" s="239" t="s">
        <v>425</v>
      </c>
      <c r="Q9" s="52" t="s">
        <v>352</v>
      </c>
      <c r="R9" s="52" t="s">
        <v>217</v>
      </c>
      <c r="S9" s="52" t="s">
        <v>217</v>
      </c>
      <c r="T9" s="51"/>
    </row>
    <row r="10" spans="1:20" x14ac:dyDescent="0.25">
      <c r="A10" s="16" t="s">
        <v>705</v>
      </c>
      <c r="B10" s="78">
        <v>41526</v>
      </c>
      <c r="C10" s="78">
        <v>5500</v>
      </c>
      <c r="D10" s="78">
        <v>0</v>
      </c>
      <c r="E10" s="342">
        <v>49500</v>
      </c>
      <c r="F10" s="342">
        <v>5500</v>
      </c>
      <c r="G10" s="56">
        <f>D10+C10+B10+E10+F10</f>
        <v>102026</v>
      </c>
      <c r="H10" s="54">
        <v>54900</v>
      </c>
      <c r="I10" s="341">
        <f t="shared" si="0"/>
        <v>47126</v>
      </c>
      <c r="K10" s="371"/>
      <c r="L10" s="240" t="s">
        <v>729</v>
      </c>
      <c r="M10" s="253"/>
      <c r="N10" s="135" t="s">
        <v>674</v>
      </c>
      <c r="O10" s="135"/>
      <c r="P10" s="135"/>
      <c r="Q10" s="52" t="s">
        <v>354</v>
      </c>
      <c r="R10" s="52"/>
      <c r="S10" s="52"/>
      <c r="T10" s="51"/>
    </row>
    <row r="11" spans="1:20" x14ac:dyDescent="0.25">
      <c r="A11" s="16" t="s">
        <v>706</v>
      </c>
      <c r="B11" s="78">
        <v>21642</v>
      </c>
      <c r="C11" s="78">
        <v>0</v>
      </c>
      <c r="D11" s="78">
        <v>0</v>
      </c>
      <c r="E11" s="342">
        <v>11000</v>
      </c>
      <c r="F11" s="342"/>
      <c r="G11" s="56">
        <f t="shared" ref="G11:G17" si="1">D11+C11+B11+E11</f>
        <v>32642</v>
      </c>
      <c r="H11" s="54">
        <v>32000</v>
      </c>
      <c r="I11" s="341">
        <f t="shared" si="0"/>
        <v>642</v>
      </c>
      <c r="K11" s="371"/>
      <c r="L11" s="135" t="s">
        <v>730</v>
      </c>
      <c r="M11" s="135"/>
      <c r="N11" s="135" t="s">
        <v>426</v>
      </c>
      <c r="O11" s="135"/>
      <c r="P11" s="135" t="s">
        <v>426</v>
      </c>
      <c r="Q11" s="52" t="s">
        <v>353</v>
      </c>
      <c r="R11" s="52"/>
      <c r="S11" s="52"/>
      <c r="T11" s="51"/>
    </row>
    <row r="12" spans="1:20" ht="24.75" x14ac:dyDescent="0.25">
      <c r="A12" s="16" t="s">
        <v>707</v>
      </c>
      <c r="B12" s="78">
        <v>24828</v>
      </c>
      <c r="C12" s="78">
        <v>11400</v>
      </c>
      <c r="D12" s="78">
        <v>0</v>
      </c>
      <c r="E12" s="342">
        <v>0</v>
      </c>
      <c r="F12" s="342"/>
      <c r="G12" s="56">
        <f t="shared" si="1"/>
        <v>36228</v>
      </c>
      <c r="H12" s="54">
        <v>235600</v>
      </c>
      <c r="I12" s="341">
        <f t="shared" si="0"/>
        <v>-199372</v>
      </c>
      <c r="K12" s="371"/>
      <c r="L12" s="253"/>
      <c r="M12" s="253" t="s">
        <v>713</v>
      </c>
      <c r="N12" s="240" t="s">
        <v>355</v>
      </c>
      <c r="O12" s="240"/>
      <c r="P12" s="240" t="s">
        <v>355</v>
      </c>
      <c r="Q12" s="52" t="s">
        <v>355</v>
      </c>
      <c r="R12" s="52" t="s">
        <v>221</v>
      </c>
      <c r="S12" s="52" t="s">
        <v>221</v>
      </c>
      <c r="T12" s="51"/>
    </row>
    <row r="13" spans="1:20" x14ac:dyDescent="0.25">
      <c r="A13" s="16" t="s">
        <v>56</v>
      </c>
      <c r="B13" s="78">
        <v>24504</v>
      </c>
      <c r="C13" s="78">
        <v>6120</v>
      </c>
      <c r="D13" s="78">
        <v>0</v>
      </c>
      <c r="E13" s="342">
        <v>0</v>
      </c>
      <c r="F13" s="342"/>
      <c r="G13" s="56">
        <f t="shared" si="1"/>
        <v>30624</v>
      </c>
      <c r="H13" s="54"/>
      <c r="I13" s="341">
        <f t="shared" si="0"/>
        <v>30624</v>
      </c>
      <c r="K13" s="371"/>
      <c r="L13" s="226"/>
      <c r="M13" s="226"/>
      <c r="N13" s="226" t="s">
        <v>668</v>
      </c>
      <c r="O13" s="226" t="s">
        <v>659</v>
      </c>
      <c r="P13" s="135" t="s">
        <v>427</v>
      </c>
      <c r="Q13" s="52"/>
      <c r="R13" s="52"/>
      <c r="S13" s="52"/>
      <c r="T13" s="51"/>
    </row>
    <row r="14" spans="1:20" x14ac:dyDescent="0.25">
      <c r="A14" s="16" t="s">
        <v>25</v>
      </c>
      <c r="B14" s="78">
        <v>31940</v>
      </c>
      <c r="C14" s="78">
        <v>26204</v>
      </c>
      <c r="D14" s="78">
        <v>0</v>
      </c>
      <c r="E14" s="342">
        <v>26204</v>
      </c>
      <c r="F14" s="342"/>
      <c r="G14" s="56">
        <f t="shared" si="1"/>
        <v>84348</v>
      </c>
      <c r="H14" s="54">
        <v>112000</v>
      </c>
      <c r="I14" s="341">
        <f>G14-H14</f>
        <v>-27652</v>
      </c>
      <c r="K14" s="371"/>
      <c r="L14" s="253"/>
      <c r="M14" s="253" t="s">
        <v>714</v>
      </c>
      <c r="N14" s="135" t="s">
        <v>670</v>
      </c>
      <c r="O14" s="135"/>
      <c r="P14" s="135" t="s">
        <v>709</v>
      </c>
      <c r="Q14" s="52" t="s">
        <v>356</v>
      </c>
      <c r="R14" s="52"/>
      <c r="S14" s="52"/>
      <c r="T14" s="51"/>
    </row>
    <row r="15" spans="1:20" x14ac:dyDescent="0.25">
      <c r="A15" s="16" t="s">
        <v>428</v>
      </c>
      <c r="B15" s="78">
        <v>57922</v>
      </c>
      <c r="C15" s="78">
        <v>13476</v>
      </c>
      <c r="D15" s="78">
        <v>0</v>
      </c>
      <c r="E15" s="342">
        <v>71500</v>
      </c>
      <c r="F15" s="342"/>
      <c r="G15" s="56">
        <f t="shared" si="1"/>
        <v>142898</v>
      </c>
      <c r="H15" s="54">
        <v>98000</v>
      </c>
      <c r="I15" s="341">
        <f>G15-H15+G16-H16</f>
        <v>70802</v>
      </c>
      <c r="K15" s="371"/>
      <c r="L15" s="35"/>
      <c r="M15" s="35" t="s">
        <v>711</v>
      </c>
      <c r="N15" s="135" t="s">
        <v>671</v>
      </c>
      <c r="O15" s="240" t="s">
        <v>661</v>
      </c>
      <c r="P15" s="240"/>
      <c r="Q15" s="238"/>
      <c r="R15" s="238"/>
      <c r="S15" s="238"/>
      <c r="T15" s="51"/>
    </row>
    <row r="16" spans="1:20" x14ac:dyDescent="0.25">
      <c r="A16" s="16" t="s">
        <v>94</v>
      </c>
      <c r="B16" s="78">
        <v>25904</v>
      </c>
      <c r="C16" s="78">
        <v>0</v>
      </c>
      <c r="D16" s="78">
        <v>0</v>
      </c>
      <c r="E16" s="342">
        <v>0</v>
      </c>
      <c r="F16" s="342"/>
      <c r="G16" s="56">
        <f t="shared" si="1"/>
        <v>25904</v>
      </c>
      <c r="H16" s="54">
        <v>0</v>
      </c>
      <c r="I16" s="341">
        <v>0</v>
      </c>
      <c r="K16" s="371"/>
      <c r="L16" s="253"/>
      <c r="M16" s="253" t="s">
        <v>715</v>
      </c>
      <c r="N16" s="240"/>
      <c r="O16" s="240" t="s">
        <v>661</v>
      </c>
      <c r="P16" s="240" t="s">
        <v>429</v>
      </c>
      <c r="Q16" s="238"/>
      <c r="R16" s="238"/>
      <c r="S16" s="238"/>
      <c r="T16" s="51"/>
    </row>
    <row r="17" spans="1:20" ht="15.75" thickBot="1" x14ac:dyDescent="0.3">
      <c r="A17" s="16" t="s">
        <v>15</v>
      </c>
      <c r="B17" s="78">
        <v>0</v>
      </c>
      <c r="C17" s="78">
        <v>0</v>
      </c>
      <c r="D17" s="78">
        <v>0</v>
      </c>
      <c r="E17" s="343">
        <v>794</v>
      </c>
      <c r="F17" s="343"/>
      <c r="G17" s="56">
        <f t="shared" si="1"/>
        <v>794</v>
      </c>
      <c r="H17" s="54">
        <v>1500</v>
      </c>
      <c r="I17" s="341">
        <f>G17-H17</f>
        <v>-706</v>
      </c>
      <c r="K17" s="371"/>
      <c r="L17" s="135"/>
      <c r="M17" s="135"/>
      <c r="N17" s="135"/>
      <c r="O17" s="135"/>
      <c r="P17" s="135"/>
      <c r="Q17" s="241"/>
      <c r="R17" s="241"/>
      <c r="S17" s="241"/>
      <c r="T17" s="51"/>
    </row>
    <row r="18" spans="1:20" ht="25.5" thickBot="1" x14ac:dyDescent="0.3">
      <c r="A18" s="16" t="s">
        <v>31</v>
      </c>
      <c r="B18" s="17">
        <f t="shared" ref="B18:D18" si="2">SUM(B5:B17)</f>
        <v>254694</v>
      </c>
      <c r="C18" s="17">
        <f t="shared" si="2"/>
        <v>62700</v>
      </c>
      <c r="D18" s="344">
        <f t="shared" si="2"/>
        <v>0</v>
      </c>
      <c r="E18" s="345">
        <f t="shared" ref="E18:F18" si="3">SUM(E5:E17)</f>
        <v>184448</v>
      </c>
      <c r="F18" s="345">
        <f t="shared" si="3"/>
        <v>8250</v>
      </c>
      <c r="G18" s="21">
        <f>SUM(G5:G17)</f>
        <v>510092</v>
      </c>
      <c r="H18" s="19">
        <f>SUM(H5:H17)</f>
        <v>601100</v>
      </c>
      <c r="I18" s="346">
        <f>G18-H18</f>
        <v>-91008</v>
      </c>
      <c r="J18" s="14"/>
      <c r="K18" s="370" t="s">
        <v>757</v>
      </c>
      <c r="L18" s="137"/>
      <c r="M18" s="137"/>
      <c r="N18" s="242"/>
      <c r="O18" s="242" t="s">
        <v>663</v>
      </c>
      <c r="P18" s="242" t="s">
        <v>430</v>
      </c>
      <c r="Q18" s="243"/>
      <c r="R18" s="243" t="s">
        <v>218</v>
      </c>
      <c r="S18" s="243" t="s">
        <v>218</v>
      </c>
      <c r="T18" s="51"/>
    </row>
    <row r="19" spans="1:20" x14ac:dyDescent="0.25">
      <c r="B19" s="51"/>
      <c r="E19" s="347"/>
      <c r="F19" s="347"/>
      <c r="K19" s="371"/>
      <c r="L19" s="33"/>
      <c r="M19" s="33"/>
      <c r="N19" s="135"/>
      <c r="O19" s="135"/>
      <c r="P19" s="135"/>
      <c r="Q19" s="287"/>
      <c r="R19" s="287"/>
      <c r="S19" s="287"/>
      <c r="T19" s="51"/>
    </row>
    <row r="20" spans="1:20" ht="18.95" customHeight="1" x14ac:dyDescent="0.25">
      <c r="E20" s="59"/>
      <c r="F20" s="348"/>
      <c r="G20" s="125"/>
      <c r="H20" s="368">
        <v>-97500</v>
      </c>
      <c r="I20" s="369" t="s">
        <v>748</v>
      </c>
      <c r="K20" s="377"/>
      <c r="L20" s="253"/>
      <c r="M20" s="253"/>
      <c r="N20" s="240"/>
      <c r="O20" s="240" t="s">
        <v>664</v>
      </c>
      <c r="P20" s="240" t="s">
        <v>443</v>
      </c>
      <c r="Q20" s="287"/>
      <c r="R20" s="287"/>
      <c r="S20" s="287"/>
      <c r="T20" s="51"/>
    </row>
    <row r="21" spans="1:20" ht="15.75" thickBot="1" x14ac:dyDescent="0.3">
      <c r="G21" s="47"/>
      <c r="H21" s="341"/>
      <c r="K21" s="371"/>
      <c r="L21" s="40"/>
      <c r="M21" s="40"/>
      <c r="N21" s="40"/>
      <c r="O21" s="40"/>
      <c r="P21" s="40"/>
      <c r="T21" s="51"/>
    </row>
    <row r="22" spans="1:20" ht="15.75" thickBot="1" x14ac:dyDescent="0.3">
      <c r="G22" s="349"/>
      <c r="H22" s="48">
        <f>H18+H20+H21</f>
        <v>503600</v>
      </c>
      <c r="I22" s="346"/>
      <c r="K22" s="371"/>
      <c r="L22" s="40"/>
      <c r="M22" s="40"/>
      <c r="N22" s="40"/>
      <c r="O22" s="40"/>
      <c r="P22" s="40"/>
      <c r="T22" s="51"/>
    </row>
    <row r="23" spans="1:20" x14ac:dyDescent="0.25">
      <c r="A23" s="139" t="s">
        <v>57</v>
      </c>
      <c r="K23" s="371"/>
      <c r="L23" s="40"/>
      <c r="M23" s="40"/>
    </row>
    <row r="24" spans="1:20" ht="9" customHeight="1" x14ac:dyDescent="0.25">
      <c r="A24" s="75"/>
      <c r="B24" s="75"/>
      <c r="C24" s="75"/>
      <c r="D24" s="75"/>
      <c r="E24" s="75"/>
      <c r="F24" s="75"/>
      <c r="G24" s="75"/>
      <c r="H24" s="75"/>
      <c r="I24" s="75"/>
      <c r="J24" s="134"/>
      <c r="K24" s="372"/>
      <c r="L24" s="134"/>
      <c r="M24" s="75"/>
      <c r="N24" s="75"/>
      <c r="O24" s="75"/>
      <c r="P24" s="75"/>
      <c r="Q24" s="75"/>
    </row>
    <row r="25" spans="1:20" x14ac:dyDescent="0.25">
      <c r="F25" s="47"/>
      <c r="G25" s="341"/>
      <c r="J25" s="40"/>
      <c r="K25" s="371"/>
      <c r="L25" s="40"/>
      <c r="P25" s="51"/>
    </row>
    <row r="26" spans="1:20" ht="60" x14ac:dyDescent="0.25">
      <c r="A26" s="350" t="s">
        <v>431</v>
      </c>
      <c r="B26" s="351" t="s">
        <v>432</v>
      </c>
      <c r="C26" s="351" t="s">
        <v>433</v>
      </c>
      <c r="D26" s="352" t="s">
        <v>434</v>
      </c>
      <c r="E26" s="353" t="s">
        <v>749</v>
      </c>
      <c r="F26" s="354" t="s">
        <v>754</v>
      </c>
      <c r="G26" s="351" t="s">
        <v>437</v>
      </c>
      <c r="H26" s="355" t="s">
        <v>755</v>
      </c>
      <c r="I26" s="355" t="s">
        <v>756</v>
      </c>
      <c r="J26" s="356" t="s">
        <v>750</v>
      </c>
      <c r="K26" s="371" t="s">
        <v>747</v>
      </c>
      <c r="L26" s="33"/>
    </row>
    <row r="27" spans="1:20" x14ac:dyDescent="0.25">
      <c r="A27" s="320"/>
      <c r="D27" s="16"/>
      <c r="E27" s="14"/>
      <c r="F27" s="18"/>
      <c r="G27" s="15"/>
      <c r="H27" s="358"/>
      <c r="I27" s="233"/>
      <c r="J27" s="357"/>
      <c r="K27" s="371"/>
      <c r="L27" s="40"/>
    </row>
    <row r="28" spans="1:20" x14ac:dyDescent="0.25">
      <c r="A28" s="359" t="s">
        <v>37</v>
      </c>
      <c r="B28" s="65"/>
      <c r="C28" s="78"/>
      <c r="D28" s="78">
        <v>0</v>
      </c>
      <c r="E28" s="56">
        <f t="shared" ref="E28:E39" si="4">D28+C28+B28</f>
        <v>0</v>
      </c>
      <c r="F28" s="54"/>
      <c r="G28" s="341">
        <f t="shared" ref="G28:G35" si="5">E28-F28</f>
        <v>0</v>
      </c>
      <c r="H28" s="360">
        <v>16500</v>
      </c>
      <c r="I28" s="233"/>
      <c r="J28" s="361">
        <f>B28+C28+D28+H28+I28</f>
        <v>16500</v>
      </c>
      <c r="K28" s="373"/>
      <c r="L28" s="41"/>
    </row>
    <row r="29" spans="1:20" x14ac:dyDescent="0.25">
      <c r="A29" s="359" t="s">
        <v>13</v>
      </c>
      <c r="B29" s="65"/>
      <c r="C29" s="78"/>
      <c r="D29" s="78">
        <v>0</v>
      </c>
      <c r="E29" s="56">
        <f t="shared" si="4"/>
        <v>0</v>
      </c>
      <c r="F29" s="54"/>
      <c r="G29" s="341">
        <f t="shared" si="5"/>
        <v>0</v>
      </c>
      <c r="H29" s="362">
        <v>2750</v>
      </c>
      <c r="I29" s="233"/>
      <c r="J29" s="361">
        <f t="shared" ref="J29:J39" si="6">B29+C29+D29+H29+I29</f>
        <v>2750</v>
      </c>
      <c r="K29" s="374"/>
      <c r="L29" s="46"/>
    </row>
    <row r="30" spans="1:20" x14ac:dyDescent="0.25">
      <c r="A30" s="359" t="s">
        <v>127</v>
      </c>
      <c r="B30" s="65"/>
      <c r="C30" s="78"/>
      <c r="D30" s="78">
        <v>0</v>
      </c>
      <c r="E30" s="56">
        <f t="shared" si="4"/>
        <v>0</v>
      </c>
      <c r="F30" s="54"/>
      <c r="G30" s="341">
        <f t="shared" si="5"/>
        <v>0</v>
      </c>
      <c r="H30" s="362">
        <v>700</v>
      </c>
      <c r="I30" s="233"/>
      <c r="J30" s="361">
        <f t="shared" si="6"/>
        <v>700</v>
      </c>
      <c r="K30" s="375"/>
      <c r="L30" s="52"/>
    </row>
    <row r="31" spans="1:20" x14ac:dyDescent="0.25">
      <c r="A31" s="359" t="s">
        <v>36</v>
      </c>
      <c r="B31" s="65"/>
      <c r="C31" s="78"/>
      <c r="D31" s="78">
        <v>0</v>
      </c>
      <c r="E31" s="56">
        <f t="shared" si="4"/>
        <v>0</v>
      </c>
      <c r="F31" s="54"/>
      <c r="G31" s="341">
        <f t="shared" si="5"/>
        <v>0</v>
      </c>
      <c r="H31" s="362">
        <v>5500</v>
      </c>
      <c r="I31" s="233"/>
      <c r="J31" s="361">
        <f t="shared" si="6"/>
        <v>5500</v>
      </c>
      <c r="K31" s="373"/>
      <c r="L31" s="41"/>
    </row>
    <row r="32" spans="1:20" x14ac:dyDescent="0.25">
      <c r="A32" s="359" t="s">
        <v>705</v>
      </c>
      <c r="B32" s="65"/>
      <c r="C32" s="78"/>
      <c r="D32" s="78">
        <v>0</v>
      </c>
      <c r="E32" s="56">
        <f t="shared" si="4"/>
        <v>0</v>
      </c>
      <c r="F32" s="54"/>
      <c r="G32" s="341">
        <f t="shared" si="5"/>
        <v>0</v>
      </c>
      <c r="H32" s="362">
        <v>49500</v>
      </c>
      <c r="I32" s="233"/>
      <c r="J32" s="361">
        <f t="shared" si="6"/>
        <v>49500</v>
      </c>
      <c r="K32" s="373"/>
      <c r="L32" s="41"/>
    </row>
    <row r="33" spans="1:12" x14ac:dyDescent="0.25">
      <c r="A33" s="359" t="s">
        <v>706</v>
      </c>
      <c r="B33" s="65"/>
      <c r="C33" s="78"/>
      <c r="D33" s="78">
        <v>0</v>
      </c>
      <c r="E33" s="56">
        <f t="shared" si="4"/>
        <v>0</v>
      </c>
      <c r="F33" s="54"/>
      <c r="G33" s="341">
        <f t="shared" si="5"/>
        <v>0</v>
      </c>
      <c r="H33" s="362">
        <v>11000</v>
      </c>
      <c r="I33" s="233"/>
      <c r="J33" s="361">
        <f t="shared" si="6"/>
        <v>11000</v>
      </c>
      <c r="K33" s="373"/>
      <c r="L33" s="41"/>
    </row>
    <row r="34" spans="1:12" x14ac:dyDescent="0.25">
      <c r="A34" s="359" t="s">
        <v>707</v>
      </c>
      <c r="B34" s="65"/>
      <c r="C34" s="78"/>
      <c r="D34" s="78">
        <f>8000+13000</f>
        <v>21000</v>
      </c>
      <c r="E34" s="56">
        <f t="shared" si="4"/>
        <v>21000</v>
      </c>
      <c r="F34" s="54"/>
      <c r="G34" s="341">
        <f t="shared" si="5"/>
        <v>21000</v>
      </c>
      <c r="H34" s="362">
        <v>0</v>
      </c>
      <c r="I34" s="233"/>
      <c r="J34" s="361">
        <f t="shared" si="6"/>
        <v>21000</v>
      </c>
      <c r="K34" s="373"/>
      <c r="L34" s="41"/>
    </row>
    <row r="35" spans="1:12" x14ac:dyDescent="0.25">
      <c r="A35" s="359" t="s">
        <v>751</v>
      </c>
      <c r="B35" s="65"/>
      <c r="C35" s="78"/>
      <c r="D35" s="78">
        <v>0</v>
      </c>
      <c r="E35" s="56">
        <f t="shared" si="4"/>
        <v>0</v>
      </c>
      <c r="F35" s="54"/>
      <c r="G35" s="341">
        <f t="shared" si="5"/>
        <v>0</v>
      </c>
      <c r="H35" s="362">
        <v>0</v>
      </c>
      <c r="I35" s="233"/>
      <c r="J35" s="361">
        <f t="shared" si="6"/>
        <v>0</v>
      </c>
      <c r="K35" s="375"/>
      <c r="L35" s="52"/>
    </row>
    <row r="36" spans="1:12" x14ac:dyDescent="0.25">
      <c r="A36" s="359" t="s">
        <v>25</v>
      </c>
      <c r="B36" s="65"/>
      <c r="C36" s="78"/>
      <c r="D36" s="78">
        <v>26000</v>
      </c>
      <c r="E36" s="56">
        <f t="shared" si="4"/>
        <v>26000</v>
      </c>
      <c r="F36" s="54"/>
      <c r="G36" s="341">
        <f>E36-F36</f>
        <v>26000</v>
      </c>
      <c r="H36" s="362">
        <v>26204</v>
      </c>
      <c r="I36" s="233"/>
      <c r="J36" s="361">
        <f t="shared" si="6"/>
        <v>52204</v>
      </c>
      <c r="K36" s="373"/>
      <c r="L36" s="41"/>
    </row>
    <row r="37" spans="1:12" x14ac:dyDescent="0.25">
      <c r="A37" s="359" t="s">
        <v>428</v>
      </c>
      <c r="B37" s="65"/>
      <c r="C37" s="78"/>
      <c r="D37" s="78">
        <v>40000</v>
      </c>
      <c r="E37" s="56">
        <f t="shared" si="4"/>
        <v>40000</v>
      </c>
      <c r="F37" s="54"/>
      <c r="G37" s="341">
        <f>E37-F37</f>
        <v>40000</v>
      </c>
      <c r="H37" s="362">
        <v>71500</v>
      </c>
      <c r="I37" s="233"/>
      <c r="J37" s="361">
        <f t="shared" si="6"/>
        <v>111500</v>
      </c>
      <c r="K37" s="373"/>
      <c r="L37" s="41"/>
    </row>
    <row r="38" spans="1:12" x14ac:dyDescent="0.25">
      <c r="A38" s="359" t="s">
        <v>94</v>
      </c>
      <c r="B38" s="65"/>
      <c r="C38" s="78"/>
      <c r="D38" s="78">
        <v>5000</v>
      </c>
      <c r="E38" s="56">
        <f t="shared" si="4"/>
        <v>5000</v>
      </c>
      <c r="F38" s="54"/>
      <c r="G38" s="341">
        <f>E38-F38</f>
        <v>5000</v>
      </c>
      <c r="H38" s="362">
        <v>0</v>
      </c>
      <c r="I38" s="233"/>
      <c r="J38" s="361">
        <f t="shared" si="6"/>
        <v>5000</v>
      </c>
      <c r="K38" s="373"/>
      <c r="L38" s="41"/>
    </row>
    <row r="39" spans="1:12" ht="15.75" thickBot="1" x14ac:dyDescent="0.3">
      <c r="A39" s="359" t="s">
        <v>15</v>
      </c>
      <c r="B39" s="65"/>
      <c r="C39" s="78"/>
      <c r="D39" s="78">
        <v>0</v>
      </c>
      <c r="E39" s="56">
        <f t="shared" si="4"/>
        <v>0</v>
      </c>
      <c r="F39" s="54"/>
      <c r="G39" s="341">
        <f>E39-F39</f>
        <v>0</v>
      </c>
      <c r="H39" s="362">
        <v>794</v>
      </c>
      <c r="I39" s="233"/>
      <c r="J39" s="361">
        <f t="shared" si="6"/>
        <v>794</v>
      </c>
      <c r="K39" s="371"/>
      <c r="L39" s="40"/>
    </row>
    <row r="40" spans="1:12" ht="15.75" thickBot="1" x14ac:dyDescent="0.3">
      <c r="A40" s="359" t="s">
        <v>31</v>
      </c>
      <c r="B40" s="17">
        <f>SUM(B28:B39)</f>
        <v>0</v>
      </c>
      <c r="C40" s="17">
        <f>SUM(C28:C39)</f>
        <v>0</v>
      </c>
      <c r="D40" s="363">
        <f>SUM(D28:D39)</f>
        <v>92000</v>
      </c>
      <c r="E40" s="21">
        <f>SUM(E28:E39)</f>
        <v>92000</v>
      </c>
      <c r="F40" s="19">
        <f>SUM(F28:F39)</f>
        <v>0</v>
      </c>
      <c r="G40" s="346">
        <f>E40-F40</f>
        <v>92000</v>
      </c>
      <c r="H40" s="364">
        <f>SUM(H28:H39)</f>
        <v>184448</v>
      </c>
      <c r="I40" s="364">
        <f t="shared" ref="I40:J40" si="7">SUM(I28:I39)</f>
        <v>0</v>
      </c>
      <c r="J40" s="361">
        <f t="shared" si="7"/>
        <v>276448</v>
      </c>
      <c r="K40" s="373"/>
      <c r="L40" s="41"/>
    </row>
    <row r="41" spans="1:12" x14ac:dyDescent="0.25">
      <c r="A41" s="320"/>
      <c r="B41" s="51"/>
      <c r="J41" s="40"/>
      <c r="K41" s="371"/>
      <c r="L41" s="40"/>
    </row>
    <row r="42" spans="1:12" ht="24" x14ac:dyDescent="0.25">
      <c r="A42" s="320"/>
      <c r="D42" s="51"/>
      <c r="E42" s="47" t="s">
        <v>132</v>
      </c>
      <c r="F42" s="341"/>
      <c r="J42" s="40"/>
      <c r="K42" s="378" t="s">
        <v>753</v>
      </c>
      <c r="L42" s="40"/>
    </row>
    <row r="43" spans="1:12" ht="15.75" thickBot="1" x14ac:dyDescent="0.3">
      <c r="A43" s="320"/>
      <c r="E43" s="47"/>
      <c r="F43" s="341"/>
      <c r="J43" s="40"/>
      <c r="K43" s="371"/>
      <c r="L43" s="40"/>
    </row>
    <row r="44" spans="1:12" ht="15.75" thickBot="1" x14ac:dyDescent="0.3">
      <c r="A44" s="320"/>
      <c r="E44" s="349"/>
      <c r="F44" s="48">
        <f>F40+F42+F43</f>
        <v>0</v>
      </c>
      <c r="G44" s="346">
        <f>E40-F44</f>
        <v>92000</v>
      </c>
      <c r="J44" s="40"/>
      <c r="K44" s="371"/>
      <c r="L44" s="40"/>
    </row>
    <row r="45" spans="1:12" x14ac:dyDescent="0.25">
      <c r="A45" s="365"/>
      <c r="B45" s="366"/>
      <c r="C45" s="366"/>
      <c r="D45" s="366"/>
      <c r="E45" s="366"/>
      <c r="F45" s="366"/>
      <c r="G45" s="366"/>
      <c r="H45" s="366"/>
      <c r="I45" s="366"/>
      <c r="J45" s="367"/>
      <c r="K45" s="371"/>
      <c r="L45" s="40"/>
    </row>
  </sheetData>
  <pageMargins left="0.7" right="0.7" top="0.75" bottom="0.75" header="0.3" footer="0.3"/>
  <pageSetup paperSize="9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F485-2D0C-4315-A271-20AD4DB3ABB5}">
  <sheetPr codeName="Feuil1">
    <tabColor theme="7" tint="0.39997558519241921"/>
    <pageSetUpPr fitToPage="1"/>
  </sheetPr>
  <dimension ref="A1:U33"/>
  <sheetViews>
    <sheetView zoomScaleNormal="100" workbookViewId="0">
      <selection activeCell="F26" sqref="F26"/>
    </sheetView>
  </sheetViews>
  <sheetFormatPr baseColWidth="10" defaultColWidth="11.42578125" defaultRowHeight="15" x14ac:dyDescent="0.25"/>
  <cols>
    <col min="1" max="2" width="11.42578125" style="76"/>
    <col min="3" max="3" width="16.7109375" style="76" customWidth="1"/>
    <col min="4" max="4" width="10.7109375" style="76" customWidth="1"/>
    <col min="5" max="5" width="9.28515625" style="76" bestFit="1" customWidth="1"/>
    <col min="6" max="6" width="8.28515625" style="76" bestFit="1" customWidth="1"/>
    <col min="7" max="14" width="9.28515625" style="76" bestFit="1" customWidth="1"/>
    <col min="15" max="15" width="8.28515625" style="76" bestFit="1" customWidth="1"/>
    <col min="16" max="19" width="9.28515625" style="76" bestFit="1" customWidth="1"/>
    <col min="20" max="20" width="10" style="76" customWidth="1"/>
    <col min="21" max="16384" width="11.42578125" style="76"/>
  </cols>
  <sheetData>
    <row r="1" spans="1:21" x14ac:dyDescent="0.25">
      <c r="A1" s="261" t="s">
        <v>752</v>
      </c>
      <c r="B1" s="261"/>
      <c r="C1" s="261"/>
      <c r="D1" s="261"/>
      <c r="E1" s="261"/>
    </row>
    <row r="2" spans="1:21" ht="15.75" thickBot="1" x14ac:dyDescent="0.3">
      <c r="A2" s="76" t="s">
        <v>758</v>
      </c>
    </row>
    <row r="3" spans="1:21" x14ac:dyDescent="0.25">
      <c r="A3" s="186"/>
      <c r="B3" s="187"/>
      <c r="C3" s="187"/>
      <c r="D3" s="318">
        <v>2020</v>
      </c>
      <c r="E3" s="319"/>
      <c r="F3" s="319"/>
      <c r="G3" s="319"/>
      <c r="H3" s="318">
        <v>2021</v>
      </c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8">
        <v>2021</v>
      </c>
      <c r="U3" s="320"/>
    </row>
    <row r="4" spans="1:21" ht="15.75" thickBot="1" x14ac:dyDescent="0.3">
      <c r="A4" s="191" t="s">
        <v>667</v>
      </c>
      <c r="B4" s="94" t="s">
        <v>159</v>
      </c>
      <c r="C4" s="94" t="s">
        <v>32</v>
      </c>
      <c r="D4" s="321">
        <v>9</v>
      </c>
      <c r="E4" s="83">
        <v>10</v>
      </c>
      <c r="F4" s="83">
        <v>11</v>
      </c>
      <c r="G4" s="201">
        <v>12</v>
      </c>
      <c r="H4" s="321">
        <v>1</v>
      </c>
      <c r="I4" s="83">
        <v>2</v>
      </c>
      <c r="J4" s="83">
        <v>3</v>
      </c>
      <c r="K4" s="83">
        <v>4</v>
      </c>
      <c r="L4" s="83">
        <v>5</v>
      </c>
      <c r="M4" s="83">
        <v>6</v>
      </c>
      <c r="N4" s="83">
        <v>7</v>
      </c>
      <c r="O4" s="83">
        <v>8</v>
      </c>
      <c r="P4" s="83">
        <v>9</v>
      </c>
      <c r="Q4" s="83">
        <v>10</v>
      </c>
      <c r="R4" s="83">
        <v>11</v>
      </c>
      <c r="S4" s="201">
        <v>12</v>
      </c>
      <c r="T4" s="322" t="s">
        <v>436</v>
      </c>
    </row>
    <row r="5" spans="1:21" x14ac:dyDescent="0.25">
      <c r="A5" s="193" t="s">
        <v>35</v>
      </c>
      <c r="B5" s="209" t="s">
        <v>740</v>
      </c>
      <c r="C5" s="257" t="s">
        <v>117</v>
      </c>
      <c r="D5" s="323"/>
      <c r="E5" s="210"/>
      <c r="F5" s="210"/>
      <c r="G5" s="222"/>
      <c r="H5" s="323"/>
      <c r="I5" s="210"/>
      <c r="J5" s="210">
        <v>11000</v>
      </c>
      <c r="K5" s="210"/>
      <c r="L5" s="210"/>
      <c r="M5" s="210"/>
      <c r="N5" s="210"/>
      <c r="O5" s="210"/>
      <c r="P5" s="210">
        <v>5500</v>
      </c>
      <c r="Q5" s="210"/>
      <c r="R5" s="210"/>
      <c r="S5" s="222"/>
      <c r="T5" s="324">
        <f>SUM(H5:S5)</f>
        <v>16500</v>
      </c>
    </row>
    <row r="6" spans="1:21" x14ac:dyDescent="0.25">
      <c r="A6" s="193"/>
      <c r="B6" s="209"/>
      <c r="C6" s="257" t="s">
        <v>13</v>
      </c>
      <c r="D6" s="323"/>
      <c r="E6" s="210"/>
      <c r="F6" s="210"/>
      <c r="G6" s="222"/>
      <c r="H6" s="323"/>
      <c r="I6" s="210"/>
      <c r="J6" s="210"/>
      <c r="K6" s="210"/>
      <c r="L6" s="210"/>
      <c r="M6" s="210">
        <v>2750</v>
      </c>
      <c r="N6" s="210"/>
      <c r="O6" s="210"/>
      <c r="P6" s="210"/>
      <c r="Q6" s="210"/>
      <c r="R6" s="210"/>
      <c r="S6" s="222"/>
      <c r="T6" s="324">
        <f t="shared" ref="T6:T31" si="0">SUM(H6:S6)</f>
        <v>2750</v>
      </c>
    </row>
    <row r="7" spans="1:21" x14ac:dyDescent="0.25">
      <c r="A7" s="193"/>
      <c r="B7" s="209"/>
      <c r="C7" s="257" t="s">
        <v>127</v>
      </c>
      <c r="D7" s="323"/>
      <c r="E7" s="210"/>
      <c r="F7" s="210"/>
      <c r="G7" s="222"/>
      <c r="H7" s="323">
        <v>700</v>
      </c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22"/>
      <c r="T7" s="324">
        <f t="shared" si="0"/>
        <v>700</v>
      </c>
    </row>
    <row r="8" spans="1:21" x14ac:dyDescent="0.25">
      <c r="A8" s="193"/>
      <c r="B8" s="209"/>
      <c r="C8" s="257" t="s">
        <v>36</v>
      </c>
      <c r="D8" s="323"/>
      <c r="E8" s="210"/>
      <c r="F8" s="210"/>
      <c r="G8" s="222"/>
      <c r="H8" s="323"/>
      <c r="I8" s="210"/>
      <c r="J8" s="210"/>
      <c r="K8" s="210"/>
      <c r="L8" s="210"/>
      <c r="M8" s="210"/>
      <c r="N8" s="210"/>
      <c r="O8" s="210"/>
      <c r="P8" s="210">
        <v>2750</v>
      </c>
      <c r="Q8" s="210"/>
      <c r="R8" s="210"/>
      <c r="S8" s="222">
        <v>2750</v>
      </c>
      <c r="T8" s="324">
        <f t="shared" si="0"/>
        <v>5500</v>
      </c>
    </row>
    <row r="9" spans="1:21" x14ac:dyDescent="0.25">
      <c r="A9" s="193"/>
      <c r="B9" s="209"/>
      <c r="C9" s="257" t="s">
        <v>720</v>
      </c>
      <c r="D9" s="323"/>
      <c r="E9" s="210"/>
      <c r="F9" s="210"/>
      <c r="G9" s="222"/>
      <c r="H9" s="323"/>
      <c r="I9" s="210"/>
      <c r="J9" s="210"/>
      <c r="K9" s="210">
        <v>5500</v>
      </c>
      <c r="L9" s="210"/>
      <c r="M9" s="210"/>
      <c r="N9" s="210"/>
      <c r="O9" s="210"/>
      <c r="P9" s="210"/>
      <c r="Q9" s="210"/>
      <c r="R9" s="210"/>
      <c r="S9" s="222"/>
      <c r="T9" s="324">
        <f t="shared" si="0"/>
        <v>5500</v>
      </c>
    </row>
    <row r="10" spans="1:21" x14ac:dyDescent="0.25">
      <c r="A10" s="193"/>
      <c r="B10" s="209"/>
      <c r="C10" s="257" t="s">
        <v>22</v>
      </c>
      <c r="D10" s="323"/>
      <c r="E10" s="210">
        <v>5500</v>
      </c>
      <c r="F10" s="210"/>
      <c r="G10" s="222"/>
      <c r="H10" s="323">
        <v>11000</v>
      </c>
      <c r="I10" s="210">
        <v>5500</v>
      </c>
      <c r="J10" s="210"/>
      <c r="K10" s="210">
        <v>5500</v>
      </c>
      <c r="L10" s="210"/>
      <c r="M10" s="210">
        <v>5500</v>
      </c>
      <c r="N10" s="210">
        <v>5500</v>
      </c>
      <c r="O10" s="210"/>
      <c r="P10" s="210"/>
      <c r="Q10" s="210">
        <v>5500</v>
      </c>
      <c r="R10" s="210"/>
      <c r="S10" s="222">
        <v>5500</v>
      </c>
      <c r="T10" s="324">
        <f t="shared" si="0"/>
        <v>44000</v>
      </c>
    </row>
    <row r="11" spans="1:21" x14ac:dyDescent="0.25">
      <c r="A11" s="193"/>
      <c r="B11" s="209"/>
      <c r="C11" s="257" t="s">
        <v>718</v>
      </c>
      <c r="D11" s="323"/>
      <c r="E11" s="210"/>
      <c r="F11" s="210"/>
      <c r="G11" s="222"/>
      <c r="H11" s="323"/>
      <c r="I11" s="210"/>
      <c r="J11" s="210"/>
      <c r="K11" s="210"/>
      <c r="L11" s="210"/>
      <c r="M11" s="210"/>
      <c r="N11" s="210">
        <v>5500</v>
      </c>
      <c r="O11" s="210"/>
      <c r="P11" s="210"/>
      <c r="Q11" s="210">
        <v>5500</v>
      </c>
      <c r="R11" s="210"/>
      <c r="S11" s="222"/>
      <c r="T11" s="325">
        <f t="shared" si="0"/>
        <v>11000</v>
      </c>
    </row>
    <row r="12" spans="1:21" x14ac:dyDescent="0.25">
      <c r="A12" s="193"/>
      <c r="B12" s="209"/>
      <c r="C12" s="257" t="s">
        <v>719</v>
      </c>
      <c r="D12" s="323"/>
      <c r="E12" s="210">
        <v>5500</v>
      </c>
      <c r="F12" s="210"/>
      <c r="G12" s="222"/>
      <c r="H12" s="323"/>
      <c r="I12" s="210"/>
      <c r="J12" s="210"/>
      <c r="K12" s="210"/>
      <c r="L12" s="210"/>
      <c r="M12" s="210"/>
      <c r="N12" s="210"/>
      <c r="O12" s="210"/>
      <c r="P12" s="210">
        <v>5500</v>
      </c>
      <c r="Q12" s="210"/>
      <c r="R12" s="210">
        <v>2750</v>
      </c>
      <c r="S12" s="222"/>
      <c r="T12" s="324">
        <f t="shared" si="0"/>
        <v>8250</v>
      </c>
    </row>
    <row r="13" spans="1:21" x14ac:dyDescent="0.25">
      <c r="A13" s="193"/>
      <c r="B13" s="209"/>
      <c r="C13" s="257" t="s">
        <v>19</v>
      </c>
      <c r="D13" s="323">
        <v>5900</v>
      </c>
      <c r="E13" s="210"/>
      <c r="F13" s="210"/>
      <c r="G13" s="222"/>
      <c r="H13" s="323"/>
      <c r="I13" s="210"/>
      <c r="J13" s="210">
        <v>5500</v>
      </c>
      <c r="K13" s="210"/>
      <c r="L13" s="210"/>
      <c r="M13" s="210"/>
      <c r="N13" s="210">
        <v>5500</v>
      </c>
      <c r="O13" s="210"/>
      <c r="P13" s="210"/>
      <c r="Q13" s="210">
        <v>2750</v>
      </c>
      <c r="R13" s="210"/>
      <c r="S13" s="222"/>
      <c r="T13" s="324">
        <f t="shared" si="0"/>
        <v>13750</v>
      </c>
    </row>
    <row r="14" spans="1:21" x14ac:dyDescent="0.25">
      <c r="A14" s="193"/>
      <c r="B14" s="209"/>
      <c r="C14" s="257" t="s">
        <v>25</v>
      </c>
      <c r="D14" s="323">
        <v>11228</v>
      </c>
      <c r="E14" s="210">
        <v>11232</v>
      </c>
      <c r="F14" s="210">
        <v>3744</v>
      </c>
      <c r="G14" s="222"/>
      <c r="H14" s="323">
        <v>14972</v>
      </c>
      <c r="I14" s="210">
        <v>11232</v>
      </c>
      <c r="J14" s="210"/>
      <c r="K14" s="210"/>
      <c r="L14" s="210"/>
      <c r="M14" s="210"/>
      <c r="N14" s="210">
        <v>3740</v>
      </c>
      <c r="O14" s="210"/>
      <c r="P14" s="210">
        <v>7481</v>
      </c>
      <c r="Q14" s="210">
        <v>7480</v>
      </c>
      <c r="R14" s="210">
        <v>3740</v>
      </c>
      <c r="S14" s="222">
        <v>3740</v>
      </c>
      <c r="T14" s="324">
        <f t="shared" si="0"/>
        <v>52385</v>
      </c>
    </row>
    <row r="15" spans="1:21" x14ac:dyDescent="0.25">
      <c r="A15" s="193"/>
      <c r="B15" s="209"/>
      <c r="C15" s="257" t="s">
        <v>17</v>
      </c>
      <c r="D15" s="323"/>
      <c r="E15" s="210">
        <v>13476</v>
      </c>
      <c r="F15" s="210"/>
      <c r="G15" s="222"/>
      <c r="H15" s="323">
        <v>16500</v>
      </c>
      <c r="I15" s="210">
        <v>11000</v>
      </c>
      <c r="J15" s="210">
        <v>5500</v>
      </c>
      <c r="K15" s="210">
        <v>5500</v>
      </c>
      <c r="L15" s="210">
        <v>5500</v>
      </c>
      <c r="M15" s="210">
        <v>11000</v>
      </c>
      <c r="N15" s="210">
        <v>22000</v>
      </c>
      <c r="O15" s="210"/>
      <c r="P15" s="210">
        <v>16500</v>
      </c>
      <c r="Q15" s="210"/>
      <c r="R15" s="210">
        <v>5500</v>
      </c>
      <c r="S15" s="222">
        <v>11000</v>
      </c>
      <c r="T15" s="324">
        <f t="shared" si="0"/>
        <v>110000</v>
      </c>
    </row>
    <row r="16" spans="1:21" x14ac:dyDescent="0.25">
      <c r="A16" s="193"/>
      <c r="B16" s="209"/>
      <c r="C16" s="257" t="s">
        <v>94</v>
      </c>
      <c r="D16" s="323"/>
      <c r="E16" s="210"/>
      <c r="F16" s="210"/>
      <c r="G16" s="222"/>
      <c r="H16" s="323"/>
      <c r="I16" s="210"/>
      <c r="J16" s="210"/>
      <c r="K16" s="210"/>
      <c r="L16" s="210"/>
      <c r="M16" s="210"/>
      <c r="N16" s="210"/>
      <c r="O16" s="210"/>
      <c r="P16" s="210">
        <v>5500</v>
      </c>
      <c r="Q16" s="210"/>
      <c r="R16" s="210"/>
      <c r="S16" s="222"/>
      <c r="T16" s="324">
        <f t="shared" si="0"/>
        <v>5500</v>
      </c>
    </row>
    <row r="17" spans="1:20" x14ac:dyDescent="0.25">
      <c r="A17" s="193"/>
      <c r="B17" s="212"/>
      <c r="C17" s="326" t="s">
        <v>15</v>
      </c>
      <c r="D17" s="327"/>
      <c r="E17" s="214"/>
      <c r="F17" s="214"/>
      <c r="G17" s="223"/>
      <c r="H17" s="327"/>
      <c r="I17" s="214"/>
      <c r="J17" s="214"/>
      <c r="K17" s="214"/>
      <c r="L17" s="214"/>
      <c r="M17" s="214">
        <v>794</v>
      </c>
      <c r="N17" s="214"/>
      <c r="O17" s="214"/>
      <c r="P17" s="214"/>
      <c r="Q17" s="214"/>
      <c r="R17" s="214"/>
      <c r="S17" s="223"/>
      <c r="T17" s="328">
        <f t="shared" si="0"/>
        <v>794</v>
      </c>
    </row>
    <row r="18" spans="1:20" x14ac:dyDescent="0.25">
      <c r="A18" s="193"/>
      <c r="B18" s="329" t="s">
        <v>741</v>
      </c>
      <c r="C18" s="330"/>
      <c r="D18" s="331">
        <f>SUM(D5:D17)</f>
        <v>17128</v>
      </c>
      <c r="E18" s="332">
        <f t="shared" ref="E18:T18" si="1">SUM(E5:E17)</f>
        <v>35708</v>
      </c>
      <c r="F18" s="332">
        <f t="shared" si="1"/>
        <v>3744</v>
      </c>
      <c r="G18" s="333">
        <f t="shared" si="1"/>
        <v>0</v>
      </c>
      <c r="H18" s="331">
        <f t="shared" si="1"/>
        <v>43172</v>
      </c>
      <c r="I18" s="332">
        <f t="shared" si="1"/>
        <v>27732</v>
      </c>
      <c r="J18" s="332">
        <f t="shared" si="1"/>
        <v>22000</v>
      </c>
      <c r="K18" s="332">
        <f t="shared" si="1"/>
        <v>16500</v>
      </c>
      <c r="L18" s="332">
        <f t="shared" si="1"/>
        <v>5500</v>
      </c>
      <c r="M18" s="332">
        <f t="shared" si="1"/>
        <v>20044</v>
      </c>
      <c r="N18" s="332">
        <f t="shared" si="1"/>
        <v>42240</v>
      </c>
      <c r="O18" s="332">
        <f t="shared" si="1"/>
        <v>0</v>
      </c>
      <c r="P18" s="332">
        <f t="shared" si="1"/>
        <v>43231</v>
      </c>
      <c r="Q18" s="332">
        <f t="shared" si="1"/>
        <v>21230</v>
      </c>
      <c r="R18" s="332">
        <f t="shared" si="1"/>
        <v>11990</v>
      </c>
      <c r="S18" s="333">
        <f t="shared" si="1"/>
        <v>22990</v>
      </c>
      <c r="T18" s="334">
        <f t="shared" si="1"/>
        <v>276629</v>
      </c>
    </row>
    <row r="19" spans="1:20" x14ac:dyDescent="0.25">
      <c r="A19" s="193"/>
      <c r="B19" s="209" t="s">
        <v>390</v>
      </c>
      <c r="C19" s="257" t="s">
        <v>27</v>
      </c>
      <c r="D19" s="323">
        <v>5400</v>
      </c>
      <c r="E19" s="210"/>
      <c r="F19" s="210"/>
      <c r="G19" s="222"/>
      <c r="H19" s="323"/>
      <c r="I19" s="210">
        <v>10800</v>
      </c>
      <c r="J19" s="210"/>
      <c r="K19" s="210">
        <v>37800</v>
      </c>
      <c r="L19" s="210"/>
      <c r="M19" s="210">
        <v>10800</v>
      </c>
      <c r="N19" s="210">
        <v>5400</v>
      </c>
      <c r="O19" s="210"/>
      <c r="P19" s="210">
        <v>10800</v>
      </c>
      <c r="Q19" s="210">
        <v>16200</v>
      </c>
      <c r="R19" s="210">
        <v>16200</v>
      </c>
      <c r="S19" s="222"/>
      <c r="T19" s="324">
        <f t="shared" si="0"/>
        <v>108000</v>
      </c>
    </row>
    <row r="20" spans="1:20" x14ac:dyDescent="0.25">
      <c r="A20" s="193"/>
      <c r="B20" s="209" t="s">
        <v>106</v>
      </c>
      <c r="C20" s="257" t="s">
        <v>350</v>
      </c>
      <c r="D20" s="323"/>
      <c r="E20" s="210"/>
      <c r="F20" s="210"/>
      <c r="G20" s="222"/>
      <c r="H20" s="323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22"/>
      <c r="T20" s="324">
        <f t="shared" si="0"/>
        <v>0</v>
      </c>
    </row>
    <row r="21" spans="1:20" x14ac:dyDescent="0.25">
      <c r="A21" s="193"/>
      <c r="B21" s="209"/>
      <c r="C21" s="257" t="s">
        <v>81</v>
      </c>
      <c r="D21" s="323"/>
      <c r="E21" s="210">
        <v>5500</v>
      </c>
      <c r="F21" s="210"/>
      <c r="G21" s="222"/>
      <c r="H21" s="323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22"/>
      <c r="T21" s="324">
        <f t="shared" si="0"/>
        <v>0</v>
      </c>
    </row>
    <row r="22" spans="1:20" x14ac:dyDescent="0.25">
      <c r="A22" s="193"/>
      <c r="B22" s="209"/>
      <c r="C22" s="257" t="s">
        <v>163</v>
      </c>
      <c r="D22" s="323"/>
      <c r="E22" s="210"/>
      <c r="F22" s="210"/>
      <c r="G22" s="222"/>
      <c r="H22" s="323">
        <v>10000</v>
      </c>
      <c r="I22" s="210"/>
      <c r="J22" s="210"/>
      <c r="K22" s="210">
        <v>15000</v>
      </c>
      <c r="L22" s="210">
        <v>5000</v>
      </c>
      <c r="M22" s="210">
        <v>5000</v>
      </c>
      <c r="N22" s="210">
        <v>5000</v>
      </c>
      <c r="O22" s="210">
        <v>5000</v>
      </c>
      <c r="P22" s="210">
        <v>5000</v>
      </c>
      <c r="Q22" s="210"/>
      <c r="R22" s="210">
        <v>5000</v>
      </c>
      <c r="S22" s="222"/>
      <c r="T22" s="324">
        <f t="shared" si="0"/>
        <v>55000</v>
      </c>
    </row>
    <row r="23" spans="1:20" x14ac:dyDescent="0.25">
      <c r="A23" s="193"/>
      <c r="B23" s="209"/>
      <c r="C23" s="257" t="s">
        <v>11</v>
      </c>
      <c r="D23" s="323"/>
      <c r="E23" s="210"/>
      <c r="F23" s="210"/>
      <c r="G23" s="222"/>
      <c r="H23" s="323">
        <v>11840</v>
      </c>
      <c r="I23" s="210">
        <v>11840</v>
      </c>
      <c r="J23" s="210">
        <v>5920</v>
      </c>
      <c r="K23" s="210">
        <v>11840</v>
      </c>
      <c r="L23" s="210">
        <v>5920</v>
      </c>
      <c r="M23" s="210">
        <v>11840</v>
      </c>
      <c r="N23" s="210">
        <v>5920</v>
      </c>
      <c r="O23" s="210"/>
      <c r="P23" s="210">
        <v>5920</v>
      </c>
      <c r="Q23" s="210">
        <v>5920</v>
      </c>
      <c r="R23" s="210">
        <v>5920</v>
      </c>
      <c r="S23" s="222">
        <v>5920</v>
      </c>
      <c r="T23" s="324">
        <f t="shared" si="0"/>
        <v>88800</v>
      </c>
    </row>
    <row r="24" spans="1:20" x14ac:dyDescent="0.25">
      <c r="A24" s="193"/>
      <c r="B24" s="209"/>
      <c r="C24" s="257" t="s">
        <v>82</v>
      </c>
      <c r="D24" s="323"/>
      <c r="E24" s="210"/>
      <c r="F24" s="210"/>
      <c r="G24" s="222"/>
      <c r="H24" s="323"/>
      <c r="I24" s="210"/>
      <c r="J24" s="210"/>
      <c r="K24" s="210"/>
      <c r="L24" s="210"/>
      <c r="M24" s="210"/>
      <c r="N24" s="210"/>
      <c r="O24" s="210"/>
      <c r="P24" s="210">
        <v>5500</v>
      </c>
      <c r="Q24" s="210">
        <v>5500</v>
      </c>
      <c r="R24" s="210">
        <v>5500</v>
      </c>
      <c r="S24" s="222"/>
      <c r="T24" s="324">
        <f t="shared" si="0"/>
        <v>16500</v>
      </c>
    </row>
    <row r="25" spans="1:20" x14ac:dyDescent="0.25">
      <c r="A25" s="193"/>
      <c r="B25" s="209"/>
      <c r="C25" s="257" t="s">
        <v>55</v>
      </c>
      <c r="D25" s="323"/>
      <c r="E25" s="210">
        <v>3032</v>
      </c>
      <c r="F25" s="210"/>
      <c r="G25" s="222"/>
      <c r="H25" s="323">
        <v>3032</v>
      </c>
      <c r="I25" s="210">
        <v>3032</v>
      </c>
      <c r="J25" s="210"/>
      <c r="K25" s="210"/>
      <c r="L25" s="210"/>
      <c r="M25" s="210">
        <v>3032</v>
      </c>
      <c r="N25" s="210"/>
      <c r="O25" s="210"/>
      <c r="P25" s="210"/>
      <c r="Q25" s="210"/>
      <c r="R25" s="210">
        <v>3032</v>
      </c>
      <c r="S25" s="222"/>
      <c r="T25" s="324">
        <f t="shared" si="0"/>
        <v>12128</v>
      </c>
    </row>
    <row r="26" spans="1:20" x14ac:dyDescent="0.25">
      <c r="A26" s="193"/>
      <c r="B26" s="209"/>
      <c r="C26" s="257" t="s">
        <v>10</v>
      </c>
      <c r="D26" s="323"/>
      <c r="E26" s="210"/>
      <c r="F26" s="210"/>
      <c r="G26" s="222">
        <v>5500</v>
      </c>
      <c r="H26" s="323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22"/>
      <c r="T26" s="324">
        <f t="shared" si="0"/>
        <v>0</v>
      </c>
    </row>
    <row r="27" spans="1:20" x14ac:dyDescent="0.25">
      <c r="A27" s="193"/>
      <c r="B27" s="209"/>
      <c r="C27" s="257" t="s">
        <v>400</v>
      </c>
      <c r="D27" s="323"/>
      <c r="E27" s="210"/>
      <c r="F27" s="210"/>
      <c r="G27" s="222">
        <v>4716</v>
      </c>
      <c r="H27" s="323"/>
      <c r="I27" s="210"/>
      <c r="J27" s="210">
        <v>4716</v>
      </c>
      <c r="K27" s="210"/>
      <c r="L27" s="210"/>
      <c r="M27" s="210">
        <v>4716</v>
      </c>
      <c r="N27" s="210"/>
      <c r="O27" s="210"/>
      <c r="P27" s="210"/>
      <c r="Q27" s="210"/>
      <c r="R27" s="210"/>
      <c r="S27" s="222"/>
      <c r="T27" s="324">
        <f t="shared" si="0"/>
        <v>9432</v>
      </c>
    </row>
    <row r="28" spans="1:20" x14ac:dyDescent="0.25">
      <c r="A28" s="193"/>
      <c r="B28" s="209"/>
      <c r="C28" s="257" t="s">
        <v>84</v>
      </c>
      <c r="D28" s="323"/>
      <c r="E28" s="210"/>
      <c r="F28" s="210"/>
      <c r="G28" s="222"/>
      <c r="H28" s="323"/>
      <c r="I28" s="210"/>
      <c r="J28" s="210"/>
      <c r="K28" s="210"/>
      <c r="L28" s="210"/>
      <c r="M28" s="210"/>
      <c r="N28" s="210">
        <v>2750</v>
      </c>
      <c r="O28" s="210"/>
      <c r="P28" s="210"/>
      <c r="Q28" s="210"/>
      <c r="R28" s="210"/>
      <c r="S28" s="222"/>
      <c r="T28" s="324">
        <f t="shared" si="0"/>
        <v>2750</v>
      </c>
    </row>
    <row r="29" spans="1:20" x14ac:dyDescent="0.25">
      <c r="A29" s="193"/>
      <c r="B29" s="209"/>
      <c r="C29" s="257" t="s">
        <v>158</v>
      </c>
      <c r="D29" s="323"/>
      <c r="E29" s="210"/>
      <c r="F29" s="210"/>
      <c r="G29" s="222"/>
      <c r="H29" s="323"/>
      <c r="I29" s="210"/>
      <c r="J29" s="210"/>
      <c r="K29" s="210"/>
      <c r="L29" s="210"/>
      <c r="M29" s="210">
        <v>8250</v>
      </c>
      <c r="N29" s="210"/>
      <c r="O29" s="210"/>
      <c r="P29" s="210"/>
      <c r="Q29" s="210"/>
      <c r="R29" s="210"/>
      <c r="S29" s="222"/>
      <c r="T29" s="324">
        <f t="shared" si="0"/>
        <v>8250</v>
      </c>
    </row>
    <row r="30" spans="1:20" x14ac:dyDescent="0.25">
      <c r="A30" s="193"/>
      <c r="B30" s="209" t="s">
        <v>192</v>
      </c>
      <c r="C30" s="257" t="s">
        <v>742</v>
      </c>
      <c r="D30" s="323">
        <v>2334</v>
      </c>
      <c r="E30" s="210">
        <v>2334</v>
      </c>
      <c r="F30" s="210">
        <v>2334</v>
      </c>
      <c r="G30" s="222"/>
      <c r="H30" s="323">
        <v>2334</v>
      </c>
      <c r="I30" s="210"/>
      <c r="J30" s="210">
        <v>2334</v>
      </c>
      <c r="K30" s="210"/>
      <c r="L30" s="210">
        <v>2334</v>
      </c>
      <c r="M30" s="210"/>
      <c r="N30" s="210">
        <v>2334</v>
      </c>
      <c r="O30" s="210"/>
      <c r="P30" s="210"/>
      <c r="Q30" s="210">
        <v>2334</v>
      </c>
      <c r="R30" s="210"/>
      <c r="S30" s="222">
        <v>2334</v>
      </c>
      <c r="T30" s="324">
        <f t="shared" si="0"/>
        <v>14004</v>
      </c>
    </row>
    <row r="31" spans="1:20" x14ac:dyDescent="0.25">
      <c r="A31" s="195"/>
      <c r="B31" s="209"/>
      <c r="C31" s="257" t="s">
        <v>743</v>
      </c>
      <c r="D31" s="323">
        <v>3573</v>
      </c>
      <c r="E31" s="210"/>
      <c r="F31" s="210">
        <v>2370</v>
      </c>
      <c r="G31" s="222"/>
      <c r="H31" s="323"/>
      <c r="I31" s="210">
        <v>2370</v>
      </c>
      <c r="J31" s="210"/>
      <c r="K31" s="210"/>
      <c r="L31" s="210"/>
      <c r="M31" s="210">
        <v>2370</v>
      </c>
      <c r="N31" s="210"/>
      <c r="O31" s="210"/>
      <c r="P31" s="210"/>
      <c r="Q31" s="210"/>
      <c r="R31" s="210">
        <v>2765</v>
      </c>
      <c r="S31" s="222"/>
      <c r="T31" s="324">
        <f t="shared" si="0"/>
        <v>7505</v>
      </c>
    </row>
    <row r="32" spans="1:20" ht="15.75" thickBot="1" x14ac:dyDescent="0.3">
      <c r="A32" s="193"/>
      <c r="B32" s="329" t="s">
        <v>744</v>
      </c>
      <c r="C32" s="330"/>
      <c r="D32" s="331">
        <f>SUM(D19:D31)</f>
        <v>11307</v>
      </c>
      <c r="E32" s="332">
        <f t="shared" ref="E32:T32" si="2">SUM(E19:E31)</f>
        <v>10866</v>
      </c>
      <c r="F32" s="332">
        <f t="shared" si="2"/>
        <v>4704</v>
      </c>
      <c r="G32" s="333">
        <f t="shared" si="2"/>
        <v>10216</v>
      </c>
      <c r="H32" s="331">
        <f t="shared" si="2"/>
        <v>27206</v>
      </c>
      <c r="I32" s="332">
        <f t="shared" si="2"/>
        <v>28042</v>
      </c>
      <c r="J32" s="332">
        <f t="shared" si="2"/>
        <v>12970</v>
      </c>
      <c r="K32" s="332">
        <f t="shared" si="2"/>
        <v>64640</v>
      </c>
      <c r="L32" s="332">
        <f t="shared" si="2"/>
        <v>13254</v>
      </c>
      <c r="M32" s="332">
        <f t="shared" si="2"/>
        <v>46008</v>
      </c>
      <c r="N32" s="332">
        <f t="shared" si="2"/>
        <v>21404</v>
      </c>
      <c r="O32" s="332">
        <f t="shared" si="2"/>
        <v>5000</v>
      </c>
      <c r="P32" s="332">
        <f t="shared" si="2"/>
        <v>27220</v>
      </c>
      <c r="Q32" s="332">
        <f t="shared" si="2"/>
        <v>29954</v>
      </c>
      <c r="R32" s="332">
        <f t="shared" si="2"/>
        <v>38417</v>
      </c>
      <c r="S32" s="333">
        <f t="shared" si="2"/>
        <v>8254</v>
      </c>
      <c r="T32" s="334">
        <f t="shared" si="2"/>
        <v>322369</v>
      </c>
    </row>
    <row r="33" spans="1:20" ht="15.75" thickBot="1" x14ac:dyDescent="0.3">
      <c r="A33" s="259" t="s">
        <v>31</v>
      </c>
      <c r="B33" s="260"/>
      <c r="C33" s="260"/>
      <c r="D33" s="335">
        <f>D18+D32</f>
        <v>28435</v>
      </c>
      <c r="E33" s="336">
        <f t="shared" ref="E33:T33" si="3">E18+E32</f>
        <v>46574</v>
      </c>
      <c r="F33" s="336">
        <f t="shared" si="3"/>
        <v>8448</v>
      </c>
      <c r="G33" s="337">
        <f t="shared" si="3"/>
        <v>10216</v>
      </c>
      <c r="H33" s="335">
        <f t="shared" si="3"/>
        <v>70378</v>
      </c>
      <c r="I33" s="336">
        <f t="shared" si="3"/>
        <v>55774</v>
      </c>
      <c r="J33" s="336">
        <f t="shared" si="3"/>
        <v>34970</v>
      </c>
      <c r="K33" s="336">
        <f t="shared" si="3"/>
        <v>81140</v>
      </c>
      <c r="L33" s="336">
        <f t="shared" si="3"/>
        <v>18754</v>
      </c>
      <c r="M33" s="336">
        <f t="shared" si="3"/>
        <v>66052</v>
      </c>
      <c r="N33" s="336">
        <f t="shared" si="3"/>
        <v>63644</v>
      </c>
      <c r="O33" s="336">
        <f t="shared" si="3"/>
        <v>5000</v>
      </c>
      <c r="P33" s="336">
        <f t="shared" si="3"/>
        <v>70451</v>
      </c>
      <c r="Q33" s="336">
        <f t="shared" si="3"/>
        <v>51184</v>
      </c>
      <c r="R33" s="336">
        <f t="shared" si="3"/>
        <v>50407</v>
      </c>
      <c r="S33" s="337">
        <f t="shared" si="3"/>
        <v>31244</v>
      </c>
      <c r="T33" s="338">
        <f t="shared" si="3"/>
        <v>598998</v>
      </c>
    </row>
  </sheetData>
  <pageMargins left="0.25" right="0.25" top="0.75" bottom="0.75" header="0.3" footer="0.3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3" ma:contentTypeDescription="Crée un document." ma:contentTypeScope="" ma:versionID="9137c1fb9fcd0e20f09873f92cafe5f0">
  <xsd:schema xmlns:xsd="http://www.w3.org/2001/XMLSchema" xmlns:xs="http://www.w3.org/2001/XMLSchema" xmlns:p="http://schemas.microsoft.com/office/2006/metadata/properties" xmlns:ns3="cafadebc-5176-4197-beef-7c6682527eea" xmlns:ns4="ddacace0-a4ad-4961-9a7e-5e19312b6998" targetNamespace="http://schemas.microsoft.com/office/2006/metadata/properties" ma:root="true" ma:fieldsID="2fe0956edcd0ac7e66aa30ab5b97c096" ns3:_="" ns4:_="">
    <xsd:import namespace="cafadebc-5176-4197-beef-7c6682527eea"/>
    <xsd:import namespace="ddacace0-a4ad-4961-9a7e-5e19312b69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cace0-a4ad-4961-9a7e-5e19312b6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79199-9428-4AAA-957A-F10679D6AB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C420D-E8DC-4AA2-930C-7889F029A1D0}">
  <ds:schemaRefs>
    <ds:schemaRef ds:uri="http://schemas.microsoft.com/office/2006/documentManagement/types"/>
    <ds:schemaRef ds:uri="http://schemas.microsoft.com/office/infopath/2007/PartnerControls"/>
    <ds:schemaRef ds:uri="cafadebc-5176-4197-beef-7c6682527ee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dacace0-a4ad-4961-9a7e-5e19312b699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3F80E6-EFF0-4ABA-9D81-6A794F61A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ddacace0-a4ad-4961-9a7e-5e19312b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Prévisionnel au 09dec2020</vt:lpstr>
      <vt:lpstr>Conbid au 09dec2020</vt:lpstr>
      <vt:lpstr>Copie Carnet au 09dec2020</vt:lpstr>
      <vt:lpstr>Prévisionnel au 19nov2020</vt:lpstr>
      <vt:lpstr>Copie Carnet au 19nov2020</vt:lpstr>
      <vt:lpstr>Prévisionnel au 24sept2020</vt:lpstr>
      <vt:lpstr>Copie Carnet au 24sept2020</vt:lpstr>
      <vt:lpstr>Conbid au 05aout2020</vt:lpstr>
      <vt:lpstr>Prévisionnel au 05aout2020</vt:lpstr>
      <vt:lpstr>Prévisionnel au 100620</vt:lpstr>
      <vt:lpstr>Prévisions 22 avril</vt:lpstr>
      <vt:lpstr>Conbid 22 avril</vt:lpstr>
      <vt:lpstr>Conbid 01 avril</vt:lpstr>
      <vt:lpstr>Conbid 18 février</vt:lpstr>
      <vt:lpstr>Prévisions 18 février</vt:lpstr>
      <vt:lpstr>Carnet 18 février</vt:lpstr>
      <vt:lpstr>Conbid 16 janvier</vt:lpstr>
      <vt:lpstr>Prévisions 16 janvier 2020</vt:lpstr>
      <vt:lpstr>Carnet 16 janvier</vt:lpstr>
      <vt:lpstr>Conbid 21 novembre 2019</vt:lpstr>
      <vt:lpstr>Prévisions 21 novembre</vt:lpstr>
      <vt:lpstr>Carnet 21 novembre</vt:lpstr>
      <vt:lpstr>Conbid 21 octobre</vt:lpstr>
      <vt:lpstr>Prévisions 21 octobre</vt:lpstr>
      <vt:lpstr>Ref Conbid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DELABORDE Patrick</cp:lastModifiedBy>
  <cp:lastPrinted>2020-12-10T10:49:30Z</cp:lastPrinted>
  <dcterms:created xsi:type="dcterms:W3CDTF">2017-08-10T07:34:12Z</dcterms:created>
  <dcterms:modified xsi:type="dcterms:W3CDTF">2020-12-10T11:54:58Z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