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3"/>
  </bookViews>
  <sheets>
    <sheet name="Prévisions Bombardier" sheetId="1" r:id="rId1"/>
    <sheet name="Prévisions 180 Beta" sheetId="2" r:id="rId2"/>
    <sheet name="AMS4928" sheetId="3" r:id="rId3"/>
    <sheet name="Consolidation" sheetId="4" r:id="rId4"/>
  </sheets>
  <definedNames>
    <definedName name="_xlnm.Print_Area" localSheetId="2">'AMS4928'!$A$1:$N$11</definedName>
  </definedNames>
  <calcPr calcId="145621"/>
</workbook>
</file>

<file path=xl/calcChain.xml><?xml version="1.0" encoding="utf-8"?>
<calcChain xmlns="http://schemas.openxmlformats.org/spreadsheetml/2006/main">
  <c r="I12" i="4" l="1"/>
  <c r="E5" i="3"/>
  <c r="F5" i="3"/>
  <c r="G5" i="3"/>
  <c r="H5" i="3"/>
  <c r="I5" i="3"/>
  <c r="I6" i="3" s="1"/>
  <c r="J5" i="3"/>
  <c r="D5" i="3"/>
  <c r="D6" i="4"/>
  <c r="O11" i="3"/>
  <c r="E6" i="3"/>
  <c r="Q4" i="3"/>
  <c r="G6" i="3" s="1"/>
  <c r="J6" i="3" l="1"/>
  <c r="F6" i="3"/>
  <c r="D6" i="3"/>
  <c r="H6" i="3"/>
  <c r="K6" i="3"/>
  <c r="M7" i="4" l="1"/>
  <c r="L7" i="4"/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E6" i="2"/>
  <c r="F6" i="2"/>
  <c r="C7" i="2" s="1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D6" i="2"/>
  <c r="E4" i="2"/>
  <c r="E5" i="2" s="1"/>
  <c r="F4" i="2" s="1"/>
  <c r="F5" i="2" s="1"/>
  <c r="G4" i="2" s="1"/>
  <c r="G5" i="2" s="1"/>
  <c r="H4" i="2" s="1"/>
  <c r="H5" i="2" s="1"/>
  <c r="I4" i="2" s="1"/>
  <c r="I5" i="2" s="1"/>
  <c r="J4" i="2" s="1"/>
  <c r="J5" i="2" s="1"/>
  <c r="K4" i="2" s="1"/>
  <c r="K5" i="2" s="1"/>
  <c r="L4" i="2" s="1"/>
  <c r="L5" i="2" s="1"/>
  <c r="M4" i="2" s="1"/>
  <c r="M5" i="2" s="1"/>
  <c r="N4" i="2" s="1"/>
  <c r="N5" i="2" s="1"/>
  <c r="O4" i="2" s="1"/>
  <c r="O5" i="2" s="1"/>
  <c r="P4" i="2" s="1"/>
  <c r="P5" i="2" s="1"/>
  <c r="Q4" i="2" s="1"/>
  <c r="Q5" i="2" s="1"/>
  <c r="R4" i="2" s="1"/>
  <c r="R5" i="2" s="1"/>
  <c r="S4" i="2" s="1"/>
  <c r="S5" i="2" s="1"/>
  <c r="T4" i="2" s="1"/>
  <c r="T5" i="2" s="1"/>
  <c r="D5" i="2"/>
  <c r="C5" i="2"/>
  <c r="D4" i="2" s="1"/>
  <c r="D11" i="1"/>
  <c r="C4" i="2"/>
  <c r="C10" i="1"/>
  <c r="C6" i="4" l="1"/>
  <c r="C8" i="4" s="1"/>
  <c r="D8" i="4"/>
  <c r="E6" i="4"/>
  <c r="F6" i="4"/>
  <c r="G6" i="4"/>
  <c r="H6" i="4"/>
  <c r="I6" i="4"/>
  <c r="J6" i="4"/>
  <c r="K6" i="4"/>
  <c r="L6" i="4"/>
  <c r="M6" i="4"/>
  <c r="B6" i="4"/>
  <c r="B8" i="4" s="1"/>
  <c r="E7" i="3"/>
  <c r="F7" i="3"/>
  <c r="G7" i="3"/>
  <c r="H7" i="3"/>
  <c r="I7" i="3"/>
  <c r="J7" i="3"/>
  <c r="K7" i="3"/>
  <c r="L6" i="3"/>
  <c r="L7" i="3" s="1"/>
  <c r="M6" i="3"/>
  <c r="M7" i="3" s="1"/>
  <c r="D7" i="3"/>
  <c r="C11" i="1" l="1"/>
  <c r="C23" i="1" s="1"/>
  <c r="C12" i="1"/>
  <c r="C24" i="1" s="1"/>
  <c r="C13" i="1"/>
  <c r="C25" i="1" s="1"/>
  <c r="C16" i="1"/>
  <c r="D10" i="1" s="1"/>
  <c r="D16" i="1" s="1"/>
  <c r="E10" i="1" s="1"/>
  <c r="E22" i="1" s="1"/>
  <c r="U3" i="1"/>
  <c r="U4" i="1"/>
  <c r="U5" i="1"/>
  <c r="U2" i="1"/>
  <c r="D6" i="1"/>
  <c r="E6" i="1"/>
  <c r="F6" i="1"/>
  <c r="G6" i="1"/>
  <c r="H6" i="1"/>
  <c r="I6" i="1"/>
  <c r="J6" i="1"/>
  <c r="K6" i="1"/>
  <c r="L6" i="1"/>
  <c r="M6" i="1"/>
  <c r="N6" i="1"/>
  <c r="C6" i="1"/>
  <c r="C7" i="1" l="1"/>
  <c r="F7" i="1"/>
  <c r="K7" i="1"/>
  <c r="J7" i="1"/>
  <c r="M7" i="1"/>
  <c r="I7" i="1"/>
  <c r="E7" i="1"/>
  <c r="G7" i="1"/>
  <c r="N7" i="1"/>
  <c r="L7" i="1"/>
  <c r="H7" i="1"/>
  <c r="D7" i="1"/>
  <c r="C22" i="1"/>
  <c r="C26" i="1" s="1"/>
  <c r="C19" i="1"/>
  <c r="D13" i="1" s="1"/>
  <c r="U6" i="1"/>
  <c r="C18" i="1"/>
  <c r="D12" i="1" s="1"/>
  <c r="C17" i="1"/>
  <c r="D22" i="1"/>
  <c r="E16" i="1"/>
  <c r="D17" i="1" l="1"/>
  <c r="E11" i="1" s="1"/>
  <c r="D23" i="1"/>
  <c r="D19" i="1"/>
  <c r="E13" i="1" s="1"/>
  <c r="D25" i="1"/>
  <c r="D18" i="1"/>
  <c r="E12" i="1" s="1"/>
  <c r="D24" i="1"/>
  <c r="F10" i="1"/>
  <c r="D26" i="1" l="1"/>
  <c r="E18" i="1"/>
  <c r="E24" i="1"/>
  <c r="E19" i="1"/>
  <c r="F13" i="1" s="1"/>
  <c r="E25" i="1"/>
  <c r="E17" i="1"/>
  <c r="F11" i="1" s="1"/>
  <c r="E23" i="1"/>
  <c r="F16" i="1"/>
  <c r="G10" i="1" s="1"/>
  <c r="F22" i="1"/>
  <c r="F12" i="1"/>
  <c r="E26" i="1" l="1"/>
  <c r="F19" i="1"/>
  <c r="F25" i="1"/>
  <c r="F18" i="1"/>
  <c r="G12" i="1" s="1"/>
  <c r="F24" i="1"/>
  <c r="G16" i="1"/>
  <c r="H10" i="1" s="1"/>
  <c r="G22" i="1"/>
  <c r="F17" i="1"/>
  <c r="G11" i="1" s="1"/>
  <c r="G23" i="1" s="1"/>
  <c r="F23" i="1"/>
  <c r="G13" i="1"/>
  <c r="G25" i="1" s="1"/>
  <c r="F26" i="1" l="1"/>
  <c r="G19" i="1"/>
  <c r="H13" i="1" s="1"/>
  <c r="C30" i="1"/>
  <c r="G17" i="1"/>
  <c r="H11" i="1" s="1"/>
  <c r="H16" i="1"/>
  <c r="I10" i="1" s="1"/>
  <c r="H22" i="1"/>
  <c r="G18" i="1"/>
  <c r="H12" i="1" s="1"/>
  <c r="G24" i="1"/>
  <c r="G26" i="1" s="1"/>
  <c r="H18" i="1" l="1"/>
  <c r="I12" i="1" s="1"/>
  <c r="H24" i="1"/>
  <c r="D30" i="1"/>
  <c r="H17" i="1"/>
  <c r="I11" i="1" s="1"/>
  <c r="H23" i="1"/>
  <c r="H19" i="1"/>
  <c r="H25" i="1"/>
  <c r="I16" i="1"/>
  <c r="J10" i="1" s="1"/>
  <c r="I22" i="1"/>
  <c r="I13" i="1"/>
  <c r="H26" i="1" l="1"/>
  <c r="E30" i="1" s="1"/>
  <c r="J16" i="1"/>
  <c r="K10" i="1" s="1"/>
  <c r="J22" i="1"/>
  <c r="I18" i="1"/>
  <c r="I24" i="1"/>
  <c r="I17" i="1"/>
  <c r="J11" i="1" s="1"/>
  <c r="I23" i="1"/>
  <c r="I19" i="1"/>
  <c r="J13" i="1" s="1"/>
  <c r="I25" i="1"/>
  <c r="J12" i="1"/>
  <c r="I26" i="1" l="1"/>
  <c r="F30" i="1" s="1"/>
  <c r="E4" i="4" s="1"/>
  <c r="E8" i="4" s="1"/>
  <c r="J17" i="1"/>
  <c r="K11" i="1" s="1"/>
  <c r="J23" i="1"/>
  <c r="J18" i="1"/>
  <c r="K12" i="1" s="1"/>
  <c r="J24" i="1"/>
  <c r="K16" i="1"/>
  <c r="K22" i="1"/>
  <c r="J19" i="1"/>
  <c r="K13" i="1" s="1"/>
  <c r="J25" i="1"/>
  <c r="J26" i="1" l="1"/>
  <c r="K17" i="1"/>
  <c r="K23" i="1"/>
  <c r="G30" i="1"/>
  <c r="F4" i="4" s="1"/>
  <c r="F8" i="4" s="1"/>
  <c r="K24" i="1"/>
  <c r="K18" i="1"/>
  <c r="L12" i="1" s="1"/>
  <c r="K19" i="1"/>
  <c r="L13" i="1" s="1"/>
  <c r="K25" i="1"/>
  <c r="L10" i="1"/>
  <c r="L22" i="1" s="1"/>
  <c r="L11" i="1"/>
  <c r="K26" i="1" l="1"/>
  <c r="L16" i="1"/>
  <c r="L19" i="1"/>
  <c r="L25" i="1"/>
  <c r="H30" i="1"/>
  <c r="G4" i="4" s="1"/>
  <c r="G8" i="4" s="1"/>
  <c r="L18" i="1"/>
  <c r="L24" i="1"/>
  <c r="M10" i="1"/>
  <c r="M22" i="1" s="1"/>
  <c r="L17" i="1"/>
  <c r="M11" i="1" s="1"/>
  <c r="L23" i="1"/>
  <c r="M12" i="1"/>
  <c r="M24" i="1" s="1"/>
  <c r="M13" i="1"/>
  <c r="M25" i="1" s="1"/>
  <c r="L26" i="1" l="1"/>
  <c r="I30" i="1" s="1"/>
  <c r="H4" i="4" s="1"/>
  <c r="H8" i="4" s="1"/>
  <c r="M18" i="1"/>
  <c r="N12" i="1" s="1"/>
  <c r="N24" i="1" s="1"/>
  <c r="M23" i="1"/>
  <c r="M26" i="1" s="1"/>
  <c r="M17" i="1"/>
  <c r="N11" i="1" s="1"/>
  <c r="M19" i="1"/>
  <c r="N13" i="1" s="1"/>
  <c r="M16" i="1"/>
  <c r="N23" i="1" l="1"/>
  <c r="N17" i="1"/>
  <c r="N25" i="1"/>
  <c r="N19" i="1"/>
  <c r="J30" i="1"/>
  <c r="I4" i="4" s="1"/>
  <c r="I8" i="4" s="1"/>
  <c r="N10" i="1"/>
  <c r="N22" i="1" s="1"/>
  <c r="N26" i="1" s="1"/>
  <c r="I27" i="1" s="1"/>
  <c r="N18" i="1"/>
  <c r="O13" i="1" l="1"/>
  <c r="O25" i="1" s="1"/>
  <c r="O12" i="1"/>
  <c r="O24" i="1" s="1"/>
  <c r="O11" i="1"/>
  <c r="O23" i="1" s="1"/>
  <c r="N16" i="1"/>
  <c r="K30" i="1"/>
  <c r="J4" i="4" s="1"/>
  <c r="J8" i="4" s="1"/>
  <c r="N27" i="1"/>
  <c r="Z9" i="1"/>
  <c r="D27" i="1"/>
  <c r="C27" i="1"/>
  <c r="E27" i="1"/>
  <c r="F27" i="1"/>
  <c r="G27" i="1"/>
  <c r="H27" i="1"/>
  <c r="K27" i="1"/>
  <c r="M27" i="1"/>
  <c r="J27" i="1"/>
  <c r="L27" i="1"/>
  <c r="O10" i="1" l="1"/>
  <c r="O22" i="1" s="1"/>
  <c r="O18" i="1"/>
  <c r="P12" i="1" s="1"/>
  <c r="O17" i="1"/>
  <c r="P11" i="1" s="1"/>
  <c r="O19" i="1"/>
  <c r="P13" i="1" s="1"/>
  <c r="P26" i="1"/>
  <c r="M30" i="1" s="1"/>
  <c r="L4" i="4" s="1"/>
  <c r="L8" i="4" s="1"/>
  <c r="T26" i="1"/>
  <c r="Q30" i="1" s="1"/>
  <c r="Q26" i="1"/>
  <c r="N30" i="1" s="1"/>
  <c r="M4" i="4" s="1"/>
  <c r="M8" i="4" s="1"/>
  <c r="R26" i="1"/>
  <c r="O30" i="1" s="1"/>
  <c r="S26" i="1"/>
  <c r="P30" i="1" s="1"/>
  <c r="O26" i="1"/>
  <c r="L30" i="1" s="1"/>
  <c r="K4" i="4" s="1"/>
  <c r="K8" i="4" s="1"/>
  <c r="N8" i="4" l="1"/>
  <c r="P17" i="1"/>
  <c r="Q11" i="1" s="1"/>
  <c r="P23" i="1"/>
  <c r="P18" i="1"/>
  <c r="Q12" i="1" s="1"/>
  <c r="P24" i="1"/>
  <c r="P19" i="1"/>
  <c r="Q13" i="1" s="1"/>
  <c r="P25" i="1"/>
  <c r="O16" i="1"/>
  <c r="P10" i="1" s="1"/>
  <c r="Q19" i="1" l="1"/>
  <c r="Q25" i="1"/>
  <c r="Q17" i="1"/>
  <c r="Q23" i="1"/>
  <c r="P16" i="1"/>
  <c r="Q10" i="1" s="1"/>
  <c r="P22" i="1"/>
  <c r="Q18" i="1"/>
  <c r="Q24" i="1"/>
  <c r="R13" i="1" l="1"/>
  <c r="R25" i="1" s="1"/>
  <c r="Q16" i="1"/>
  <c r="R10" i="1" s="1"/>
  <c r="Q22" i="1"/>
  <c r="R12" i="1"/>
  <c r="R24" i="1" s="1"/>
  <c r="R11" i="1"/>
  <c r="R23" i="1" s="1"/>
  <c r="R17" i="1" l="1"/>
  <c r="S11" i="1" s="1"/>
  <c r="S23" i="1" s="1"/>
  <c r="R16" i="1"/>
  <c r="S10" i="1" s="1"/>
  <c r="R22" i="1"/>
  <c r="R18" i="1"/>
  <c r="S12" i="1" s="1"/>
  <c r="R19" i="1"/>
  <c r="S13" i="1" s="1"/>
  <c r="S17" i="1" l="1"/>
  <c r="S19" i="1"/>
  <c r="S25" i="1"/>
  <c r="S18" i="1"/>
  <c r="T12" i="1" s="1"/>
  <c r="S24" i="1"/>
  <c r="T11" i="1"/>
  <c r="T23" i="1" s="1"/>
  <c r="S16" i="1"/>
  <c r="T10" i="1" s="1"/>
  <c r="S22" i="1"/>
  <c r="T17" i="1" l="1"/>
  <c r="T13" i="1"/>
  <c r="T25" i="1" s="1"/>
  <c r="T16" i="1"/>
  <c r="T22" i="1"/>
  <c r="T18" i="1"/>
  <c r="T24" i="1"/>
  <c r="T19" i="1" l="1"/>
</calcChain>
</file>

<file path=xl/sharedStrings.xml><?xml version="1.0" encoding="utf-8"?>
<sst xmlns="http://schemas.openxmlformats.org/spreadsheetml/2006/main" count="141" uniqueCount="57">
  <si>
    <t>ARTICLE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</si>
  <si>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</si>
  <si>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</si>
  <si>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</si>
  <si>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</si>
  <si>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</si>
  <si>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</si>
  <si>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</si>
  <si>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</si>
  <si>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</si>
  <si>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</si>
  <si>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</si>
  <si>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</si>
  <si>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T0500LB180M236B</t>
  </si>
  <si>
    <t>T0500LB240M370B</t>
  </si>
  <si>
    <t>T0500LB260B</t>
  </si>
  <si>
    <t>T0500LB330B</t>
  </si>
  <si>
    <t>T0517LB180</t>
  </si>
  <si>
    <t>Total</t>
  </si>
  <si>
    <t>%</t>
  </si>
  <si>
    <t>Rendement Lingot</t>
  </si>
  <si>
    <t>Tonnage 2019</t>
  </si>
  <si>
    <t>2019-01</t>
  </si>
  <si>
    <t>Nombre lingots 2019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</si>
  <si>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</si>
  <si>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</si>
  <si>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</si>
  <si>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</si>
  <si>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</si>
  <si>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</si>
  <si>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</si>
  <si>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</si>
  <si>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Trunnion MCC pour Bombardier</t>
  </si>
  <si>
    <t>Montée en Cadence</t>
  </si>
  <si>
    <t>Ratio</t>
  </si>
  <si>
    <t>Volume</t>
  </si>
  <si>
    <t>Qualification</t>
  </si>
  <si>
    <t>Volume AMS</t>
  </si>
  <si>
    <t>Lingots</t>
  </si>
  <si>
    <t>Lingots corrigés</t>
  </si>
  <si>
    <t>Bombardier</t>
  </si>
  <si>
    <t>Meccachrome</t>
  </si>
  <si>
    <t>AMS4928</t>
  </si>
  <si>
    <t>180 Beta</t>
  </si>
  <si>
    <t>Engagement Lingots</t>
  </si>
  <si>
    <t>Nombre</t>
  </si>
  <si>
    <t xml:space="preserve"> </t>
  </si>
  <si>
    <t>Prod</t>
  </si>
  <si>
    <t>Stock</t>
  </si>
  <si>
    <t>Eq Lingot</t>
  </si>
  <si>
    <t>Engagement</t>
  </si>
  <si>
    <t>Mois Livraison</t>
  </si>
  <si>
    <t>Mois engagement</t>
  </si>
  <si>
    <t>Engt 2017</t>
  </si>
  <si>
    <t>Reste à faire</t>
  </si>
  <si>
    <t>Qualif. Airbus</t>
  </si>
  <si>
    <t>Engagements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</si>
</sst>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0" borderId="2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7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6" borderId="1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0"/>
  <sheetViews>
    <sheetView topLeftCell="A2" zoomScale="90" zoomScaleNormal="90" workbookViewId="0">
      <selection activeCell="H11" sqref="H11"/>
    </sheetView>
  </sheetViews>
  <sheetFormatPr baseColWidth="10" defaultRowHeight="15" x14ac:dyDescent="0.25"/>
  <cols>
    <col min="1" max="1" width="0.85546875" customWidth="1"/>
    <col min="2" max="2" width="18.5703125" customWidth="1"/>
    <col min="15" max="15" width="11.140625" bestFit="1" customWidth="1"/>
    <col min="16" max="17" width="10.140625" customWidth="1"/>
    <col min="18" max="18" width="10.7109375" customWidth="1"/>
    <col min="19" max="19" width="18.85546875" customWidth="1"/>
    <col min="20" max="20" width="11.28515625" style="2" customWidth="1"/>
    <col min="21" max="21" width="12.5703125" customWidth="1"/>
    <col min="22" max="24" width="8.42578125" bestFit="1" customWidth="1"/>
    <col min="25" max="25" width="19.7109375" customWidth="1"/>
    <col min="26" max="26" width="8.42578125" bestFit="1" customWidth="1"/>
  </cols>
  <sheetData>
    <row r="1" spans="2:26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22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10" t="s">
        <v>18</v>
      </c>
      <c r="Z1" s="2"/>
    </row>
    <row r="2" spans="2:26" x14ac:dyDescent="0.25">
      <c r="B2" s="5" t="s">
        <v>13</v>
      </c>
      <c r="C2" s="6"/>
      <c r="D2" s="6">
        <v>5920</v>
      </c>
      <c r="E2" s="6">
        <v>8880</v>
      </c>
      <c r="F2" s="6">
        <v>2960</v>
      </c>
      <c r="G2" s="6">
        <v>8880</v>
      </c>
      <c r="H2" s="6"/>
      <c r="I2" s="6"/>
      <c r="J2" s="6">
        <v>4070</v>
      </c>
      <c r="K2" s="6">
        <v>4070</v>
      </c>
      <c r="L2" s="6">
        <v>9990</v>
      </c>
      <c r="M2" s="6">
        <v>3330</v>
      </c>
      <c r="N2" s="7">
        <v>6105</v>
      </c>
      <c r="O2" s="7">
        <v>6660</v>
      </c>
      <c r="P2" s="7">
        <v>6660</v>
      </c>
      <c r="Q2" s="7">
        <v>9990</v>
      </c>
      <c r="R2" s="7">
        <v>9990</v>
      </c>
      <c r="S2" s="7">
        <v>6660</v>
      </c>
      <c r="T2" s="7">
        <v>6660</v>
      </c>
      <c r="U2" s="8">
        <f>SUM(C2:N2)</f>
        <v>54205</v>
      </c>
      <c r="Y2" s="4" t="s">
        <v>0</v>
      </c>
      <c r="Z2" s="5" t="s">
        <v>20</v>
      </c>
    </row>
    <row r="3" spans="2:26" x14ac:dyDescent="0.25">
      <c r="B3" s="5" t="s">
        <v>14</v>
      </c>
      <c r="C3" s="6">
        <v>2750</v>
      </c>
      <c r="D3" s="6"/>
      <c r="E3" s="6">
        <v>2750</v>
      </c>
      <c r="F3" s="6"/>
      <c r="G3" s="6"/>
      <c r="H3" s="6"/>
      <c r="I3" s="6"/>
      <c r="J3" s="6">
        <v>5500</v>
      </c>
      <c r="K3" s="6"/>
      <c r="L3" s="6"/>
      <c r="M3" s="6">
        <v>2750</v>
      </c>
      <c r="N3" s="7"/>
      <c r="O3" s="7">
        <v>2750</v>
      </c>
      <c r="P3" s="7"/>
      <c r="Q3" s="7">
        <v>2750</v>
      </c>
      <c r="R3" s="7"/>
      <c r="S3" s="7">
        <v>2750</v>
      </c>
      <c r="T3" s="7"/>
      <c r="U3" s="8">
        <f>SUM(C3:N3)</f>
        <v>13750</v>
      </c>
      <c r="Y3" s="5" t="s">
        <v>13</v>
      </c>
      <c r="Z3" s="7">
        <v>5000</v>
      </c>
    </row>
    <row r="4" spans="2:26" x14ac:dyDescent="0.25">
      <c r="B4" s="5" t="s">
        <v>15</v>
      </c>
      <c r="C4" s="6"/>
      <c r="D4" s="6">
        <v>2750</v>
      </c>
      <c r="E4" s="6"/>
      <c r="F4" s="6"/>
      <c r="G4" s="6"/>
      <c r="H4" s="6"/>
      <c r="I4" s="6"/>
      <c r="J4" s="6"/>
      <c r="K4" s="6">
        <v>5500</v>
      </c>
      <c r="L4" s="6">
        <v>5500</v>
      </c>
      <c r="M4" s="6"/>
      <c r="N4" s="7">
        <v>5500</v>
      </c>
      <c r="O4" s="7">
        <v>5500</v>
      </c>
      <c r="P4" s="7"/>
      <c r="Q4" s="7">
        <v>5500</v>
      </c>
      <c r="R4" s="7">
        <v>5500</v>
      </c>
      <c r="S4" s="7"/>
      <c r="T4" s="7">
        <v>5500</v>
      </c>
      <c r="U4" s="8">
        <f>SUM(C4:N4)</f>
        <v>19250</v>
      </c>
      <c r="Y4" s="5" t="s">
        <v>14</v>
      </c>
      <c r="Z4" s="7">
        <v>5000</v>
      </c>
    </row>
    <row r="5" spans="2:26" x14ac:dyDescent="0.25">
      <c r="B5" s="5" t="s">
        <v>16</v>
      </c>
      <c r="C5" s="6">
        <v>6344</v>
      </c>
      <c r="D5" s="6">
        <v>5192</v>
      </c>
      <c r="E5" s="6">
        <v>5192</v>
      </c>
      <c r="F5" s="6"/>
      <c r="G5" s="6">
        <v>2596</v>
      </c>
      <c r="H5" s="6"/>
      <c r="I5" s="6"/>
      <c r="J5" s="6"/>
      <c r="K5" s="6">
        <v>4248</v>
      </c>
      <c r="L5" s="6">
        <v>10620</v>
      </c>
      <c r="M5" s="6"/>
      <c r="N5" s="7">
        <v>8496</v>
      </c>
      <c r="O5" s="7">
        <v>4248</v>
      </c>
      <c r="P5" s="7">
        <v>4248</v>
      </c>
      <c r="Q5" s="7">
        <v>4248</v>
      </c>
      <c r="R5" s="7">
        <v>4248</v>
      </c>
      <c r="S5" s="7">
        <v>4248</v>
      </c>
      <c r="T5" s="7">
        <v>4248</v>
      </c>
      <c r="U5" s="8">
        <f>SUM(C5:N5)</f>
        <v>42688</v>
      </c>
      <c r="Y5" s="5" t="s">
        <v>15</v>
      </c>
      <c r="Z5" s="7">
        <v>5500</v>
      </c>
    </row>
    <row r="6" spans="2:26" x14ac:dyDescent="0.25">
      <c r="B6" s="5" t="s">
        <v>18</v>
      </c>
      <c r="C6" s="8">
        <f>SUM(C2:C5)</f>
        <v>9094</v>
      </c>
      <c r="D6" s="8">
        <f t="shared" ref="D6:N6" si="0">SUM(D2:D5)</f>
        <v>13862</v>
      </c>
      <c r="E6" s="8">
        <f t="shared" si="0"/>
        <v>16822</v>
      </c>
      <c r="F6" s="8">
        <f t="shared" si="0"/>
        <v>2960</v>
      </c>
      <c r="G6" s="8">
        <f t="shared" si="0"/>
        <v>11476</v>
      </c>
      <c r="H6" s="8">
        <f t="shared" si="0"/>
        <v>0</v>
      </c>
      <c r="I6" s="8">
        <f t="shared" si="0"/>
        <v>0</v>
      </c>
      <c r="J6" s="8">
        <f t="shared" si="0"/>
        <v>9570</v>
      </c>
      <c r="K6" s="8">
        <f t="shared" si="0"/>
        <v>13818</v>
      </c>
      <c r="L6" s="8">
        <f t="shared" si="0"/>
        <v>26110</v>
      </c>
      <c r="M6" s="8">
        <f t="shared" si="0"/>
        <v>6080</v>
      </c>
      <c r="N6" s="8">
        <f t="shared" si="0"/>
        <v>20101</v>
      </c>
      <c r="O6" s="8"/>
      <c r="P6" s="8"/>
      <c r="Q6" s="8"/>
      <c r="R6" s="8"/>
      <c r="S6" s="8"/>
      <c r="T6" s="8"/>
      <c r="U6" s="8">
        <f>SUM(C6:N6)</f>
        <v>129893</v>
      </c>
      <c r="Y6" s="5" t="s">
        <v>16</v>
      </c>
      <c r="Z6" s="7">
        <v>5500</v>
      </c>
    </row>
    <row r="7" spans="2:26" x14ac:dyDescent="0.25">
      <c r="B7" s="9"/>
      <c r="C7" s="14">
        <f>C6/SUM($C$6:$N$6)</f>
        <v>7.0011470979960425E-2</v>
      </c>
      <c r="D7" s="14">
        <f t="shared" ref="D7:N7" si="1">D6/SUM($C$6:$N$6)</f>
        <v>0.10671860685333313</v>
      </c>
      <c r="E7" s="14">
        <f t="shared" si="1"/>
        <v>0.12950659388881619</v>
      </c>
      <c r="F7" s="14">
        <f t="shared" si="1"/>
        <v>2.2787987035483053E-2</v>
      </c>
      <c r="G7" s="14">
        <f t="shared" si="1"/>
        <v>8.8349641628109293E-2</v>
      </c>
      <c r="H7" s="14">
        <f t="shared" si="1"/>
        <v>0</v>
      </c>
      <c r="I7" s="14">
        <f t="shared" si="1"/>
        <v>0</v>
      </c>
      <c r="J7" s="14">
        <f t="shared" si="1"/>
        <v>7.3676025651882707E-2</v>
      </c>
      <c r="K7" s="14">
        <f t="shared" si="1"/>
        <v>0.10637986650550837</v>
      </c>
      <c r="L7" s="14">
        <f t="shared" si="1"/>
        <v>0.201011601856913</v>
      </c>
      <c r="M7" s="14">
        <f t="shared" si="1"/>
        <v>4.6807757153965186E-2</v>
      </c>
      <c r="N7" s="14">
        <f t="shared" si="1"/>
        <v>0.15475044844602864</v>
      </c>
      <c r="S7" s="2"/>
    </row>
    <row r="8" spans="2:26" x14ac:dyDescent="0.25">
      <c r="Y8" s="12" t="s">
        <v>21</v>
      </c>
      <c r="Z8" s="7">
        <v>120000</v>
      </c>
    </row>
    <row r="9" spans="2:26" x14ac:dyDescent="0.25">
      <c r="B9" s="4" t="s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Y9" s="12" t="s">
        <v>23</v>
      </c>
      <c r="Z9" s="6">
        <f>1.2*SUM(C$26:N$26)</f>
        <v>31.2</v>
      </c>
    </row>
    <row r="10" spans="2:26" ht="30" x14ac:dyDescent="0.25">
      <c r="B10" s="5" t="s">
        <v>13</v>
      </c>
      <c r="C10" s="8">
        <f>ROUNDUP(C2/$Z3,0)*$Z3</f>
        <v>0</v>
      </c>
      <c r="D10" s="7">
        <f t="shared" ref="D10:N10" si="2">IF(D2-C16&lt;0,0,ROUNDUP((D2-C16)/$Z3,0)*$Z3)</f>
        <v>10000</v>
      </c>
      <c r="E10" s="7">
        <f t="shared" si="2"/>
        <v>5000</v>
      </c>
      <c r="F10" s="7">
        <f t="shared" si="2"/>
        <v>5000</v>
      </c>
      <c r="G10" s="7">
        <f t="shared" si="2"/>
        <v>10000</v>
      </c>
      <c r="H10" s="7">
        <f t="shared" si="2"/>
        <v>0</v>
      </c>
      <c r="I10" s="7">
        <f t="shared" si="2"/>
        <v>0</v>
      </c>
      <c r="J10" s="7">
        <f t="shared" si="2"/>
        <v>5000</v>
      </c>
      <c r="K10" s="7">
        <f t="shared" si="2"/>
        <v>0</v>
      </c>
      <c r="L10" s="7">
        <f t="shared" si="2"/>
        <v>10000</v>
      </c>
      <c r="M10" s="7">
        <f t="shared" si="2"/>
        <v>5000</v>
      </c>
      <c r="N10" s="7">
        <f t="shared" si="2"/>
        <v>5000</v>
      </c>
      <c r="O10" s="7">
        <f t="shared" ref="O10:T10" si="3">IF(O2-N16&lt;0,0,ROUNDUP((O2-N16)/$Z3,0)*$Z3)</f>
        <v>10000</v>
      </c>
      <c r="P10" s="7">
        <f t="shared" si="3"/>
        <v>5000</v>
      </c>
      <c r="Q10" s="7">
        <f t="shared" si="3"/>
        <v>10000</v>
      </c>
      <c r="R10" s="7">
        <f t="shared" si="3"/>
        <v>10000</v>
      </c>
      <c r="S10" s="7">
        <f t="shared" si="3"/>
        <v>5000</v>
      </c>
      <c r="T10" s="7">
        <f t="shared" si="3"/>
        <v>10000</v>
      </c>
      <c r="Y10" s="17" t="s">
        <v>32</v>
      </c>
      <c r="Z10" s="18">
        <v>50000</v>
      </c>
    </row>
    <row r="11" spans="2:26" x14ac:dyDescent="0.25">
      <c r="B11" s="5" t="s">
        <v>14</v>
      </c>
      <c r="C11" s="8">
        <f>ROUNDUP(C3/$Z4,0)*$Z4</f>
        <v>5000</v>
      </c>
      <c r="D11" s="7">
        <f t="shared" ref="D11:N11" si="4">IF(D3-C17&lt;0,0,ROUNDUP((D3-C17)/$Z4,0)*$Z4)</f>
        <v>0</v>
      </c>
      <c r="E11" s="7">
        <f t="shared" si="4"/>
        <v>5000</v>
      </c>
      <c r="F11" s="7">
        <f t="shared" si="4"/>
        <v>0</v>
      </c>
      <c r="G11" s="7">
        <f t="shared" si="4"/>
        <v>0</v>
      </c>
      <c r="H11" s="7">
        <f t="shared" si="4"/>
        <v>0</v>
      </c>
      <c r="I11" s="7">
        <f t="shared" si="4"/>
        <v>0</v>
      </c>
      <c r="J11" s="7">
        <f t="shared" si="4"/>
        <v>5000</v>
      </c>
      <c r="K11" s="7">
        <f t="shared" si="4"/>
        <v>0</v>
      </c>
      <c r="L11" s="7">
        <f t="shared" si="4"/>
        <v>0</v>
      </c>
      <c r="M11" s="7">
        <f t="shared" si="4"/>
        <v>0</v>
      </c>
      <c r="N11" s="7">
        <f t="shared" si="4"/>
        <v>0</v>
      </c>
      <c r="O11" s="7">
        <f t="shared" ref="O11:T11" si="5">IF(O3-N17&lt;0,0,ROUNDUP((O3-N17)/$Z4,0)*$Z4)</f>
        <v>5000</v>
      </c>
      <c r="P11" s="7">
        <f t="shared" si="5"/>
        <v>0</v>
      </c>
      <c r="Q11" s="7">
        <f t="shared" si="5"/>
        <v>0</v>
      </c>
      <c r="R11" s="7">
        <f t="shared" si="5"/>
        <v>0</v>
      </c>
      <c r="S11" s="7">
        <f t="shared" si="5"/>
        <v>5000</v>
      </c>
      <c r="T11" s="7">
        <f t="shared" si="5"/>
        <v>0</v>
      </c>
    </row>
    <row r="12" spans="2:26" x14ac:dyDescent="0.25">
      <c r="B12" s="5" t="s">
        <v>15</v>
      </c>
      <c r="C12" s="8">
        <f>ROUNDUP(C4/$Z5,0)*$Z5</f>
        <v>0</v>
      </c>
      <c r="D12" s="7">
        <f t="shared" ref="D12:N12" si="6">IF(D4-C18&lt;0,0,ROUNDUP((D4-C18)/$Z5,0)*$Z5)</f>
        <v>5500</v>
      </c>
      <c r="E12" s="7">
        <f t="shared" si="6"/>
        <v>0</v>
      </c>
      <c r="F12" s="7">
        <f t="shared" si="6"/>
        <v>0</v>
      </c>
      <c r="G12" s="7">
        <f t="shared" si="6"/>
        <v>0</v>
      </c>
      <c r="H12" s="7">
        <f t="shared" si="6"/>
        <v>0</v>
      </c>
      <c r="I12" s="7">
        <f t="shared" si="6"/>
        <v>0</v>
      </c>
      <c r="J12" s="7">
        <f t="shared" si="6"/>
        <v>0</v>
      </c>
      <c r="K12" s="7">
        <f t="shared" si="6"/>
        <v>5500</v>
      </c>
      <c r="L12" s="7">
        <f t="shared" si="6"/>
        <v>5500</v>
      </c>
      <c r="M12" s="7">
        <f t="shared" si="6"/>
        <v>0</v>
      </c>
      <c r="N12" s="7">
        <f t="shared" si="6"/>
        <v>5500</v>
      </c>
      <c r="O12" s="7">
        <f t="shared" ref="O12:T12" si="7">IF(O4-N18&lt;0,0,ROUNDUP((O4-N18)/$Z5,0)*$Z5)</f>
        <v>5500</v>
      </c>
      <c r="P12" s="7">
        <f t="shared" si="7"/>
        <v>0</v>
      </c>
      <c r="Q12" s="7">
        <f t="shared" si="7"/>
        <v>5500</v>
      </c>
      <c r="R12" s="7">
        <f t="shared" si="7"/>
        <v>5500</v>
      </c>
      <c r="S12" s="7">
        <f t="shared" si="7"/>
        <v>0</v>
      </c>
      <c r="T12" s="7">
        <f t="shared" si="7"/>
        <v>5500</v>
      </c>
    </row>
    <row r="13" spans="2:26" x14ac:dyDescent="0.25">
      <c r="B13" s="5" t="s">
        <v>16</v>
      </c>
      <c r="C13" s="8">
        <f>ROUNDUP(C5/$Z6,0)*$Z6</f>
        <v>11000</v>
      </c>
      <c r="D13" s="7">
        <f t="shared" ref="D13:N13" si="8">IF(D5-C19&lt;0,0,ROUNDUP((D5-C19)/$Z6,0)*$Z6)</f>
        <v>5500</v>
      </c>
      <c r="E13" s="7">
        <f t="shared" si="8"/>
        <v>5500</v>
      </c>
      <c r="F13" s="7">
        <f t="shared" si="8"/>
        <v>0</v>
      </c>
      <c r="G13" s="7">
        <f t="shared" si="8"/>
        <v>0</v>
      </c>
      <c r="H13" s="7">
        <f t="shared" si="8"/>
        <v>0</v>
      </c>
      <c r="I13" s="7">
        <f t="shared" si="8"/>
        <v>0</v>
      </c>
      <c r="J13" s="7">
        <f t="shared" si="8"/>
        <v>0</v>
      </c>
      <c r="K13" s="7">
        <f t="shared" si="8"/>
        <v>5500</v>
      </c>
      <c r="L13" s="7">
        <f t="shared" si="8"/>
        <v>11000</v>
      </c>
      <c r="M13" s="7">
        <f t="shared" si="8"/>
        <v>0</v>
      </c>
      <c r="N13" s="7">
        <f t="shared" si="8"/>
        <v>5500</v>
      </c>
      <c r="O13" s="7">
        <f t="shared" ref="O13:T13" si="9">IF(O5-N19&lt;0,0,ROUNDUP((O5-N19)/$Z6,0)*$Z6)</f>
        <v>5500</v>
      </c>
      <c r="P13" s="7">
        <f t="shared" si="9"/>
        <v>5500</v>
      </c>
      <c r="Q13" s="7">
        <f t="shared" si="9"/>
        <v>5500</v>
      </c>
      <c r="R13" s="7">
        <f t="shared" si="9"/>
        <v>0</v>
      </c>
      <c r="S13" s="7">
        <f t="shared" si="9"/>
        <v>5500</v>
      </c>
      <c r="T13" s="7">
        <f t="shared" si="9"/>
        <v>5500</v>
      </c>
    </row>
    <row r="14" spans="2:26" x14ac:dyDescent="0.25"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26" x14ac:dyDescent="0.25">
      <c r="B15" s="4" t="s"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26" x14ac:dyDescent="0.25">
      <c r="B16" s="5" t="s">
        <v>13</v>
      </c>
      <c r="C16" s="8">
        <f>C10-C2</f>
        <v>0</v>
      </c>
      <c r="D16" s="8">
        <f t="shared" ref="D16:N16" si="10">C16+D10-D2</f>
        <v>4080</v>
      </c>
      <c r="E16" s="8">
        <f t="shared" si="10"/>
        <v>200</v>
      </c>
      <c r="F16" s="8">
        <f t="shared" si="10"/>
        <v>2240</v>
      </c>
      <c r="G16" s="8">
        <f t="shared" si="10"/>
        <v>3360</v>
      </c>
      <c r="H16" s="8">
        <f t="shared" si="10"/>
        <v>3360</v>
      </c>
      <c r="I16" s="8">
        <f t="shared" si="10"/>
        <v>3360</v>
      </c>
      <c r="J16" s="8">
        <f t="shared" si="10"/>
        <v>4290</v>
      </c>
      <c r="K16" s="8">
        <f t="shared" si="10"/>
        <v>220</v>
      </c>
      <c r="L16" s="8">
        <f t="shared" si="10"/>
        <v>230</v>
      </c>
      <c r="M16" s="8">
        <f t="shared" si="10"/>
        <v>1900</v>
      </c>
      <c r="N16" s="8">
        <f t="shared" si="10"/>
        <v>795</v>
      </c>
      <c r="O16" s="8">
        <f t="shared" ref="O16:O19" si="11">N16+O10-O2</f>
        <v>4135</v>
      </c>
      <c r="P16" s="8">
        <f t="shared" ref="P16:P19" si="12">O16+P10-P2</f>
        <v>2475</v>
      </c>
      <c r="Q16" s="8">
        <f t="shared" ref="Q16:Q19" si="13">P16+Q10-Q2</f>
        <v>2485</v>
      </c>
      <c r="R16" s="8">
        <f t="shared" ref="R16:R19" si="14">Q16+R10-R2</f>
        <v>2495</v>
      </c>
      <c r="S16" s="8">
        <f t="shared" ref="S16:S19" si="15">R16+S10-S2</f>
        <v>835</v>
      </c>
      <c r="T16" s="8">
        <f t="shared" ref="T16:T19" si="16">S16+T10-T2</f>
        <v>4175</v>
      </c>
    </row>
    <row r="17" spans="2:23" x14ac:dyDescent="0.25">
      <c r="B17" s="5" t="s">
        <v>14</v>
      </c>
      <c r="C17" s="8">
        <f t="shared" ref="C17:C19" si="17">C11-C3</f>
        <v>2250</v>
      </c>
      <c r="D17" s="8">
        <f t="shared" ref="D17:N17" si="18">C17+D11-D3</f>
        <v>2250</v>
      </c>
      <c r="E17" s="8">
        <f t="shared" si="18"/>
        <v>4500</v>
      </c>
      <c r="F17" s="8">
        <f t="shared" si="18"/>
        <v>4500</v>
      </c>
      <c r="G17" s="8">
        <f t="shared" si="18"/>
        <v>4500</v>
      </c>
      <c r="H17" s="8">
        <f t="shared" si="18"/>
        <v>4500</v>
      </c>
      <c r="I17" s="8">
        <f t="shared" si="18"/>
        <v>4500</v>
      </c>
      <c r="J17" s="8">
        <f t="shared" si="18"/>
        <v>4000</v>
      </c>
      <c r="K17" s="8">
        <f t="shared" si="18"/>
        <v>4000</v>
      </c>
      <c r="L17" s="8">
        <f t="shared" si="18"/>
        <v>4000</v>
      </c>
      <c r="M17" s="8">
        <f t="shared" si="18"/>
        <v>1250</v>
      </c>
      <c r="N17" s="8">
        <f t="shared" si="18"/>
        <v>1250</v>
      </c>
      <c r="O17" s="8">
        <f t="shared" si="11"/>
        <v>3500</v>
      </c>
      <c r="P17" s="8">
        <f t="shared" si="12"/>
        <v>3500</v>
      </c>
      <c r="Q17" s="8">
        <f t="shared" si="13"/>
        <v>750</v>
      </c>
      <c r="R17" s="8">
        <f t="shared" si="14"/>
        <v>750</v>
      </c>
      <c r="S17" s="8">
        <f t="shared" si="15"/>
        <v>3000</v>
      </c>
      <c r="T17" s="8">
        <f t="shared" si="16"/>
        <v>3000</v>
      </c>
    </row>
    <row r="18" spans="2:23" x14ac:dyDescent="0.25">
      <c r="B18" s="5" t="s">
        <v>15</v>
      </c>
      <c r="C18" s="8">
        <f t="shared" si="17"/>
        <v>0</v>
      </c>
      <c r="D18" s="8">
        <f t="shared" ref="D18:N18" si="19">C18+D12-D4</f>
        <v>2750</v>
      </c>
      <c r="E18" s="8">
        <f t="shared" si="19"/>
        <v>2750</v>
      </c>
      <c r="F18" s="8">
        <f t="shared" si="19"/>
        <v>2750</v>
      </c>
      <c r="G18" s="8">
        <f t="shared" si="19"/>
        <v>2750</v>
      </c>
      <c r="H18" s="8">
        <f t="shared" si="19"/>
        <v>2750</v>
      </c>
      <c r="I18" s="8">
        <f t="shared" si="19"/>
        <v>2750</v>
      </c>
      <c r="J18" s="8">
        <f t="shared" si="19"/>
        <v>2750</v>
      </c>
      <c r="K18" s="8">
        <f t="shared" si="19"/>
        <v>2750</v>
      </c>
      <c r="L18" s="8">
        <f t="shared" si="19"/>
        <v>2750</v>
      </c>
      <c r="M18" s="8">
        <f t="shared" si="19"/>
        <v>2750</v>
      </c>
      <c r="N18" s="8">
        <f t="shared" si="19"/>
        <v>2750</v>
      </c>
      <c r="O18" s="8">
        <f t="shared" si="11"/>
        <v>2750</v>
      </c>
      <c r="P18" s="8">
        <f t="shared" si="12"/>
        <v>2750</v>
      </c>
      <c r="Q18" s="8">
        <f t="shared" si="13"/>
        <v>2750</v>
      </c>
      <c r="R18" s="8">
        <f t="shared" si="14"/>
        <v>2750</v>
      </c>
      <c r="S18" s="8">
        <f t="shared" si="15"/>
        <v>2750</v>
      </c>
      <c r="T18" s="8">
        <f t="shared" si="16"/>
        <v>2750</v>
      </c>
    </row>
    <row r="19" spans="2:23" x14ac:dyDescent="0.25">
      <c r="B19" s="5" t="s">
        <v>16</v>
      </c>
      <c r="C19" s="8">
        <f t="shared" si="17"/>
        <v>4656</v>
      </c>
      <c r="D19" s="8">
        <f t="shared" ref="D19:N19" si="20">C19+D13-D5</f>
        <v>4964</v>
      </c>
      <c r="E19" s="8">
        <f t="shared" si="20"/>
        <v>5272</v>
      </c>
      <c r="F19" s="8">
        <f t="shared" si="20"/>
        <v>5272</v>
      </c>
      <c r="G19" s="8">
        <f t="shared" si="20"/>
        <v>2676</v>
      </c>
      <c r="H19" s="8">
        <f t="shared" si="20"/>
        <v>2676</v>
      </c>
      <c r="I19" s="8">
        <f t="shared" si="20"/>
        <v>2676</v>
      </c>
      <c r="J19" s="8">
        <f t="shared" si="20"/>
        <v>2676</v>
      </c>
      <c r="K19" s="8">
        <f t="shared" si="20"/>
        <v>3928</v>
      </c>
      <c r="L19" s="8">
        <f t="shared" si="20"/>
        <v>4308</v>
      </c>
      <c r="M19" s="8">
        <f t="shared" si="20"/>
        <v>4308</v>
      </c>
      <c r="N19" s="8">
        <f t="shared" si="20"/>
        <v>1312</v>
      </c>
      <c r="O19" s="8">
        <f t="shared" si="11"/>
        <v>2564</v>
      </c>
      <c r="P19" s="8">
        <f t="shared" si="12"/>
        <v>3816</v>
      </c>
      <c r="Q19" s="8">
        <f t="shared" si="13"/>
        <v>5068</v>
      </c>
      <c r="R19" s="8">
        <f t="shared" si="14"/>
        <v>820</v>
      </c>
      <c r="S19" s="8">
        <f t="shared" si="15"/>
        <v>2072</v>
      </c>
      <c r="T19" s="8">
        <f t="shared" si="16"/>
        <v>3324</v>
      </c>
    </row>
    <row r="21" spans="2:23" x14ac:dyDescent="0.25"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22</v>
      </c>
      <c r="P21" s="4" t="s">
        <v>24</v>
      </c>
      <c r="Q21" s="4" t="s">
        <v>25</v>
      </c>
      <c r="R21" s="4" t="s">
        <v>26</v>
      </c>
      <c r="S21" s="4" t="s">
        <v>27</v>
      </c>
      <c r="T21" s="4" t="s">
        <v>28</v>
      </c>
    </row>
    <row r="22" spans="2:23" x14ac:dyDescent="0.25">
      <c r="B22" s="5" t="s">
        <v>13</v>
      </c>
      <c r="C22" s="6">
        <f t="shared" ref="C22:N22" si="21">C10/$Z3</f>
        <v>0</v>
      </c>
      <c r="D22" s="6">
        <f t="shared" si="21"/>
        <v>2</v>
      </c>
      <c r="E22" s="6">
        <f t="shared" si="21"/>
        <v>1</v>
      </c>
      <c r="F22" s="6">
        <f t="shared" si="21"/>
        <v>1</v>
      </c>
      <c r="G22" s="6">
        <f t="shared" si="21"/>
        <v>2</v>
      </c>
      <c r="H22" s="6">
        <f t="shared" si="21"/>
        <v>0</v>
      </c>
      <c r="I22" s="6">
        <f t="shared" si="21"/>
        <v>0</v>
      </c>
      <c r="J22" s="6">
        <f t="shared" si="21"/>
        <v>1</v>
      </c>
      <c r="K22" s="6">
        <f t="shared" si="21"/>
        <v>0</v>
      </c>
      <c r="L22" s="6">
        <f t="shared" si="21"/>
        <v>2</v>
      </c>
      <c r="M22" s="6">
        <f t="shared" si="21"/>
        <v>1</v>
      </c>
      <c r="N22" s="6">
        <f t="shared" si="21"/>
        <v>1</v>
      </c>
      <c r="O22" s="6">
        <f t="shared" ref="O22:T22" si="22">O10/$Z3</f>
        <v>2</v>
      </c>
      <c r="P22" s="6">
        <f t="shared" si="22"/>
        <v>1</v>
      </c>
      <c r="Q22" s="6">
        <f t="shared" si="22"/>
        <v>2</v>
      </c>
      <c r="R22" s="6">
        <f t="shared" si="22"/>
        <v>2</v>
      </c>
      <c r="S22" s="6">
        <f t="shared" si="22"/>
        <v>1</v>
      </c>
      <c r="T22" s="6">
        <f t="shared" si="22"/>
        <v>2</v>
      </c>
    </row>
    <row r="23" spans="2:23" x14ac:dyDescent="0.25">
      <c r="B23" s="5" t="s">
        <v>14</v>
      </c>
      <c r="C23" s="6">
        <f t="shared" ref="C23:N23" si="23">C11/$Z4</f>
        <v>1</v>
      </c>
      <c r="D23" s="6">
        <f t="shared" si="23"/>
        <v>0</v>
      </c>
      <c r="E23" s="6">
        <f t="shared" si="23"/>
        <v>1</v>
      </c>
      <c r="F23" s="6">
        <f t="shared" si="23"/>
        <v>0</v>
      </c>
      <c r="G23" s="6">
        <f t="shared" si="23"/>
        <v>0</v>
      </c>
      <c r="H23" s="6">
        <f t="shared" si="23"/>
        <v>0</v>
      </c>
      <c r="I23" s="6">
        <f t="shared" si="23"/>
        <v>0</v>
      </c>
      <c r="J23" s="6">
        <f t="shared" si="23"/>
        <v>1</v>
      </c>
      <c r="K23" s="6">
        <f t="shared" si="23"/>
        <v>0</v>
      </c>
      <c r="L23" s="6">
        <f t="shared" si="23"/>
        <v>0</v>
      </c>
      <c r="M23" s="6">
        <f t="shared" si="23"/>
        <v>0</v>
      </c>
      <c r="N23" s="6">
        <f t="shared" si="23"/>
        <v>0</v>
      </c>
      <c r="O23" s="6">
        <f t="shared" ref="O23:T23" si="24">O11/$Z4</f>
        <v>1</v>
      </c>
      <c r="P23" s="6">
        <f t="shared" si="24"/>
        <v>0</v>
      </c>
      <c r="Q23" s="6">
        <f t="shared" si="24"/>
        <v>0</v>
      </c>
      <c r="R23" s="6">
        <f t="shared" si="24"/>
        <v>0</v>
      </c>
      <c r="S23" s="6">
        <f t="shared" si="24"/>
        <v>1</v>
      </c>
      <c r="T23" s="6">
        <f t="shared" si="24"/>
        <v>0</v>
      </c>
    </row>
    <row r="24" spans="2:23" x14ac:dyDescent="0.25">
      <c r="B24" s="5" t="s">
        <v>15</v>
      </c>
      <c r="C24" s="6">
        <f t="shared" ref="C24:N24" si="25">C12/$Z5</f>
        <v>0</v>
      </c>
      <c r="D24" s="6">
        <f t="shared" si="25"/>
        <v>1</v>
      </c>
      <c r="E24" s="6">
        <f t="shared" si="25"/>
        <v>0</v>
      </c>
      <c r="F24" s="6">
        <f t="shared" si="25"/>
        <v>0</v>
      </c>
      <c r="G24" s="6">
        <f t="shared" si="25"/>
        <v>0</v>
      </c>
      <c r="H24" s="6">
        <f t="shared" si="25"/>
        <v>0</v>
      </c>
      <c r="I24" s="6">
        <f t="shared" si="25"/>
        <v>0</v>
      </c>
      <c r="J24" s="6">
        <f t="shared" si="25"/>
        <v>0</v>
      </c>
      <c r="K24" s="6">
        <f t="shared" si="25"/>
        <v>1</v>
      </c>
      <c r="L24" s="6">
        <f t="shared" si="25"/>
        <v>1</v>
      </c>
      <c r="M24" s="6">
        <f t="shared" si="25"/>
        <v>0</v>
      </c>
      <c r="N24" s="6">
        <f t="shared" si="25"/>
        <v>1</v>
      </c>
      <c r="O24" s="6">
        <f t="shared" ref="O24:T24" si="26">O12/$Z5</f>
        <v>1</v>
      </c>
      <c r="P24" s="6">
        <f t="shared" si="26"/>
        <v>0</v>
      </c>
      <c r="Q24" s="6">
        <f t="shared" si="26"/>
        <v>1</v>
      </c>
      <c r="R24" s="6">
        <f t="shared" si="26"/>
        <v>1</v>
      </c>
      <c r="S24" s="6">
        <f t="shared" si="26"/>
        <v>0</v>
      </c>
      <c r="T24" s="6">
        <f t="shared" si="26"/>
        <v>1</v>
      </c>
    </row>
    <row r="25" spans="2:23" x14ac:dyDescent="0.25">
      <c r="B25" s="5" t="s">
        <v>16</v>
      </c>
      <c r="C25" s="6">
        <f t="shared" ref="C25:N25" si="27">C13/$Z6</f>
        <v>2</v>
      </c>
      <c r="D25" s="6">
        <f t="shared" si="27"/>
        <v>1</v>
      </c>
      <c r="E25" s="6">
        <f t="shared" si="27"/>
        <v>1</v>
      </c>
      <c r="F25" s="6">
        <f t="shared" si="27"/>
        <v>0</v>
      </c>
      <c r="G25" s="6">
        <f t="shared" si="27"/>
        <v>0</v>
      </c>
      <c r="H25" s="6">
        <f t="shared" si="27"/>
        <v>0</v>
      </c>
      <c r="I25" s="6">
        <f t="shared" si="27"/>
        <v>0</v>
      </c>
      <c r="J25" s="6">
        <f t="shared" si="27"/>
        <v>0</v>
      </c>
      <c r="K25" s="6">
        <f t="shared" si="27"/>
        <v>1</v>
      </c>
      <c r="L25" s="6">
        <f t="shared" si="27"/>
        <v>2</v>
      </c>
      <c r="M25" s="6">
        <f t="shared" si="27"/>
        <v>0</v>
      </c>
      <c r="N25" s="6">
        <f t="shared" si="27"/>
        <v>1</v>
      </c>
      <c r="O25" s="6">
        <f t="shared" ref="O25:T25" si="28">O13/$Z6</f>
        <v>1</v>
      </c>
      <c r="P25" s="6">
        <f t="shared" si="28"/>
        <v>1</v>
      </c>
      <c r="Q25" s="6">
        <f t="shared" si="28"/>
        <v>1</v>
      </c>
      <c r="R25" s="6">
        <f t="shared" si="28"/>
        <v>0</v>
      </c>
      <c r="S25" s="6">
        <f t="shared" si="28"/>
        <v>1</v>
      </c>
      <c r="T25" s="6">
        <f t="shared" si="28"/>
        <v>1</v>
      </c>
    </row>
    <row r="26" spans="2:23" x14ac:dyDescent="0.25">
      <c r="B26" s="12" t="s">
        <v>18</v>
      </c>
      <c r="C26" s="6">
        <f>SUM(C22:C25)</f>
        <v>3</v>
      </c>
      <c r="D26" s="6">
        <f t="shared" ref="D26:N26" si="29">SUM(D22:D25)</f>
        <v>4</v>
      </c>
      <c r="E26" s="6">
        <f t="shared" si="29"/>
        <v>3</v>
      </c>
      <c r="F26" s="6">
        <f t="shared" si="29"/>
        <v>1</v>
      </c>
      <c r="G26" s="6">
        <f t="shared" si="29"/>
        <v>2</v>
      </c>
      <c r="H26" s="6">
        <f t="shared" si="29"/>
        <v>0</v>
      </c>
      <c r="I26" s="6">
        <f t="shared" si="29"/>
        <v>0</v>
      </c>
      <c r="J26" s="6">
        <f t="shared" si="29"/>
        <v>2</v>
      </c>
      <c r="K26" s="6">
        <f t="shared" si="29"/>
        <v>2</v>
      </c>
      <c r="L26" s="6">
        <f t="shared" si="29"/>
        <v>5</v>
      </c>
      <c r="M26" s="6">
        <f t="shared" si="29"/>
        <v>1</v>
      </c>
      <c r="N26" s="6">
        <f t="shared" si="29"/>
        <v>3</v>
      </c>
      <c r="O26" s="7">
        <f t="shared" ref="O26:T26" si="30">ROUND($Z$9*C27,0)</f>
        <v>4</v>
      </c>
      <c r="P26" s="7">
        <f t="shared" si="30"/>
        <v>5</v>
      </c>
      <c r="Q26" s="7">
        <f t="shared" si="30"/>
        <v>4</v>
      </c>
      <c r="R26" s="7">
        <f t="shared" si="30"/>
        <v>1</v>
      </c>
      <c r="S26" s="7">
        <f t="shared" si="30"/>
        <v>2</v>
      </c>
      <c r="T26" s="7">
        <f t="shared" si="30"/>
        <v>0</v>
      </c>
    </row>
    <row r="27" spans="2:23" x14ac:dyDescent="0.25">
      <c r="B27" s="12" t="s">
        <v>19</v>
      </c>
      <c r="C27" s="13">
        <f>C26/SUM($C$26:$N$26)</f>
        <v>0.11538461538461539</v>
      </c>
      <c r="D27" s="13">
        <f t="shared" ref="D27:N27" si="31">D26/SUM($C$26:$N$26)</f>
        <v>0.15384615384615385</v>
      </c>
      <c r="E27" s="13">
        <f t="shared" si="31"/>
        <v>0.11538461538461539</v>
      </c>
      <c r="F27" s="13">
        <f t="shared" si="31"/>
        <v>3.8461538461538464E-2</v>
      </c>
      <c r="G27" s="13">
        <f t="shared" si="31"/>
        <v>7.6923076923076927E-2</v>
      </c>
      <c r="H27" s="13">
        <f t="shared" si="31"/>
        <v>0</v>
      </c>
      <c r="I27" s="13">
        <f t="shared" si="31"/>
        <v>0</v>
      </c>
      <c r="J27" s="13">
        <f t="shared" si="31"/>
        <v>7.6923076923076927E-2</v>
      </c>
      <c r="K27" s="13">
        <f t="shared" si="31"/>
        <v>7.6923076923076927E-2</v>
      </c>
      <c r="L27" s="13">
        <f t="shared" si="31"/>
        <v>0.19230769230769232</v>
      </c>
      <c r="M27" s="13">
        <f t="shared" si="31"/>
        <v>3.8461538461538464E-2</v>
      </c>
      <c r="N27" s="13">
        <f t="shared" si="31"/>
        <v>0.11538461538461539</v>
      </c>
      <c r="O27" s="7"/>
      <c r="P27" s="7"/>
      <c r="Q27" s="7"/>
      <c r="R27" s="7"/>
      <c r="S27" s="7"/>
      <c r="T27" s="7"/>
    </row>
    <row r="29" spans="2:23" x14ac:dyDescent="0.25">
      <c r="B29" s="15" t="s">
        <v>44</v>
      </c>
      <c r="C29" s="7" t="s">
        <v>1</v>
      </c>
      <c r="D29" s="7" t="s">
        <v>2</v>
      </c>
      <c r="E29" s="7" t="s">
        <v>3</v>
      </c>
      <c r="F29" s="7" t="s">
        <v>4</v>
      </c>
      <c r="G29" s="7" t="s">
        <v>5</v>
      </c>
      <c r="H29" s="7" t="s">
        <v>6</v>
      </c>
      <c r="I29" s="7" t="s">
        <v>7</v>
      </c>
      <c r="J29" s="7" t="s">
        <v>8</v>
      </c>
      <c r="K29" s="7" t="s">
        <v>9</v>
      </c>
      <c r="L29" s="7" t="s">
        <v>10</v>
      </c>
      <c r="M29" s="7" t="s">
        <v>11</v>
      </c>
      <c r="N29" s="7" t="s">
        <v>12</v>
      </c>
      <c r="O29" s="7" t="s">
        <v>22</v>
      </c>
      <c r="P29" s="7" t="s">
        <v>24</v>
      </c>
      <c r="Q29" s="7" t="s">
        <v>25</v>
      </c>
      <c r="R29" s="7" t="s">
        <v>26</v>
      </c>
      <c r="S29" s="7" t="s">
        <v>27</v>
      </c>
      <c r="T29" s="7" t="s">
        <v>28</v>
      </c>
      <c r="U29" s="7" t="s">
        <v>29</v>
      </c>
      <c r="V29" s="7" t="s">
        <v>30</v>
      </c>
      <c r="W29" s="7" t="s">
        <v>31</v>
      </c>
    </row>
    <row r="30" spans="2:23" x14ac:dyDescent="0.25">
      <c r="B30" s="15" t="s">
        <v>45</v>
      </c>
      <c r="C30" s="6">
        <f>F26</f>
        <v>1</v>
      </c>
      <c r="D30" s="6">
        <f t="shared" ref="D30:Q30" si="32">G26</f>
        <v>2</v>
      </c>
      <c r="E30" s="6">
        <f t="shared" si="32"/>
        <v>0</v>
      </c>
      <c r="F30" s="6">
        <f t="shared" si="32"/>
        <v>0</v>
      </c>
      <c r="G30" s="6">
        <f t="shared" si="32"/>
        <v>2</v>
      </c>
      <c r="H30" s="6">
        <f t="shared" si="32"/>
        <v>2</v>
      </c>
      <c r="I30" s="6">
        <f t="shared" si="32"/>
        <v>5</v>
      </c>
      <c r="J30" s="6">
        <f t="shared" si="32"/>
        <v>1</v>
      </c>
      <c r="K30" s="6">
        <f t="shared" si="32"/>
        <v>3</v>
      </c>
      <c r="L30" s="6">
        <f t="shared" si="32"/>
        <v>4</v>
      </c>
      <c r="M30" s="6">
        <f t="shared" si="32"/>
        <v>5</v>
      </c>
      <c r="N30" s="6">
        <f t="shared" si="32"/>
        <v>4</v>
      </c>
      <c r="O30" s="6">
        <f t="shared" si="32"/>
        <v>1</v>
      </c>
      <c r="P30" s="6">
        <f t="shared" si="32"/>
        <v>2</v>
      </c>
      <c r="Q30" s="6">
        <f t="shared" si="32"/>
        <v>0</v>
      </c>
      <c r="R30" s="28"/>
      <c r="S30" s="28"/>
      <c r="T30" s="28"/>
      <c r="U30" s="28"/>
      <c r="V30" s="28"/>
      <c r="W30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"/>
  <sheetViews>
    <sheetView workbookViewId="0">
      <selection activeCell="F16" sqref="F16"/>
    </sheetView>
  </sheetViews>
  <sheetFormatPr baseColWidth="10" defaultRowHeight="15" x14ac:dyDescent="0.25"/>
  <cols>
    <col min="1" max="1" width="2.42578125" customWidth="1"/>
    <col min="2" max="14" width="11.42578125" style="2"/>
  </cols>
  <sheetData>
    <row r="1" spans="2:23" s="20" customFormat="1" ht="30" x14ac:dyDescent="0.25">
      <c r="B1" s="33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7</v>
      </c>
      <c r="J1" s="29" t="s">
        <v>8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22</v>
      </c>
      <c r="P1" s="29" t="s">
        <v>24</v>
      </c>
      <c r="Q1" s="29" t="s">
        <v>25</v>
      </c>
      <c r="R1" s="36" t="s">
        <v>26</v>
      </c>
      <c r="S1" s="29" t="s">
        <v>27</v>
      </c>
      <c r="T1" s="29" t="s">
        <v>28</v>
      </c>
      <c r="V1" s="30" t="s">
        <v>0</v>
      </c>
      <c r="W1" s="31" t="s">
        <v>20</v>
      </c>
    </row>
    <row r="2" spans="2:23" s="20" customFormat="1" x14ac:dyDescent="0.25">
      <c r="B2" s="34" t="s">
        <v>17</v>
      </c>
      <c r="C2" s="32"/>
      <c r="D2" s="32">
        <v>21600</v>
      </c>
      <c r="E2" s="32">
        <v>48600</v>
      </c>
      <c r="F2" s="32">
        <v>16200</v>
      </c>
      <c r="G2" s="32">
        <v>10800</v>
      </c>
      <c r="H2" s="32">
        <v>16200</v>
      </c>
      <c r="I2" s="32">
        <v>16200</v>
      </c>
      <c r="J2" s="32">
        <v>5400</v>
      </c>
      <c r="K2" s="32">
        <v>16200</v>
      </c>
      <c r="L2" s="32">
        <v>21600</v>
      </c>
      <c r="M2" s="32">
        <v>21600</v>
      </c>
      <c r="N2" s="32">
        <v>10800</v>
      </c>
      <c r="O2" s="32">
        <v>16200</v>
      </c>
      <c r="P2" s="32">
        <v>21600</v>
      </c>
      <c r="Q2" s="32">
        <v>16200</v>
      </c>
      <c r="R2" s="37">
        <v>16200</v>
      </c>
      <c r="S2" s="32">
        <v>5400</v>
      </c>
      <c r="T2" s="32">
        <v>10800</v>
      </c>
      <c r="V2" s="31" t="s">
        <v>17</v>
      </c>
      <c r="W2" s="17">
        <v>5500</v>
      </c>
    </row>
    <row r="3" spans="2:23" x14ac:dyDescent="0.25">
      <c r="B3" s="35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7"/>
      <c r="P3" s="7"/>
      <c r="Q3" s="7"/>
      <c r="R3" s="38"/>
      <c r="S3" s="7"/>
      <c r="T3" s="7"/>
    </row>
    <row r="4" spans="2:23" x14ac:dyDescent="0.25">
      <c r="B4" s="35" t="s">
        <v>47</v>
      </c>
      <c r="C4" s="6">
        <f>ROUNDUP(C2/$W2,0)*$W2</f>
        <v>0</v>
      </c>
      <c r="D4" s="7">
        <f>IF(D2-C5&lt;0,0,ROUNDUP((D2-C5)/$W2,0)*$W2)</f>
        <v>22000</v>
      </c>
      <c r="E4" s="7">
        <f t="shared" ref="E4:T4" si="0">IF(E2-D5&lt;0,0,ROUNDUP((E2-D5)/$W2,0)*$W2)</f>
        <v>49500</v>
      </c>
      <c r="F4" s="7">
        <f t="shared" si="0"/>
        <v>16500</v>
      </c>
      <c r="G4" s="7">
        <f t="shared" si="0"/>
        <v>11000</v>
      </c>
      <c r="H4" s="7">
        <f t="shared" si="0"/>
        <v>16500</v>
      </c>
      <c r="I4" s="7">
        <f t="shared" si="0"/>
        <v>16500</v>
      </c>
      <c r="J4" s="7">
        <f t="shared" si="0"/>
        <v>5500</v>
      </c>
      <c r="K4" s="7">
        <f t="shared" si="0"/>
        <v>16500</v>
      </c>
      <c r="L4" s="7">
        <f t="shared" si="0"/>
        <v>22000</v>
      </c>
      <c r="M4" s="7">
        <f t="shared" si="0"/>
        <v>22000</v>
      </c>
      <c r="N4" s="7">
        <f t="shared" si="0"/>
        <v>11000</v>
      </c>
      <c r="O4" s="7">
        <f t="shared" si="0"/>
        <v>16500</v>
      </c>
      <c r="P4" s="7">
        <f t="shared" si="0"/>
        <v>22000</v>
      </c>
      <c r="Q4" s="7">
        <f t="shared" si="0"/>
        <v>16500</v>
      </c>
      <c r="R4" s="38">
        <f t="shared" si="0"/>
        <v>16500</v>
      </c>
      <c r="S4" s="7">
        <f t="shared" si="0"/>
        <v>5500</v>
      </c>
      <c r="T4" s="7">
        <f t="shared" si="0"/>
        <v>11000</v>
      </c>
    </row>
    <row r="5" spans="2:23" x14ac:dyDescent="0.25">
      <c r="B5" s="35" t="s">
        <v>48</v>
      </c>
      <c r="C5" s="6">
        <f>C4-C2</f>
        <v>0</v>
      </c>
      <c r="D5" s="6">
        <f>D4+C5-D2</f>
        <v>400</v>
      </c>
      <c r="E5" s="6">
        <f t="shared" ref="E5:T5" si="1">E4+D5-E2</f>
        <v>1300</v>
      </c>
      <c r="F5" s="6">
        <f t="shared" si="1"/>
        <v>1600</v>
      </c>
      <c r="G5" s="6">
        <f t="shared" si="1"/>
        <v>1800</v>
      </c>
      <c r="H5" s="6">
        <f t="shared" si="1"/>
        <v>2100</v>
      </c>
      <c r="I5" s="6">
        <f t="shared" si="1"/>
        <v>2400</v>
      </c>
      <c r="J5" s="6">
        <f t="shared" si="1"/>
        <v>2500</v>
      </c>
      <c r="K5" s="6">
        <f t="shared" si="1"/>
        <v>2800</v>
      </c>
      <c r="L5" s="6">
        <f t="shared" si="1"/>
        <v>3200</v>
      </c>
      <c r="M5" s="6">
        <f t="shared" si="1"/>
        <v>3600</v>
      </c>
      <c r="N5" s="6">
        <f t="shared" si="1"/>
        <v>3800</v>
      </c>
      <c r="O5" s="6">
        <f t="shared" si="1"/>
        <v>4100</v>
      </c>
      <c r="P5" s="6">
        <f t="shared" si="1"/>
        <v>4500</v>
      </c>
      <c r="Q5" s="6">
        <f t="shared" si="1"/>
        <v>4800</v>
      </c>
      <c r="R5" s="39">
        <f t="shared" si="1"/>
        <v>5100</v>
      </c>
      <c r="S5" s="6">
        <f t="shared" si="1"/>
        <v>5200</v>
      </c>
      <c r="T5" s="6">
        <f t="shared" si="1"/>
        <v>5400</v>
      </c>
    </row>
    <row r="6" spans="2:23" x14ac:dyDescent="0.25">
      <c r="B6" s="35" t="s">
        <v>49</v>
      </c>
      <c r="C6" s="5"/>
      <c r="D6" s="6">
        <f>D4/$W$2</f>
        <v>4</v>
      </c>
      <c r="E6" s="6">
        <f t="shared" ref="E6:T6" si="2">E4/$W$2</f>
        <v>9</v>
      </c>
      <c r="F6" s="6">
        <f t="shared" si="2"/>
        <v>3</v>
      </c>
      <c r="G6" s="6">
        <f t="shared" si="2"/>
        <v>2</v>
      </c>
      <c r="H6" s="6">
        <f t="shared" si="2"/>
        <v>3</v>
      </c>
      <c r="I6" s="6">
        <f t="shared" si="2"/>
        <v>3</v>
      </c>
      <c r="J6" s="6">
        <f t="shared" si="2"/>
        <v>1</v>
      </c>
      <c r="K6" s="6">
        <f t="shared" si="2"/>
        <v>3</v>
      </c>
      <c r="L6" s="6">
        <f t="shared" si="2"/>
        <v>4</v>
      </c>
      <c r="M6" s="6">
        <f t="shared" si="2"/>
        <v>4</v>
      </c>
      <c r="N6" s="6">
        <f t="shared" si="2"/>
        <v>2</v>
      </c>
      <c r="O6" s="6">
        <f t="shared" si="2"/>
        <v>3</v>
      </c>
      <c r="P6" s="6">
        <f t="shared" si="2"/>
        <v>4</v>
      </c>
      <c r="Q6" s="6">
        <f t="shared" si="2"/>
        <v>3</v>
      </c>
      <c r="R6" s="6">
        <f t="shared" si="2"/>
        <v>3</v>
      </c>
      <c r="S6" s="6">
        <f t="shared" si="2"/>
        <v>1</v>
      </c>
      <c r="T6" s="6">
        <f t="shared" si="2"/>
        <v>2</v>
      </c>
    </row>
    <row r="7" spans="2:23" x14ac:dyDescent="0.25">
      <c r="B7" s="2" t="s">
        <v>50</v>
      </c>
      <c r="C7" s="6">
        <f>F6</f>
        <v>3</v>
      </c>
      <c r="D7" s="6">
        <f t="shared" ref="D7:Q7" si="3">G6</f>
        <v>2</v>
      </c>
      <c r="E7" s="6">
        <f t="shared" si="3"/>
        <v>3</v>
      </c>
      <c r="F7" s="6">
        <f t="shared" si="3"/>
        <v>3</v>
      </c>
      <c r="G7" s="6">
        <f t="shared" si="3"/>
        <v>1</v>
      </c>
      <c r="H7" s="6">
        <f t="shared" si="3"/>
        <v>3</v>
      </c>
      <c r="I7" s="6">
        <f t="shared" si="3"/>
        <v>4</v>
      </c>
      <c r="J7" s="6">
        <f t="shared" si="3"/>
        <v>4</v>
      </c>
      <c r="K7" s="6">
        <f t="shared" si="3"/>
        <v>2</v>
      </c>
      <c r="L7" s="6">
        <f t="shared" si="3"/>
        <v>3</v>
      </c>
      <c r="M7" s="6">
        <f t="shared" si="3"/>
        <v>4</v>
      </c>
      <c r="N7" s="6">
        <f t="shared" si="3"/>
        <v>3</v>
      </c>
      <c r="O7" s="6">
        <f t="shared" si="3"/>
        <v>3</v>
      </c>
      <c r="P7" s="6">
        <f t="shared" si="3"/>
        <v>1</v>
      </c>
      <c r="Q7" s="6">
        <f t="shared" si="3"/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>
      <selection activeCell="H12" sqref="H12"/>
    </sheetView>
  </sheetViews>
  <sheetFormatPr baseColWidth="10" defaultRowHeight="15" x14ac:dyDescent="0.25"/>
  <cols>
    <col min="1" max="1" width="17.42578125" style="2" customWidth="1"/>
    <col min="16" max="17" width="11.42578125" style="2"/>
  </cols>
  <sheetData>
    <row r="1" spans="1:17" ht="6.75" customHeight="1" x14ac:dyDescent="0.25"/>
    <row r="2" spans="1:17" x14ac:dyDescent="0.25">
      <c r="A2" s="43" t="s">
        <v>52</v>
      </c>
      <c r="B2" s="21">
        <v>43101</v>
      </c>
      <c r="C2" s="21">
        <v>43132</v>
      </c>
      <c r="D2" s="21">
        <v>43160</v>
      </c>
      <c r="E2" s="21">
        <v>43191</v>
      </c>
      <c r="F2" s="21">
        <v>43221</v>
      </c>
      <c r="G2" s="21">
        <v>43252</v>
      </c>
      <c r="H2" s="21">
        <v>43282</v>
      </c>
      <c r="I2" s="21">
        <v>43313</v>
      </c>
      <c r="J2" s="21">
        <v>43344</v>
      </c>
      <c r="K2" s="21">
        <v>43374</v>
      </c>
      <c r="L2" s="21">
        <v>43405</v>
      </c>
      <c r="M2" s="21">
        <v>43435</v>
      </c>
      <c r="P2" s="2" t="s">
        <v>35</v>
      </c>
      <c r="Q2" s="2">
        <v>289</v>
      </c>
    </row>
    <row r="3" spans="1:17" x14ac:dyDescent="0.25">
      <c r="A3" s="45" t="s">
        <v>51</v>
      </c>
      <c r="B3" s="21">
        <v>43191</v>
      </c>
      <c r="C3" s="21">
        <v>43221</v>
      </c>
      <c r="D3" s="21">
        <v>43252</v>
      </c>
      <c r="E3" s="21">
        <v>43282</v>
      </c>
      <c r="F3" s="21">
        <v>43313</v>
      </c>
      <c r="G3" s="21">
        <v>43344</v>
      </c>
      <c r="H3" s="21">
        <v>43374</v>
      </c>
      <c r="I3" s="21">
        <v>43405</v>
      </c>
      <c r="J3" s="21">
        <v>43435</v>
      </c>
      <c r="K3" s="21">
        <v>43466</v>
      </c>
      <c r="L3" s="21">
        <v>43497</v>
      </c>
      <c r="O3" s="2" t="s">
        <v>53</v>
      </c>
      <c r="P3" s="2">
        <v>29</v>
      </c>
      <c r="Q3"/>
    </row>
    <row r="4" spans="1:17" ht="30" x14ac:dyDescent="0.25">
      <c r="A4" s="44" t="s">
        <v>33</v>
      </c>
      <c r="B4" s="22">
        <v>4</v>
      </c>
      <c r="C4" s="22">
        <v>3</v>
      </c>
      <c r="D4" s="22">
        <v>3</v>
      </c>
      <c r="E4" s="22">
        <v>4</v>
      </c>
      <c r="F4" s="22">
        <v>4</v>
      </c>
      <c r="G4" s="22">
        <v>9</v>
      </c>
      <c r="H4" s="22">
        <v>9</v>
      </c>
      <c r="I4" s="22">
        <v>0</v>
      </c>
      <c r="J4" s="22">
        <v>13</v>
      </c>
      <c r="K4" s="22">
        <v>13</v>
      </c>
      <c r="L4" s="22">
        <v>14</v>
      </c>
      <c r="M4" s="22">
        <v>11</v>
      </c>
      <c r="P4" s="46" t="s">
        <v>54</v>
      </c>
      <c r="Q4" s="46">
        <f>Q2-P3</f>
        <v>260</v>
      </c>
    </row>
    <row r="5" spans="1:17" x14ac:dyDescent="0.25">
      <c r="A5" s="7" t="s">
        <v>34</v>
      </c>
      <c r="B5" s="26"/>
      <c r="C5" s="26"/>
      <c r="D5" s="26">
        <f>D4/SUM($D$4:$J$4)</f>
        <v>7.1428571428571425E-2</v>
      </c>
      <c r="E5" s="26">
        <f t="shared" ref="E5:J5" si="0">E4/SUM($D$4:$J$4)</f>
        <v>9.5238095238095233E-2</v>
      </c>
      <c r="F5" s="26">
        <f t="shared" si="0"/>
        <v>9.5238095238095233E-2</v>
      </c>
      <c r="G5" s="26">
        <f t="shared" si="0"/>
        <v>0.21428571428571427</v>
      </c>
      <c r="H5" s="26">
        <f t="shared" si="0"/>
        <v>0.21428571428571427</v>
      </c>
      <c r="I5" s="26">
        <f t="shared" si="0"/>
        <v>0</v>
      </c>
      <c r="J5" s="26">
        <f t="shared" si="0"/>
        <v>0.30952380952380953</v>
      </c>
      <c r="K5" s="26"/>
      <c r="L5" s="26"/>
      <c r="M5" s="26"/>
    </row>
    <row r="6" spans="1:17" ht="30" x14ac:dyDescent="0.25">
      <c r="A6" s="7" t="s">
        <v>37</v>
      </c>
      <c r="B6" s="42" t="s">
        <v>36</v>
      </c>
      <c r="C6" s="42"/>
      <c r="D6" s="47">
        <f>$Q$4*D5</f>
        <v>18.571428571428569</v>
      </c>
      <c r="E6" s="47">
        <f t="shared" ref="E6:K6" si="1">$Q$4*E5</f>
        <v>24.761904761904759</v>
      </c>
      <c r="F6" s="47">
        <f t="shared" si="1"/>
        <v>24.761904761904759</v>
      </c>
      <c r="G6" s="47">
        <f t="shared" si="1"/>
        <v>55.714285714285708</v>
      </c>
      <c r="H6" s="47">
        <f t="shared" si="1"/>
        <v>55.714285714285708</v>
      </c>
      <c r="I6" s="47">
        <f t="shared" si="1"/>
        <v>0</v>
      </c>
      <c r="J6" s="47">
        <f t="shared" si="1"/>
        <v>80.476190476190482</v>
      </c>
      <c r="K6" s="47">
        <f t="shared" si="1"/>
        <v>0</v>
      </c>
      <c r="L6" s="23">
        <f t="shared" ref="L6:M6" si="2">$Q$2*L5</f>
        <v>0</v>
      </c>
      <c r="M6" s="23">
        <f t="shared" si="2"/>
        <v>0</v>
      </c>
      <c r="P6" s="16" t="s">
        <v>20</v>
      </c>
      <c r="Q6" s="2">
        <v>5.5</v>
      </c>
    </row>
    <row r="7" spans="1:17" x14ac:dyDescent="0.25">
      <c r="A7" s="7" t="s">
        <v>38</v>
      </c>
      <c r="B7" s="19"/>
      <c r="C7" s="19"/>
      <c r="D7" s="24">
        <f>D6/$Q$6</f>
        <v>3.3766233766233764</v>
      </c>
      <c r="E7" s="24">
        <f t="shared" ref="E7:M7" si="3">E6/$Q$6</f>
        <v>4.5021645021645016</v>
      </c>
      <c r="F7" s="24">
        <f t="shared" si="3"/>
        <v>4.5021645021645016</v>
      </c>
      <c r="G7" s="24">
        <f t="shared" si="3"/>
        <v>10.129870129870129</v>
      </c>
      <c r="H7" s="24">
        <f t="shared" si="3"/>
        <v>10.129870129870129</v>
      </c>
      <c r="I7" s="24">
        <f t="shared" si="3"/>
        <v>0</v>
      </c>
      <c r="J7" s="24">
        <f t="shared" si="3"/>
        <v>14.632034632034634</v>
      </c>
      <c r="K7" s="24">
        <f t="shared" si="3"/>
        <v>0</v>
      </c>
      <c r="L7" s="24">
        <f t="shared" si="3"/>
        <v>0</v>
      </c>
      <c r="M7" s="24">
        <f t="shared" si="3"/>
        <v>0</v>
      </c>
    </row>
    <row r="8" spans="1:17" x14ac:dyDescent="0.25">
      <c r="A8" s="7" t="s">
        <v>39</v>
      </c>
      <c r="B8" s="11"/>
      <c r="C8" s="11"/>
      <c r="D8" s="7">
        <v>2</v>
      </c>
      <c r="E8" s="7">
        <v>4</v>
      </c>
      <c r="F8" s="7">
        <v>4</v>
      </c>
      <c r="G8" s="7">
        <v>9</v>
      </c>
      <c r="H8" s="7">
        <v>9</v>
      </c>
      <c r="I8" s="7">
        <v>0</v>
      </c>
      <c r="J8" s="7">
        <v>12</v>
      </c>
      <c r="K8" s="7">
        <v>12</v>
      </c>
      <c r="L8" s="7">
        <v>12</v>
      </c>
      <c r="M8" s="7">
        <v>12</v>
      </c>
    </row>
    <row r="11" spans="1:17" x14ac:dyDescent="0.25">
      <c r="O11">
        <f>75/5.5</f>
        <v>13.636363636363637</v>
      </c>
    </row>
  </sheetData>
  <mergeCells count="1">
    <mergeCell ref="B6:C6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tabSelected="1" workbookViewId="0">
      <selection activeCell="E17" sqref="E17"/>
    </sheetView>
  </sheetViews>
  <sheetFormatPr baseColWidth="10" defaultRowHeight="15" x14ac:dyDescent="0.25"/>
  <cols>
    <col min="1" max="1" width="13.7109375" customWidth="1"/>
    <col min="2" max="2" width="13" customWidth="1"/>
    <col min="4" max="4" width="11.5703125" customWidth="1"/>
  </cols>
  <sheetData>
    <row r="2" spans="1:14" x14ac:dyDescent="0.25">
      <c r="A2" s="48" t="s">
        <v>56</v>
      </c>
      <c r="B2" s="21">
        <v>43101</v>
      </c>
      <c r="C2" s="21">
        <v>43132</v>
      </c>
      <c r="D2" s="21">
        <v>43160</v>
      </c>
      <c r="E2" s="21">
        <v>43191</v>
      </c>
      <c r="F2" s="21">
        <v>43221</v>
      </c>
      <c r="G2" s="21">
        <v>43252</v>
      </c>
      <c r="H2" s="21">
        <v>43282</v>
      </c>
      <c r="I2" s="21">
        <v>43313</v>
      </c>
      <c r="J2" s="21">
        <v>43344</v>
      </c>
      <c r="K2" s="21">
        <v>43374</v>
      </c>
      <c r="L2" s="21">
        <v>43405</v>
      </c>
      <c r="M2" s="21">
        <v>43435</v>
      </c>
    </row>
    <row r="3" spans="1:14" x14ac:dyDescent="0.25">
      <c r="A3" s="7" t="s">
        <v>55</v>
      </c>
      <c r="B3" s="7"/>
      <c r="C3" s="7">
        <v>3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</row>
    <row r="4" spans="1:14" x14ac:dyDescent="0.25">
      <c r="A4" s="7" t="s">
        <v>40</v>
      </c>
      <c r="B4" s="27"/>
      <c r="C4" s="27"/>
      <c r="D4" s="27"/>
      <c r="E4" s="7">
        <f>'Prévisions Bombardier'!F30</f>
        <v>0</v>
      </c>
      <c r="F4" s="7">
        <f>'Prévisions Bombardier'!G30</f>
        <v>2</v>
      </c>
      <c r="G4" s="7">
        <f>'Prévisions Bombardier'!H30</f>
        <v>2</v>
      </c>
      <c r="H4" s="7">
        <f>'Prévisions Bombardier'!I30</f>
        <v>5</v>
      </c>
      <c r="I4" s="7">
        <f>'Prévisions Bombardier'!J30</f>
        <v>1</v>
      </c>
      <c r="J4" s="7">
        <f>'Prévisions Bombardier'!K30</f>
        <v>3</v>
      </c>
      <c r="K4" s="7">
        <f>'Prévisions Bombardier'!L30</f>
        <v>4</v>
      </c>
      <c r="L4" s="7">
        <f>'Prévisions Bombardier'!M30</f>
        <v>5</v>
      </c>
      <c r="M4" s="7">
        <f>'Prévisions Bombardier'!N30</f>
        <v>4</v>
      </c>
    </row>
    <row r="5" spans="1:14" x14ac:dyDescent="0.25">
      <c r="A5" s="7" t="s">
        <v>41</v>
      </c>
      <c r="B5" s="11"/>
      <c r="C5" s="11"/>
      <c r="D5" s="25">
        <v>1</v>
      </c>
      <c r="E5" s="25"/>
      <c r="F5" s="25">
        <v>1</v>
      </c>
      <c r="G5" s="25"/>
      <c r="H5" s="25">
        <v>1</v>
      </c>
      <c r="I5" s="25"/>
      <c r="J5" s="25">
        <v>1</v>
      </c>
      <c r="K5" s="25"/>
      <c r="L5" s="25">
        <v>1</v>
      </c>
      <c r="M5" s="25"/>
    </row>
    <row r="6" spans="1:14" x14ac:dyDescent="0.25">
      <c r="A6" s="25" t="s">
        <v>42</v>
      </c>
      <c r="B6" s="7">
        <f>'AMS4928'!B8</f>
        <v>0</v>
      </c>
      <c r="C6" s="7">
        <f>'AMS4928'!C8</f>
        <v>0</v>
      </c>
      <c r="D6" s="7">
        <f>'AMS4928'!D8</f>
        <v>2</v>
      </c>
      <c r="E6" s="7">
        <f>'AMS4928'!E8</f>
        <v>4</v>
      </c>
      <c r="F6" s="7">
        <f>'AMS4928'!F8</f>
        <v>4</v>
      </c>
      <c r="G6" s="7">
        <f>'AMS4928'!G8</f>
        <v>9</v>
      </c>
      <c r="H6" s="7">
        <f>'AMS4928'!H8</f>
        <v>9</v>
      </c>
      <c r="I6" s="7">
        <f>'AMS4928'!I8</f>
        <v>0</v>
      </c>
      <c r="J6" s="7">
        <f>'AMS4928'!J8</f>
        <v>12</v>
      </c>
      <c r="K6" s="7">
        <f>'AMS4928'!K8</f>
        <v>12</v>
      </c>
      <c r="L6" s="7">
        <f>'AMS4928'!L8</f>
        <v>12</v>
      </c>
      <c r="M6" s="7">
        <f>'AMS4928'!M8</f>
        <v>12</v>
      </c>
    </row>
    <row r="7" spans="1:14" x14ac:dyDescent="0.25">
      <c r="A7" s="25" t="s">
        <v>43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7">
        <f>ROUND('Prévisions 180 Beta'!M7*0.7,0)</f>
        <v>3</v>
      </c>
      <c r="M7" s="7">
        <f>ROUND('Prévisions 180 Beta'!N7*0.7,0)</f>
        <v>2</v>
      </c>
      <c r="N7" s="1" t="s">
        <v>18</v>
      </c>
    </row>
    <row r="8" spans="1:14" x14ac:dyDescent="0.25">
      <c r="A8" s="12" t="s">
        <v>18</v>
      </c>
      <c r="B8" s="7">
        <f>SUM(B3:B7)</f>
        <v>0</v>
      </c>
      <c r="C8" s="7">
        <f t="shared" ref="C8:M8" si="0">SUM(C3:C7)</f>
        <v>3</v>
      </c>
      <c r="D8" s="7">
        <f t="shared" si="0"/>
        <v>4</v>
      </c>
      <c r="E8" s="7">
        <f t="shared" si="0"/>
        <v>4</v>
      </c>
      <c r="F8" s="7">
        <f t="shared" si="0"/>
        <v>7</v>
      </c>
      <c r="G8" s="7">
        <f t="shared" si="0"/>
        <v>11</v>
      </c>
      <c r="H8" s="7">
        <f t="shared" si="0"/>
        <v>15</v>
      </c>
      <c r="I8" s="7">
        <f t="shared" si="0"/>
        <v>1</v>
      </c>
      <c r="J8" s="7">
        <f t="shared" si="0"/>
        <v>16</v>
      </c>
      <c r="K8" s="7">
        <f t="shared" si="0"/>
        <v>16</v>
      </c>
      <c r="L8" s="7">
        <f t="shared" si="0"/>
        <v>21</v>
      </c>
      <c r="M8" s="7">
        <f t="shared" si="0"/>
        <v>18</v>
      </c>
      <c r="N8" s="41">
        <f>SUM(B8:M8)</f>
        <v>116</v>
      </c>
    </row>
    <row r="12" spans="1:14" x14ac:dyDescent="0.25">
      <c r="I12">
        <f>45*5.5</f>
        <v>247.5</v>
      </c>
    </row>
    <row r="13" spans="1:14" x14ac:dyDescent="0.25">
      <c r="M13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Prévisions Bombardier</vt:lpstr>
      <vt:lpstr>Prévisions 180 Beta</vt:lpstr>
      <vt:lpstr>AMS4928</vt:lpstr>
      <vt:lpstr>Consolidation</vt:lpstr>
      <vt:lpstr>'AMS4928'!Zone_d_impression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Fabien Havez</cp:lastModifiedBy>
  <cp:lastPrinted>2018-01-31T16:00:46Z</cp:lastPrinted>
  <dcterms:created xsi:type="dcterms:W3CDTF">2018-01-23T07:22:25Z</dcterms:created>
  <dcterms:modified xsi:type="dcterms:W3CDTF">2018-01-31T21:02:32Z</dcterms:modified>
</cp:coreProperties>
</file>