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9945" windowHeight="8340" activeTab="2"/>
  </bookViews>
  <sheets>
    <sheet name="Process" sheetId="1" r:id="rId1"/>
    <sheet name="Essais" sheetId="2" r:id="rId2"/>
    <sheet name="Synthèse-Prix" sheetId="3" r:id="rId3"/>
    <sheet name="Feuil1" sheetId="4" state="hidden" r:id="rId4"/>
  </sheets>
  <externalReferences>
    <externalReference r:id="rId5"/>
    <externalReference r:id="rId6"/>
    <externalReference r:id="rId7"/>
  </externalReferences>
  <definedNames>
    <definedName name="liste_CdC">'[1]Code OP_CDC'!$A$2:$EI$50</definedName>
    <definedName name="Liste_CdC_selon_CodeOpé">OFFSET(liste_CdC,0,MATCH([2]Process!$A1,Liste_CodeOpé,0)-1,,1)</definedName>
    <definedName name="Liste_CdC_Tronque_selon_CodeOpé">OFFSET(Liste_CdC_selon_CodeOpé,0,0,COUNTA(Liste_CdC_selon_CodeOpé))</definedName>
    <definedName name="Liste_CodeOpé">'[1]Code OP_CDC'!$A$1:$EI$1</definedName>
    <definedName name="_xlnm.Print_Area" localSheetId="0">Process!$A$1:$R$93</definedName>
  </definedNames>
  <calcPr calcId="145621"/>
</workbook>
</file>

<file path=xl/calcChain.xml><?xml version="1.0" encoding="utf-8"?>
<calcChain xmlns="http://schemas.openxmlformats.org/spreadsheetml/2006/main">
  <c r="E72" i="3" l="1"/>
  <c r="O12" i="1"/>
  <c r="E73" i="3"/>
  <c r="E74" i="3" s="1"/>
  <c r="I26" i="3" s="1"/>
  <c r="L26" i="3" s="1"/>
  <c r="J75" i="1"/>
  <c r="K75" i="1"/>
  <c r="F25" i="3"/>
  <c r="L75" i="1"/>
  <c r="I75" i="1"/>
  <c r="F23" i="3"/>
  <c r="L23" i="3" s="1"/>
  <c r="D55" i="1"/>
  <c r="D59" i="1"/>
  <c r="D63" i="1"/>
  <c r="D67" i="1"/>
  <c r="D71" i="1"/>
  <c r="A81" i="1"/>
  <c r="M43" i="1"/>
  <c r="M47" i="1"/>
  <c r="E47" i="1"/>
  <c r="F47" i="1"/>
  <c r="G47" i="1"/>
  <c r="D47" i="1"/>
  <c r="P67" i="1"/>
  <c r="O67" i="1"/>
  <c r="Q67" i="1"/>
  <c r="P63" i="1"/>
  <c r="R63" i="1"/>
  <c r="O63" i="1"/>
  <c r="Q63" i="1"/>
  <c r="P59" i="1"/>
  <c r="R59" i="1"/>
  <c r="O59" i="1"/>
  <c r="P55" i="1"/>
  <c r="O55" i="1"/>
  <c r="Q55" i="1"/>
  <c r="P51" i="1"/>
  <c r="R51" i="1"/>
  <c r="O51" i="1"/>
  <c r="Q51" i="1"/>
  <c r="Q71" i="1"/>
  <c r="H31" i="3"/>
  <c r="H36" i="3" s="1"/>
  <c r="P47" i="1"/>
  <c r="R47" i="1"/>
  <c r="O47" i="1"/>
  <c r="Q47" i="1"/>
  <c r="P43" i="1"/>
  <c r="R43" i="1"/>
  <c r="O43" i="1"/>
  <c r="Q43" i="1"/>
  <c r="P39" i="1"/>
  <c r="R39" i="1"/>
  <c r="O39" i="1"/>
  <c r="P35" i="1"/>
  <c r="R35" i="1"/>
  <c r="O35" i="1"/>
  <c r="Q35" i="1"/>
  <c r="P31" i="1"/>
  <c r="O31" i="1"/>
  <c r="P27" i="1"/>
  <c r="O27" i="1"/>
  <c r="Q27" i="1"/>
  <c r="F24" i="3"/>
  <c r="L24" i="3" s="1"/>
  <c r="F26" i="3"/>
  <c r="D43" i="1"/>
  <c r="E43" i="1"/>
  <c r="R55" i="1"/>
  <c r="M17" i="3"/>
  <c r="R27" i="1"/>
  <c r="R31" i="1"/>
  <c r="R67" i="1"/>
  <c r="M12" i="1"/>
  <c r="M23" i="1"/>
  <c r="M1" i="3"/>
  <c r="K81" i="2"/>
  <c r="K31" i="3"/>
  <c r="G59" i="1"/>
  <c r="G63" i="1"/>
  <c r="F55" i="1"/>
  <c r="G43" i="1"/>
  <c r="E35" i="1"/>
  <c r="K42" i="2"/>
  <c r="J42" i="2"/>
  <c r="K39" i="2"/>
  <c r="J39" i="2"/>
  <c r="K36" i="2"/>
  <c r="J36" i="2"/>
  <c r="K33" i="2"/>
  <c r="J33" i="2"/>
  <c r="K30" i="2"/>
  <c r="J30" i="2"/>
  <c r="E71" i="1"/>
  <c r="B81" i="1"/>
  <c r="E81" i="1"/>
  <c r="G71" i="1"/>
  <c r="G81" i="1"/>
  <c r="E11" i="2"/>
  <c r="G27" i="1"/>
  <c r="Q59" i="1"/>
  <c r="F35" i="1"/>
  <c r="G35" i="1"/>
  <c r="Q39" i="1"/>
  <c r="F23" i="1"/>
  <c r="F27" i="1"/>
  <c r="Q31" i="1"/>
  <c r="M2" i="3"/>
  <c r="M3" i="3"/>
  <c r="M4" i="3"/>
  <c r="G5" i="3"/>
  <c r="M5" i="3"/>
  <c r="D6" i="3"/>
  <c r="F71" i="1"/>
  <c r="D11" i="3"/>
  <c r="D57" i="3" s="1"/>
  <c r="M7" i="3"/>
  <c r="F11" i="3"/>
  <c r="F57" i="3" s="1"/>
  <c r="J45" i="2"/>
  <c r="J48" i="2"/>
  <c r="J78" i="2"/>
  <c r="J51" i="2"/>
  <c r="J54" i="2"/>
  <c r="J57" i="2"/>
  <c r="J60" i="2"/>
  <c r="J63" i="2"/>
  <c r="J66" i="2"/>
  <c r="J69" i="2"/>
  <c r="J72" i="2"/>
  <c r="J75" i="2"/>
  <c r="K32" i="3"/>
  <c r="H64" i="3" s="1"/>
  <c r="H65" i="3" s="1"/>
  <c r="H57" i="3"/>
  <c r="K57" i="3"/>
  <c r="K1" i="2"/>
  <c r="K2" i="2"/>
  <c r="K3" i="2"/>
  <c r="K4" i="2"/>
  <c r="F5" i="2"/>
  <c r="C6" i="2"/>
  <c r="K6" i="2"/>
  <c r="K7" i="2"/>
  <c r="C11" i="2"/>
  <c r="G11" i="2"/>
  <c r="I11" i="2"/>
  <c r="K45" i="2"/>
  <c r="K48" i="2"/>
  <c r="D23" i="1"/>
  <c r="G17" i="3"/>
  <c r="R71" i="1"/>
  <c r="H32" i="3"/>
  <c r="M27" i="1"/>
  <c r="H27" i="1"/>
  <c r="R6" i="1"/>
  <c r="A11" i="2"/>
  <c r="B11" i="3"/>
  <c r="B57" i="3" s="1"/>
  <c r="H31" i="1"/>
  <c r="M31" i="1"/>
  <c r="K5" i="2"/>
  <c r="M6" i="3"/>
  <c r="H35" i="1"/>
  <c r="H47" i="1"/>
  <c r="M35" i="1"/>
  <c r="M39" i="1"/>
  <c r="H43" i="1"/>
  <c r="H39" i="1"/>
  <c r="H51" i="1"/>
  <c r="M51" i="1"/>
  <c r="H55" i="1"/>
  <c r="M55" i="1"/>
  <c r="H59" i="1"/>
  <c r="M59" i="1"/>
  <c r="M63" i="1"/>
  <c r="H63" i="1"/>
  <c r="M67" i="1"/>
  <c r="H71" i="1"/>
  <c r="M71" i="1"/>
  <c r="H67" i="1"/>
  <c r="M57" i="3"/>
  <c r="Q81" i="1"/>
  <c r="J11" i="2"/>
  <c r="M11" i="3"/>
  <c r="H37" i="3" s="1"/>
  <c r="R81" i="1"/>
  <c r="K11" i="2"/>
  <c r="P7" i="1"/>
  <c r="I25" i="3" l="1"/>
  <c r="L31" i="3"/>
  <c r="K37" i="3"/>
  <c r="L37" i="3" s="1"/>
  <c r="L17" i="3"/>
  <c r="L25" i="3"/>
  <c r="F64" i="3"/>
  <c r="F65" i="3" s="1"/>
  <c r="N12" i="1"/>
  <c r="J64" i="3"/>
  <c r="J66" i="3" s="1"/>
  <c r="R12" i="1"/>
  <c r="P12" i="1"/>
  <c r="Q12" i="1"/>
  <c r="D31" i="3" s="1"/>
  <c r="D64" i="3" s="1"/>
  <c r="J65" i="3"/>
  <c r="L32" i="3"/>
  <c r="K36" i="3"/>
  <c r="L36" i="3" s="1"/>
  <c r="L11" i="3"/>
  <c r="L57" i="3" s="1"/>
  <c r="M31" i="3" l="1"/>
  <c r="D36" i="3"/>
  <c r="M64" i="3"/>
  <c r="M73" i="3" s="1"/>
  <c r="M32" i="3"/>
  <c r="F66" i="3"/>
  <c r="M37" i="3"/>
  <c r="M36" i="3"/>
  <c r="D66" i="3"/>
  <c r="D65" i="3"/>
  <c r="L64" i="3"/>
  <c r="L73" i="3" s="1"/>
  <c r="M72" i="3" l="1"/>
  <c r="M66" i="3"/>
  <c r="O67" i="3"/>
  <c r="O68" i="3" s="1"/>
  <c r="O66" i="3"/>
  <c r="L72" i="3"/>
  <c r="L65" i="3"/>
  <c r="M65" i="3"/>
  <c r="M67" i="3"/>
  <c r="M68" i="3" s="1"/>
  <c r="L67" i="3"/>
  <c r="L68" i="3" s="1"/>
  <c r="L66" i="3"/>
</calcChain>
</file>

<file path=xl/comments1.xml><?xml version="1.0" encoding="utf-8"?>
<comments xmlns="http://schemas.openxmlformats.org/spreadsheetml/2006/main">
  <authors>
    <author>P JACQUET</author>
  </authors>
  <commentList>
    <comment ref="F72" authorId="0">
      <text>
        <r>
          <rPr>
            <b/>
            <sz val="8"/>
            <color indexed="81"/>
            <rFont val="Tahoma"/>
            <family val="2"/>
          </rPr>
          <t>P JACQUET:</t>
        </r>
        <r>
          <rPr>
            <sz val="8"/>
            <color indexed="81"/>
            <rFont val="Tahoma"/>
            <family val="2"/>
          </rPr>
          <t xml:space="preserve">
Taux de conversion :
1 USD = 0,7941 Euros</t>
        </r>
      </text>
    </comment>
  </commentList>
</comments>
</file>

<file path=xl/sharedStrings.xml><?xml version="1.0" encoding="utf-8"?>
<sst xmlns="http://schemas.openxmlformats.org/spreadsheetml/2006/main" count="322" uniqueCount="173">
  <si>
    <t>DEVIS / EVALUATION DE PRIX DE REVIENT
Demi-Produit Forgé et Outillage</t>
  </si>
  <si>
    <t>Date réalisation / réactualisation</t>
  </si>
  <si>
    <t>Réalisé par :</t>
  </si>
  <si>
    <t>0</t>
  </si>
  <si>
    <t>Demandé par</t>
  </si>
  <si>
    <t>Marque</t>
  </si>
  <si>
    <t>Nuance :</t>
  </si>
  <si>
    <t>N° de DEVIS</t>
  </si>
  <si>
    <t>Client :</t>
  </si>
  <si>
    <t>Mise au mille globale</t>
  </si>
  <si>
    <t>Section :</t>
  </si>
  <si>
    <t>Densité</t>
  </si>
  <si>
    <t>Date d'édition</t>
  </si>
  <si>
    <t>Produit de départ</t>
  </si>
  <si>
    <t>Type de produit</t>
  </si>
  <si>
    <t>Forme</t>
  </si>
  <si>
    <t>Section</t>
  </si>
  <si>
    <t>Nb</t>
  </si>
  <si>
    <t>Pds Uni.
Kg</t>
  </si>
  <si>
    <t>Pds Total 
Kg</t>
  </si>
  <si>
    <t>Prix € / Kg
du P d D</t>
  </si>
  <si>
    <t>Prix en €
Produits de Dép</t>
  </si>
  <si>
    <t>Valeur Matière Pure</t>
  </si>
  <si>
    <t>Coût Complet</t>
  </si>
  <si>
    <t xml:space="preserve">Coût Var. / Direct </t>
  </si>
  <si>
    <t>LI / DP</t>
  </si>
  <si>
    <t xml:space="preserve"> </t>
  </si>
  <si>
    <t>R</t>
  </si>
  <si>
    <t>PF</t>
  </si>
  <si>
    <t>MEU*0</t>
  </si>
  <si>
    <t>CHU*0</t>
  </si>
  <si>
    <t>TOU*0</t>
  </si>
  <si>
    <t>code</t>
  </si>
  <si>
    <t>Opération</t>
  </si>
  <si>
    <t>Centre de Charge</t>
  </si>
  <si>
    <t>Sect.</t>
  </si>
  <si>
    <t>Longueur</t>
  </si>
  <si>
    <t>Mise au mille</t>
  </si>
  <si>
    <t>Pertes 
au Feu</t>
  </si>
  <si>
    <t>MEU*</t>
  </si>
  <si>
    <t>CHU*</t>
  </si>
  <si>
    <t>TOU*</t>
  </si>
  <si>
    <t>Poids 
Opé.</t>
  </si>
  <si>
    <t>Valeur
UO</t>
  </si>
  <si>
    <t>Prix  €/Kg
des pertes ou
Prix Unité d'œuvre €/H</t>
  </si>
  <si>
    <t>Valeur ajoutée</t>
  </si>
  <si>
    <t>Commentaires ou consignes</t>
  </si>
  <si>
    <t>Unité UO</t>
  </si>
  <si>
    <t>C. Complet</t>
  </si>
  <si>
    <t>C. Var / Dir</t>
  </si>
  <si>
    <t>Coût Var / Dir</t>
  </si>
  <si>
    <t xml:space="preserve">LANCEMENT                     </t>
  </si>
  <si>
    <t xml:space="preserve">R </t>
  </si>
  <si>
    <t>min</t>
  </si>
  <si>
    <t>Taux de rebut / matière non utilisée</t>
  </si>
  <si>
    <t>Application d'un coefficient. En %</t>
  </si>
  <si>
    <t>total</t>
  </si>
  <si>
    <t>PRODUIT (S) CHIFFRE (S) PAR LES ANCIZES</t>
  </si>
  <si>
    <t>Produits</t>
  </si>
  <si>
    <t>Dimensions</t>
  </si>
  <si>
    <t>Etat de Surface</t>
  </si>
  <si>
    <t>Etat Métallurgique</t>
  </si>
  <si>
    <t>Poids Unitaire</t>
  </si>
  <si>
    <t>Poids Total</t>
  </si>
  <si>
    <t>EC</t>
  </si>
  <si>
    <t>EN</t>
  </si>
  <si>
    <t>OBSERVATIONS :</t>
  </si>
  <si>
    <t>Date de réalisation / réactualisation :</t>
  </si>
  <si>
    <t>Mois de Référence</t>
  </si>
  <si>
    <t>BILAN PRODUIT (S) DE DEPART</t>
  </si>
  <si>
    <t>Code Article</t>
  </si>
  <si>
    <t>Désignation</t>
  </si>
  <si>
    <t>Poids total</t>
  </si>
  <si>
    <t>Prix € / kg</t>
  </si>
  <si>
    <t>Coût complet</t>
  </si>
  <si>
    <t>Coût variable / Direct</t>
  </si>
  <si>
    <t xml:space="preserve">Valeur Matière Pure Amont </t>
  </si>
  <si>
    <t>V A Amont Coût complet</t>
  </si>
  <si>
    <t>LI</t>
  </si>
  <si>
    <t>BILAN DES PERTES</t>
  </si>
  <si>
    <t>Poids des Pertes</t>
  </si>
  <si>
    <t>Prix  € / Kg</t>
  </si>
  <si>
    <t xml:space="preserve">Prix Total des pertes en € </t>
  </si>
  <si>
    <t>Pertes au feu</t>
  </si>
  <si>
    <t>BILAN PRODUIT (S) CHIFFRE (S) - Commande Totale</t>
  </si>
  <si>
    <t>Valeur Matière Pure en €</t>
  </si>
  <si>
    <t>Valeur Ajoutée Amont en €</t>
  </si>
  <si>
    <t>Valeur Ajoutée de Transformation en €</t>
  </si>
  <si>
    <t>Valeur Ajoutée ESSAIS en €</t>
  </si>
  <si>
    <t>Valeur Ajoutée TOTALE en €</t>
  </si>
  <si>
    <t>Total Hors Majoration en €</t>
  </si>
  <si>
    <t>Coût Variable / Direct</t>
  </si>
  <si>
    <t>BILAN PRODUIT (S) CHIFFRE (S) - ramené à un Kilo de produit</t>
  </si>
  <si>
    <t>Valeur Matière Pure en € / kg</t>
  </si>
  <si>
    <t>Valeur Ajoutée Amont en € / kg</t>
  </si>
  <si>
    <t>Valeur Ajoutée de Transformat° en € / kg</t>
  </si>
  <si>
    <t>Valeur Ajoutée ESSAIS en € / kg</t>
  </si>
  <si>
    <t>Valeur Ajoutée TOTALE en € / kg</t>
  </si>
  <si>
    <t>Total Hors Majoration en € / kg</t>
  </si>
  <si>
    <t>BILAN DEVIS</t>
  </si>
  <si>
    <t>Taux de majoration en %</t>
  </si>
  <si>
    <t xml:space="preserve">Aléas V. A. Amont+Transformation </t>
  </si>
  <si>
    <t>V. A. Essais</t>
  </si>
  <si>
    <t>V. Matière</t>
  </si>
  <si>
    <t>Maj. Standards budget-Coûts de section</t>
  </si>
  <si>
    <t>Coût Valeur Matière Majorée en €</t>
  </si>
  <si>
    <t>Coût ValeurAjoutée Total Majorée en €</t>
  </si>
  <si>
    <t>Prix Total Majoré en €</t>
  </si>
  <si>
    <t>Commande Totale</t>
  </si>
  <si>
    <t>Unitaire 
( barre ou pièce )</t>
  </si>
  <si>
    <t>€ / kg</t>
  </si>
  <si>
    <t>ESSAIS SUR PRELEVEMENT</t>
  </si>
  <si>
    <t>Nbr</t>
  </si>
  <si>
    <t>Commentaires Opération</t>
  </si>
  <si>
    <t>Coût Complet Unitaire</t>
  </si>
  <si>
    <t>Coût Variable / Direct Unitaire</t>
  </si>
  <si>
    <t>Coût Complet
 total</t>
  </si>
  <si>
    <t>Coût Variable / Direct total</t>
  </si>
  <si>
    <t/>
  </si>
  <si>
    <t>€</t>
  </si>
  <si>
    <t>TOTAL</t>
  </si>
  <si>
    <t>UKAD</t>
  </si>
  <si>
    <t xml:space="preserve">DEVIS / EVALUATION DE PRIX DE REVIENT
</t>
  </si>
  <si>
    <t>DEVIS N° :</t>
  </si>
  <si>
    <t>Majoration</t>
  </si>
  <si>
    <t xml:space="preserve">OBSERVATIONS : </t>
  </si>
  <si>
    <t>Valeurs de référence</t>
  </si>
  <si>
    <t>Achat Matière</t>
  </si>
  <si>
    <t>Part Matière =</t>
  </si>
  <si>
    <t>Reprise Chutes Massives</t>
  </si>
  <si>
    <t>Part Coût Ajouté =</t>
  </si>
  <si>
    <t>Reprise Copeaux</t>
  </si>
  <si>
    <t xml:space="preserve">CHAUFFAGE                     </t>
  </si>
  <si>
    <t>Fours UKAD</t>
  </si>
  <si>
    <t xml:space="preserve">EBAUCHAGE                     </t>
  </si>
  <si>
    <t>Presse 4500T UKAD</t>
  </si>
  <si>
    <t>Lingot UKTMP</t>
  </si>
  <si>
    <t>PJ</t>
  </si>
  <si>
    <t>BR</t>
  </si>
  <si>
    <t>SCIAGE</t>
  </si>
  <si>
    <t>TA6V</t>
  </si>
  <si>
    <t>MEULAGE</t>
  </si>
  <si>
    <t>Meuleuse UKAD</t>
  </si>
  <si>
    <t>Ecroutage</t>
  </si>
  <si>
    <t>US</t>
  </si>
  <si>
    <t>Eboutage mini + 3 plaquettes pour essais</t>
  </si>
  <si>
    <t>330</t>
  </si>
  <si>
    <t>Double refoulement + Etirage</t>
  </si>
  <si>
    <t>T</t>
  </si>
  <si>
    <t>Refoulement + Etirage</t>
  </si>
  <si>
    <t>Ø330 mm</t>
  </si>
  <si>
    <t>Scies UKAD</t>
  </si>
  <si>
    <t>Ecroûteuse UKAD</t>
  </si>
  <si>
    <t>US UKAD</t>
  </si>
  <si>
    <t>1150 °C</t>
  </si>
  <si>
    <t>960°C</t>
  </si>
  <si>
    <t>CAA</t>
  </si>
  <si>
    <t>960 °C</t>
  </si>
  <si>
    <t>YC RICCI</t>
  </si>
  <si>
    <t>APPLICATION SPATIALE</t>
  </si>
  <si>
    <t>750</t>
  </si>
  <si>
    <t>740</t>
  </si>
  <si>
    <t>Coût UO</t>
  </si>
  <si>
    <t>Direct</t>
  </si>
  <si>
    <t>Complet</t>
  </si>
  <si>
    <t>COUTS DE SECTION
SAP</t>
  </si>
  <si>
    <t>Meuleuse</t>
  </si>
  <si>
    <t xml:space="preserve">RESSUAGE                      </t>
  </si>
  <si>
    <t xml:space="preserve">VERIFICATION EXP              </t>
  </si>
  <si>
    <t>Mise à longueur multiples de 449 Kg</t>
  </si>
  <si>
    <t>Proposition</t>
  </si>
  <si>
    <t>Parité</t>
  </si>
  <si>
    <t>RU = 1,3*cd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</si>
</sst>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#,##0.00\ _F"/>
    <numFmt numFmtId="169" formatCode="0.00&quot; €/Kg&quot;"/>
    <numFmt numFmtId="170" formatCode="0&quot; mm&quot;"/>
    <numFmt numFmtId="172" formatCode="0.0&quot; mm&quot;"/>
    <numFmt numFmtId="174" formatCode="0.00&quot; dm²&quot;"/>
    <numFmt numFmtId="181" formatCode="0.000&quot; €/Kg&quot;"/>
    <numFmt numFmtId="182" formatCode="0.00&quot; $/Kg&quot;"/>
    <numFmt numFmtId="183" formatCode="0.00&quot; €/UO&quot;"/>
    <numFmt numFmtId="185" formatCode="_-[$$-409]* #,##0.00_ ;_-[$$-409]* \-#,##0.00\ ;_-[$$-409]* &quot;-&quot;??_ ;_-@_ "/>
  </numFmts>
  <fonts count="34" x14ac:knownFonts="1">
    <font>
      <sz val="10"/>
      <name val="Arial"/>
    </font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b/>
      <sz val="18"/>
      <color indexed="10"/>
      <name val="Arial"/>
      <family val="2"/>
    </font>
    <font>
      <b/>
      <sz val="22"/>
      <name val="Arial"/>
      <family val="2"/>
    </font>
    <font>
      <sz val="48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41"/>
      </patternFill>
    </fill>
    <fill>
      <patternFill patternType="gray0625">
        <b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65"/>
        <bgColor indexed="9"/>
      </patternFill>
    </fill>
    <fill>
      <patternFill patternType="gray125">
        <bgColor indexed="42"/>
      </patternFill>
    </fill>
    <fill>
      <patternFill patternType="gray125"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5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3" xfId="0" applyFont="1" applyBorder="1" applyAlignment="1" applyProtection="1">
      <alignment horizontal="center"/>
    </xf>
    <xf numFmtId="14" fontId="4" fillId="0" borderId="4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>
      <alignment horizontal="left"/>
    </xf>
    <xf numFmtId="0" fontId="0" fillId="2" borderId="10" xfId="0" applyFill="1" applyBorder="1" applyAlignment="1" applyProtection="1"/>
    <xf numFmtId="0" fontId="0" fillId="2" borderId="11" xfId="0" applyFill="1" applyBorder="1" applyAlignment="1" applyProtection="1"/>
    <xf numFmtId="0" fontId="7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10" fillId="3" borderId="15" xfId="0" applyFont="1" applyFill="1" applyBorder="1" applyAlignment="1" applyProtection="1">
      <alignment horizontal="center" vertical="center"/>
      <protection locked="0"/>
    </xf>
    <xf numFmtId="2" fontId="11" fillId="3" borderId="15" xfId="0" applyNumberFormat="1" applyFont="1" applyFill="1" applyBorder="1" applyAlignment="1" applyProtection="1">
      <alignment horizontal="center" vertical="center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2" fontId="10" fillId="3" borderId="21" xfId="0" applyNumberFormat="1" applyFont="1" applyFill="1" applyBorder="1" applyAlignment="1" applyProtection="1">
      <alignment horizontal="center" vertical="center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2" fontId="0" fillId="3" borderId="22" xfId="0" applyNumberFormat="1" applyFill="1" applyBorder="1" applyAlignment="1" applyProtection="1">
      <alignment horizontal="center" vertical="center"/>
      <protection locked="0"/>
    </xf>
    <xf numFmtId="2" fontId="11" fillId="3" borderId="19" xfId="0" applyNumberFormat="1" applyFont="1" applyFill="1" applyBorder="1" applyAlignment="1" applyProtection="1">
      <alignment horizontal="center" vertical="center"/>
    </xf>
    <xf numFmtId="2" fontId="0" fillId="3" borderId="23" xfId="0" applyNumberForma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 applyProtection="1">
      <alignment horizontal="left" vertical="center"/>
      <protection locked="0"/>
    </xf>
    <xf numFmtId="1" fontId="3" fillId="5" borderId="27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29" xfId="0" applyFill="1" applyBorder="1" applyAlignment="1" applyProtection="1"/>
    <xf numFmtId="0" fontId="8" fillId="4" borderId="30" xfId="0" applyFont="1" applyFill="1" applyBorder="1" applyAlignment="1" applyProtection="1">
      <alignment horizontal="center" vertical="center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5" borderId="33" xfId="0" applyFont="1" applyFill="1" applyBorder="1" applyAlignment="1" applyProtection="1">
      <alignment horizontal="center" vertical="center"/>
    </xf>
    <xf numFmtId="0" fontId="3" fillId="5" borderId="27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</xf>
    <xf numFmtId="0" fontId="3" fillId="7" borderId="33" xfId="0" applyFont="1" applyFill="1" applyBorder="1" applyAlignment="1" applyProtection="1">
      <alignment horizontal="center" vertical="center" wrapText="1"/>
    </xf>
    <xf numFmtId="0" fontId="3" fillId="8" borderId="34" xfId="0" applyFont="1" applyFill="1" applyBorder="1" applyAlignment="1" applyProtection="1">
      <alignment horizontal="center" vertical="center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164" fontId="3" fillId="9" borderId="15" xfId="0" applyNumberFormat="1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</xf>
    <xf numFmtId="164" fontId="3" fillId="10" borderId="15" xfId="0" applyNumberFormat="1" applyFont="1" applyFill="1" applyBorder="1" applyAlignment="1" applyProtection="1">
      <alignment horizontal="center" vertical="center"/>
    </xf>
    <xf numFmtId="0" fontId="0" fillId="9" borderId="38" xfId="0" applyFill="1" applyBorder="1" applyAlignment="1" applyProtection="1">
      <alignment horizontal="center"/>
    </xf>
    <xf numFmtId="0" fontId="0" fillId="9" borderId="39" xfId="0" applyFill="1" applyBorder="1" applyAlignment="1" applyProtection="1">
      <alignment horizontal="center"/>
    </xf>
    <xf numFmtId="0" fontId="0" fillId="2" borderId="40" xfId="0" applyFill="1" applyBorder="1" applyProtection="1"/>
    <xf numFmtId="0" fontId="0" fillId="2" borderId="41" xfId="0" applyFill="1" applyBorder="1" applyAlignment="1" applyProtection="1">
      <alignment horizontal="left" vertical="center" wrapText="1"/>
    </xf>
    <xf numFmtId="0" fontId="3" fillId="2" borderId="41" xfId="0" applyFont="1" applyFill="1" applyBorder="1" applyProtection="1"/>
    <xf numFmtId="0" fontId="3" fillId="5" borderId="42" xfId="0" applyFont="1" applyFill="1" applyBorder="1" applyAlignment="1" applyProtection="1">
      <alignment horizontal="center" vertical="center"/>
    </xf>
    <xf numFmtId="164" fontId="3" fillId="6" borderId="43" xfId="0" applyNumberFormat="1" applyFont="1" applyFill="1" applyBorder="1" applyAlignment="1" applyProtection="1">
      <alignment horizontal="center" vertical="center"/>
    </xf>
    <xf numFmtId="0" fontId="3" fillId="2" borderId="44" xfId="0" applyFont="1" applyFill="1" applyBorder="1" applyProtection="1"/>
    <xf numFmtId="0" fontId="0" fillId="2" borderId="45" xfId="0" applyFill="1" applyBorder="1" applyProtection="1"/>
    <xf numFmtId="0" fontId="0" fillId="2" borderId="46" xfId="0" applyFill="1" applyBorder="1" applyAlignment="1" applyProtection="1">
      <alignment horizontal="left" vertical="center" wrapText="1"/>
    </xf>
    <xf numFmtId="0" fontId="0" fillId="2" borderId="46" xfId="0" applyFill="1" applyBorder="1" applyProtection="1"/>
    <xf numFmtId="1" fontId="0" fillId="2" borderId="46" xfId="0" applyNumberFormat="1" applyFill="1" applyBorder="1" applyAlignment="1" applyProtection="1">
      <alignment horizontal="center" vertical="center"/>
    </xf>
    <xf numFmtId="0" fontId="12" fillId="2" borderId="46" xfId="0" applyFont="1" applyFill="1" applyBorder="1" applyProtection="1"/>
    <xf numFmtId="0" fontId="12" fillId="2" borderId="41" xfId="0" applyFont="1" applyFill="1" applyBorder="1" applyAlignment="1" applyProtection="1">
      <alignment horizontal="left"/>
    </xf>
    <xf numFmtId="0" fontId="12" fillId="2" borderId="41" xfId="0" applyFont="1" applyFill="1" applyBorder="1" applyProtection="1"/>
    <xf numFmtId="0" fontId="0" fillId="2" borderId="41" xfId="0" applyFill="1" applyBorder="1" applyProtection="1"/>
    <xf numFmtId="0" fontId="0" fillId="2" borderId="44" xfId="0" applyFill="1" applyBorder="1" applyProtection="1"/>
    <xf numFmtId="0" fontId="0" fillId="2" borderId="46" xfId="0" applyFill="1" applyBorder="1" applyAlignment="1" applyProtection="1">
      <alignment horizontal="left"/>
    </xf>
    <xf numFmtId="0" fontId="0" fillId="2" borderId="47" xfId="0" applyFill="1" applyBorder="1" applyProtection="1"/>
    <xf numFmtId="0" fontId="0" fillId="0" borderId="0" xfId="0" applyAlignment="1" applyProtection="1">
      <alignment horizontal="left"/>
    </xf>
    <xf numFmtId="0" fontId="3" fillId="0" borderId="8" xfId="0" applyFont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/>
    </xf>
    <xf numFmtId="14" fontId="4" fillId="2" borderId="0" xfId="0" applyNumberFormat="1" applyFont="1" applyFill="1" applyBorder="1" applyAlignment="1" applyProtection="1">
      <alignment horizontal="center"/>
    </xf>
    <xf numFmtId="0" fontId="4" fillId="2" borderId="29" xfId="0" applyFont="1" applyFill="1" applyBorder="1" applyAlignment="1" applyProtection="1">
      <alignment horizontal="center"/>
    </xf>
    <xf numFmtId="0" fontId="13" fillId="2" borderId="48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 shrinkToFi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50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0" fillId="2" borderId="48" xfId="0" applyFill="1" applyBorder="1" applyProtection="1"/>
    <xf numFmtId="0" fontId="7" fillId="0" borderId="52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0" fillId="2" borderId="28" xfId="0" applyFill="1" applyBorder="1" applyProtection="1"/>
    <xf numFmtId="0" fontId="7" fillId="2" borderId="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1" fontId="7" fillId="8" borderId="39" xfId="0" applyNumberFormat="1" applyFont="1" applyFill="1" applyBorder="1" applyAlignment="1" applyProtection="1">
      <alignment horizontal="center" vertical="center" wrapText="1"/>
    </xf>
    <xf numFmtId="1" fontId="7" fillId="8" borderId="56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shrinkToFit="1"/>
    </xf>
    <xf numFmtId="49" fontId="7" fillId="0" borderId="15" xfId="0" applyNumberFormat="1" applyFont="1" applyBorder="1" applyAlignment="1" applyProtection="1">
      <alignment horizontal="center" vertical="center" shrinkToFit="1"/>
    </xf>
    <xf numFmtId="166" fontId="7" fillId="0" borderId="15" xfId="0" applyNumberFormat="1" applyFont="1" applyBorder="1" applyAlignment="1" applyProtection="1">
      <alignment horizontal="center" vertical="center"/>
    </xf>
    <xf numFmtId="166" fontId="7" fillId="0" borderId="16" xfId="0" applyNumberFormat="1" applyFont="1" applyBorder="1" applyAlignment="1" applyProtection="1">
      <alignment horizontal="center" vertical="center"/>
    </xf>
    <xf numFmtId="49" fontId="7" fillId="0" borderId="20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 shrinkToFit="1"/>
    </xf>
    <xf numFmtId="166" fontId="7" fillId="0" borderId="20" xfId="0" applyNumberFormat="1" applyFont="1" applyBorder="1" applyAlignment="1" applyProtection="1">
      <alignment horizontal="center" vertical="center"/>
    </xf>
    <xf numFmtId="166" fontId="7" fillId="0" borderId="54" xfId="0" applyNumberFormat="1" applyFont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7" fillId="8" borderId="55" xfId="0" applyFont="1" applyFill="1" applyBorder="1" applyAlignment="1" applyProtection="1">
      <alignment horizontal="center" vertical="center" wrapText="1"/>
    </xf>
    <xf numFmtId="0" fontId="7" fillId="8" borderId="51" xfId="0" applyFont="1" applyFill="1" applyBorder="1" applyAlignment="1" applyProtection="1">
      <alignment horizontal="center" vertical="center" wrapText="1"/>
    </xf>
    <xf numFmtId="2" fontId="13" fillId="0" borderId="15" xfId="0" applyNumberFormat="1" applyFont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2" borderId="48" xfId="0" applyFill="1" applyBorder="1" applyAlignment="1" applyProtection="1">
      <alignment vertical="top"/>
    </xf>
    <xf numFmtId="0" fontId="0" fillId="2" borderId="29" xfId="0" applyFill="1" applyBorder="1" applyProtection="1"/>
    <xf numFmtId="0" fontId="13" fillId="2" borderId="48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8" borderId="52" xfId="0" applyFont="1" applyFill="1" applyBorder="1" applyAlignment="1" applyProtection="1">
      <alignment horizontal="center" vertical="center"/>
    </xf>
    <xf numFmtId="0" fontId="7" fillId="8" borderId="54" xfId="0" applyFont="1" applyFill="1" applyBorder="1" applyAlignment="1" applyProtection="1">
      <alignment horizontal="center" vertical="center"/>
    </xf>
    <xf numFmtId="2" fontId="7" fillId="3" borderId="57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12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0" fontId="0" fillId="0" borderId="0" xfId="0" applyBorder="1" applyProtection="1"/>
    <xf numFmtId="0" fontId="2" fillId="2" borderId="46" xfId="0" applyFont="1" applyFill="1" applyBorder="1" applyProtection="1"/>
    <xf numFmtId="0" fontId="4" fillId="0" borderId="6" xfId="0" applyNumberFormat="1" applyFont="1" applyBorder="1" applyAlignment="1" applyProtection="1">
      <alignment horizont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</xf>
    <xf numFmtId="1" fontId="3" fillId="4" borderId="59" xfId="0" applyNumberFormat="1" applyFont="1" applyFill="1" applyBorder="1" applyAlignment="1" applyProtection="1">
      <alignment horizontal="center" vertical="center"/>
    </xf>
    <xf numFmtId="1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11" fillId="3" borderId="60" xfId="0" applyNumberFormat="1" applyFont="1" applyFill="1" applyBorder="1" applyAlignment="1" applyProtection="1">
      <alignment horizontal="center" vertical="center"/>
    </xf>
    <xf numFmtId="2" fontId="21" fillId="11" borderId="42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Border="1" applyAlignment="1" applyProtection="1">
      <alignment horizontal="center" vertical="center"/>
    </xf>
    <xf numFmtId="2" fontId="13" fillId="0" borderId="20" xfId="0" applyNumberFormat="1" applyFont="1" applyBorder="1" applyAlignment="1" applyProtection="1">
      <alignment horizontal="center" vertical="center"/>
    </xf>
    <xf numFmtId="2" fontId="13" fillId="0" borderId="54" xfId="0" applyNumberFormat="1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vertical="center"/>
    </xf>
    <xf numFmtId="1" fontId="0" fillId="6" borderId="15" xfId="0" applyNumberFormat="1" applyFill="1" applyBorder="1" applyAlignment="1" applyProtection="1">
      <alignment horizontal="center"/>
      <protection locked="0"/>
    </xf>
    <xf numFmtId="0" fontId="3" fillId="4" borderId="61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horizontal="right" vertical="center"/>
      <protection locked="0"/>
    </xf>
    <xf numFmtId="0" fontId="3" fillId="4" borderId="62" xfId="0" applyFont="1" applyFill="1" applyBorder="1" applyAlignment="1" applyProtection="1">
      <alignment vertical="center" wrapText="1"/>
      <protection locked="0"/>
    </xf>
    <xf numFmtId="0" fontId="3" fillId="4" borderId="63" xfId="0" applyFont="1" applyFill="1" applyBorder="1" applyAlignment="1" applyProtection="1">
      <alignment vertical="center" wrapText="1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4" borderId="64" xfId="0" applyFill="1" applyBorder="1" applyAlignment="1" applyProtection="1">
      <alignment vertical="center"/>
      <protection locked="0"/>
    </xf>
    <xf numFmtId="0" fontId="0" fillId="4" borderId="63" xfId="0" applyFill="1" applyBorder="1" applyAlignment="1" applyProtection="1">
      <alignment vertical="center"/>
      <protection locked="0"/>
    </xf>
    <xf numFmtId="0" fontId="0" fillId="4" borderId="65" xfId="0" applyFill="1" applyBorder="1" applyAlignment="1" applyProtection="1">
      <alignment vertical="center"/>
      <protection locked="0"/>
    </xf>
    <xf numFmtId="166" fontId="26" fillId="1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/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Protection="1"/>
    <xf numFmtId="0" fontId="0" fillId="2" borderId="40" xfId="0" applyFill="1" applyBorder="1" applyAlignment="1" applyProtection="1"/>
    <xf numFmtId="0" fontId="2" fillId="2" borderId="47" xfId="0" applyFont="1" applyFill="1" applyBorder="1" applyProtection="1"/>
    <xf numFmtId="1" fontId="3" fillId="4" borderId="26" xfId="0" applyNumberFormat="1" applyFont="1" applyFill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alignment horizontal="center" vertical="center"/>
    </xf>
    <xf numFmtId="0" fontId="13" fillId="8" borderId="66" xfId="0" applyFont="1" applyFill="1" applyBorder="1" applyAlignment="1" applyProtection="1">
      <alignment horizontal="center" vertical="center"/>
    </xf>
    <xf numFmtId="0" fontId="7" fillId="8" borderId="34" xfId="0" applyFont="1" applyFill="1" applyBorder="1" applyAlignment="1" applyProtection="1">
      <alignment horizontal="center" vertical="center"/>
    </xf>
    <xf numFmtId="169" fontId="21" fillId="12" borderId="16" xfId="0" applyNumberFormat="1" applyFont="1" applyFill="1" applyBorder="1" applyAlignment="1" applyProtection="1">
      <alignment vertical="center"/>
    </xf>
    <xf numFmtId="9" fontId="21" fillId="13" borderId="13" xfId="2" applyFont="1" applyFill="1" applyBorder="1" applyAlignment="1" applyProtection="1">
      <alignment horizontal="center" vertical="center"/>
    </xf>
    <xf numFmtId="9" fontId="21" fillId="13" borderId="16" xfId="2" applyFont="1" applyFill="1" applyBorder="1" applyAlignment="1" applyProtection="1">
      <alignment horizontal="center" vertical="center"/>
    </xf>
    <xf numFmtId="169" fontId="21" fillId="12" borderId="54" xfId="0" applyNumberFormat="1" applyFont="1" applyFill="1" applyBorder="1" applyAlignment="1" applyProtection="1">
      <alignment vertical="center"/>
    </xf>
    <xf numFmtId="4" fontId="1" fillId="14" borderId="52" xfId="0" applyNumberFormat="1" applyFont="1" applyFill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7" fillId="8" borderId="35" xfId="0" applyFont="1" applyFill="1" applyBorder="1" applyAlignment="1" applyProtection="1">
      <alignment horizontal="center" vertical="center" wrapText="1"/>
    </xf>
    <xf numFmtId="2" fontId="7" fillId="0" borderId="16" xfId="0" applyNumberFormat="1" applyFont="1" applyBorder="1" applyAlignment="1" applyProtection="1">
      <alignment horizontal="center" vertical="center"/>
    </xf>
    <xf numFmtId="170" fontId="3" fillId="4" borderId="0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right" vertical="center" wrapText="1"/>
      <protection locked="0"/>
    </xf>
    <xf numFmtId="174" fontId="0" fillId="4" borderId="0" xfId="0" applyNumberFormat="1" applyFill="1" applyBorder="1" applyAlignment="1" applyProtection="1">
      <alignment horizontal="left" vertical="center"/>
      <protection locked="0"/>
    </xf>
    <xf numFmtId="172" fontId="3" fillId="4" borderId="0" xfId="0" applyNumberFormat="1" applyFont="1" applyFill="1" applyBorder="1" applyAlignment="1" applyProtection="1">
      <alignment horizontal="center" vertical="center"/>
      <protection locked="0"/>
    </xf>
    <xf numFmtId="1" fontId="3" fillId="4" borderId="67" xfId="0" applyNumberFormat="1" applyFont="1" applyFill="1" applyBorder="1" applyAlignment="1" applyProtection="1">
      <alignment horizontal="center" vertical="center"/>
      <protection locked="0"/>
    </xf>
    <xf numFmtId="0" fontId="3" fillId="4" borderId="61" xfId="0" applyFont="1" applyFill="1" applyBorder="1" applyAlignment="1" applyProtection="1">
      <alignment vertical="center"/>
      <protection locked="0"/>
    </xf>
    <xf numFmtId="174" fontId="0" fillId="4" borderId="0" xfId="0" applyNumberForma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horizontal="right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45" xfId="0" applyFont="1" applyBorder="1" applyAlignment="1" applyProtection="1">
      <alignment horizont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/>
    </xf>
    <xf numFmtId="181" fontId="21" fillId="12" borderId="23" xfId="0" applyNumberFormat="1" applyFont="1" applyFill="1" applyBorder="1" applyAlignment="1" applyProtection="1">
      <alignment horizontal="center" vertical="center"/>
    </xf>
    <xf numFmtId="49" fontId="3" fillId="4" borderId="25" xfId="0" applyNumberFormat="1" applyFont="1" applyFill="1" applyBorder="1" applyAlignment="1" applyProtection="1">
      <alignment horizontal="center" vertical="center"/>
      <protection locked="0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13" fillId="0" borderId="33" xfId="0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 applyProtection="1">
      <alignment horizontal="left" vertical="center" wrapText="1"/>
      <protection locked="0"/>
    </xf>
    <xf numFmtId="183" fontId="29" fillId="0" borderId="15" xfId="0" applyNumberFormat="1" applyFont="1" applyBorder="1" applyAlignment="1">
      <alignment horizontal="right" vertical="center"/>
    </xf>
    <xf numFmtId="0" fontId="29" fillId="0" borderId="15" xfId="0" applyFont="1" applyFill="1" applyBorder="1" applyAlignment="1" applyProtection="1">
      <alignment horizontal="left" vertical="center" wrapText="1"/>
    </xf>
    <xf numFmtId="0" fontId="29" fillId="0" borderId="15" xfId="0" applyFont="1" applyFill="1" applyBorder="1" applyAlignment="1">
      <alignment horizontal="left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13" fillId="18" borderId="81" xfId="0" applyNumberFormat="1" applyFont="1" applyFill="1" applyBorder="1" applyAlignment="1" applyProtection="1">
      <alignment horizontal="center" vertical="center"/>
    </xf>
    <xf numFmtId="2" fontId="13" fillId="0" borderId="18" xfId="0" applyNumberFormat="1" applyFont="1" applyBorder="1" applyAlignment="1" applyProtection="1">
      <alignment horizontal="center" vertical="center"/>
    </xf>
    <xf numFmtId="165" fontId="3" fillId="7" borderId="56" xfId="0" applyNumberFormat="1" applyFont="1" applyFill="1" applyBorder="1" applyAlignment="1" applyProtection="1">
      <alignment horizontal="center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165" fontId="3" fillId="8" borderId="56" xfId="0" applyNumberFormat="1" applyFont="1" applyFill="1" applyBorder="1" applyAlignment="1" applyProtection="1">
      <alignment horizontal="center" vertical="center"/>
      <protection locked="0"/>
    </xf>
    <xf numFmtId="0" fontId="0" fillId="8" borderId="56" xfId="0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/>
      <protection locked="0"/>
    </xf>
    <xf numFmtId="165" fontId="3" fillId="5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165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3" fillId="8" borderId="70" xfId="0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3" fillId="8" borderId="38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</xf>
    <xf numFmtId="0" fontId="3" fillId="8" borderId="55" xfId="0" applyFont="1" applyFill="1" applyBorder="1" applyAlignment="1" applyProtection="1">
      <alignment vertical="center" wrapText="1"/>
    </xf>
    <xf numFmtId="0" fontId="3" fillId="8" borderId="39" xfId="0" applyFont="1" applyFill="1" applyBorder="1" applyAlignment="1" applyProtection="1">
      <alignment vertical="center" wrapText="1"/>
      <protection locked="0"/>
    </xf>
    <xf numFmtId="0" fontId="3" fillId="8" borderId="55" xfId="0" applyFont="1" applyFill="1" applyBorder="1" applyAlignment="1" applyProtection="1">
      <alignment vertical="center" wrapText="1"/>
      <protection locked="0"/>
    </xf>
    <xf numFmtId="1" fontId="3" fillId="6" borderId="38" xfId="0" applyNumberFormat="1" applyFont="1" applyFill="1" applyBorder="1" applyAlignment="1" applyProtection="1">
      <alignment horizontal="center" vertical="center"/>
    </xf>
    <xf numFmtId="0" fontId="0" fillId="0" borderId="39" xfId="0" applyBorder="1" applyAlignment="1" applyProtection="1"/>
    <xf numFmtId="0" fontId="0" fillId="0" borderId="55" xfId="0" applyBorder="1" applyAlignment="1" applyProtection="1"/>
    <xf numFmtId="0" fontId="3" fillId="4" borderId="61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64" xfId="0" applyFont="1" applyFill="1" applyBorder="1" applyAlignment="1" applyProtection="1">
      <alignment horizontal="left" vertical="center" wrapText="1"/>
      <protection locked="0"/>
    </xf>
    <xf numFmtId="0" fontId="3" fillId="4" borderId="62" xfId="0" applyFont="1" applyFill="1" applyBorder="1" applyAlignment="1" applyProtection="1">
      <alignment horizontal="left" vertical="center" wrapText="1"/>
      <protection locked="0"/>
    </xf>
    <xf numFmtId="0" fontId="3" fillId="4" borderId="63" xfId="0" applyFont="1" applyFill="1" applyBorder="1" applyAlignment="1" applyProtection="1">
      <alignment horizontal="left" vertical="center" wrapText="1"/>
      <protection locked="0"/>
    </xf>
    <xf numFmtId="0" fontId="3" fillId="4" borderId="65" xfId="0" applyFont="1" applyFill="1" applyBorder="1" applyAlignment="1" applyProtection="1">
      <alignment horizontal="left" vertical="center" wrapText="1"/>
      <protection locked="0"/>
    </xf>
    <xf numFmtId="0" fontId="0" fillId="9" borderId="68" xfId="0" applyFill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</xf>
    <xf numFmtId="164" fontId="1" fillId="0" borderId="28" xfId="0" applyNumberFormat="1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vertical="center" wrapText="1"/>
      <protection locked="0"/>
    </xf>
    <xf numFmtId="0" fontId="3" fillId="4" borderId="61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62" xfId="0" applyFont="1" applyFill="1" applyBorder="1" applyAlignment="1" applyProtection="1">
      <alignment horizontal="left" vertical="center"/>
      <protection locked="0"/>
    </xf>
    <xf numFmtId="0" fontId="3" fillId="4" borderId="63" xfId="0" applyFont="1" applyFill="1" applyBorder="1" applyAlignment="1" applyProtection="1">
      <alignment horizontal="left" vertical="center"/>
      <protection locked="0"/>
    </xf>
    <xf numFmtId="0" fontId="3" fillId="4" borderId="65" xfId="0" applyFont="1" applyFill="1" applyBorder="1" applyAlignment="1" applyProtection="1">
      <alignment horizontal="left" vertical="center"/>
      <protection locked="0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vertical="top"/>
      <protection locked="0"/>
    </xf>
    <xf numFmtId="0" fontId="3" fillId="0" borderId="41" xfId="0" applyFont="1" applyBorder="1" applyProtection="1">
      <protection locked="0"/>
    </xf>
    <xf numFmtId="0" fontId="3" fillId="0" borderId="4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29" xfId="0" applyFont="1" applyBorder="1" applyProtection="1">
      <protection locked="0"/>
    </xf>
    <xf numFmtId="0" fontId="3" fillId="0" borderId="45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41" xfId="0" applyFont="1" applyBorder="1" applyAlignment="1" applyProtection="1">
      <alignment horizontal="center" vertical="center"/>
      <protection locked="0"/>
    </xf>
    <xf numFmtId="2" fontId="7" fillId="0" borderId="78" xfId="0" applyNumberFormat="1" applyFont="1" applyBorder="1" applyAlignment="1" applyProtection="1">
      <alignment horizontal="center" vertical="center"/>
    </xf>
    <xf numFmtId="2" fontId="0" fillId="0" borderId="19" xfId="0" applyNumberFormat="1" applyBorder="1" applyAlignment="1" applyProtection="1">
      <alignment horizontal="center" vertical="center"/>
    </xf>
    <xf numFmtId="2" fontId="7" fillId="0" borderId="80" xfId="0" applyNumberFormat="1" applyFont="1" applyFill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</xf>
    <xf numFmtId="0" fontId="7" fillId="0" borderId="7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49" fontId="7" fillId="0" borderId="79" xfId="0" applyNumberFormat="1" applyFont="1" applyBorder="1" applyAlignment="1" applyProtection="1">
      <alignment horizontal="center" vertical="center"/>
    </xf>
    <xf numFmtId="49" fontId="7" fillId="0" borderId="41" xfId="0" applyNumberFormat="1" applyFont="1" applyBorder="1" applyAlignment="1" applyProtection="1">
      <alignment horizontal="center" vertical="center"/>
    </xf>
    <xf numFmtId="49" fontId="7" fillId="0" borderId="74" xfId="0" applyNumberFormat="1" applyFont="1" applyBorder="1" applyAlignment="1" applyProtection="1">
      <alignment horizontal="center" vertical="center"/>
    </xf>
    <xf numFmtId="49" fontId="7" fillId="0" borderId="21" xfId="0" applyNumberFormat="1" applyFont="1" applyBorder="1" applyAlignment="1" applyProtection="1">
      <alignment horizontal="center" vertical="center"/>
    </xf>
    <xf numFmtId="49" fontId="7" fillId="0" borderId="46" xfId="0" applyNumberFormat="1" applyFont="1" applyBorder="1" applyAlignment="1" applyProtection="1">
      <alignment horizontal="center" vertical="center"/>
    </xf>
    <xf numFmtId="49" fontId="7" fillId="0" borderId="22" xfId="0" applyNumberFormat="1" applyFont="1" applyBorder="1" applyAlignment="1" applyProtection="1">
      <alignment horizontal="center" vertical="center"/>
    </xf>
    <xf numFmtId="1" fontId="7" fillId="0" borderId="79" xfId="0" applyNumberFormat="1" applyFont="1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 shrinkToFit="1"/>
    </xf>
    <xf numFmtId="0" fontId="0" fillId="0" borderId="44" xfId="0" applyBorder="1" applyAlignment="1" applyProtection="1">
      <alignment horizontal="center" vertical="center" shrinkToFit="1"/>
    </xf>
    <xf numFmtId="0" fontId="0" fillId="0" borderId="45" xfId="0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</xf>
    <xf numFmtId="0" fontId="7" fillId="8" borderId="82" xfId="0" applyFont="1" applyFill="1" applyBorder="1" applyAlignment="1" applyProtection="1">
      <alignment horizontal="center" vertical="center" shrinkToFit="1"/>
    </xf>
    <xf numFmtId="0" fontId="7" fillId="8" borderId="17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left" vertical="center" shrinkToFit="1"/>
    </xf>
    <xf numFmtId="0" fontId="7" fillId="8" borderId="22" xfId="0" applyFont="1" applyFill="1" applyBorder="1" applyAlignment="1" applyProtection="1">
      <alignment horizontal="left" vertical="center"/>
    </xf>
    <xf numFmtId="0" fontId="7" fillId="8" borderId="79" xfId="0" applyFont="1" applyFill="1" applyBorder="1" applyAlignment="1" applyProtection="1">
      <alignment horizontal="center" vertical="center"/>
    </xf>
    <xf numFmtId="0" fontId="7" fillId="8" borderId="41" xfId="0" applyFont="1" applyFill="1" applyBorder="1" applyAlignment="1" applyProtection="1">
      <alignment horizontal="center" vertical="center"/>
    </xf>
    <xf numFmtId="0" fontId="7" fillId="8" borderId="74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center" vertical="center"/>
    </xf>
    <xf numFmtId="0" fontId="7" fillId="8" borderId="46" xfId="0" applyFont="1" applyFill="1" applyBorder="1" applyAlignment="1" applyProtection="1">
      <alignment horizontal="center" vertical="center"/>
    </xf>
    <xf numFmtId="0" fontId="7" fillId="8" borderId="22" xfId="0" applyFont="1" applyFill="1" applyBorder="1" applyAlignment="1" applyProtection="1">
      <alignment horizontal="center" vertical="center"/>
    </xf>
    <xf numFmtId="0" fontId="7" fillId="8" borderId="78" xfId="0" applyFont="1" applyFill="1" applyBorder="1" applyAlignment="1" applyProtection="1">
      <alignment horizontal="center" vertical="center"/>
    </xf>
    <xf numFmtId="0" fontId="7" fillId="8" borderId="19" xfId="0" applyFont="1" applyFill="1" applyBorder="1" applyAlignment="1" applyProtection="1">
      <alignment horizontal="center" vertical="center"/>
    </xf>
    <xf numFmtId="0" fontId="7" fillId="8" borderId="80" xfId="0" applyFont="1" applyFill="1" applyBorder="1" applyAlignment="1" applyProtection="1">
      <alignment horizontal="center" vertical="center"/>
    </xf>
    <xf numFmtId="0" fontId="7" fillId="8" borderId="23" xfId="0" applyFont="1" applyFill="1" applyBorder="1" applyAlignment="1" applyProtection="1">
      <alignment horizontal="center" vertical="center"/>
    </xf>
    <xf numFmtId="165" fontId="13" fillId="15" borderId="91" xfId="0" applyNumberFormat="1" applyFont="1" applyFill="1" applyBorder="1" applyAlignment="1" applyProtection="1">
      <alignment horizontal="center" vertical="center"/>
    </xf>
    <xf numFmtId="0" fontId="13" fillId="15" borderId="56" xfId="0" applyFont="1" applyFill="1" applyBorder="1" applyAlignment="1" applyProtection="1">
      <alignment horizontal="center"/>
    </xf>
    <xf numFmtId="0" fontId="13" fillId="15" borderId="23" xfId="0" applyFont="1" applyFill="1" applyBorder="1" applyAlignment="1" applyProtection="1">
      <alignment horizontal="center"/>
    </xf>
    <xf numFmtId="0" fontId="3" fillId="8" borderId="92" xfId="0" applyFont="1" applyFill="1" applyBorder="1" applyAlignment="1" applyProtection="1">
      <alignment horizontal="center" vertical="center" wrapText="1"/>
    </xf>
    <xf numFmtId="0" fontId="0" fillId="0" borderId="93" xfId="0" applyBorder="1" applyAlignment="1" applyProtection="1">
      <alignment vertical="center"/>
    </xf>
    <xf numFmtId="0" fontId="0" fillId="0" borderId="94" xfId="0" applyBorder="1" applyAlignment="1" applyProtection="1"/>
    <xf numFmtId="0" fontId="3" fillId="8" borderId="28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0" fillId="0" borderId="64" xfId="0" applyBorder="1" applyAlignment="1" applyProtection="1"/>
    <xf numFmtId="0" fontId="3" fillId="8" borderId="45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vertical="center"/>
    </xf>
    <xf numFmtId="0" fontId="0" fillId="0" borderId="22" xfId="0" applyBorder="1" applyAlignment="1" applyProtection="1"/>
    <xf numFmtId="165" fontId="3" fillId="16" borderId="38" xfId="0" applyNumberFormat="1" applyFont="1" applyFill="1" applyBorder="1" applyAlignment="1" applyProtection="1">
      <alignment horizontal="center" vertical="center"/>
    </xf>
    <xf numFmtId="0" fontId="0" fillId="1" borderId="39" xfId="0" applyFill="1" applyBorder="1" applyAlignment="1" applyProtection="1">
      <alignment horizontal="center" vertical="center"/>
    </xf>
    <xf numFmtId="0" fontId="0" fillId="1" borderId="55" xfId="0" applyFill="1" applyBorder="1" applyAlignment="1" applyProtection="1">
      <alignment horizontal="center" vertical="center"/>
    </xf>
    <xf numFmtId="0" fontId="3" fillId="4" borderId="6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64" xfId="0" applyBorder="1" applyAlignment="1" applyProtection="1">
      <alignment vertical="center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3" fillId="0" borderId="46" xfId="0" applyFont="1" applyBorder="1" applyAlignment="1" applyProtection="1">
      <alignment horizontal="left" vertical="center" wrapText="1"/>
    </xf>
    <xf numFmtId="0" fontId="0" fillId="0" borderId="22" xfId="0" applyBorder="1" applyAlignment="1" applyProtection="1">
      <alignment vertical="center"/>
    </xf>
    <xf numFmtId="0" fontId="0" fillId="9" borderId="39" xfId="0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 vertical="center"/>
    </xf>
    <xf numFmtId="9" fontId="0" fillId="9" borderId="38" xfId="2" applyFont="1" applyFill="1" applyBorder="1" applyAlignment="1" applyProtection="1">
      <alignment horizontal="center" vertical="center"/>
    </xf>
    <xf numFmtId="9" fontId="0" fillId="9" borderId="39" xfId="2" applyFont="1" applyFill="1" applyBorder="1" applyAlignment="1" applyProtection="1">
      <alignment horizontal="center" vertical="center"/>
    </xf>
    <xf numFmtId="9" fontId="0" fillId="9" borderId="19" xfId="2" applyFont="1" applyFill="1" applyBorder="1" applyAlignment="1" applyProtection="1">
      <alignment horizontal="center" vertical="center"/>
    </xf>
    <xf numFmtId="165" fontId="3" fillId="7" borderId="39" xfId="0" applyNumberFormat="1" applyFont="1" applyFill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center" vertical="center"/>
    </xf>
    <xf numFmtId="0" fontId="3" fillId="7" borderId="55" xfId="0" applyFont="1" applyFill="1" applyBorder="1" applyAlignment="1" applyProtection="1">
      <alignment horizontal="center" vertical="center"/>
    </xf>
    <xf numFmtId="165" fontId="3" fillId="8" borderId="56" xfId="0" applyNumberFormat="1" applyFont="1" applyFill="1" applyBorder="1" applyAlignment="1" applyProtection="1">
      <alignment horizontal="center" vertical="center"/>
    </xf>
    <xf numFmtId="0" fontId="0" fillId="8" borderId="56" xfId="0" applyFill="1" applyBorder="1" applyAlignment="1" applyProtection="1">
      <alignment horizontal="center" vertical="center"/>
    </xf>
    <xf numFmtId="0" fontId="0" fillId="8" borderId="57" xfId="0" applyFill="1" applyBorder="1" applyAlignment="1" applyProtection="1">
      <alignment horizontal="center" vertical="center"/>
    </xf>
    <xf numFmtId="0" fontId="8" fillId="4" borderId="83" xfId="0" applyFont="1" applyFill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/>
    </xf>
    <xf numFmtId="0" fontId="8" fillId="0" borderId="8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83" xfId="0" applyFont="1" applyBorder="1" applyAlignment="1" applyProtection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88" xfId="0" applyFont="1" applyBorder="1" applyAlignment="1" applyProtection="1">
      <alignment horizontal="center" vertical="center"/>
    </xf>
    <xf numFmtId="0" fontId="8" fillId="0" borderId="89" xfId="0" applyFont="1" applyBorder="1" applyAlignment="1" applyProtection="1">
      <alignment horizontal="center" vertical="center"/>
    </xf>
    <xf numFmtId="0" fontId="8" fillId="0" borderId="90" xfId="0" applyFont="1" applyBorder="1" applyAlignment="1" applyProtection="1">
      <alignment horizontal="center" vertical="center"/>
    </xf>
    <xf numFmtId="0" fontId="3" fillId="6" borderId="38" xfId="0" applyFont="1" applyFill="1" applyBorder="1" applyAlignment="1" applyProtection="1">
      <alignment horizontal="center" vertical="center" wrapText="1" shrinkToFit="1"/>
    </xf>
    <xf numFmtId="0" fontId="3" fillId="6" borderId="19" xfId="0" applyFont="1" applyFill="1" applyBorder="1" applyAlignment="1" applyProtection="1">
      <alignment horizontal="center" vertical="center" wrapText="1" shrinkToFit="1"/>
    </xf>
    <xf numFmtId="0" fontId="8" fillId="6" borderId="78" xfId="0" applyFont="1" applyFill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3" fillId="6" borderId="78" xfId="0" applyFont="1" applyFill="1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horizontal="center" vertical="center"/>
    </xf>
    <xf numFmtId="0" fontId="3" fillId="6" borderId="79" xfId="0" applyFont="1" applyFill="1" applyBorder="1" applyAlignment="1" applyProtection="1">
      <alignment horizontal="center" vertical="center" wrapText="1"/>
    </xf>
    <xf numFmtId="0" fontId="3" fillId="0" borderId="74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3" fillId="8" borderId="79" xfId="0" applyFont="1" applyFill="1" applyBorder="1" applyAlignment="1" applyProtection="1">
      <alignment horizontal="center" vertical="center" wrapText="1"/>
    </xf>
    <xf numFmtId="0" fontId="3" fillId="8" borderId="44" xfId="0" applyFont="1" applyFill="1" applyBorder="1" applyAlignment="1" applyProtection="1">
      <alignment horizontal="center"/>
    </xf>
    <xf numFmtId="0" fontId="3" fillId="8" borderId="61" xfId="0" applyFont="1" applyFill="1" applyBorder="1" applyAlignment="1" applyProtection="1">
      <alignment horizontal="center"/>
    </xf>
    <xf numFmtId="0" fontId="3" fillId="8" borderId="29" xfId="0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center"/>
    </xf>
    <xf numFmtId="0" fontId="3" fillId="8" borderId="47" xfId="0" applyFont="1" applyFill="1" applyBorder="1" applyAlignment="1" applyProtection="1">
      <alignment horizontal="center"/>
    </xf>
    <xf numFmtId="0" fontId="3" fillId="8" borderId="70" xfId="0" applyFont="1" applyFill="1" applyBorder="1" applyAlignment="1" applyProtection="1">
      <alignment horizontal="center" vertical="center"/>
    </xf>
    <xf numFmtId="0" fontId="0" fillId="0" borderId="71" xfId="0" applyBorder="1" applyAlignment="1" applyProtection="1">
      <alignment horizontal="center" vertical="center"/>
    </xf>
    <xf numFmtId="0" fontId="0" fillId="0" borderId="72" xfId="0" applyBorder="1" applyAlignment="1" applyProtection="1">
      <alignment horizontal="center" vertical="center"/>
    </xf>
    <xf numFmtId="0" fontId="3" fillId="8" borderId="78" xfId="0" applyFont="1" applyFill="1" applyBorder="1" applyAlignment="1" applyProtection="1">
      <alignment vertical="center" wrapText="1"/>
      <protection locked="0"/>
    </xf>
    <xf numFmtId="1" fontId="3" fillId="6" borderId="39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64" xfId="0" applyBorder="1" applyAlignment="1" applyProtection="1">
      <protection locked="0"/>
    </xf>
    <xf numFmtId="0" fontId="3" fillId="0" borderId="61" xfId="0" applyFont="1" applyBorder="1" applyAlignment="1" applyProtection="1">
      <alignment horizontal="left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8" fillId="8" borderId="82" xfId="0" applyFont="1" applyFill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horizontal="center"/>
    </xf>
    <xf numFmtId="0" fontId="8" fillId="0" borderId="17" xfId="0" applyFont="1" applyBorder="1" applyAlignment="1" applyProtection="1">
      <alignment horizontal="center"/>
    </xf>
    <xf numFmtId="0" fontId="8" fillId="8" borderId="74" xfId="0" applyFont="1" applyFill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/>
    </xf>
    <xf numFmtId="0" fontId="8" fillId="0" borderId="22" xfId="0" applyFont="1" applyBorder="1" applyAlignment="1" applyProtection="1">
      <alignment horizontal="center"/>
    </xf>
    <xf numFmtId="0" fontId="8" fillId="8" borderId="78" xfId="0" applyFont="1" applyFill="1" applyBorder="1" applyAlignment="1" applyProtection="1">
      <alignment horizontal="center" vertical="center" wrapText="1"/>
    </xf>
    <xf numFmtId="0" fontId="8" fillId="6" borderId="77" xfId="0" applyFont="1" applyFill="1" applyBorder="1" applyAlignment="1" applyProtection="1">
      <alignment horizontal="center" vertical="center" wrapText="1"/>
    </xf>
    <xf numFmtId="0" fontId="8" fillId="0" borderId="6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6" borderId="77" xfId="0" applyFont="1" applyFill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vertical="center"/>
    </xf>
    <xf numFmtId="0" fontId="8" fillId="0" borderId="27" xfId="0" applyFont="1" applyBorder="1" applyAlignment="1" applyProtection="1">
      <alignment vertical="center"/>
    </xf>
    <xf numFmtId="165" fontId="3" fillId="7" borderId="39" xfId="0" applyNumberFormat="1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 applyProtection="1">
      <alignment horizontal="center" vertical="center"/>
      <protection locked="0"/>
    </xf>
    <xf numFmtId="0" fontId="3" fillId="7" borderId="55" xfId="0" applyFont="1" applyFill="1" applyBorder="1" applyAlignment="1" applyProtection="1">
      <alignment horizontal="center" vertical="center"/>
      <protection locked="0"/>
    </xf>
    <xf numFmtId="0" fontId="0" fillId="3" borderId="81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2" fontId="10" fillId="3" borderId="81" xfId="0" applyNumberFormat="1" applyFont="1" applyFill="1" applyBorder="1" applyAlignment="1" applyProtection="1">
      <alignment horizontal="center" vertical="center"/>
      <protection locked="0"/>
    </xf>
    <xf numFmtId="2" fontId="10" fillId="0" borderId="53" xfId="0" applyNumberFormat="1" applyFont="1" applyBorder="1" applyAlignment="1" applyProtection="1">
      <alignment horizontal="center" vertical="center"/>
      <protection locked="0"/>
    </xf>
    <xf numFmtId="0" fontId="7" fillId="3" borderId="80" xfId="0" applyFont="1" applyFill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3" borderId="78" xfId="0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/>
    </xf>
    <xf numFmtId="0" fontId="7" fillId="3" borderId="75" xfId="0" applyFont="1" applyFill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0" fillId="3" borderId="58" xfId="0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1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3" fillId="0" borderId="60" xfId="0" applyNumberFormat="1" applyFont="1" applyBorder="1" applyAlignment="1" applyProtection="1">
      <alignment horizontal="center" vertical="center"/>
      <protection locked="0"/>
    </xf>
    <xf numFmtId="0" fontId="7" fillId="3" borderId="77" xfId="0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 wrapText="1"/>
    </xf>
    <xf numFmtId="0" fontId="7" fillId="0" borderId="74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3" borderId="78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3" borderId="79" xfId="0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/>
    </xf>
    <xf numFmtId="0" fontId="7" fillId="0" borderId="74" xfId="0" applyFont="1" applyBorder="1" applyAlignment="1" applyProtection="1">
      <alignment horizontal="center"/>
    </xf>
    <xf numFmtId="0" fontId="7" fillId="0" borderId="61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64" xfId="0" applyFont="1" applyBorder="1" applyAlignment="1" applyProtection="1">
      <alignment horizontal="center"/>
    </xf>
    <xf numFmtId="0" fontId="24" fillId="0" borderId="40" xfId="0" applyFont="1" applyBorder="1" applyAlignment="1" applyProtection="1">
      <alignment horizontal="center" wrapText="1"/>
    </xf>
    <xf numFmtId="0" fontId="24" fillId="0" borderId="41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vertical="center"/>
    </xf>
    <xf numFmtId="0" fontId="23" fillId="0" borderId="44" xfId="0" applyFont="1" applyBorder="1" applyAlignment="1" applyProtection="1">
      <alignment vertical="center"/>
    </xf>
    <xf numFmtId="0" fontId="23" fillId="0" borderId="28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29" xfId="0" applyFont="1" applyBorder="1" applyAlignment="1" applyProtection="1">
      <alignment vertical="center"/>
    </xf>
    <xf numFmtId="0" fontId="23" fillId="0" borderId="45" xfId="0" applyFont="1" applyBorder="1" applyAlignment="1" applyProtection="1">
      <alignment vertical="center"/>
    </xf>
    <xf numFmtId="0" fontId="23" fillId="0" borderId="46" xfId="0" applyFont="1" applyBorder="1" applyAlignment="1" applyProtection="1">
      <alignment vertical="center"/>
    </xf>
    <xf numFmtId="0" fontId="23" fillId="0" borderId="47" xfId="0" applyFont="1" applyBorder="1" applyAlignment="1" applyProtection="1">
      <alignment vertical="center"/>
    </xf>
    <xf numFmtId="0" fontId="2" fillId="0" borderId="40" xfId="0" applyFont="1" applyBorder="1" applyAlignment="1" applyProtection="1">
      <alignment horizontal="center" vertical="center" wrapText="1" shrinkToFit="1"/>
    </xf>
    <xf numFmtId="0" fontId="0" fillId="0" borderId="41" xfId="0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5" fillId="0" borderId="4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46" xfId="0" applyFont="1" applyBorder="1" applyAlignment="1" applyProtection="1">
      <alignment horizontal="center" vertical="center"/>
    </xf>
    <xf numFmtId="0" fontId="20" fillId="0" borderId="47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27" fillId="0" borderId="45" xfId="0" applyFont="1" applyBorder="1" applyAlignment="1" applyProtection="1">
      <alignment horizontal="center" vertical="center"/>
    </xf>
    <xf numFmtId="0" fontId="27" fillId="0" borderId="46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/>
    </xf>
    <xf numFmtId="1" fontId="21" fillId="0" borderId="73" xfId="0" applyNumberFormat="1" applyFont="1" applyBorder="1" applyAlignment="1" applyProtection="1">
      <alignment horizontal="center" vertical="center"/>
    </xf>
    <xf numFmtId="0" fontId="25" fillId="0" borderId="45" xfId="0" applyFont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 shrinkToFit="1"/>
    </xf>
    <xf numFmtId="0" fontId="7" fillId="0" borderId="74" xfId="0" applyFont="1" applyBorder="1" applyAlignment="1" applyProtection="1">
      <alignment horizontal="center" shrinkToFit="1"/>
    </xf>
    <xf numFmtId="0" fontId="7" fillId="0" borderId="28" xfId="0" applyFont="1" applyBorder="1" applyAlignment="1" applyProtection="1">
      <alignment horizontal="center" shrinkToFit="1"/>
    </xf>
    <xf numFmtId="0" fontId="7" fillId="0" borderId="64" xfId="0" applyFont="1" applyBorder="1" applyAlignment="1" applyProtection="1">
      <alignment horizontal="center" shrinkToFit="1"/>
    </xf>
    <xf numFmtId="0" fontId="8" fillId="3" borderId="103" xfId="0" applyFont="1" applyFill="1" applyBorder="1" applyAlignment="1" applyProtection="1">
      <alignment horizontal="center" vertical="center"/>
    </xf>
    <xf numFmtId="0" fontId="8" fillId="3" borderId="105" xfId="0" applyFont="1" applyFill="1" applyBorder="1" applyAlignment="1" applyProtection="1">
      <alignment horizontal="center" vertical="center"/>
    </xf>
    <xf numFmtId="0" fontId="0" fillId="2" borderId="28" xfId="0" applyFill="1" applyBorder="1" applyAlignment="1" applyProtection="1"/>
    <xf numFmtId="0" fontId="0" fillId="2" borderId="0" xfId="0" applyFill="1" applyBorder="1" applyAlignment="1" applyProtection="1"/>
    <xf numFmtId="0" fontId="0" fillId="2" borderId="41" xfId="0" applyFill="1" applyBorder="1" applyAlignment="1" applyProtection="1"/>
    <xf numFmtId="0" fontId="0" fillId="2" borderId="44" xfId="0" applyFill="1" applyBorder="1" applyAlignment="1" applyProtection="1"/>
    <xf numFmtId="0" fontId="0" fillId="2" borderId="45" xfId="0" applyFill="1" applyBorder="1" applyAlignment="1" applyProtection="1"/>
    <xf numFmtId="0" fontId="0" fillId="2" borderId="46" xfId="0" applyFill="1" applyBorder="1" applyAlignment="1" applyProtection="1"/>
    <xf numFmtId="0" fontId="0" fillId="2" borderId="47" xfId="0" applyFill="1" applyBorder="1" applyAlignment="1" applyProtection="1"/>
    <xf numFmtId="0" fontId="7" fillId="2" borderId="28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7" fillId="2" borderId="28" xfId="0" applyFont="1" applyFill="1" applyBorder="1" applyProtection="1"/>
    <xf numFmtId="0" fontId="13" fillId="2" borderId="0" xfId="0" applyFont="1" applyFill="1" applyBorder="1" applyAlignment="1" applyProtection="1">
      <alignment horizontal="center" vertical="center"/>
    </xf>
    <xf numFmtId="9" fontId="13" fillId="3" borderId="71" xfId="2" applyFont="1" applyFill="1" applyBorder="1" applyAlignment="1" applyProtection="1">
      <alignment horizontal="center" vertical="center"/>
    </xf>
    <xf numFmtId="9" fontId="7" fillId="3" borderId="17" xfId="2" applyFont="1" applyFill="1" applyBorder="1" applyAlignment="1" applyProtection="1"/>
    <xf numFmtId="2" fontId="14" fillId="3" borderId="56" xfId="0" applyNumberFormat="1" applyFont="1" applyFill="1" applyBorder="1" applyAlignment="1" applyProtection="1">
      <alignment horizontal="center" vertical="center"/>
    </xf>
    <xf numFmtId="2" fontId="13" fillId="3" borderId="28" xfId="0" applyNumberFormat="1" applyFont="1" applyFill="1" applyBorder="1" applyAlignment="1" applyProtection="1">
      <alignment horizontal="center" vertical="center"/>
    </xf>
    <xf numFmtId="2" fontId="13" fillId="3" borderId="45" xfId="0" applyNumberFormat="1" applyFont="1" applyFill="1" applyBorder="1" applyAlignment="1" applyProtection="1">
      <alignment horizontal="center" vertical="center"/>
    </xf>
    <xf numFmtId="2" fontId="13" fillId="3" borderId="29" xfId="0" applyNumberFormat="1" applyFont="1" applyFill="1" applyBorder="1" applyAlignment="1" applyProtection="1">
      <alignment horizontal="center" vertical="center"/>
    </xf>
    <xf numFmtId="2" fontId="13" fillId="3" borderId="47" xfId="0" applyNumberFormat="1" applyFont="1" applyFill="1" applyBorder="1" applyAlignment="1" applyProtection="1">
      <alignment horizontal="center" vertical="center"/>
    </xf>
    <xf numFmtId="2" fontId="7" fillId="0" borderId="15" xfId="0" applyNumberFormat="1" applyFont="1" applyBorder="1" applyAlignment="1" applyProtection="1">
      <alignment horizontal="center" vertical="center"/>
    </xf>
    <xf numFmtId="2" fontId="7" fillId="3" borderId="15" xfId="0" applyNumberFormat="1" applyFont="1" applyFill="1" applyBorder="1" applyAlignment="1" applyProtection="1">
      <alignment horizontal="center" vertical="center"/>
      <protection locked="0"/>
    </xf>
    <xf numFmtId="2" fontId="7" fillId="3" borderId="15" xfId="0" applyNumberFormat="1" applyFont="1" applyFill="1" applyBorder="1" applyAlignment="1" applyProtection="1">
      <protection locked="0"/>
    </xf>
    <xf numFmtId="2" fontId="7" fillId="0" borderId="16" xfId="0" applyNumberFormat="1" applyFont="1" applyFill="1" applyBorder="1" applyAlignment="1" applyProtection="1">
      <alignment horizontal="center" vertical="center"/>
    </xf>
    <xf numFmtId="0" fontId="8" fillId="0" borderId="98" xfId="0" applyFont="1" applyBorder="1" applyAlignment="1" applyProtection="1">
      <alignment horizontal="center" vertical="center"/>
    </xf>
    <xf numFmtId="0" fontId="8" fillId="0" borderId="10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04" xfId="0" applyFont="1" applyBorder="1" applyAlignment="1" applyProtection="1"/>
    <xf numFmtId="0" fontId="7" fillId="0" borderId="16" xfId="0" applyFont="1" applyBorder="1" applyAlignment="1" applyProtection="1"/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/>
    <xf numFmtId="2" fontId="7" fillId="0" borderId="15" xfId="0" applyNumberFormat="1" applyFont="1" applyBorder="1" applyAlignment="1" applyProtection="1">
      <alignment horizontal="center" vertical="center"/>
      <protection locked="0"/>
    </xf>
    <xf numFmtId="2" fontId="7" fillId="0" borderId="15" xfId="0" applyNumberFormat="1" applyFont="1" applyBorder="1" applyAlignment="1" applyProtection="1"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 wrapText="1"/>
    </xf>
    <xf numFmtId="0" fontId="7" fillId="0" borderId="93" xfId="0" applyFont="1" applyBorder="1" applyAlignment="1" applyProtection="1">
      <alignment horizontal="center" vertical="center" wrapText="1"/>
    </xf>
    <xf numFmtId="0" fontId="7" fillId="0" borderId="102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7" fillId="0" borderId="63" xfId="0" applyFont="1" applyBorder="1" applyAlignment="1" applyProtection="1">
      <alignment horizontal="center" vertical="center" wrapText="1"/>
    </xf>
    <xf numFmtId="0" fontId="7" fillId="0" borderId="103" xfId="0" applyFont="1" applyBorder="1" applyAlignment="1" applyProtection="1">
      <alignment horizontal="center" vertical="center" wrapText="1"/>
    </xf>
    <xf numFmtId="2" fontId="7" fillId="0" borderId="15" xfId="0" applyNumberFormat="1" applyFont="1" applyBorder="1" applyAlignment="1" applyProtection="1"/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99" xfId="0" applyFont="1" applyBorder="1" applyAlignment="1" applyProtection="1">
      <alignment horizontal="center" vertical="center" wrapText="1"/>
    </xf>
    <xf numFmtId="0" fontId="7" fillId="0" borderId="100" xfId="0" applyFont="1" applyBorder="1" applyAlignment="1" applyProtection="1"/>
    <xf numFmtId="0" fontId="7" fillId="0" borderId="97" xfId="0" applyFont="1" applyBorder="1" applyAlignment="1" applyProtection="1"/>
    <xf numFmtId="0" fontId="7" fillId="0" borderId="58" xfId="0" applyFont="1" applyBorder="1" applyAlignment="1" applyProtection="1"/>
    <xf numFmtId="0" fontId="7" fillId="0" borderId="14" xfId="0" applyFont="1" applyBorder="1" applyAlignment="1" applyProtection="1"/>
    <xf numFmtId="0" fontId="7" fillId="0" borderId="98" xfId="0" applyFont="1" applyBorder="1" applyAlignment="1" applyProtection="1"/>
    <xf numFmtId="2" fontId="7" fillId="0" borderId="55" xfId="0" applyNumberFormat="1" applyFont="1" applyBorder="1" applyAlignment="1" applyProtection="1">
      <alignment horizontal="center" vertical="center"/>
    </xf>
    <xf numFmtId="0" fontId="19" fillId="8" borderId="95" xfId="0" applyFont="1" applyFill="1" applyBorder="1" applyAlignment="1" applyProtection="1">
      <alignment horizontal="center" vertical="center" wrapText="1"/>
    </xf>
    <xf numFmtId="0" fontId="19" fillId="8" borderId="96" xfId="0" applyFont="1" applyFill="1" applyBorder="1" applyAlignment="1" applyProtection="1">
      <alignment horizontal="center" vertical="center" wrapText="1"/>
    </xf>
    <xf numFmtId="0" fontId="0" fillId="2" borderId="44" xfId="0" applyFill="1" applyBorder="1" applyAlignment="1" applyProtection="1">
      <alignment horizontal="center" vertical="center"/>
    </xf>
    <xf numFmtId="0" fontId="0" fillId="2" borderId="47" xfId="0" applyFill="1" applyBorder="1" applyAlignment="1" applyProtection="1">
      <alignment horizontal="center" vertical="center"/>
    </xf>
    <xf numFmtId="2" fontId="7" fillId="0" borderId="55" xfId="0" applyNumberFormat="1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</xf>
    <xf numFmtId="0" fontId="8" fillId="8" borderId="49" xfId="0" applyFont="1" applyFill="1" applyBorder="1" applyAlignment="1" applyProtection="1">
      <alignment horizontal="center" vertical="center"/>
    </xf>
    <xf numFmtId="0" fontId="8" fillId="8" borderId="70" xfId="0" applyFont="1" applyFill="1" applyBorder="1" applyAlignment="1" applyProtection="1">
      <alignment horizontal="center" vertical="center"/>
    </xf>
    <xf numFmtId="0" fontId="8" fillId="8" borderId="35" xfId="0" applyFont="1" applyFill="1" applyBorder="1" applyAlignment="1" applyProtection="1">
      <alignment horizontal="center" vertical="center"/>
    </xf>
    <xf numFmtId="0" fontId="8" fillId="8" borderId="38" xfId="0" applyFont="1" applyFill="1" applyBorder="1" applyAlignment="1" applyProtection="1">
      <alignment horizontal="center" vertical="center"/>
    </xf>
    <xf numFmtId="0" fontId="8" fillId="8" borderId="79" xfId="0" applyFont="1" applyFill="1" applyBorder="1" applyAlignment="1" applyProtection="1">
      <alignment horizontal="center" vertical="center"/>
    </xf>
    <xf numFmtId="0" fontId="8" fillId="8" borderId="41" xfId="0" applyFont="1" applyFill="1" applyBorder="1" applyAlignment="1" applyProtection="1">
      <alignment horizontal="center" vertical="center"/>
    </xf>
    <xf numFmtId="0" fontId="0" fillId="8" borderId="41" xfId="0" applyFill="1" applyBorder="1" applyAlignment="1" applyProtection="1">
      <alignment horizontal="center" vertical="center"/>
    </xf>
    <xf numFmtId="0" fontId="0" fillId="8" borderId="44" xfId="0" applyFill="1" applyBorder="1" applyAlignment="1" applyProtection="1">
      <alignment horizontal="center" vertical="center"/>
    </xf>
    <xf numFmtId="0" fontId="8" fillId="8" borderId="61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center" vertical="center"/>
    </xf>
    <xf numFmtId="0" fontId="0" fillId="8" borderId="29" xfId="0" applyFill="1" applyBorder="1" applyAlignment="1" applyProtection="1">
      <alignment horizontal="center" vertical="center"/>
    </xf>
    <xf numFmtId="0" fontId="8" fillId="8" borderId="82" xfId="0" applyFont="1" applyFill="1" applyBorder="1" applyAlignment="1" applyProtection="1">
      <alignment horizontal="center" vertical="center" wrapText="1"/>
    </xf>
    <xf numFmtId="0" fontId="0" fillId="8" borderId="17" xfId="0" applyFill="1" applyBorder="1" applyAlignment="1" applyProtection="1">
      <alignment horizontal="center" vertical="center" wrapText="1"/>
    </xf>
    <xf numFmtId="0" fontId="8" fillId="8" borderId="80" xfId="0" applyFont="1" applyFill="1" applyBorder="1" applyAlignment="1" applyProtection="1">
      <alignment horizontal="center" vertical="center" wrapText="1"/>
    </xf>
    <xf numFmtId="0" fontId="8" fillId="8" borderId="23" xfId="0" applyFont="1" applyFill="1" applyBorder="1" applyAlignment="1" applyProtection="1">
      <alignment horizontal="center" vertical="center" wrapText="1"/>
    </xf>
    <xf numFmtId="0" fontId="19" fillId="8" borderId="40" xfId="0" applyFont="1" applyFill="1" applyBorder="1" applyAlignment="1" applyProtection="1">
      <alignment horizontal="center" vertical="center" wrapText="1"/>
    </xf>
    <xf numFmtId="0" fontId="0" fillId="8" borderId="45" xfId="0" applyFill="1" applyBorder="1" applyAlignment="1" applyProtection="1">
      <alignment horizontal="center" vertical="center" wrapText="1"/>
    </xf>
    <xf numFmtId="0" fontId="7" fillId="8" borderId="49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/>
    </xf>
    <xf numFmtId="0" fontId="0" fillId="0" borderId="40" xfId="0" applyBorder="1" applyAlignment="1" applyProtection="1">
      <alignment vertical="top"/>
      <protection locked="0"/>
    </xf>
    <xf numFmtId="0" fontId="0" fillId="0" borderId="41" xfId="0" applyBorder="1" applyAlignment="1" applyProtection="1">
      <alignment vertical="top"/>
      <protection locked="0"/>
    </xf>
    <xf numFmtId="0" fontId="0" fillId="0" borderId="44" xfId="0" applyBorder="1" applyAlignment="1" applyProtection="1">
      <alignment vertical="top"/>
      <protection locked="0"/>
    </xf>
    <xf numFmtId="0" fontId="0" fillId="0" borderId="2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5" xfId="0" applyBorder="1" applyAlignment="1" applyProtection="1">
      <alignment vertical="top"/>
      <protection locked="0"/>
    </xf>
    <xf numFmtId="0" fontId="0" fillId="0" borderId="46" xfId="0" applyBorder="1" applyAlignment="1" applyProtection="1">
      <alignment vertical="top"/>
      <protection locked="0"/>
    </xf>
    <xf numFmtId="0" fontId="0" fillId="0" borderId="47" xfId="0" applyBorder="1" applyAlignment="1" applyProtection="1">
      <alignment vertical="top"/>
      <protection locked="0"/>
    </xf>
    <xf numFmtId="0" fontId="8" fillId="17" borderId="40" xfId="0" applyFont="1" applyFill="1" applyBorder="1" applyAlignment="1" applyProtection="1">
      <alignment horizontal="center" vertical="center"/>
    </xf>
    <xf numFmtId="0" fontId="8" fillId="17" borderId="41" xfId="0" applyFont="1" applyFill="1" applyBorder="1" applyAlignment="1" applyProtection="1">
      <alignment horizontal="center" vertical="center"/>
    </xf>
    <xf numFmtId="0" fontId="8" fillId="17" borderId="44" xfId="0" applyFont="1" applyFill="1" applyBorder="1" applyAlignment="1" applyProtection="1">
      <alignment horizontal="center" vertical="center"/>
    </xf>
    <xf numFmtId="0" fontId="8" fillId="17" borderId="28" xfId="0" applyFont="1" applyFill="1" applyBorder="1" applyAlignment="1" applyProtection="1">
      <alignment horizontal="center" vertical="center"/>
    </xf>
    <xf numFmtId="0" fontId="8" fillId="17" borderId="0" xfId="0" applyFont="1" applyFill="1" applyBorder="1" applyAlignment="1" applyProtection="1">
      <alignment horizontal="center" vertical="center"/>
    </xf>
    <xf numFmtId="0" fontId="8" fillId="17" borderId="29" xfId="0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14" fillId="0" borderId="41" xfId="0" applyFont="1" applyBorder="1" applyAlignment="1" applyProtection="1">
      <alignment horizontal="center" vertical="center"/>
    </xf>
    <xf numFmtId="0" fontId="15" fillId="0" borderId="4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7" fillId="8" borderId="51" xfId="0" applyFont="1" applyFill="1" applyBorder="1" applyAlignment="1" applyProtection="1">
      <alignment horizontal="center" vertical="center"/>
    </xf>
    <xf numFmtId="1" fontId="7" fillId="0" borderId="20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2" fontId="7" fillId="0" borderId="20" xfId="0" applyNumberFormat="1" applyFont="1" applyBorder="1" applyAlignment="1" applyProtection="1">
      <alignment horizontal="center" vertical="center"/>
    </xf>
    <xf numFmtId="2" fontId="7" fillId="0" borderId="54" xfId="0" applyNumberFormat="1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5" fillId="0" borderId="64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14" fontId="4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2" fontId="4" fillId="0" borderId="21" xfId="0" applyNumberFormat="1" applyFont="1" applyBorder="1" applyAlignment="1" applyProtection="1">
      <alignment horizontal="center" vertical="center"/>
    </xf>
    <xf numFmtId="2" fontId="4" fillId="0" borderId="47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 shrinkToFit="1"/>
    </xf>
    <xf numFmtId="0" fontId="23" fillId="0" borderId="28" xfId="0" applyFont="1" applyBorder="1" applyAlignment="1" applyProtection="1">
      <alignment horizontal="center" vertical="center" shrinkToFit="1"/>
    </xf>
    <xf numFmtId="0" fontId="23" fillId="0" borderId="29" xfId="0" applyFont="1" applyBorder="1" applyAlignment="1" applyProtection="1">
      <alignment horizontal="center" vertical="center" shrinkToFit="1"/>
    </xf>
    <xf numFmtId="0" fontId="23" fillId="0" borderId="45" xfId="0" applyFont="1" applyBorder="1" applyAlignment="1" applyProtection="1">
      <alignment horizontal="center" vertical="center"/>
    </xf>
    <xf numFmtId="0" fontId="23" fillId="0" borderId="47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shrinkToFit="1"/>
    </xf>
    <xf numFmtId="0" fontId="0" fillId="0" borderId="28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0" borderId="45" xfId="0" applyBorder="1" applyAlignment="1" applyProtection="1">
      <alignment horizontal="center" shrinkToFit="1"/>
    </xf>
    <xf numFmtId="0" fontId="0" fillId="0" borderId="46" xfId="0" applyBorder="1" applyAlignment="1" applyProtection="1">
      <alignment horizontal="center" shrinkToFit="1"/>
    </xf>
    <xf numFmtId="14" fontId="4" fillId="0" borderId="35" xfId="0" applyNumberFormat="1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6" fillId="0" borderId="74" xfId="0" applyFont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right" vertical="center"/>
    </xf>
    <xf numFmtId="0" fontId="29" fillId="0" borderId="15" xfId="0" applyFont="1" applyBorder="1" applyAlignment="1" applyProtection="1">
      <alignment horizontal="right" vertical="center"/>
    </xf>
    <xf numFmtId="0" fontId="28" fillId="0" borderId="110" xfId="0" applyNumberFormat="1" applyFont="1" applyFill="1" applyBorder="1" applyAlignment="1" applyProtection="1">
      <alignment horizontal="right" vertical="center"/>
    </xf>
    <xf numFmtId="0" fontId="29" fillId="0" borderId="14" xfId="0" applyFont="1" applyBorder="1" applyAlignment="1" applyProtection="1">
      <alignment horizontal="right" vertical="center"/>
    </xf>
    <xf numFmtId="0" fontId="28" fillId="0" borderId="52" xfId="0" applyNumberFormat="1" applyFont="1" applyFill="1" applyBorder="1" applyAlignment="1" applyProtection="1">
      <alignment horizontal="right" vertical="center"/>
    </xf>
    <xf numFmtId="0" fontId="29" fillId="0" borderId="20" xfId="0" applyFont="1" applyBorder="1" applyAlignment="1" applyProtection="1">
      <alignment horizontal="right" vertical="center"/>
    </xf>
    <xf numFmtId="0" fontId="17" fillId="0" borderId="52" xfId="0" applyNumberFormat="1" applyFont="1" applyFill="1" applyBorder="1" applyAlignment="1" applyProtection="1">
      <alignment horizontal="left" vertical="center" indent="5"/>
    </xf>
    <xf numFmtId="0" fontId="0" fillId="0" borderId="20" xfId="0" applyBorder="1" applyAlignment="1" applyProtection="1">
      <alignment horizontal="left" vertical="center" indent="5"/>
    </xf>
    <xf numFmtId="0" fontId="0" fillId="0" borderId="81" xfId="0" applyBorder="1" applyAlignment="1" applyProtection="1">
      <alignment horizontal="left" vertical="center" indent="5"/>
    </xf>
    <xf numFmtId="0" fontId="13" fillId="0" borderId="9" xfId="0" applyFont="1" applyBorder="1" applyAlignment="1" applyProtection="1">
      <alignment horizontal="center" vertical="center"/>
    </xf>
    <xf numFmtId="0" fontId="17" fillId="0" borderId="49" xfId="0" applyNumberFormat="1" applyFont="1" applyFill="1" applyBorder="1" applyAlignment="1" applyProtection="1">
      <alignment horizontal="left" vertical="center" indent="5"/>
    </xf>
    <xf numFmtId="0" fontId="0" fillId="0" borderId="35" xfId="0" applyBorder="1" applyAlignment="1" applyProtection="1">
      <alignment horizontal="left" vertical="center" indent="5"/>
    </xf>
    <xf numFmtId="0" fontId="0" fillId="0" borderId="99" xfId="0" applyBorder="1" applyAlignment="1" applyProtection="1">
      <alignment horizontal="left" vertical="center" indent="5"/>
    </xf>
    <xf numFmtId="0" fontId="28" fillId="0" borderId="40" xfId="0" applyNumberFormat="1" applyFont="1" applyFill="1" applyBorder="1" applyAlignment="1" applyProtection="1">
      <alignment horizontal="center" vertical="center"/>
    </xf>
    <xf numFmtId="0" fontId="28" fillId="0" borderId="41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82" fontId="30" fillId="0" borderId="9" xfId="0" applyNumberFormat="1" applyFont="1" applyFill="1" applyBorder="1" applyAlignment="1" applyProtection="1">
      <alignment horizontal="center" vertical="center"/>
    </xf>
    <xf numFmtId="182" fontId="30" fillId="0" borderId="11" xfId="0" applyNumberFormat="1" applyFont="1" applyFill="1" applyBorder="1" applyAlignment="1" applyProtection="1">
      <alignment horizontal="center" vertical="center"/>
    </xf>
    <xf numFmtId="0" fontId="13" fillId="18" borderId="109" xfId="0" applyFont="1" applyFill="1" applyBorder="1" applyAlignment="1" applyProtection="1">
      <alignment horizontal="center" vertical="center"/>
    </xf>
    <xf numFmtId="0" fontId="15" fillId="0" borderId="53" xfId="0" applyFont="1" applyBorder="1" applyAlignment="1" applyProtection="1">
      <alignment horizontal="center" vertical="center"/>
    </xf>
    <xf numFmtId="2" fontId="13" fillId="18" borderId="81" xfId="0" applyNumberFormat="1" applyFont="1" applyFill="1" applyBorder="1" applyAlignment="1" applyProtection="1">
      <alignment horizontal="center" vertical="center"/>
    </xf>
    <xf numFmtId="2" fontId="13" fillId="0" borderId="53" xfId="0" applyNumberFormat="1" applyFont="1" applyBorder="1" applyAlignment="1" applyProtection="1">
      <alignment horizontal="center" vertical="center"/>
    </xf>
    <xf numFmtId="2" fontId="7" fillId="18" borderId="81" xfId="0" applyNumberFormat="1" applyFont="1" applyFill="1" applyBorder="1" applyAlignment="1" applyProtection="1">
      <alignment horizontal="center" vertical="center"/>
    </xf>
    <xf numFmtId="2" fontId="7" fillId="18" borderId="18" xfId="0" applyNumberFormat="1" applyFont="1" applyFill="1" applyBorder="1" applyAlignment="1" applyProtection="1">
      <alignment horizontal="center" vertical="center"/>
    </xf>
    <xf numFmtId="0" fontId="13" fillId="18" borderId="110" xfId="0" applyFont="1" applyFill="1" applyBorder="1" applyAlignment="1" applyProtection="1">
      <alignment horizontal="center" vertical="center" wrapText="1"/>
    </xf>
    <xf numFmtId="0" fontId="15" fillId="0" borderId="60" xfId="0" applyFont="1" applyBorder="1" applyAlignment="1" applyProtection="1">
      <alignment horizontal="center" vertical="center" wrapText="1"/>
    </xf>
    <xf numFmtId="2" fontId="13" fillId="18" borderId="58" xfId="0" applyNumberFormat="1" applyFont="1" applyFill="1" applyBorder="1" applyAlignment="1" applyProtection="1">
      <alignment horizontal="center" vertical="center"/>
    </xf>
    <xf numFmtId="2" fontId="13" fillId="18" borderId="60" xfId="0" applyNumberFormat="1" applyFont="1" applyFill="1" applyBorder="1" applyAlignment="1" applyProtection="1">
      <alignment horizontal="center" vertical="center"/>
    </xf>
    <xf numFmtId="2" fontId="13" fillId="18" borderId="14" xfId="0" applyNumberFormat="1" applyFont="1" applyFill="1" applyBorder="1" applyAlignment="1" applyProtection="1">
      <alignment horizontal="center" vertical="center"/>
    </xf>
    <xf numFmtId="2" fontId="7" fillId="18" borderId="58" xfId="0" applyNumberFormat="1" applyFont="1" applyFill="1" applyBorder="1" applyAlignment="1" applyProtection="1">
      <alignment horizontal="center" vertical="center"/>
    </xf>
    <xf numFmtId="2" fontId="7" fillId="18" borderId="14" xfId="0" applyNumberFormat="1" applyFont="1" applyFill="1" applyBorder="1" applyAlignment="1" applyProtection="1">
      <alignment horizontal="center" vertical="center"/>
    </xf>
    <xf numFmtId="0" fontId="13" fillId="18" borderId="108" xfId="0" applyFont="1" applyFill="1" applyBorder="1" applyAlignment="1" applyProtection="1">
      <alignment horizontal="center" vertical="center"/>
    </xf>
    <xf numFmtId="0" fontId="15" fillId="0" borderId="65" xfId="0" applyFont="1" applyBorder="1" applyAlignment="1" applyProtection="1">
      <alignment horizontal="center" vertical="center"/>
    </xf>
    <xf numFmtId="2" fontId="13" fillId="18" borderId="99" xfId="0" applyNumberFormat="1" applyFont="1" applyFill="1" applyBorder="1" applyAlignment="1" applyProtection="1">
      <alignment horizontal="center" vertical="center"/>
    </xf>
    <xf numFmtId="2" fontId="13" fillId="18" borderId="50" xfId="0" applyNumberFormat="1" applyFont="1" applyFill="1" applyBorder="1" applyAlignment="1" applyProtection="1">
      <alignment horizontal="center" vertical="center"/>
    </xf>
    <xf numFmtId="2" fontId="13" fillId="18" borderId="100" xfId="0" applyNumberFormat="1" applyFont="1" applyFill="1" applyBorder="1" applyAlignment="1" applyProtection="1">
      <alignment horizontal="center" vertical="center"/>
    </xf>
    <xf numFmtId="2" fontId="7" fillId="18" borderId="62" xfId="0" applyNumberFormat="1" applyFont="1" applyFill="1" applyBorder="1" applyAlignment="1" applyProtection="1">
      <alignment horizontal="center" vertical="center"/>
    </xf>
    <xf numFmtId="2" fontId="7" fillId="18" borderId="63" xfId="0" applyNumberFormat="1" applyFont="1" applyFill="1" applyBorder="1" applyAlignment="1" applyProtection="1">
      <alignment horizontal="center" vertical="center"/>
    </xf>
    <xf numFmtId="0" fontId="13" fillId="8" borderId="40" xfId="0" applyFont="1" applyFill="1" applyBorder="1" applyAlignment="1" applyProtection="1">
      <alignment horizontal="center" vertical="center"/>
    </xf>
    <xf numFmtId="0" fontId="0" fillId="8" borderId="74" xfId="0" applyFill="1" applyBorder="1" applyAlignment="1" applyProtection="1">
      <alignment horizontal="center" vertical="center"/>
    </xf>
    <xf numFmtId="0" fontId="0" fillId="8" borderId="45" xfId="0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13" fillId="8" borderId="79" xfId="0" applyFont="1" applyFill="1" applyBorder="1" applyAlignment="1" applyProtection="1">
      <alignment horizontal="center" vertical="center"/>
    </xf>
    <xf numFmtId="0" fontId="13" fillId="8" borderId="74" xfId="0" applyFont="1" applyFill="1" applyBorder="1" applyAlignment="1" applyProtection="1">
      <alignment horizontal="center" vertical="center"/>
    </xf>
    <xf numFmtId="0" fontId="0" fillId="8" borderId="21" xfId="0" applyFill="1" applyBorder="1" applyAlignment="1" applyProtection="1">
      <alignment horizontal="center" vertical="center"/>
    </xf>
    <xf numFmtId="0" fontId="13" fillId="8" borderId="99" xfId="0" applyFont="1" applyFill="1" applyBorder="1" applyAlignment="1" applyProtection="1">
      <alignment horizontal="center" vertical="center"/>
    </xf>
    <xf numFmtId="0" fontId="13" fillId="8" borderId="100" xfId="0" applyFont="1" applyFill="1" applyBorder="1" applyAlignment="1" applyProtection="1">
      <alignment horizontal="center" vertical="center"/>
    </xf>
    <xf numFmtId="0" fontId="0" fillId="8" borderId="100" xfId="0" applyFill="1" applyBorder="1" applyAlignment="1" applyProtection="1">
      <alignment horizontal="center" vertical="center"/>
    </xf>
    <xf numFmtId="0" fontId="13" fillId="8" borderId="106" xfId="0" applyFont="1" applyFill="1" applyBorder="1" applyAlignment="1" applyProtection="1">
      <alignment horizontal="center" vertical="center"/>
    </xf>
    <xf numFmtId="0" fontId="15" fillId="8" borderId="97" xfId="0" applyFont="1" applyFill="1" applyBorder="1" applyAlignment="1" applyProtection="1">
      <alignment horizontal="center" vertical="center"/>
    </xf>
    <xf numFmtId="0" fontId="13" fillId="8" borderId="81" xfId="0" applyFont="1" applyFill="1" applyBorder="1" applyAlignment="1" applyProtection="1">
      <alignment horizontal="center" vertical="center"/>
    </xf>
    <xf numFmtId="0" fontId="13" fillId="8" borderId="18" xfId="0" applyFont="1" applyFill="1" applyBorder="1" applyAlignment="1" applyProtection="1">
      <alignment horizontal="center" vertical="center"/>
    </xf>
    <xf numFmtId="0" fontId="13" fillId="8" borderId="53" xfId="0" applyFont="1" applyFill="1" applyBorder="1" applyAlignment="1" applyProtection="1">
      <alignment horizontal="center" vertical="center"/>
    </xf>
    <xf numFmtId="0" fontId="7" fillId="8" borderId="81" xfId="0" applyFont="1" applyFill="1" applyBorder="1" applyAlignment="1" applyProtection="1">
      <alignment horizontal="center" vertical="center"/>
    </xf>
    <xf numFmtId="0" fontId="7" fillId="8" borderId="18" xfId="0" applyFont="1" applyFill="1" applyBorder="1" applyAlignment="1" applyProtection="1">
      <alignment horizontal="center" vertical="center"/>
    </xf>
    <xf numFmtId="9" fontId="13" fillId="0" borderId="44" xfId="2" applyFont="1" applyBorder="1" applyAlignment="1" applyProtection="1">
      <alignment horizontal="center" vertical="center"/>
      <protection locked="0"/>
    </xf>
    <xf numFmtId="9" fontId="0" fillId="0" borderId="47" xfId="2" applyFont="1" applyBorder="1" applyAlignment="1">
      <alignment horizontal="center" vertical="center"/>
    </xf>
    <xf numFmtId="0" fontId="7" fillId="6" borderId="82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13" fillId="18" borderId="44" xfId="2" applyFont="1" applyFill="1" applyBorder="1" applyAlignment="1" applyProtection="1">
      <alignment horizontal="center" vertical="center"/>
      <protection locked="0"/>
    </xf>
    <xf numFmtId="0" fontId="7" fillId="6" borderId="45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9" fontId="13" fillId="0" borderId="21" xfId="2" applyFont="1" applyBorder="1" applyAlignment="1" applyProtection="1">
      <alignment horizontal="center" vertical="center"/>
    </xf>
    <xf numFmtId="9" fontId="13" fillId="0" borderId="47" xfId="2" applyFont="1" applyBorder="1" applyAlignment="1" applyProtection="1">
      <alignment horizontal="center" vertical="center"/>
    </xf>
    <xf numFmtId="0" fontId="7" fillId="0" borderId="8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3" fillId="18" borderId="40" xfId="0" applyFont="1" applyFill="1" applyBorder="1" applyAlignment="1" applyProtection="1">
      <alignment horizontal="center" vertical="center" wrapText="1"/>
    </xf>
    <xf numFmtId="0" fontId="13" fillId="18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7" fillId="6" borderId="49" xfId="0" applyFont="1" applyFill="1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horizontal="center" vertical="center" wrapText="1"/>
    </xf>
    <xf numFmtId="9" fontId="13" fillId="0" borderId="35" xfId="2" applyFont="1" applyBorder="1" applyAlignment="1" applyProtection="1">
      <alignment horizontal="center" vertical="center"/>
      <protection locked="0"/>
    </xf>
    <xf numFmtId="9" fontId="13" fillId="0" borderId="51" xfId="2" applyFont="1" applyBorder="1" applyAlignment="1" applyProtection="1">
      <alignment horizontal="center" vertical="center"/>
      <protection locked="0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41" xfId="0" applyFont="1" applyFill="1" applyBorder="1" applyAlignment="1" applyProtection="1">
      <alignment horizontal="center" vertical="center" wrapText="1"/>
    </xf>
    <xf numFmtId="0" fontId="7" fillId="6" borderId="74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7" fillId="8" borderId="99" xfId="0" applyFont="1" applyFill="1" applyBorder="1" applyAlignment="1" applyProtection="1">
      <alignment horizontal="center" vertical="center"/>
    </xf>
    <xf numFmtId="0" fontId="7" fillId="8" borderId="100" xfId="0" applyFont="1" applyFill="1" applyBorder="1" applyAlignment="1" applyProtection="1">
      <alignment horizontal="center" vertical="center"/>
    </xf>
    <xf numFmtId="0" fontId="7" fillId="8" borderId="50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2" fontId="13" fillId="0" borderId="101" xfId="0" applyNumberFormat="1" applyFont="1" applyBorder="1" applyAlignment="1" applyProtection="1">
      <alignment horizontal="center" vertical="center"/>
    </xf>
    <xf numFmtId="2" fontId="13" fillId="0" borderId="94" xfId="0" applyNumberFormat="1" applyFont="1" applyBorder="1" applyAlignment="1" applyProtection="1">
      <alignment horizontal="center" vertical="center"/>
    </xf>
    <xf numFmtId="2" fontId="13" fillId="0" borderId="21" xfId="0" applyNumberFormat="1" applyFont="1" applyBorder="1" applyAlignment="1" applyProtection="1">
      <alignment horizontal="center" vertical="center"/>
    </xf>
    <xf numFmtId="2" fontId="13" fillId="0" borderId="22" xfId="0" applyNumberFormat="1" applyFont="1" applyBorder="1" applyAlignment="1" applyProtection="1">
      <alignment horizontal="center" vertical="center"/>
    </xf>
    <xf numFmtId="2" fontId="13" fillId="0" borderId="81" xfId="0" applyNumberFormat="1" applyFont="1" applyBorder="1" applyAlignment="1" applyProtection="1">
      <alignment horizontal="center" vertical="center"/>
    </xf>
    <xf numFmtId="2" fontId="7" fillId="0" borderId="81" xfId="0" applyNumberFormat="1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7" fillId="0" borderId="53" xfId="0" applyNumberFormat="1" applyFont="1" applyBorder="1" applyAlignment="1" applyProtection="1">
      <alignment horizontal="center" vertical="center"/>
    </xf>
    <xf numFmtId="2" fontId="7" fillId="0" borderId="107" xfId="0" applyNumberFormat="1" applyFont="1" applyBorder="1" applyAlignment="1" applyProtection="1">
      <alignment horizontal="center" vertical="center"/>
    </xf>
    <xf numFmtId="2" fontId="7" fillId="0" borderId="43" xfId="0" applyNumberFormat="1" applyFont="1" applyBorder="1" applyAlignment="1" applyProtection="1">
      <alignment horizontal="center" vertical="center"/>
    </xf>
    <xf numFmtId="2" fontId="7" fillId="0" borderId="10" xfId="0" applyNumberFormat="1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7" fillId="8" borderId="106" xfId="0" applyFont="1" applyFill="1" applyBorder="1" applyAlignment="1" applyProtection="1">
      <alignment horizontal="center" vertical="center" wrapText="1"/>
    </xf>
    <xf numFmtId="0" fontId="7" fillId="8" borderId="50" xfId="0" applyFont="1" applyFill="1" applyBorder="1" applyAlignment="1" applyProtection="1">
      <alignment horizontal="center" vertical="center" wrapText="1"/>
    </xf>
    <xf numFmtId="0" fontId="7" fillId="8" borderId="99" xfId="0" applyFont="1" applyFill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center" vertical="center" wrapText="1"/>
    </xf>
    <xf numFmtId="0" fontId="7" fillId="8" borderId="55" xfId="0" applyFont="1" applyFill="1" applyBorder="1" applyAlignment="1" applyProtection="1">
      <alignment horizontal="center" vertical="center" wrapText="1"/>
    </xf>
    <xf numFmtId="4" fontId="13" fillId="0" borderId="101" xfId="0" applyNumberFormat="1" applyFont="1" applyBorder="1" applyAlignment="1" applyProtection="1">
      <alignment horizontal="center" vertical="center"/>
    </xf>
    <xf numFmtId="2" fontId="13" fillId="0" borderId="15" xfId="0" applyNumberFormat="1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44" xfId="0" applyFont="1" applyBorder="1" applyAlignment="1" applyProtection="1">
      <alignment horizontal="center" vertical="center" shrinkToFit="1"/>
    </xf>
    <xf numFmtId="0" fontId="7" fillId="8" borderId="35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/>
    </xf>
    <xf numFmtId="165" fontId="7" fillId="2" borderId="41" xfId="0" applyNumberFormat="1" applyFont="1" applyFill="1" applyBorder="1" applyAlignment="1" applyProtection="1">
      <alignment horizontal="center" vertical="center"/>
    </xf>
    <xf numFmtId="0" fontId="7" fillId="8" borderId="70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 vertical="center"/>
    </xf>
    <xf numFmtId="0" fontId="7" fillId="8" borderId="38" xfId="0" applyFont="1" applyFill="1" applyBorder="1" applyAlignment="1" applyProtection="1">
      <alignment horizontal="center"/>
    </xf>
    <xf numFmtId="2" fontId="7" fillId="0" borderId="38" xfId="0" applyNumberFormat="1" applyFont="1" applyBorder="1" applyAlignment="1" applyProtection="1">
      <alignment horizontal="center" vertical="center"/>
    </xf>
    <xf numFmtId="4" fontId="7" fillId="0" borderId="15" xfId="0" applyNumberFormat="1" applyFont="1" applyBorder="1" applyAlignment="1" applyProtection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</xf>
    <xf numFmtId="0" fontId="7" fillId="8" borderId="13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 vertical="center"/>
    </xf>
    <xf numFmtId="0" fontId="7" fillId="8" borderId="15" xfId="0" applyFont="1" applyFill="1" applyBorder="1" applyAlignment="1" applyProtection="1">
      <alignment horizontal="center"/>
    </xf>
    <xf numFmtId="0" fontId="13" fillId="0" borderId="66" xfId="0" applyFont="1" applyBorder="1" applyAlignment="1" applyProtection="1">
      <alignment horizontal="center" vertical="center" shrinkToFit="1"/>
    </xf>
    <xf numFmtId="0" fontId="13" fillId="0" borderId="33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0" fillId="1" borderId="72" xfId="0" applyFill="1" applyBorder="1" applyAlignment="1" applyProtection="1"/>
    <xf numFmtId="0" fontId="0" fillId="1" borderId="55" xfId="0" applyFill="1" applyBorder="1" applyAlignment="1" applyProtection="1"/>
    <xf numFmtId="0" fontId="7" fillId="8" borderId="55" xfId="0" applyFont="1" applyFill="1" applyBorder="1" applyAlignment="1" applyProtection="1">
      <alignment horizontal="center" vertical="center"/>
    </xf>
    <xf numFmtId="0" fontId="0" fillId="8" borderId="55" xfId="0" applyFill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 shrinkToFit="1"/>
    </xf>
    <xf numFmtId="1" fontId="7" fillId="0" borderId="15" xfId="0" applyNumberFormat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166" fontId="13" fillId="0" borderId="15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/>
    </xf>
    <xf numFmtId="0" fontId="7" fillId="8" borderId="72" xfId="0" applyFont="1" applyFill="1" applyBorder="1" applyAlignment="1" applyProtection="1">
      <alignment horizontal="center" vertical="center" shrinkToFit="1"/>
    </xf>
    <xf numFmtId="0" fontId="0" fillId="8" borderId="55" xfId="0" applyFill="1" applyBorder="1" applyAlignment="1" applyProtection="1">
      <alignment horizontal="center" vertical="center" shrinkToFit="1"/>
    </xf>
    <xf numFmtId="0" fontId="0" fillId="8" borderId="13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 shrinkToFit="1"/>
    </xf>
    <xf numFmtId="0" fontId="0" fillId="8" borderId="15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0" fillId="0" borderId="97" xfId="0" applyBorder="1" applyAlignment="1" applyProtection="1">
      <alignment horizontal="center" vertical="center"/>
    </xf>
    <xf numFmtId="0" fontId="0" fillId="8" borderId="55" xfId="0" applyFill="1" applyBorder="1" applyProtection="1"/>
    <xf numFmtId="14" fontId="15" fillId="0" borderId="15" xfId="0" applyNumberFormat="1" applyFont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center" vertical="center"/>
    </xf>
    <xf numFmtId="49" fontId="15" fillId="0" borderId="20" xfId="0" applyNumberFormat="1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46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 wrapText="1" shrinkToFit="1"/>
    </xf>
    <xf numFmtId="0" fontId="0" fillId="0" borderId="44" xfId="0" applyBorder="1" applyAlignment="1" applyProtection="1">
      <alignment horizontal="center" shrinkToFit="1"/>
    </xf>
    <xf numFmtId="0" fontId="0" fillId="0" borderId="29" xfId="0" applyBorder="1" applyAlignment="1" applyProtection="1">
      <alignment horizontal="center" shrinkToFit="1"/>
    </xf>
    <xf numFmtId="0" fontId="0" fillId="0" borderId="47" xfId="0" applyBorder="1" applyAlignment="1" applyProtection="1">
      <alignment horizontal="center" shrinkToFit="1"/>
    </xf>
    <xf numFmtId="14" fontId="15" fillId="0" borderId="35" xfId="0" applyNumberFormat="1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81" fontId="21" fillId="12" borderId="46" xfId="0" applyNumberFormat="1" applyFont="1" applyFill="1" applyBorder="1" applyAlignment="1" applyProtection="1">
      <alignment horizontal="left" vertical="center"/>
    </xf>
    <xf numFmtId="181" fontId="21" fillId="12" borderId="46" xfId="0" applyNumberFormat="1" applyFont="1" applyFill="1" applyBorder="1" applyAlignment="1" applyProtection="1">
      <alignment horizontal="center" vertical="center"/>
    </xf>
    <xf numFmtId="185" fontId="21" fillId="12" borderId="46" xfId="0" applyNumberFormat="1" applyFont="1" applyFill="1" applyBorder="1" applyAlignment="1" applyProtection="1">
      <alignment horizontal="center" vertical="center"/>
    </xf>
    <xf numFmtId="181" fontId="21" fillId="19" borderId="46" xfId="0" applyNumberFormat="1" applyFont="1" applyFill="1" applyBorder="1" applyAlignment="1" applyProtection="1">
      <alignment horizontal="center" vertical="center"/>
    </xf>
    <xf numFmtId="182" fontId="21" fillId="12" borderId="46" xfId="0" applyNumberFormat="1" applyFont="1" applyFill="1" applyBorder="1" applyAlignment="1" applyProtection="1">
      <alignment horizontal="center" vertical="center"/>
    </xf>
    <xf numFmtId="182" fontId="21" fillId="19" borderId="46" xfId="0" applyNumberFormat="1" applyFont="1" applyFill="1" applyBorder="1" applyAlignment="1" applyProtection="1">
      <alignment horizontal="center" vertical="center"/>
    </xf>
  </cellXfs>
  <cellStyles count="3">
    <cellStyle name="Euro" xfId="1"/>
    <cellStyle name="Normal" xfId="0" builtinId="0"/>
    <cellStyle name="Pourcentage" xfId="2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9"/>
      </font>
    </dxf>
    <dxf>
      <font>
        <condense val="0"/>
        <extend val="0"/>
        <color indexed="43"/>
      </font>
    </dxf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45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Realisation_Devis\Base%20de%20donn&#233;es%20Devis%20BA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07v01\Data\FOR_Devis_Bareme\Devis_Baan\Devis_Dpo\DPO_0012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JET%20DP%20TA6V/DEVIS/Etude%20de%20prix%20AIRBUS/Devis%20DP%20Rond%20101%20forg&#233;-lamin&#2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x_Revient_PF"/>
      <sheetName val="Prix_Revient_PF_DT_figee"/>
      <sheetName val="Prix_revient_CM_DP_LI_ML"/>
      <sheetName val="Prix_Revient_CHU_MEU_TOU"/>
      <sheetName val="Prix_Revient_Essai"/>
      <sheetName val="Valeur_Ref_Element"/>
      <sheetName val="Liste_Taux_CdC"/>
      <sheetName val="Nuance-Densité"/>
      <sheetName val="Code OP_CDC"/>
      <sheetName val="N° OP_C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>
            <v>101</v>
          </cell>
          <cell r="B1">
            <v>105</v>
          </cell>
          <cell r="C1">
            <v>106</v>
          </cell>
          <cell r="D1">
            <v>204</v>
          </cell>
          <cell r="E1">
            <v>307</v>
          </cell>
          <cell r="F1">
            <v>311</v>
          </cell>
          <cell r="G1">
            <v>312</v>
          </cell>
          <cell r="H1">
            <v>402</v>
          </cell>
          <cell r="I1">
            <v>502</v>
          </cell>
          <cell r="J1">
            <v>504</v>
          </cell>
          <cell r="K1">
            <v>505</v>
          </cell>
          <cell r="L1">
            <v>603</v>
          </cell>
          <cell r="M1">
            <v>604</v>
          </cell>
          <cell r="N1">
            <v>605</v>
          </cell>
          <cell r="O1">
            <v>608</v>
          </cell>
          <cell r="P1">
            <v>609</v>
          </cell>
          <cell r="Q1">
            <v>614</v>
          </cell>
          <cell r="R1">
            <v>615</v>
          </cell>
          <cell r="S1">
            <v>616</v>
          </cell>
          <cell r="T1">
            <v>618</v>
          </cell>
          <cell r="U1">
            <v>621</v>
          </cell>
          <cell r="V1">
            <v>622</v>
          </cell>
          <cell r="W1">
            <v>625</v>
          </cell>
          <cell r="X1">
            <v>626</v>
          </cell>
          <cell r="Y1">
            <v>636</v>
          </cell>
          <cell r="Z1">
            <v>638</v>
          </cell>
          <cell r="AA1">
            <v>639</v>
          </cell>
          <cell r="AB1">
            <v>640</v>
          </cell>
          <cell r="AC1">
            <v>650</v>
          </cell>
          <cell r="AD1">
            <v>655</v>
          </cell>
          <cell r="AE1">
            <v>660</v>
          </cell>
          <cell r="AF1">
            <v>665</v>
          </cell>
          <cell r="AG1">
            <v>666</v>
          </cell>
          <cell r="AH1">
            <v>667</v>
          </cell>
          <cell r="AI1">
            <v>704</v>
          </cell>
          <cell r="AJ1">
            <v>705</v>
          </cell>
          <cell r="AK1">
            <v>712</v>
          </cell>
          <cell r="AL1">
            <v>800</v>
          </cell>
          <cell r="AM1">
            <v>807</v>
          </cell>
          <cell r="AN1">
            <v>808</v>
          </cell>
          <cell r="AO1">
            <v>810</v>
          </cell>
          <cell r="AP1">
            <v>811</v>
          </cell>
          <cell r="AQ1">
            <v>901</v>
          </cell>
          <cell r="AR1">
            <v>902</v>
          </cell>
          <cell r="AS1">
            <v>903</v>
          </cell>
          <cell r="AT1">
            <v>904</v>
          </cell>
          <cell r="AU1">
            <v>905</v>
          </cell>
          <cell r="AV1">
            <v>906</v>
          </cell>
          <cell r="AW1">
            <v>908</v>
          </cell>
          <cell r="AX1">
            <v>909</v>
          </cell>
          <cell r="AY1">
            <v>910</v>
          </cell>
          <cell r="AZ1">
            <v>913</v>
          </cell>
          <cell r="BA1">
            <v>914</v>
          </cell>
          <cell r="BB1">
            <v>915</v>
          </cell>
          <cell r="BC1">
            <v>916</v>
          </cell>
          <cell r="BD1">
            <v>917</v>
          </cell>
          <cell r="BE1">
            <v>918</v>
          </cell>
          <cell r="BF1">
            <v>919</v>
          </cell>
          <cell r="BG1">
            <v>920</v>
          </cell>
          <cell r="BH1">
            <v>921</v>
          </cell>
          <cell r="BI1">
            <v>922</v>
          </cell>
          <cell r="BJ1">
            <v>923</v>
          </cell>
          <cell r="BK1">
            <v>924</v>
          </cell>
          <cell r="BL1">
            <v>925</v>
          </cell>
          <cell r="BM1">
            <v>926</v>
          </cell>
          <cell r="BN1">
            <v>927</v>
          </cell>
          <cell r="BO1">
            <v>930</v>
          </cell>
          <cell r="BP1">
            <v>931</v>
          </cell>
          <cell r="BQ1">
            <v>932</v>
          </cell>
          <cell r="BR1">
            <v>933</v>
          </cell>
          <cell r="BS1">
            <v>934</v>
          </cell>
          <cell r="BT1">
            <v>949</v>
          </cell>
          <cell r="BU1">
            <v>951</v>
          </cell>
          <cell r="BV1">
            <v>952</v>
          </cell>
          <cell r="BW1">
            <v>953</v>
          </cell>
          <cell r="BX1">
            <v>954</v>
          </cell>
          <cell r="BY1">
            <v>955</v>
          </cell>
          <cell r="BZ1">
            <v>956</v>
          </cell>
          <cell r="CA1">
            <v>957</v>
          </cell>
          <cell r="CB1">
            <v>958</v>
          </cell>
          <cell r="CC1">
            <v>959</v>
          </cell>
          <cell r="CD1">
            <v>960</v>
          </cell>
          <cell r="CE1">
            <v>963</v>
          </cell>
          <cell r="CF1">
            <v>964</v>
          </cell>
          <cell r="CG1">
            <v>965</v>
          </cell>
          <cell r="CH1">
            <v>966</v>
          </cell>
          <cell r="CI1">
            <v>967</v>
          </cell>
          <cell r="CJ1">
            <v>968</v>
          </cell>
          <cell r="CK1">
            <v>970</v>
          </cell>
          <cell r="CL1">
            <v>971</v>
          </cell>
          <cell r="CM1">
            <v>973</v>
          </cell>
          <cell r="CN1">
            <v>974</v>
          </cell>
          <cell r="CO1">
            <v>975</v>
          </cell>
          <cell r="CP1">
            <v>978</v>
          </cell>
          <cell r="CQ1">
            <v>980</v>
          </cell>
          <cell r="CR1">
            <v>981</v>
          </cell>
          <cell r="CS1">
            <v>982</v>
          </cell>
          <cell r="CT1">
            <v>983</v>
          </cell>
          <cell r="CU1">
            <v>984</v>
          </cell>
          <cell r="CV1">
            <v>985</v>
          </cell>
          <cell r="CW1">
            <v>999</v>
          </cell>
          <cell r="CX1">
            <v>1000</v>
          </cell>
          <cell r="CY1">
            <v>1006</v>
          </cell>
          <cell r="CZ1">
            <v>1007</v>
          </cell>
          <cell r="DA1">
            <v>1009</v>
          </cell>
          <cell r="DB1">
            <v>1011</v>
          </cell>
          <cell r="DC1">
            <v>1014</v>
          </cell>
          <cell r="DD1">
            <v>1101</v>
          </cell>
          <cell r="DE1">
            <v>1104</v>
          </cell>
          <cell r="DF1">
            <v>1105</v>
          </cell>
          <cell r="DG1">
            <v>1107</v>
          </cell>
          <cell r="DH1">
            <v>1108</v>
          </cell>
          <cell r="DI1">
            <v>1110</v>
          </cell>
          <cell r="DJ1">
            <v>1111</v>
          </cell>
          <cell r="DK1">
            <v>1112</v>
          </cell>
          <cell r="DL1">
            <v>1201</v>
          </cell>
          <cell r="DM1">
            <v>1302</v>
          </cell>
          <cell r="DN1">
            <v>1304</v>
          </cell>
          <cell r="DO1">
            <v>1406</v>
          </cell>
          <cell r="DP1">
            <v>1407</v>
          </cell>
          <cell r="DQ1">
            <v>1413</v>
          </cell>
          <cell r="DR1">
            <v>1501</v>
          </cell>
          <cell r="DS1">
            <v>1502</v>
          </cell>
          <cell r="DT1">
            <v>1503</v>
          </cell>
          <cell r="DU1">
            <v>1602</v>
          </cell>
          <cell r="DV1">
            <v>1604</v>
          </cell>
          <cell r="DW1">
            <v>1701</v>
          </cell>
          <cell r="DX1">
            <v>1702</v>
          </cell>
          <cell r="DY1">
            <v>1802</v>
          </cell>
          <cell r="DZ1">
            <v>1804</v>
          </cell>
          <cell r="EA1">
            <v>2001</v>
          </cell>
          <cell r="EB1">
            <v>2305</v>
          </cell>
          <cell r="EC1">
            <v>2308</v>
          </cell>
          <cell r="ED1">
            <v>2308</v>
          </cell>
          <cell r="EE1">
            <v>2309</v>
          </cell>
          <cell r="EF1">
            <v>2310</v>
          </cell>
          <cell r="EG1">
            <v>2311</v>
          </cell>
          <cell r="EH1">
            <v>2312</v>
          </cell>
          <cell r="EI1">
            <v>2313</v>
          </cell>
        </row>
        <row r="2">
          <cell r="A2" t="str">
            <v>CBF25</v>
          </cell>
          <cell r="B2" t="str">
            <v>CBF25</v>
          </cell>
          <cell r="C2" t="str">
            <v>CBF25</v>
          </cell>
          <cell r="D2" t="str">
            <v>CBSGEK</v>
          </cell>
          <cell r="E2" t="str">
            <v>CACA5</v>
          </cell>
          <cell r="F2" t="str">
            <v>CBFME</v>
          </cell>
          <cell r="G2" t="str">
            <v>CBFME</v>
          </cell>
          <cell r="H2" t="str">
            <v>CDFGR</v>
          </cell>
          <cell r="I2" t="str">
            <v>CALDP</v>
          </cell>
          <cell r="J2" t="str">
            <v>CEUAM</v>
          </cell>
          <cell r="K2" t="str">
            <v>CA200</v>
          </cell>
          <cell r="L2" t="str">
            <v>CBCF25</v>
          </cell>
          <cell r="M2" t="str">
            <v>CBCF25</v>
          </cell>
          <cell r="N2" t="str">
            <v>CCRAG</v>
          </cell>
          <cell r="O2" t="str">
            <v>CBCF25</v>
          </cell>
          <cell r="P2" t="str">
            <v>CCRST</v>
          </cell>
          <cell r="Q2" t="str">
            <v>CCRAG</v>
          </cell>
          <cell r="R2" t="str">
            <v>CCRF16</v>
          </cell>
          <cell r="S2" t="str">
            <v>CBCF25</v>
          </cell>
          <cell r="T2" t="str">
            <v>CCRTT</v>
          </cell>
          <cell r="U2" t="str">
            <v>CCRTT</v>
          </cell>
          <cell r="V2" t="str">
            <v>CCRTT</v>
          </cell>
          <cell r="W2" t="str">
            <v>CCRTT</v>
          </cell>
          <cell r="X2" t="str">
            <v>CCRF16</v>
          </cell>
          <cell r="Y2" t="str">
            <v>CCRTT</v>
          </cell>
          <cell r="Z2" t="str">
            <v>CCRTT</v>
          </cell>
          <cell r="AA2" t="str">
            <v>CCRTT</v>
          </cell>
          <cell r="AB2" t="str">
            <v>GTAF</v>
          </cell>
          <cell r="AC2" t="str">
            <v>GFPIEC</v>
          </cell>
          <cell r="AD2" t="str">
            <v>GFPIEC</v>
          </cell>
          <cell r="AE2" t="str">
            <v>GFPIEC</v>
          </cell>
          <cell r="AF2" t="str">
            <v>GFPIEC</v>
          </cell>
          <cell r="AG2" t="str">
            <v>GFPIEC</v>
          </cell>
          <cell r="AH2" t="str">
            <v>GFPIEC</v>
          </cell>
          <cell r="AI2" t="str">
            <v>CEUFG</v>
          </cell>
          <cell r="AJ2" t="str">
            <v>CEUFR</v>
          </cell>
          <cell r="AK2" t="str">
            <v>CEUAM</v>
          </cell>
          <cell r="AL2" t="str">
            <v>CBRSF</v>
          </cell>
          <cell r="AM2" t="str">
            <v>CBPSF</v>
          </cell>
          <cell r="AN2" t="str">
            <v>CDFVE</v>
          </cell>
          <cell r="AO2" t="str">
            <v>HTPIN</v>
          </cell>
          <cell r="AP2" t="str">
            <v>HTPEX</v>
          </cell>
          <cell r="AQ2" t="str">
            <v>001859</v>
          </cell>
          <cell r="AR2">
            <v>10027</v>
          </cell>
          <cell r="AS2" t="str">
            <v>010338</v>
          </cell>
          <cell r="AT2" t="str">
            <v>008474</v>
          </cell>
          <cell r="AU2" t="str">
            <v>800331</v>
          </cell>
          <cell r="AV2">
            <v>10343</v>
          </cell>
          <cell r="AW2" t="str">
            <v>801311</v>
          </cell>
          <cell r="AX2">
            <v>10040</v>
          </cell>
          <cell r="AY2" t="str">
            <v>CBEPP</v>
          </cell>
          <cell r="AZ2">
            <v>10027</v>
          </cell>
          <cell r="BA2" t="str">
            <v>008968</v>
          </cell>
          <cell r="BB2">
            <v>10377</v>
          </cell>
          <cell r="BC2">
            <v>10208</v>
          </cell>
          <cell r="BD2">
            <v>10472</v>
          </cell>
          <cell r="BE2">
            <v>10472</v>
          </cell>
          <cell r="BF2" t="str">
            <v>006889</v>
          </cell>
          <cell r="BG2">
            <v>2846</v>
          </cell>
          <cell r="BH2" t="str">
            <v>706260</v>
          </cell>
          <cell r="BI2" t="str">
            <v>004323</v>
          </cell>
          <cell r="BJ2" t="str">
            <v>BAALE</v>
          </cell>
          <cell r="BK2" t="str">
            <v>008474</v>
          </cell>
          <cell r="BL2" t="str">
            <v>010074</v>
          </cell>
          <cell r="BM2" t="str">
            <v>006889</v>
          </cell>
          <cell r="BN2" t="str">
            <v>803346</v>
          </cell>
          <cell r="BO2" t="str">
            <v>804261</v>
          </cell>
          <cell r="BP2" t="str">
            <v>804261</v>
          </cell>
          <cell r="BQ2">
            <v>10472</v>
          </cell>
          <cell r="BR2" t="str">
            <v>540342</v>
          </cell>
          <cell r="BS2">
            <v>10472</v>
          </cell>
          <cell r="BT2" t="str">
            <v>008474</v>
          </cell>
          <cell r="BU2" t="str">
            <v>001859</v>
          </cell>
          <cell r="BV2">
            <v>10027</v>
          </cell>
          <cell r="BW2" t="str">
            <v>010338</v>
          </cell>
          <cell r="BX2" t="str">
            <v>009326</v>
          </cell>
          <cell r="BY2" t="str">
            <v>800331</v>
          </cell>
          <cell r="BZ2">
            <v>10343</v>
          </cell>
          <cell r="CA2" t="str">
            <v>002813</v>
          </cell>
          <cell r="CB2" t="str">
            <v>002813</v>
          </cell>
          <cell r="CC2">
            <v>10040</v>
          </cell>
          <cell r="CD2" t="str">
            <v>540844</v>
          </cell>
          <cell r="CE2">
            <v>10027</v>
          </cell>
          <cell r="CF2" t="str">
            <v>800581</v>
          </cell>
          <cell r="CG2">
            <v>10377</v>
          </cell>
          <cell r="CH2">
            <v>10208</v>
          </cell>
          <cell r="CI2">
            <v>10472</v>
          </cell>
          <cell r="CJ2">
            <v>10472</v>
          </cell>
          <cell r="CK2">
            <v>2846</v>
          </cell>
          <cell r="CL2" t="str">
            <v>706260</v>
          </cell>
          <cell r="CM2" t="str">
            <v>BAALE</v>
          </cell>
          <cell r="CN2" t="str">
            <v>803677</v>
          </cell>
          <cell r="CO2" t="str">
            <v>801701</v>
          </cell>
          <cell r="CP2">
            <v>8847</v>
          </cell>
          <cell r="CQ2" t="str">
            <v>804261</v>
          </cell>
          <cell r="CR2" t="str">
            <v>804261</v>
          </cell>
          <cell r="CS2">
            <v>10472</v>
          </cell>
          <cell r="CT2" t="str">
            <v>540342</v>
          </cell>
          <cell r="CU2">
            <v>10472</v>
          </cell>
          <cell r="CV2" t="str">
            <v>805395</v>
          </cell>
          <cell r="CW2" t="str">
            <v>010057</v>
          </cell>
          <cell r="CX2" t="str">
            <v>HLANCF</v>
          </cell>
          <cell r="CY2" t="str">
            <v>CDDCAI</v>
          </cell>
          <cell r="CZ2" t="str">
            <v>CEUCTL</v>
          </cell>
          <cell r="DA2" t="str">
            <v>CCFLAM</v>
          </cell>
          <cell r="DB2" t="str">
            <v>CDMARQ</v>
          </cell>
          <cell r="DC2" t="str">
            <v>HBLOC</v>
          </cell>
          <cell r="DD2" t="str">
            <v>CDAG</v>
          </cell>
          <cell r="DE2" t="str">
            <v>CDAP</v>
          </cell>
          <cell r="DF2" t="str">
            <v>CCBILL</v>
          </cell>
          <cell r="DG2" t="str">
            <v>CDMA</v>
          </cell>
          <cell r="DH2" t="str">
            <v>CDAP</v>
          </cell>
          <cell r="DI2" t="str">
            <v>CDREP</v>
          </cell>
          <cell r="DJ2" t="str">
            <v>CDRC</v>
          </cell>
          <cell r="DK2" t="str">
            <v>CEUCTL</v>
          </cell>
          <cell r="DL2" t="str">
            <v>CDLFS1</v>
          </cell>
          <cell r="DM2" t="str">
            <v>CBFGA</v>
          </cell>
          <cell r="DN2" t="str">
            <v>CBFGA</v>
          </cell>
          <cell r="DO2" t="str">
            <v>CBCFR8</v>
          </cell>
          <cell r="DP2" t="str">
            <v>BCIV1</v>
          </cell>
          <cell r="DQ2" t="str">
            <v>CBTRCH</v>
          </cell>
          <cell r="DR2" t="str">
            <v>CBF25</v>
          </cell>
          <cell r="DS2" t="str">
            <v>CCFDR</v>
          </cell>
          <cell r="DT2" t="str">
            <v>CADG</v>
          </cell>
          <cell r="DU2" t="str">
            <v>CBF25</v>
          </cell>
          <cell r="DV2" t="str">
            <v>CBF25</v>
          </cell>
          <cell r="DW2" t="str">
            <v>HRECL</v>
          </cell>
          <cell r="DX2" t="str">
            <v>HRECL</v>
          </cell>
          <cell r="DY2" t="str">
            <v>HRLAB</v>
          </cell>
          <cell r="DZ2" t="str">
            <v>HRLABC</v>
          </cell>
          <cell r="EA2" t="str">
            <v>CBCF25</v>
          </cell>
          <cell r="EB2" t="str">
            <v>CDSPE</v>
          </cell>
          <cell r="EC2" t="str">
            <v>CDFVE</v>
          </cell>
          <cell r="ED2" t="str">
            <v>CDVI</v>
          </cell>
          <cell r="EE2" t="str">
            <v>HQA</v>
          </cell>
          <cell r="EF2" t="str">
            <v>CBQAF</v>
          </cell>
          <cell r="EG2" t="str">
            <v>CDFVE</v>
          </cell>
          <cell r="EH2" t="str">
            <v>HPVRE</v>
          </cell>
          <cell r="EI2" t="str">
            <v>CDVMS</v>
          </cell>
        </row>
        <row r="3">
          <cell r="A3" t="str">
            <v>CBF45</v>
          </cell>
          <cell r="B3" t="str">
            <v>CBF45</v>
          </cell>
          <cell r="C3" t="str">
            <v>CBF45</v>
          </cell>
          <cell r="D3" t="str">
            <v>CBSGGS</v>
          </cell>
          <cell r="E3" t="str">
            <v>CALDP</v>
          </cell>
          <cell r="F3" t="str">
            <v>CBFMF</v>
          </cell>
          <cell r="G3" t="str">
            <v>CBFMF</v>
          </cell>
          <cell r="H3" t="str">
            <v>BCSABL</v>
          </cell>
          <cell r="J3" t="str">
            <v>CA350</v>
          </cell>
          <cell r="K3" t="str">
            <v>CA350</v>
          </cell>
          <cell r="L3" t="str">
            <v>CBCF45</v>
          </cell>
          <cell r="M3" t="str">
            <v>CBCF45</v>
          </cell>
          <cell r="N3" t="str">
            <v>CCRCG</v>
          </cell>
          <cell r="O3" t="str">
            <v>CBCF45</v>
          </cell>
          <cell r="P3" t="str">
            <v>CCRTT</v>
          </cell>
          <cell r="Q3" t="str">
            <v>CCRF16</v>
          </cell>
          <cell r="R3" t="str">
            <v>CCRFMG</v>
          </cell>
          <cell r="S3" t="str">
            <v>CBCF45</v>
          </cell>
          <cell r="T3" t="str">
            <v>CCTFR</v>
          </cell>
          <cell r="U3" t="str">
            <v>CCTR2</v>
          </cell>
          <cell r="V3" t="str">
            <v>CBCF25</v>
          </cell>
          <cell r="W3" t="str">
            <v>CCTR2</v>
          </cell>
          <cell r="X3" t="str">
            <v>CCRFMG</v>
          </cell>
          <cell r="Y3" t="str">
            <v>CCTFR</v>
          </cell>
          <cell r="Z3" t="str">
            <v>CCTFR</v>
          </cell>
          <cell r="AA3" t="str">
            <v>CCTFR</v>
          </cell>
          <cell r="AC3" t="str">
            <v>GFRR</v>
          </cell>
          <cell r="AD3" t="str">
            <v>GFROID</v>
          </cell>
          <cell r="AE3" t="str">
            <v>GFROID</v>
          </cell>
          <cell r="AF3" t="str">
            <v>GFROID</v>
          </cell>
          <cell r="AG3" t="str">
            <v>GFROID</v>
          </cell>
          <cell r="AH3" t="str">
            <v>GFROID</v>
          </cell>
          <cell r="AJ3" t="str">
            <v>CEURF</v>
          </cell>
          <cell r="AK3" t="str">
            <v>CEUCN</v>
          </cell>
          <cell r="AL3" t="str">
            <v>CBRSP</v>
          </cell>
          <cell r="AM3" t="str">
            <v>CBPSP</v>
          </cell>
          <cell r="AN3" t="str">
            <v>CALME</v>
          </cell>
          <cell r="AP3" t="str">
            <v>GTPEX</v>
          </cell>
          <cell r="AQ3" t="str">
            <v>002069</v>
          </cell>
          <cell r="AR3">
            <v>10066</v>
          </cell>
          <cell r="AS3">
            <v>10584</v>
          </cell>
          <cell r="AT3" t="str">
            <v>009326</v>
          </cell>
          <cell r="AU3" t="str">
            <v>800332</v>
          </cell>
          <cell r="AV3" t="str">
            <v>700555</v>
          </cell>
          <cell r="AX3" t="str">
            <v>540844</v>
          </cell>
          <cell r="AZ3">
            <v>10066</v>
          </cell>
          <cell r="BA3" t="str">
            <v>010074</v>
          </cell>
          <cell r="BB3">
            <v>10472</v>
          </cell>
          <cell r="BC3">
            <v>10377</v>
          </cell>
          <cell r="BD3" t="str">
            <v>800576</v>
          </cell>
          <cell r="BE3" t="str">
            <v>537110</v>
          </cell>
          <cell r="BF3" t="str">
            <v>008474</v>
          </cell>
          <cell r="BG3" t="str">
            <v>537007</v>
          </cell>
          <cell r="BH3" t="str">
            <v>740739</v>
          </cell>
          <cell r="BI3" t="str">
            <v>804259</v>
          </cell>
          <cell r="BJ3" t="str">
            <v>BAFIRM</v>
          </cell>
          <cell r="BK3" t="str">
            <v>545768</v>
          </cell>
          <cell r="BL3" t="str">
            <v>801701</v>
          </cell>
          <cell r="BM3" t="str">
            <v>008474</v>
          </cell>
          <cell r="BQ3" t="str">
            <v>800893</v>
          </cell>
          <cell r="BS3" t="str">
            <v>800893</v>
          </cell>
          <cell r="BT3" t="str">
            <v>010074</v>
          </cell>
          <cell r="BU3" t="str">
            <v>002069</v>
          </cell>
          <cell r="BV3">
            <v>10066</v>
          </cell>
          <cell r="BW3">
            <v>10343</v>
          </cell>
          <cell r="BX3" t="str">
            <v>010209</v>
          </cell>
          <cell r="BY3" t="str">
            <v>801113</v>
          </cell>
          <cell r="BZ3" t="str">
            <v>700555</v>
          </cell>
          <cell r="CA3">
            <v>10027</v>
          </cell>
          <cell r="CB3" t="str">
            <v>801311</v>
          </cell>
          <cell r="CC3" t="str">
            <v>540844</v>
          </cell>
          <cell r="CD3" t="str">
            <v>800578</v>
          </cell>
          <cell r="CE3">
            <v>10377</v>
          </cell>
          <cell r="CF3" t="str">
            <v>800736</v>
          </cell>
          <cell r="CG3">
            <v>10472</v>
          </cell>
          <cell r="CH3">
            <v>10377</v>
          </cell>
          <cell r="CI3" t="str">
            <v>800893</v>
          </cell>
          <cell r="CJ3" t="str">
            <v>537110</v>
          </cell>
          <cell r="CK3" t="str">
            <v>537007</v>
          </cell>
          <cell r="CL3" t="str">
            <v>740739</v>
          </cell>
          <cell r="CM3" t="str">
            <v>BAFIRM</v>
          </cell>
          <cell r="CN3" t="str">
            <v>BCSTPA</v>
          </cell>
          <cell r="CS3" t="str">
            <v>800893</v>
          </cell>
          <cell r="CU3" t="str">
            <v>800893</v>
          </cell>
          <cell r="CW3" t="str">
            <v>800947</v>
          </cell>
          <cell r="CX3" t="str">
            <v>GFADM</v>
          </cell>
          <cell r="CZ3" t="str">
            <v>CEUAM</v>
          </cell>
          <cell r="DA3" t="str">
            <v>CCTFLA</v>
          </cell>
          <cell r="DB3" t="str">
            <v>CEUCTL</v>
          </cell>
          <cell r="DD3" t="str">
            <v>CDAP</v>
          </cell>
          <cell r="DF3" t="str">
            <v>CCTDU</v>
          </cell>
          <cell r="DG3" t="str">
            <v>CDMA4</v>
          </cell>
          <cell r="DJ3" t="str">
            <v>CDRESS</v>
          </cell>
          <cell r="DK3" t="str">
            <v>CDVI</v>
          </cell>
          <cell r="DL3" t="str">
            <v>CDUS1</v>
          </cell>
          <cell r="DM3" t="str">
            <v>CBFGAD</v>
          </cell>
          <cell r="DN3" t="str">
            <v>CBFGAD</v>
          </cell>
          <cell r="DO3" t="str">
            <v>CBLDC</v>
          </cell>
          <cell r="DP3" t="str">
            <v>BCIV7</v>
          </cell>
          <cell r="DS3" t="str">
            <v>CBF25</v>
          </cell>
          <cell r="DT3" t="str">
            <v>GRED2G</v>
          </cell>
          <cell r="DU3" t="str">
            <v>CBF45</v>
          </cell>
          <cell r="DV3" t="str">
            <v>CBF45</v>
          </cell>
          <cell r="DW3" t="str">
            <v>GHRECL</v>
          </cell>
          <cell r="DX3" t="str">
            <v>GFADM</v>
          </cell>
          <cell r="EA3" t="str">
            <v>CBCF45</v>
          </cell>
          <cell r="ED3" t="str">
            <v>GPARA</v>
          </cell>
          <cell r="EE3" t="str">
            <v>HRECL</v>
          </cell>
          <cell r="EF3" t="str">
            <v>HPVRE</v>
          </cell>
          <cell r="EI3" t="str">
            <v>CDPSP</v>
          </cell>
        </row>
        <row r="4">
          <cell r="A4" t="str">
            <v>CBSMX</v>
          </cell>
          <cell r="B4" t="str">
            <v>CBFPF</v>
          </cell>
          <cell r="C4" t="str">
            <v>CBINTF</v>
          </cell>
          <cell r="D4" t="str">
            <v>CBSGPS</v>
          </cell>
          <cell r="F4" t="str">
            <v>CBMBA</v>
          </cell>
          <cell r="G4" t="str">
            <v>CBMBA</v>
          </cell>
          <cell r="H4" t="str">
            <v>GBAV</v>
          </cell>
          <cell r="J4" t="str">
            <v>CA200</v>
          </cell>
          <cell r="K4" t="str">
            <v>CAK125</v>
          </cell>
          <cell r="L4" t="str">
            <v>CBCHAU</v>
          </cell>
          <cell r="M4" t="str">
            <v>CBCHAU</v>
          </cell>
          <cell r="N4" t="str">
            <v>CCRF16</v>
          </cell>
          <cell r="O4" t="str">
            <v>CBCHAU</v>
          </cell>
          <cell r="P4" t="str">
            <v>CCTFR</v>
          </cell>
          <cell r="Q4" t="str">
            <v>CCRFMG</v>
          </cell>
          <cell r="R4" t="str">
            <v>CCRFMP</v>
          </cell>
          <cell r="S4" t="str">
            <v>CBCHAU</v>
          </cell>
          <cell r="T4" t="str">
            <v>CCTR2</v>
          </cell>
          <cell r="U4" t="str">
            <v>CBCF25</v>
          </cell>
          <cell r="V4" t="str">
            <v>CBCF45</v>
          </cell>
          <cell r="W4" t="str">
            <v>CCRAG</v>
          </cell>
          <cell r="X4" t="str">
            <v>CCRFMP</v>
          </cell>
          <cell r="Y4" t="str">
            <v>CCTR2</v>
          </cell>
          <cell r="Z4" t="str">
            <v>CCRFMG</v>
          </cell>
          <cell r="AA4" t="str">
            <v>CCTR2</v>
          </cell>
          <cell r="AC4" t="str">
            <v>GFRT</v>
          </cell>
          <cell r="AD4" t="str">
            <v>GFRR</v>
          </cell>
          <cell r="AF4" t="str">
            <v>GFRR</v>
          </cell>
          <cell r="AG4" t="str">
            <v>GFRR</v>
          </cell>
          <cell r="AH4" t="str">
            <v>GFRR</v>
          </cell>
          <cell r="AK4" t="str">
            <v>CEUCNG</v>
          </cell>
          <cell r="AL4" t="str">
            <v>CCRTH</v>
          </cell>
          <cell r="AM4" t="str">
            <v>CCPTH</v>
          </cell>
          <cell r="AN4" t="str">
            <v>CAP1</v>
          </cell>
          <cell r="AQ4" t="str">
            <v>002929</v>
          </cell>
          <cell r="AR4" t="str">
            <v>801885</v>
          </cell>
          <cell r="AS4" t="str">
            <v>532968</v>
          </cell>
          <cell r="AT4" t="str">
            <v>010209</v>
          </cell>
          <cell r="AU4" t="str">
            <v>801113</v>
          </cell>
          <cell r="AV4" t="str">
            <v>702325</v>
          </cell>
          <cell r="AX4" t="str">
            <v>804261</v>
          </cell>
          <cell r="AZ4">
            <v>10377</v>
          </cell>
          <cell r="BA4" t="str">
            <v>531723</v>
          </cell>
          <cell r="BB4">
            <v>4368</v>
          </cell>
          <cell r="BC4" t="str">
            <v>542276</v>
          </cell>
          <cell r="BD4" t="str">
            <v>800893</v>
          </cell>
          <cell r="BE4">
            <v>8110</v>
          </cell>
          <cell r="BF4" t="str">
            <v>804259</v>
          </cell>
          <cell r="BG4" t="str">
            <v>803933</v>
          </cell>
          <cell r="BI4" t="str">
            <v>BCHTY</v>
          </cell>
          <cell r="BJ4" t="str">
            <v>BCSTVI</v>
          </cell>
          <cell r="BK4" t="str">
            <v>802831</v>
          </cell>
          <cell r="BM4">
            <v>959</v>
          </cell>
          <cell r="BT4">
            <v>10208</v>
          </cell>
          <cell r="BU4" t="str">
            <v>002929</v>
          </cell>
          <cell r="BV4" t="str">
            <v>801885</v>
          </cell>
          <cell r="BW4">
            <v>10584</v>
          </cell>
          <cell r="BX4">
            <v>10078</v>
          </cell>
          <cell r="BY4" t="str">
            <v>804259</v>
          </cell>
          <cell r="BZ4" t="str">
            <v>702325</v>
          </cell>
          <cell r="CB4" t="str">
            <v>804576</v>
          </cell>
          <cell r="CC4" t="str">
            <v>804318</v>
          </cell>
          <cell r="CD4" t="str">
            <v>804893</v>
          </cell>
          <cell r="CE4">
            <v>10552</v>
          </cell>
          <cell r="CF4" t="str">
            <v>CASTPA</v>
          </cell>
          <cell r="CG4" t="str">
            <v>803883</v>
          </cell>
          <cell r="CH4" t="str">
            <v>542276</v>
          </cell>
          <cell r="CI4" t="str">
            <v>801111</v>
          </cell>
          <cell r="CJ4">
            <v>8110</v>
          </cell>
          <cell r="CK4" t="str">
            <v>803933</v>
          </cell>
          <cell r="CM4" t="str">
            <v>BCSTVI</v>
          </cell>
          <cell r="CW4" t="str">
            <v>803902</v>
          </cell>
          <cell r="CZ4" t="str">
            <v>CEUFR</v>
          </cell>
          <cell r="DB4" t="str">
            <v>CACNM</v>
          </cell>
          <cell r="DF4" t="str">
            <v>CDDU</v>
          </cell>
          <cell r="DG4" t="str">
            <v>GCLTE</v>
          </cell>
          <cell r="DJ4" t="str">
            <v>GCLTE</v>
          </cell>
          <cell r="DK4" t="str">
            <v>CDAP</v>
          </cell>
          <cell r="DL4" t="str">
            <v>CDUS37</v>
          </cell>
          <cell r="DM4" t="str">
            <v>CBFGAL</v>
          </cell>
          <cell r="DN4" t="str">
            <v>CBFGAL</v>
          </cell>
          <cell r="DO4" t="str">
            <v>CBRAIR</v>
          </cell>
          <cell r="DS4" t="str">
            <v>CBF45</v>
          </cell>
          <cell r="DU4" t="str">
            <v>CBPRLF</v>
          </cell>
          <cell r="DV4" t="str">
            <v>CBPRLF</v>
          </cell>
          <cell r="EA4" t="str">
            <v>CBCHAU</v>
          </cell>
          <cell r="EF4" t="str">
            <v>HMQP</v>
          </cell>
        </row>
        <row r="5">
          <cell r="B5" t="str">
            <v>CBSMX</v>
          </cell>
          <cell r="D5" t="str">
            <v>CBTOBR</v>
          </cell>
          <cell r="F5" t="str">
            <v>CBMBA2</v>
          </cell>
          <cell r="G5" t="str">
            <v>CBMBA2</v>
          </cell>
          <cell r="H5" t="str">
            <v>GGREN</v>
          </cell>
          <cell r="J5" t="str">
            <v>CAK125</v>
          </cell>
          <cell r="K5" t="str">
            <v>CALDP</v>
          </cell>
          <cell r="L5" t="str">
            <v>CBCSMX</v>
          </cell>
          <cell r="M5" t="str">
            <v>CBCSMX</v>
          </cell>
          <cell r="N5" t="str">
            <v>CCRFMG</v>
          </cell>
          <cell r="O5" t="str">
            <v>CBCSMX</v>
          </cell>
          <cell r="P5" t="str">
            <v>CCTR2</v>
          </cell>
          <cell r="Q5" t="str">
            <v>CCRFMP</v>
          </cell>
          <cell r="R5" t="str">
            <v>CCRFR</v>
          </cell>
          <cell r="S5" t="str">
            <v>CBCSMX</v>
          </cell>
          <cell r="T5" t="str">
            <v>CBCF25</v>
          </cell>
          <cell r="U5" t="str">
            <v>CBCF45</v>
          </cell>
          <cell r="V5" t="str">
            <v>CBCHAU</v>
          </cell>
          <cell r="W5" t="str">
            <v>CCRCG</v>
          </cell>
          <cell r="X5" t="str">
            <v>CCRFR</v>
          </cell>
          <cell r="Y5" t="str">
            <v>CCRCG</v>
          </cell>
          <cell r="Z5" t="str">
            <v>CCRFMP</v>
          </cell>
          <cell r="AA5" t="str">
            <v>CCRF16</v>
          </cell>
          <cell r="AF5" t="str">
            <v>GFRT</v>
          </cell>
          <cell r="AG5" t="str">
            <v>GFRT</v>
          </cell>
          <cell r="AH5" t="str">
            <v>GFRT</v>
          </cell>
          <cell r="AL5" t="str">
            <v>CDRCN</v>
          </cell>
          <cell r="AM5" t="str">
            <v>CDPCN</v>
          </cell>
          <cell r="AN5" t="str">
            <v>CAP12</v>
          </cell>
          <cell r="AQ5" t="str">
            <v>007675</v>
          </cell>
          <cell r="AR5">
            <v>9771</v>
          </cell>
          <cell r="AS5" t="str">
            <v>702325</v>
          </cell>
          <cell r="AT5" t="str">
            <v>010349</v>
          </cell>
          <cell r="AU5" t="str">
            <v>802273</v>
          </cell>
          <cell r="AV5" t="str">
            <v>706571</v>
          </cell>
          <cell r="AX5" t="str">
            <v>804318</v>
          </cell>
          <cell r="AZ5">
            <v>10552</v>
          </cell>
          <cell r="BA5" t="str">
            <v>800581</v>
          </cell>
          <cell r="BB5" t="str">
            <v>800582</v>
          </cell>
          <cell r="BC5" t="str">
            <v>740739</v>
          </cell>
          <cell r="BD5" t="str">
            <v>801111</v>
          </cell>
          <cell r="BE5" t="str">
            <v>CASTPA</v>
          </cell>
          <cell r="BF5" t="str">
            <v>804260</v>
          </cell>
          <cell r="BG5">
            <v>9252</v>
          </cell>
          <cell r="BI5" t="str">
            <v>BCRLTY</v>
          </cell>
          <cell r="BK5" t="str">
            <v>803677</v>
          </cell>
          <cell r="BT5">
            <v>1155</v>
          </cell>
          <cell r="BU5" t="str">
            <v>007675</v>
          </cell>
          <cell r="BV5">
            <v>9771</v>
          </cell>
          <cell r="BW5" t="str">
            <v>532968</v>
          </cell>
          <cell r="BX5">
            <v>10584</v>
          </cell>
          <cell r="BY5" t="str">
            <v>804260</v>
          </cell>
          <cell r="BZ5" t="str">
            <v>706571</v>
          </cell>
          <cell r="CB5">
            <v>805620</v>
          </cell>
          <cell r="CC5" t="str">
            <v>804893</v>
          </cell>
          <cell r="CD5" t="str">
            <v>805249</v>
          </cell>
          <cell r="CE5" t="str">
            <v>532184</v>
          </cell>
          <cell r="CG5" t="str">
            <v>805078</v>
          </cell>
          <cell r="CH5" t="str">
            <v>740739</v>
          </cell>
          <cell r="CI5" t="str">
            <v>804893</v>
          </cell>
          <cell r="CJ5" t="str">
            <v>CASTPA</v>
          </cell>
          <cell r="CK5">
            <v>9252</v>
          </cell>
          <cell r="CW5" t="str">
            <v>BCJET</v>
          </cell>
          <cell r="CZ5" t="str">
            <v>CEURF</v>
          </cell>
          <cell r="DB5" t="str">
            <v>CACP1</v>
          </cell>
          <cell r="DF5" t="str">
            <v>GBIL</v>
          </cell>
          <cell r="DG5" t="str">
            <v>GPARA</v>
          </cell>
          <cell r="DL5" t="str">
            <v>CDUS4</v>
          </cell>
          <cell r="DN5" t="str">
            <v>CARCER</v>
          </cell>
          <cell r="DO5" t="str">
            <v>CBRCLO</v>
          </cell>
          <cell r="DS5" t="str">
            <v>CA100T</v>
          </cell>
          <cell r="DU5" t="str">
            <v>CBPRLP</v>
          </cell>
          <cell r="DV5" t="str">
            <v>CBPRLP</v>
          </cell>
          <cell r="EA5" t="str">
            <v>CBCSMX</v>
          </cell>
          <cell r="EF5" t="str">
            <v>GPVRE</v>
          </cell>
        </row>
        <row r="6">
          <cell r="D6" t="str">
            <v>CBTORB</v>
          </cell>
          <cell r="F6" t="str">
            <v>CBMBA4</v>
          </cell>
          <cell r="G6" t="str">
            <v>CBMBA4</v>
          </cell>
          <cell r="K6" t="str">
            <v>CALREC</v>
          </cell>
          <cell r="L6" t="str">
            <v>CCRAG</v>
          </cell>
          <cell r="M6" t="str">
            <v>CCRTT</v>
          </cell>
          <cell r="N6" t="str">
            <v>CCRFMP</v>
          </cell>
          <cell r="O6" t="str">
            <v>CCRF16</v>
          </cell>
          <cell r="P6" t="str">
            <v>CCRF16</v>
          </cell>
          <cell r="Q6" t="str">
            <v>CCRFR</v>
          </cell>
          <cell r="R6" t="str">
            <v>CCRST</v>
          </cell>
          <cell r="S6" t="str">
            <v>CCRAG</v>
          </cell>
          <cell r="T6" t="str">
            <v>CBCF45</v>
          </cell>
          <cell r="U6" t="str">
            <v>CBCHAU</v>
          </cell>
          <cell r="V6" t="str">
            <v>CBCSMX</v>
          </cell>
          <cell r="W6" t="str">
            <v>CCRF16</v>
          </cell>
          <cell r="X6" t="str">
            <v>CCRSO</v>
          </cell>
          <cell r="Y6" t="str">
            <v>CCRF16</v>
          </cell>
          <cell r="Z6" t="str">
            <v>CCRFR</v>
          </cell>
          <cell r="AA6" t="str">
            <v>CCRFMG</v>
          </cell>
          <cell r="AL6" t="str">
            <v>CERUSI</v>
          </cell>
          <cell r="AM6" t="str">
            <v>CEPUSI</v>
          </cell>
          <cell r="AN6" t="str">
            <v>CAP13</v>
          </cell>
          <cell r="AQ6" t="str">
            <v>010154</v>
          </cell>
          <cell r="AR6" t="str">
            <v>CESJET</v>
          </cell>
          <cell r="AS6" t="str">
            <v>716152</v>
          </cell>
          <cell r="AT6">
            <v>10078</v>
          </cell>
          <cell r="AU6" t="str">
            <v>804259</v>
          </cell>
          <cell r="AV6" t="str">
            <v>708385</v>
          </cell>
          <cell r="AX6" t="str">
            <v>804893</v>
          </cell>
          <cell r="AZ6">
            <v>1155</v>
          </cell>
          <cell r="BA6" t="str">
            <v>800582</v>
          </cell>
          <cell r="BB6" t="str">
            <v>800728</v>
          </cell>
          <cell r="BC6" t="str">
            <v>800766</v>
          </cell>
          <cell r="BD6" t="str">
            <v>804893</v>
          </cell>
          <cell r="BE6" t="str">
            <v>CBSOU</v>
          </cell>
          <cell r="BF6" t="str">
            <v>804261</v>
          </cell>
          <cell r="BI6" t="str">
            <v>BCSTRE</v>
          </cell>
          <cell r="BK6" t="str">
            <v>BCSTPA</v>
          </cell>
          <cell r="BT6" t="str">
            <v>804261</v>
          </cell>
          <cell r="BU6" t="str">
            <v>008983</v>
          </cell>
          <cell r="BV6" t="str">
            <v>CASTJE</v>
          </cell>
          <cell r="BW6" t="str">
            <v>700555</v>
          </cell>
          <cell r="BX6" t="str">
            <v>540760</v>
          </cell>
          <cell r="BY6" t="str">
            <v>804261</v>
          </cell>
          <cell r="BZ6" t="str">
            <v>708385</v>
          </cell>
          <cell r="CE6" t="str">
            <v>800581</v>
          </cell>
          <cell r="CG6">
            <v>8680</v>
          </cell>
          <cell r="CH6" t="str">
            <v>800766</v>
          </cell>
          <cell r="CI6" t="str">
            <v>805087</v>
          </cell>
          <cell r="CJ6" t="str">
            <v>CBSOU</v>
          </cell>
          <cell r="CW6" t="str">
            <v>BCSTME</v>
          </cell>
          <cell r="CZ6" t="str">
            <v>GPARA</v>
          </cell>
          <cell r="DB6" t="str">
            <v>CACP12</v>
          </cell>
          <cell r="DL6" t="str">
            <v>CDUS41</v>
          </cell>
          <cell r="DO6" t="str">
            <v>CBRCON</v>
          </cell>
          <cell r="DS6" t="str">
            <v>CA400T</v>
          </cell>
          <cell r="DU6" t="str">
            <v>CBSCP</v>
          </cell>
          <cell r="DV6" t="str">
            <v>CBSCP</v>
          </cell>
          <cell r="EA6" t="str">
            <v>CBSOGO</v>
          </cell>
          <cell r="EF6" t="str">
            <v>GVFAB</v>
          </cell>
        </row>
        <row r="7">
          <cell r="D7" t="str">
            <v>CBTSMX</v>
          </cell>
          <cell r="F7" t="str">
            <v>CBMBA5</v>
          </cell>
          <cell r="G7" t="str">
            <v>CBMBA5</v>
          </cell>
          <cell r="K7" t="str">
            <v>CAR1</v>
          </cell>
          <cell r="L7" t="str">
            <v>CCRCG</v>
          </cell>
          <cell r="M7" t="str">
            <v>GFPIEC</v>
          </cell>
          <cell r="N7" t="str">
            <v>CCRFR</v>
          </cell>
          <cell r="O7" t="str">
            <v>CCRFMG</v>
          </cell>
          <cell r="P7" t="str">
            <v>CCRFMG</v>
          </cell>
          <cell r="Q7" t="str">
            <v>CCRST</v>
          </cell>
          <cell r="R7" t="str">
            <v>CCRTT</v>
          </cell>
          <cell r="S7" t="str">
            <v>CCRCG</v>
          </cell>
          <cell r="T7" t="str">
            <v>CBCHAU</v>
          </cell>
          <cell r="U7" t="str">
            <v>CBCSMX</v>
          </cell>
          <cell r="V7" t="str">
            <v>CBRCON</v>
          </cell>
          <cell r="W7" t="str">
            <v>CCRFMG</v>
          </cell>
          <cell r="X7" t="str">
            <v>GFPIEC</v>
          </cell>
          <cell r="Y7" t="str">
            <v>CCRFMG</v>
          </cell>
          <cell r="Z7" t="str">
            <v>CCRST</v>
          </cell>
          <cell r="AA7" t="str">
            <v>CCRFMP</v>
          </cell>
          <cell r="AL7" t="str">
            <v>GPARA</v>
          </cell>
          <cell r="AM7" t="str">
            <v>CAPSTL</v>
          </cell>
          <cell r="AN7" t="str">
            <v>CAP23</v>
          </cell>
          <cell r="AQ7" t="str">
            <v>010209</v>
          </cell>
          <cell r="AS7" t="str">
            <v>721850</v>
          </cell>
          <cell r="AT7">
            <v>10584</v>
          </cell>
          <cell r="AU7" t="str">
            <v>804260</v>
          </cell>
          <cell r="AV7" t="str">
            <v>721850</v>
          </cell>
          <cell r="AZ7" t="str">
            <v>532184</v>
          </cell>
          <cell r="BA7" t="str">
            <v>800736</v>
          </cell>
          <cell r="BB7" t="str">
            <v>803883</v>
          </cell>
          <cell r="BC7" t="str">
            <v>CASTPA</v>
          </cell>
          <cell r="BD7" t="str">
            <v>805087</v>
          </cell>
          <cell r="BT7">
            <v>8154</v>
          </cell>
          <cell r="BU7" t="str">
            <v>010154</v>
          </cell>
          <cell r="BV7" t="str">
            <v>CESJET</v>
          </cell>
          <cell r="BW7" t="str">
            <v>702325</v>
          </cell>
          <cell r="BX7" t="str">
            <v>702325</v>
          </cell>
          <cell r="BY7" t="str">
            <v>804893</v>
          </cell>
          <cell r="BZ7" t="str">
            <v>721850</v>
          </cell>
          <cell r="CE7" t="str">
            <v>800582</v>
          </cell>
          <cell r="CG7" t="str">
            <v>CASTPA</v>
          </cell>
          <cell r="CH7" t="str">
            <v>CASTPA</v>
          </cell>
          <cell r="CI7" t="str">
            <v>CASTGR</v>
          </cell>
          <cell r="CW7" t="str">
            <v>BCSTPA</v>
          </cell>
          <cell r="DB7" t="str">
            <v>CACP13</v>
          </cell>
          <cell r="DL7" t="str">
            <v>CDUS65</v>
          </cell>
          <cell r="DO7" t="str">
            <v>CBRFR3</v>
          </cell>
          <cell r="DS7" t="str">
            <v>CA4A</v>
          </cell>
          <cell r="DU7" t="str">
            <v>CBSGGS</v>
          </cell>
          <cell r="DV7" t="str">
            <v>CBSGGS</v>
          </cell>
          <cell r="EA7" t="str">
            <v>CBCELE</v>
          </cell>
        </row>
        <row r="8">
          <cell r="D8" t="str">
            <v>CDSGEX</v>
          </cell>
          <cell r="F8" t="str">
            <v>CBMBCW</v>
          </cell>
          <cell r="G8" t="str">
            <v>CBMBCW</v>
          </cell>
          <cell r="K8" t="str">
            <v>GECROU</v>
          </cell>
          <cell r="L8" t="str">
            <v>CCRF16</v>
          </cell>
          <cell r="N8" t="str">
            <v>CCRST</v>
          </cell>
          <cell r="O8" t="str">
            <v>CCRFMP</v>
          </cell>
          <cell r="P8" t="str">
            <v>CCRFMP</v>
          </cell>
          <cell r="Q8" t="str">
            <v>CCRTT</v>
          </cell>
          <cell r="R8" t="str">
            <v>CCTFR</v>
          </cell>
          <cell r="S8" t="str">
            <v>CCRF16</v>
          </cell>
          <cell r="T8" t="str">
            <v>CBCSMX</v>
          </cell>
          <cell r="U8" t="str">
            <v>CBRCON</v>
          </cell>
          <cell r="V8" t="str">
            <v>CCRAG</v>
          </cell>
          <cell r="W8" t="str">
            <v>CCRFMP</v>
          </cell>
          <cell r="X8" t="str">
            <v>GFRR</v>
          </cell>
          <cell r="Y8" t="str">
            <v>CCRFMP</v>
          </cell>
          <cell r="Z8" t="str">
            <v>GFPIEC</v>
          </cell>
          <cell r="AA8" t="str">
            <v>CCRSO</v>
          </cell>
          <cell r="AL8" t="str">
            <v>GPREST</v>
          </cell>
          <cell r="AM8" t="str">
            <v>CAST12</v>
          </cell>
          <cell r="AN8" t="str">
            <v>CAP24</v>
          </cell>
          <cell r="AQ8" t="str">
            <v>010507</v>
          </cell>
          <cell r="AS8" t="str">
            <v>733716</v>
          </cell>
          <cell r="AT8" t="str">
            <v>540760</v>
          </cell>
          <cell r="AU8" t="str">
            <v>804261</v>
          </cell>
          <cell r="AV8" t="str">
            <v>723270</v>
          </cell>
          <cell r="AZ8" t="str">
            <v>800581</v>
          </cell>
          <cell r="BA8" t="str">
            <v>800739</v>
          </cell>
          <cell r="BB8" t="str">
            <v>804261</v>
          </cell>
          <cell r="BD8" t="str">
            <v>CASTGR</v>
          </cell>
          <cell r="BT8">
            <v>959</v>
          </cell>
          <cell r="BU8" t="str">
            <v>010209</v>
          </cell>
          <cell r="BW8" t="str">
            <v>708385</v>
          </cell>
          <cell r="BX8" t="str">
            <v>709101</v>
          </cell>
          <cell r="BY8" t="str">
            <v>CASTTT</v>
          </cell>
          <cell r="BZ8" t="str">
            <v>723270</v>
          </cell>
          <cell r="CE8" t="str">
            <v>801885</v>
          </cell>
          <cell r="CI8" t="str">
            <v>CDSTGR</v>
          </cell>
          <cell r="CW8" t="str">
            <v>BCSTSA</v>
          </cell>
          <cell r="DB8" t="str">
            <v>CACP23</v>
          </cell>
          <cell r="DL8" t="str">
            <v>CDUSCM</v>
          </cell>
          <cell r="DO8" t="str">
            <v>CBRFR6</v>
          </cell>
          <cell r="DS8" t="str">
            <v>CADR11</v>
          </cell>
          <cell r="DU8" t="str">
            <v>CBSGPS</v>
          </cell>
          <cell r="DV8" t="str">
            <v>CBSGPS</v>
          </cell>
          <cell r="EA8" t="str">
            <v>CALBP</v>
          </cell>
        </row>
        <row r="9">
          <cell r="D9" t="str">
            <v>CDTOEX</v>
          </cell>
          <cell r="F9" t="str">
            <v>CBMBW</v>
          </cell>
          <cell r="G9" t="str">
            <v>CBMBW</v>
          </cell>
          <cell r="L9" t="str">
            <v>CCRFMG</v>
          </cell>
          <cell r="N9" t="str">
            <v>CCRTT</v>
          </cell>
          <cell r="O9" t="str">
            <v>CCRFR</v>
          </cell>
          <cell r="P9" t="str">
            <v>CCRFR</v>
          </cell>
          <cell r="Q9" t="str">
            <v>CCTFR</v>
          </cell>
          <cell r="R9" t="str">
            <v>GFPIEC</v>
          </cell>
          <cell r="S9" t="str">
            <v>CCRFMG</v>
          </cell>
          <cell r="T9" t="str">
            <v>CCRAG</v>
          </cell>
          <cell r="U9" t="str">
            <v>CCRAG</v>
          </cell>
          <cell r="V9" t="str">
            <v>CCRCG</v>
          </cell>
          <cell r="W9" t="str">
            <v>CCRFR</v>
          </cell>
          <cell r="Y9" t="str">
            <v>CCRFR</v>
          </cell>
          <cell r="Z9" t="str">
            <v>GFRR</v>
          </cell>
          <cell r="AA9" t="str">
            <v>CCRST</v>
          </cell>
          <cell r="AM9" t="str">
            <v>CAST13</v>
          </cell>
          <cell r="AN9" t="str">
            <v>CAP25</v>
          </cell>
          <cell r="AQ9" t="str">
            <v>010589</v>
          </cell>
          <cell r="AS9" t="str">
            <v>801141</v>
          </cell>
          <cell r="AT9" t="str">
            <v>709101</v>
          </cell>
          <cell r="AU9" t="str">
            <v>804893</v>
          </cell>
          <cell r="AV9" t="str">
            <v>733196</v>
          </cell>
          <cell r="AZ9" t="str">
            <v>800582</v>
          </cell>
          <cell r="BA9" t="str">
            <v>CASTPA</v>
          </cell>
          <cell r="BB9" t="str">
            <v>804821</v>
          </cell>
          <cell r="BD9" t="str">
            <v>CDSTGR</v>
          </cell>
          <cell r="BT9" t="str">
            <v>CASTPA</v>
          </cell>
          <cell r="BU9" t="str">
            <v>010374</v>
          </cell>
          <cell r="BW9" t="str">
            <v>716152</v>
          </cell>
          <cell r="BX9" t="str">
            <v>715847</v>
          </cell>
          <cell r="BY9" t="str">
            <v>FIRM</v>
          </cell>
          <cell r="BZ9" t="str">
            <v>733196</v>
          </cell>
          <cell r="CE9">
            <v>8680</v>
          </cell>
          <cell r="CW9" t="str">
            <v>CASTGR</v>
          </cell>
          <cell r="DB9" t="str">
            <v>CACP24</v>
          </cell>
          <cell r="DL9" t="str">
            <v>CDUSCT</v>
          </cell>
          <cell r="DO9" t="str">
            <v>CBRFR8</v>
          </cell>
          <cell r="DS9" t="str">
            <v>CADR13</v>
          </cell>
          <cell r="DU9" t="str">
            <v>CBTOBR</v>
          </cell>
          <cell r="DV9" t="str">
            <v>CBTOBR</v>
          </cell>
          <cell r="EA9" t="str">
            <v>CALFB</v>
          </cell>
        </row>
        <row r="10">
          <cell r="D10" t="str">
            <v>CEUSG</v>
          </cell>
          <cell r="F10" t="str">
            <v>BCHME</v>
          </cell>
          <cell r="G10" t="str">
            <v>CDMEX</v>
          </cell>
          <cell r="L10" t="str">
            <v>CCRFMP</v>
          </cell>
          <cell r="N10" t="str">
            <v>CCTR2</v>
          </cell>
          <cell r="O10" t="str">
            <v>CCRSO</v>
          </cell>
          <cell r="P10" t="str">
            <v>GFPIEC</v>
          </cell>
          <cell r="Q10" t="str">
            <v>GFPIEC</v>
          </cell>
          <cell r="S10" t="str">
            <v>CCRFMP</v>
          </cell>
          <cell r="T10" t="str">
            <v>CCRCG</v>
          </cell>
          <cell r="U10" t="str">
            <v>CCRCG</v>
          </cell>
          <cell r="V10" t="str">
            <v>CCRF16</v>
          </cell>
          <cell r="W10" t="str">
            <v>CCRST</v>
          </cell>
          <cell r="Y10" t="str">
            <v>CCRST</v>
          </cell>
          <cell r="Z10" t="str">
            <v>GFRT</v>
          </cell>
          <cell r="AA10" t="str">
            <v>GFPIEC</v>
          </cell>
          <cell r="AM10" t="str">
            <v>CAST23</v>
          </cell>
          <cell r="AN10" t="str">
            <v>CAP8</v>
          </cell>
          <cell r="AQ10">
            <v>577</v>
          </cell>
          <cell r="AS10" t="str">
            <v>802702</v>
          </cell>
          <cell r="AT10" t="str">
            <v>715847</v>
          </cell>
          <cell r="AU10">
            <v>959</v>
          </cell>
          <cell r="AV10" t="str">
            <v>733716</v>
          </cell>
          <cell r="AZ10" t="str">
            <v>801885</v>
          </cell>
          <cell r="BB10" t="str">
            <v>804928</v>
          </cell>
          <cell r="BU10" t="str">
            <v>010507</v>
          </cell>
          <cell r="BW10" t="str">
            <v>721850</v>
          </cell>
          <cell r="BX10" t="str">
            <v>800337</v>
          </cell>
          <cell r="BZ10" t="str">
            <v>733716</v>
          </cell>
          <cell r="CE10">
            <v>9879</v>
          </cell>
          <cell r="CW10" t="str">
            <v>CASTPA</v>
          </cell>
          <cell r="DB10" t="str">
            <v>CALS25</v>
          </cell>
          <cell r="DL10" t="str">
            <v>CACA1</v>
          </cell>
          <cell r="DO10" t="str">
            <v>CCRAIR</v>
          </cell>
          <cell r="DS10" t="str">
            <v>CALPB</v>
          </cell>
          <cell r="DU10" t="str">
            <v>CBTORB</v>
          </cell>
          <cell r="DV10" t="str">
            <v>CBTORB</v>
          </cell>
          <cell r="EA10" t="str">
            <v>CALFPG</v>
          </cell>
        </row>
        <row r="11">
          <cell r="D11" t="str">
            <v>CACP1</v>
          </cell>
          <cell r="F11" t="str">
            <v>BDMEU</v>
          </cell>
          <cell r="G11" t="str">
            <v>BCHME</v>
          </cell>
          <cell r="L11" t="str">
            <v>CCRFR</v>
          </cell>
          <cell r="N11" t="str">
            <v>GFPIEC</v>
          </cell>
          <cell r="O11" t="str">
            <v>CCRST</v>
          </cell>
          <cell r="P11" t="str">
            <v>GFRR</v>
          </cell>
          <cell r="Q11" t="str">
            <v>GFRR</v>
          </cell>
          <cell r="S11" t="str">
            <v>CCRFR</v>
          </cell>
          <cell r="T11" t="str">
            <v>CCRF16</v>
          </cell>
          <cell r="U11" t="str">
            <v>CCRF16</v>
          </cell>
          <cell r="V11" t="str">
            <v>CCRFMG</v>
          </cell>
          <cell r="W11" t="str">
            <v>GFPIEC</v>
          </cell>
          <cell r="Y11" t="str">
            <v>GFPIEC</v>
          </cell>
          <cell r="AA11" t="str">
            <v>GFRR</v>
          </cell>
          <cell r="AM11" t="str">
            <v>CAST24</v>
          </cell>
          <cell r="AN11" t="str">
            <v>CAPC19</v>
          </cell>
          <cell r="AQ11">
            <v>10027</v>
          </cell>
          <cell r="AS11" t="str">
            <v>804259</v>
          </cell>
          <cell r="AT11" t="str">
            <v>800337</v>
          </cell>
          <cell r="AU11" t="str">
            <v>CASTTT</v>
          </cell>
          <cell r="AV11" t="str">
            <v>736982</v>
          </cell>
          <cell r="AZ11" t="str">
            <v>803728</v>
          </cell>
          <cell r="BB11" t="str">
            <v>805078</v>
          </cell>
          <cell r="BU11" t="str">
            <v>010589</v>
          </cell>
          <cell r="BW11" t="str">
            <v>733196</v>
          </cell>
          <cell r="BX11" t="str">
            <v>801365</v>
          </cell>
          <cell r="BZ11" t="str">
            <v>736982</v>
          </cell>
          <cell r="CE11" t="str">
            <v>BCSTCP</v>
          </cell>
          <cell r="CW11" t="str">
            <v>CBPOU</v>
          </cell>
          <cell r="DB11" t="str">
            <v>CAP12</v>
          </cell>
          <cell r="DL11" t="str">
            <v>CACA2</v>
          </cell>
          <cell r="DO11" t="str">
            <v>CCTAIR</v>
          </cell>
          <cell r="DS11" t="str">
            <v>GBM</v>
          </cell>
          <cell r="DU11" t="str">
            <v>CBTSMX</v>
          </cell>
          <cell r="DV11" t="str">
            <v>CBTSMX</v>
          </cell>
          <cell r="EA11" t="str">
            <v>CALFPP</v>
          </cell>
        </row>
        <row r="12">
          <cell r="D12" t="str">
            <v>CACP12</v>
          </cell>
          <cell r="F12" t="str">
            <v>CAZG</v>
          </cell>
          <cell r="G12" t="str">
            <v>BDMEU</v>
          </cell>
          <cell r="L12" t="str">
            <v>CCRSO</v>
          </cell>
          <cell r="O12" t="str">
            <v>CCRTT</v>
          </cell>
          <cell r="P12" t="str">
            <v>GFRT</v>
          </cell>
          <cell r="Q12" t="str">
            <v>GFRT</v>
          </cell>
          <cell r="S12" t="str">
            <v>CCRSO</v>
          </cell>
          <cell r="T12" t="str">
            <v>CCRFMG</v>
          </cell>
          <cell r="U12" t="str">
            <v>CCRFMG</v>
          </cell>
          <cell r="V12" t="str">
            <v>CCRFMP</v>
          </cell>
          <cell r="W12" t="str">
            <v>GFRR</v>
          </cell>
          <cell r="Y12" t="str">
            <v>GFRR</v>
          </cell>
          <cell r="AA12" t="str">
            <v>GFRT</v>
          </cell>
          <cell r="AM12" t="str">
            <v>CAST25</v>
          </cell>
          <cell r="AN12" t="str">
            <v>GPARA</v>
          </cell>
          <cell r="AQ12">
            <v>10066</v>
          </cell>
          <cell r="AS12" t="str">
            <v>804260</v>
          </cell>
          <cell r="AT12" t="str">
            <v>801365</v>
          </cell>
          <cell r="AU12" t="str">
            <v>FIRM</v>
          </cell>
          <cell r="AV12" t="str">
            <v>741247</v>
          </cell>
          <cell r="AZ12">
            <v>8680</v>
          </cell>
          <cell r="BB12">
            <v>8154</v>
          </cell>
          <cell r="BU12">
            <v>577</v>
          </cell>
          <cell r="BW12" t="str">
            <v>741247</v>
          </cell>
          <cell r="BX12">
            <v>9413</v>
          </cell>
          <cell r="BZ12" t="str">
            <v>741247</v>
          </cell>
          <cell r="CE12" t="str">
            <v>CASTSC</v>
          </cell>
          <cell r="CW12" t="str">
            <v>CDSTGR</v>
          </cell>
          <cell r="DB12" t="str">
            <v>CAP13</v>
          </cell>
          <cell r="DL12" t="str">
            <v>CACA3</v>
          </cell>
          <cell r="DO12" t="str">
            <v>CARFLA</v>
          </cell>
          <cell r="DS12" t="str">
            <v>GRED2G</v>
          </cell>
          <cell r="DU12" t="str">
            <v>CCPRLT</v>
          </cell>
          <cell r="DV12" t="str">
            <v>CCPRLT</v>
          </cell>
        </row>
        <row r="13">
          <cell r="D13" t="str">
            <v>CACP13</v>
          </cell>
          <cell r="G13" t="str">
            <v>CAZG</v>
          </cell>
          <cell r="L13" t="str">
            <v>CCRST</v>
          </cell>
          <cell r="O13" t="str">
            <v>GFPIEC</v>
          </cell>
          <cell r="S13" t="str">
            <v>CCRST</v>
          </cell>
          <cell r="T13" t="str">
            <v>CCRFMP</v>
          </cell>
          <cell r="U13" t="str">
            <v>CCRFMP</v>
          </cell>
          <cell r="V13" t="str">
            <v>CCRFR</v>
          </cell>
          <cell r="AM13" t="str">
            <v>CASTL1</v>
          </cell>
          <cell r="AQ13">
            <v>10472</v>
          </cell>
          <cell r="AS13" t="str">
            <v>CBBPF</v>
          </cell>
          <cell r="AT13">
            <v>9413</v>
          </cell>
          <cell r="AV13" t="str">
            <v>804259</v>
          </cell>
          <cell r="AZ13">
            <v>9140</v>
          </cell>
          <cell r="BB13">
            <v>8680</v>
          </cell>
          <cell r="BU13">
            <v>10027</v>
          </cell>
          <cell r="BW13" t="str">
            <v>801141</v>
          </cell>
          <cell r="BX13">
            <v>959</v>
          </cell>
          <cell r="BZ13" t="str">
            <v>804259</v>
          </cell>
          <cell r="CE13" t="str">
            <v>CBSCP</v>
          </cell>
          <cell r="CW13" t="str">
            <v>STMIG</v>
          </cell>
          <cell r="DB13" t="str">
            <v>CAP23</v>
          </cell>
          <cell r="DL13" t="str">
            <v>CACA4</v>
          </cell>
          <cell r="DS13" t="str">
            <v>GREDB</v>
          </cell>
          <cell r="DU13" t="str">
            <v>CDPRLX</v>
          </cell>
          <cell r="DV13" t="str">
            <v>CDPRLX</v>
          </cell>
        </row>
        <row r="14">
          <cell r="D14" t="str">
            <v>CACP23</v>
          </cell>
          <cell r="L14" t="str">
            <v>CCRTT</v>
          </cell>
          <cell r="S14" t="str">
            <v>CCTR2</v>
          </cell>
          <cell r="T14" t="str">
            <v>CCRFR</v>
          </cell>
          <cell r="U14" t="str">
            <v>CCRFR</v>
          </cell>
          <cell r="V14" t="str">
            <v>CCRSO</v>
          </cell>
          <cell r="AM14" t="str">
            <v>CASTL8</v>
          </cell>
          <cell r="AQ14">
            <v>10552</v>
          </cell>
          <cell r="AS14" t="str">
            <v>CBEBDP</v>
          </cell>
          <cell r="AT14">
            <v>959</v>
          </cell>
          <cell r="AV14" t="str">
            <v>CBINTF</v>
          </cell>
          <cell r="AZ14">
            <v>9879</v>
          </cell>
          <cell r="BB14">
            <v>9758</v>
          </cell>
          <cell r="BU14">
            <v>10066</v>
          </cell>
          <cell r="BW14" t="str">
            <v>802702</v>
          </cell>
          <cell r="BX14">
            <v>9796</v>
          </cell>
          <cell r="BZ14" t="str">
            <v>CBINTF</v>
          </cell>
          <cell r="DB14" t="str">
            <v>CAP24</v>
          </cell>
          <cell r="DL14" t="str">
            <v>CACA5</v>
          </cell>
          <cell r="DS14" t="str">
            <v>GREDP</v>
          </cell>
          <cell r="DU14" t="str">
            <v>CDSGEX</v>
          </cell>
          <cell r="DV14" t="str">
            <v>CDSGEX</v>
          </cell>
        </row>
        <row r="15">
          <cell r="D15" t="str">
            <v>CACP24</v>
          </cell>
          <cell r="L15" t="str">
            <v>CCTR2</v>
          </cell>
          <cell r="S15" t="str">
            <v>GFPIEC</v>
          </cell>
          <cell r="T15" t="str">
            <v>CCRSO</v>
          </cell>
          <cell r="U15" t="str">
            <v>CCRSO</v>
          </cell>
          <cell r="V15" t="str">
            <v>CCRST</v>
          </cell>
          <cell r="AM15" t="str">
            <v>GPREST</v>
          </cell>
          <cell r="AQ15">
            <v>2929</v>
          </cell>
          <cell r="AS15" t="str">
            <v>CBGFR</v>
          </cell>
          <cell r="AT15">
            <v>9796</v>
          </cell>
          <cell r="AV15" t="str">
            <v>CBPAM</v>
          </cell>
          <cell r="AZ15" t="str">
            <v>CBSCP</v>
          </cell>
          <cell r="BB15" t="str">
            <v>CASTPA</v>
          </cell>
          <cell r="BU15">
            <v>10472</v>
          </cell>
          <cell r="BW15" t="str">
            <v>804259</v>
          </cell>
          <cell r="BX15">
            <v>9991</v>
          </cell>
          <cell r="BZ15" t="str">
            <v>CBPAM</v>
          </cell>
          <cell r="DB15" t="str">
            <v>CAP25</v>
          </cell>
          <cell r="DL15" t="str">
            <v>CALREC</v>
          </cell>
          <cell r="DU15" t="str">
            <v>CDTOEX</v>
          </cell>
          <cell r="DV15" t="str">
            <v>CDTOEX</v>
          </cell>
        </row>
        <row r="16">
          <cell r="D16" t="str">
            <v>CACP9</v>
          </cell>
          <cell r="L16" t="str">
            <v>GFPIEC</v>
          </cell>
          <cell r="S16" t="str">
            <v>GFRR</v>
          </cell>
          <cell r="T16" t="str">
            <v>CCRST</v>
          </cell>
          <cell r="U16" t="str">
            <v>CCRST</v>
          </cell>
          <cell r="V16" t="str">
            <v>GFPIEC</v>
          </cell>
          <cell r="AQ16">
            <v>3404</v>
          </cell>
          <cell r="AS16" t="str">
            <v>CBGPC</v>
          </cell>
          <cell r="AT16">
            <v>9991</v>
          </cell>
          <cell r="AZ16" t="str">
            <v>HDRA</v>
          </cell>
          <cell r="BU16">
            <v>10552</v>
          </cell>
          <cell r="BW16" t="str">
            <v>804260</v>
          </cell>
          <cell r="BX16" t="str">
            <v>CASTLA</v>
          </cell>
          <cell r="DB16" t="str">
            <v>CAP8</v>
          </cell>
          <cell r="DL16" t="str">
            <v>CAUS23</v>
          </cell>
          <cell r="DU16" t="str">
            <v>CEPRLU</v>
          </cell>
          <cell r="DV16" t="str">
            <v>CEPRLU</v>
          </cell>
        </row>
        <row r="17">
          <cell r="D17" t="str">
            <v>CALS25</v>
          </cell>
          <cell r="L17" t="str">
            <v>GFRR</v>
          </cell>
          <cell r="T17" t="str">
            <v>GFPIEC</v>
          </cell>
          <cell r="U17" t="str">
            <v>GFPIEC</v>
          </cell>
          <cell r="AQ17">
            <v>4706</v>
          </cell>
          <cell r="AT17" t="str">
            <v>CASTLA</v>
          </cell>
          <cell r="BU17">
            <v>2846</v>
          </cell>
          <cell r="BW17" t="str">
            <v>CBBPF</v>
          </cell>
          <cell r="BX17" t="str">
            <v>CBLCIR</v>
          </cell>
          <cell r="DB17" t="str">
            <v>GPARA</v>
          </cell>
          <cell r="DL17" t="str">
            <v>CAUSL1</v>
          </cell>
          <cell r="DU17" t="str">
            <v>CESJET</v>
          </cell>
          <cell r="DV17" t="str">
            <v>CESJET</v>
          </cell>
        </row>
        <row r="18">
          <cell r="D18" t="str">
            <v>CALSA</v>
          </cell>
          <cell r="L18" t="str">
            <v>GFRT</v>
          </cell>
          <cell r="T18" t="str">
            <v>GFRR</v>
          </cell>
          <cell r="AQ18" t="str">
            <v>504074</v>
          </cell>
          <cell r="AT18" t="str">
            <v>CBLCIR</v>
          </cell>
          <cell r="BU18">
            <v>2929</v>
          </cell>
          <cell r="BW18" t="str">
            <v>CBEBDP</v>
          </cell>
          <cell r="DL18" t="str">
            <v>GCLTE</v>
          </cell>
          <cell r="DU18" t="str">
            <v>CESUSI</v>
          </cell>
          <cell r="DV18" t="str">
            <v>CESUSI</v>
          </cell>
        </row>
        <row r="19">
          <cell r="D19" t="str">
            <v>GCPECH</v>
          </cell>
          <cell r="T19" t="str">
            <v>GFRT</v>
          </cell>
          <cell r="AQ19" t="str">
            <v>531723</v>
          </cell>
          <cell r="BU19">
            <v>3404</v>
          </cell>
          <cell r="BW19" t="str">
            <v>CBGFR</v>
          </cell>
          <cell r="DL19" t="str">
            <v>GPARA</v>
          </cell>
          <cell r="DU19" t="str">
            <v>CEUAM</v>
          </cell>
          <cell r="DV19" t="str">
            <v>CEUAM</v>
          </cell>
        </row>
        <row r="20">
          <cell r="D20" t="str">
            <v>GPARA</v>
          </cell>
          <cell r="AQ20" t="str">
            <v>537007</v>
          </cell>
          <cell r="BU20">
            <v>4706</v>
          </cell>
          <cell r="BW20" t="str">
            <v>CBGPC</v>
          </cell>
          <cell r="DU20" t="str">
            <v>CEUCN</v>
          </cell>
          <cell r="DV20" t="str">
            <v>CEUCN</v>
          </cell>
        </row>
        <row r="21">
          <cell r="AQ21" t="str">
            <v>537008</v>
          </cell>
          <cell r="BU21" t="str">
            <v>531723</v>
          </cell>
          <cell r="DU21" t="str">
            <v>CEUCNG</v>
          </cell>
          <cell r="DV21" t="str">
            <v>CEUCNG</v>
          </cell>
        </row>
        <row r="22">
          <cell r="AQ22" t="str">
            <v>540020</v>
          </cell>
          <cell r="BU22" t="str">
            <v>537007</v>
          </cell>
          <cell r="DU22" t="str">
            <v>CEUFR</v>
          </cell>
          <cell r="DV22" t="str">
            <v>CEUFR</v>
          </cell>
        </row>
        <row r="23">
          <cell r="AQ23" t="str">
            <v>544234</v>
          </cell>
          <cell r="BU23" t="str">
            <v>537008</v>
          </cell>
          <cell r="DU23" t="str">
            <v>CEURF</v>
          </cell>
          <cell r="DV23" t="str">
            <v>CEURF</v>
          </cell>
        </row>
        <row r="24">
          <cell r="AQ24" t="str">
            <v>544462</v>
          </cell>
          <cell r="BU24" t="str">
            <v>540020</v>
          </cell>
          <cell r="DU24" t="str">
            <v>CEUSG</v>
          </cell>
          <cell r="DV24" t="str">
            <v>CEUSG</v>
          </cell>
        </row>
        <row r="25">
          <cell r="AQ25" t="str">
            <v>545491</v>
          </cell>
          <cell r="BU25" t="str">
            <v>544234</v>
          </cell>
          <cell r="DU25" t="str">
            <v>HPRELE</v>
          </cell>
          <cell r="DV25" t="str">
            <v>HPRELE</v>
          </cell>
        </row>
        <row r="26">
          <cell r="AQ26">
            <v>5920</v>
          </cell>
          <cell r="BU26" t="str">
            <v>544462</v>
          </cell>
          <cell r="DU26">
            <v>10027</v>
          </cell>
          <cell r="DV26">
            <v>10027</v>
          </cell>
        </row>
        <row r="27">
          <cell r="AQ27">
            <v>6748</v>
          </cell>
          <cell r="BU27" t="str">
            <v>545491</v>
          </cell>
          <cell r="DU27">
            <v>10066</v>
          </cell>
          <cell r="DV27">
            <v>10066</v>
          </cell>
        </row>
        <row r="28">
          <cell r="AQ28">
            <v>7174</v>
          </cell>
          <cell r="BU28">
            <v>5920</v>
          </cell>
          <cell r="DU28">
            <v>10377</v>
          </cell>
          <cell r="DV28">
            <v>10377</v>
          </cell>
        </row>
        <row r="29">
          <cell r="AQ29" t="str">
            <v>727204</v>
          </cell>
          <cell r="BU29">
            <v>6748</v>
          </cell>
          <cell r="DU29">
            <v>10472</v>
          </cell>
          <cell r="DV29">
            <v>10472</v>
          </cell>
        </row>
        <row r="30">
          <cell r="AQ30" t="str">
            <v>800557</v>
          </cell>
          <cell r="BU30">
            <v>7174</v>
          </cell>
          <cell r="DU30">
            <v>10552</v>
          </cell>
          <cell r="DV30">
            <v>10552</v>
          </cell>
        </row>
        <row r="31">
          <cell r="AQ31" t="str">
            <v>800581</v>
          </cell>
          <cell r="BU31" t="str">
            <v>720939</v>
          </cell>
          <cell r="DU31">
            <v>2846</v>
          </cell>
          <cell r="DV31">
            <v>2846</v>
          </cell>
        </row>
        <row r="32">
          <cell r="AQ32" t="str">
            <v>800736</v>
          </cell>
          <cell r="BU32" t="str">
            <v>727204</v>
          </cell>
          <cell r="DU32">
            <v>3404</v>
          </cell>
          <cell r="DV32">
            <v>3404</v>
          </cell>
        </row>
        <row r="33">
          <cell r="AQ33" t="str">
            <v>800739</v>
          </cell>
          <cell r="BU33" t="str">
            <v>800557</v>
          </cell>
          <cell r="DU33">
            <v>4706</v>
          </cell>
          <cell r="DV33">
            <v>4706</v>
          </cell>
        </row>
        <row r="34">
          <cell r="AQ34" t="str">
            <v>800758</v>
          </cell>
          <cell r="BU34" t="str">
            <v>800581</v>
          </cell>
          <cell r="DU34">
            <v>5920</v>
          </cell>
          <cell r="DV34">
            <v>5920</v>
          </cell>
        </row>
        <row r="35">
          <cell r="AQ35" t="str">
            <v>801111</v>
          </cell>
          <cell r="BU35" t="str">
            <v>800736</v>
          </cell>
          <cell r="DU35">
            <v>6748</v>
          </cell>
          <cell r="DV35">
            <v>6748</v>
          </cell>
        </row>
        <row r="36">
          <cell r="AQ36" t="str">
            <v>801162</v>
          </cell>
          <cell r="BU36" t="str">
            <v>800758</v>
          </cell>
          <cell r="DU36" t="str">
            <v>700555</v>
          </cell>
          <cell r="DV36" t="str">
            <v>700555</v>
          </cell>
        </row>
        <row r="37">
          <cell r="AQ37" t="str">
            <v>801163</v>
          </cell>
          <cell r="BU37" t="str">
            <v>801111</v>
          </cell>
          <cell r="DU37" t="str">
            <v>800557</v>
          </cell>
          <cell r="DV37" t="str">
            <v>800557</v>
          </cell>
        </row>
        <row r="38">
          <cell r="AQ38" t="str">
            <v>801248</v>
          </cell>
          <cell r="BU38" t="str">
            <v>801162</v>
          </cell>
          <cell r="DU38" t="str">
            <v>801163</v>
          </cell>
          <cell r="DV38" t="str">
            <v>801163</v>
          </cell>
        </row>
        <row r="39">
          <cell r="AQ39" t="str">
            <v>801412</v>
          </cell>
          <cell r="BU39" t="str">
            <v>801163</v>
          </cell>
          <cell r="DU39" t="str">
            <v>801248</v>
          </cell>
          <cell r="DV39" t="str">
            <v>801248</v>
          </cell>
        </row>
        <row r="40">
          <cell r="AQ40" t="str">
            <v>803253</v>
          </cell>
          <cell r="BU40" t="str">
            <v>801248</v>
          </cell>
          <cell r="DU40" t="str">
            <v>803797</v>
          </cell>
          <cell r="DV40" t="str">
            <v>803797</v>
          </cell>
        </row>
        <row r="41">
          <cell r="AQ41" t="str">
            <v>803423</v>
          </cell>
          <cell r="BU41" t="str">
            <v>801412</v>
          </cell>
          <cell r="DU41" t="str">
            <v>803933</v>
          </cell>
          <cell r="DV41" t="str">
            <v>803933</v>
          </cell>
        </row>
        <row r="42">
          <cell r="AQ42" t="str">
            <v>803795</v>
          </cell>
          <cell r="BU42" t="str">
            <v>803253</v>
          </cell>
          <cell r="DU42" t="str">
            <v>804259</v>
          </cell>
          <cell r="DV42" t="str">
            <v>804259</v>
          </cell>
        </row>
        <row r="43">
          <cell r="AQ43" t="str">
            <v>803797</v>
          </cell>
          <cell r="BU43" t="str">
            <v>803423</v>
          </cell>
          <cell r="DU43" t="str">
            <v>804260</v>
          </cell>
          <cell r="DV43" t="str">
            <v>804260</v>
          </cell>
        </row>
        <row r="44">
          <cell r="AQ44" t="str">
            <v>803883</v>
          </cell>
          <cell r="BU44" t="str">
            <v>803795</v>
          </cell>
          <cell r="DU44" t="str">
            <v>804261</v>
          </cell>
          <cell r="DV44" t="str">
            <v>804261</v>
          </cell>
        </row>
        <row r="45">
          <cell r="AQ45" t="str">
            <v>803933</v>
          </cell>
          <cell r="BU45" t="str">
            <v>803797</v>
          </cell>
          <cell r="DU45">
            <v>8680</v>
          </cell>
          <cell r="DV45">
            <v>8680</v>
          </cell>
        </row>
        <row r="46">
          <cell r="AQ46" t="str">
            <v>804259</v>
          </cell>
          <cell r="BU46" t="str">
            <v>803883</v>
          </cell>
          <cell r="DU46">
            <v>9252</v>
          </cell>
          <cell r="DV46">
            <v>9252</v>
          </cell>
        </row>
        <row r="47">
          <cell r="AQ47" t="str">
            <v>804260</v>
          </cell>
          <cell r="BU47" t="str">
            <v>803933</v>
          </cell>
          <cell r="DU47">
            <v>9771</v>
          </cell>
          <cell r="DV47">
            <v>9771</v>
          </cell>
        </row>
        <row r="48">
          <cell r="AQ48" t="str">
            <v>804261</v>
          </cell>
          <cell r="BU48" t="str">
            <v>804259</v>
          </cell>
          <cell r="DU48">
            <v>9879</v>
          </cell>
          <cell r="DV48">
            <v>9879</v>
          </cell>
        </row>
        <row r="49">
          <cell r="AQ49" t="str">
            <v>804262</v>
          </cell>
          <cell r="BU49" t="str">
            <v>804260</v>
          </cell>
          <cell r="DU49" t="str">
            <v>GBANC</v>
          </cell>
          <cell r="DV49" t="str">
            <v>GBANC</v>
          </cell>
        </row>
        <row r="50">
          <cell r="AQ50" t="str">
            <v>804807</v>
          </cell>
          <cell r="BU50" t="str">
            <v>804261</v>
          </cell>
          <cell r="DU50" t="str">
            <v>GCPECH</v>
          </cell>
          <cell r="DV50" t="str">
            <v>GCPECH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Essais"/>
      <sheetName val="Synthèse-Prix"/>
    </sheetNames>
    <sheetDataSet>
      <sheetData sheetId="0"/>
      <sheetData sheetId="1"/>
      <sheetData sheetId="2">
        <row r="66">
          <cell r="F66">
            <v>4.8352171361405114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A78" zoomScale="60" zoomScaleNormal="90" workbookViewId="0">
      <selection activeCell="D32" sqref="D32:L34"/>
    </sheetView>
  </sheetViews>
  <sheetFormatPr baseColWidth="10" defaultRowHeight="12.75" x14ac:dyDescent="0.2"/>
  <cols>
    <col min="1" max="1" width="7.28515625" style="3" bestFit="1" customWidth="1"/>
    <col min="2" max="2" width="21.28515625" style="77" customWidth="1"/>
    <col min="3" max="3" width="12.85546875" style="3" customWidth="1"/>
    <col min="4" max="4" width="6" style="3" customWidth="1"/>
    <col min="5" max="5" width="12.140625" style="3" customWidth="1"/>
    <col min="6" max="6" width="10.5703125" style="3" customWidth="1"/>
    <col min="7" max="8" width="12" style="3" customWidth="1"/>
    <col min="9" max="9" width="12.85546875" style="3" customWidth="1"/>
    <col min="10" max="10" width="9.7109375" style="3" customWidth="1"/>
    <col min="11" max="11" width="9.85546875" style="3" customWidth="1"/>
    <col min="12" max="12" width="8.5703125" style="3" customWidth="1"/>
    <col min="13" max="13" width="12.140625" style="3" customWidth="1"/>
    <col min="14" max="14" width="10.42578125" style="3" customWidth="1"/>
    <col min="15" max="15" width="11" style="3" customWidth="1"/>
    <col min="16" max="16" width="12.5703125" style="3" customWidth="1"/>
    <col min="17" max="17" width="16.42578125" style="3" customWidth="1"/>
    <col min="18" max="18" width="15.7109375" style="3" customWidth="1"/>
    <col min="19" max="19" width="4.28515625" style="3" customWidth="1"/>
    <col min="20" max="20" width="6.42578125" style="3" customWidth="1"/>
    <col min="21" max="21" width="4.42578125" style="3" customWidth="1"/>
    <col min="22" max="22" width="21.85546875" style="3" customWidth="1"/>
    <col min="23" max="23" width="18.5703125" style="3" customWidth="1"/>
    <col min="24" max="24" width="16.28515625" style="3" customWidth="1"/>
    <col min="25" max="25" width="5.7109375" style="3" customWidth="1"/>
    <col min="26" max="30" width="11.42578125" style="3"/>
    <col min="31" max="31" width="7.85546875" style="3" customWidth="1"/>
    <col min="32" max="32" width="1.42578125" style="3" customWidth="1"/>
    <col min="33" max="16384" width="11.42578125" style="3"/>
  </cols>
  <sheetData>
    <row r="1" spans="1:18" ht="25.5" x14ac:dyDescent="0.2">
      <c r="A1" s="438" t="s">
        <v>121</v>
      </c>
      <c r="B1" s="439"/>
      <c r="C1" s="440"/>
      <c r="D1" s="447" t="s">
        <v>122</v>
      </c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9"/>
      <c r="Q1" s="1" t="s">
        <v>1</v>
      </c>
      <c r="R1" s="146">
        <v>41775</v>
      </c>
    </row>
    <row r="2" spans="1:18" ht="12.75" customHeight="1" x14ac:dyDescent="0.2">
      <c r="A2" s="441"/>
      <c r="B2" s="442"/>
      <c r="C2" s="443"/>
      <c r="D2" s="450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2"/>
      <c r="Q2" s="4" t="s">
        <v>2</v>
      </c>
      <c r="R2" s="5" t="s">
        <v>137</v>
      </c>
    </row>
    <row r="3" spans="1:18" x14ac:dyDescent="0.2">
      <c r="A3" s="441"/>
      <c r="B3" s="442"/>
      <c r="C3" s="443"/>
      <c r="D3" s="450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2"/>
      <c r="Q3" s="6" t="s">
        <v>4</v>
      </c>
      <c r="R3" s="7" t="s">
        <v>158</v>
      </c>
    </row>
    <row r="4" spans="1:18" x14ac:dyDescent="0.2">
      <c r="A4" s="441"/>
      <c r="B4" s="442"/>
      <c r="C4" s="443"/>
      <c r="D4" s="450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2"/>
      <c r="Q4" s="4" t="s">
        <v>5</v>
      </c>
      <c r="R4" s="7" t="s">
        <v>140</v>
      </c>
    </row>
    <row r="5" spans="1:18" ht="13.5" thickBot="1" x14ac:dyDescent="0.25">
      <c r="A5" s="441"/>
      <c r="B5" s="442"/>
      <c r="C5" s="443"/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5"/>
      <c r="Q5" s="4" t="s">
        <v>6</v>
      </c>
      <c r="R5" s="7" t="s">
        <v>140</v>
      </c>
    </row>
    <row r="6" spans="1:18" ht="38.25" customHeight="1" x14ac:dyDescent="0.35">
      <c r="A6" s="441"/>
      <c r="B6" s="442"/>
      <c r="C6" s="443"/>
      <c r="D6" s="435" t="s">
        <v>123</v>
      </c>
      <c r="E6" s="436"/>
      <c r="F6" s="436"/>
      <c r="G6" s="157"/>
      <c r="H6" s="456" t="s">
        <v>8</v>
      </c>
      <c r="I6" s="459" t="s">
        <v>150</v>
      </c>
      <c r="J6" s="459"/>
      <c r="K6" s="459"/>
      <c r="L6" s="459"/>
      <c r="M6" s="459"/>
      <c r="N6" s="459"/>
      <c r="O6" s="460"/>
      <c r="P6" s="8" t="s">
        <v>9</v>
      </c>
      <c r="Q6" s="9" t="s">
        <v>10</v>
      </c>
      <c r="R6" s="10" t="str">
        <f>CONCATENATE(A81," ",B81,C81)</f>
        <v>4 BR330</v>
      </c>
    </row>
    <row r="7" spans="1:18" ht="12.75" customHeight="1" thickBot="1" x14ac:dyDescent="0.25">
      <c r="A7" s="441"/>
      <c r="B7" s="442"/>
      <c r="C7" s="443"/>
      <c r="D7" s="465"/>
      <c r="E7" s="466"/>
      <c r="F7" s="466"/>
      <c r="G7" s="467"/>
      <c r="H7" s="457"/>
      <c r="I7" s="461"/>
      <c r="J7" s="461"/>
      <c r="K7" s="461"/>
      <c r="L7" s="461"/>
      <c r="M7" s="461"/>
      <c r="N7" s="461"/>
      <c r="O7" s="462"/>
      <c r="P7" s="471">
        <f>1000*(M12/M71)</f>
        <v>1336.6519174041298</v>
      </c>
      <c r="Q7" s="9" t="s">
        <v>11</v>
      </c>
      <c r="R7" s="145">
        <v>4.42</v>
      </c>
    </row>
    <row r="8" spans="1:18" ht="13.5" customHeight="1" thickBot="1" x14ac:dyDescent="0.25">
      <c r="A8" s="444"/>
      <c r="B8" s="445"/>
      <c r="C8" s="446"/>
      <c r="D8" s="468"/>
      <c r="E8" s="469"/>
      <c r="F8" s="469"/>
      <c r="G8" s="470"/>
      <c r="H8" s="458"/>
      <c r="I8" s="463"/>
      <c r="J8" s="463"/>
      <c r="K8" s="463"/>
      <c r="L8" s="463"/>
      <c r="M8" s="463"/>
      <c r="N8" s="463"/>
      <c r="O8" s="464"/>
      <c r="P8" s="472"/>
      <c r="Q8" s="11" t="s">
        <v>12</v>
      </c>
      <c r="R8" s="2"/>
    </row>
    <row r="9" spans="1:18" ht="13.5" thickBot="1" x14ac:dyDescent="0.25">
      <c r="A9" s="12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</row>
    <row r="10" spans="1:18" ht="35.25" customHeight="1" x14ac:dyDescent="0.2">
      <c r="A10" s="473" t="s">
        <v>13</v>
      </c>
      <c r="B10" s="474"/>
      <c r="C10" s="429" t="s">
        <v>14</v>
      </c>
      <c r="D10" s="430"/>
      <c r="E10" s="430"/>
      <c r="F10" s="430"/>
      <c r="G10" s="431"/>
      <c r="H10" s="421" t="s">
        <v>15</v>
      </c>
      <c r="I10" s="427" t="s">
        <v>16</v>
      </c>
      <c r="J10" s="421" t="s">
        <v>17</v>
      </c>
      <c r="K10" s="423" t="s">
        <v>18</v>
      </c>
      <c r="L10" s="424"/>
      <c r="M10" s="412" t="s">
        <v>19</v>
      </c>
      <c r="N10" s="414" t="s">
        <v>20</v>
      </c>
      <c r="O10" s="415"/>
      <c r="P10" s="414" t="s">
        <v>21</v>
      </c>
      <c r="Q10" s="415"/>
      <c r="R10" s="410" t="s">
        <v>22</v>
      </c>
    </row>
    <row r="11" spans="1:18" ht="30.75" thickBot="1" x14ac:dyDescent="0.25">
      <c r="A11" s="475"/>
      <c r="B11" s="476"/>
      <c r="C11" s="432"/>
      <c r="D11" s="433"/>
      <c r="E11" s="433"/>
      <c r="F11" s="433"/>
      <c r="G11" s="434"/>
      <c r="H11" s="422"/>
      <c r="I11" s="428"/>
      <c r="J11" s="422"/>
      <c r="K11" s="425"/>
      <c r="L11" s="426"/>
      <c r="M11" s="413"/>
      <c r="N11" s="16" t="s">
        <v>23</v>
      </c>
      <c r="O11" s="16" t="s">
        <v>24</v>
      </c>
      <c r="P11" s="16" t="s">
        <v>23</v>
      </c>
      <c r="Q11" s="16" t="s">
        <v>24</v>
      </c>
      <c r="R11" s="411"/>
    </row>
    <row r="12" spans="1:18" ht="24" thickBot="1" x14ac:dyDescent="0.25">
      <c r="A12" s="17" t="s">
        <v>25</v>
      </c>
      <c r="B12" s="18"/>
      <c r="C12" s="416" t="s">
        <v>136</v>
      </c>
      <c r="D12" s="417"/>
      <c r="E12" s="417"/>
      <c r="F12" s="417"/>
      <c r="G12" s="418"/>
      <c r="H12" s="19" t="s">
        <v>27</v>
      </c>
      <c r="I12" s="170">
        <v>915</v>
      </c>
      <c r="J12" s="20">
        <v>1</v>
      </c>
      <c r="K12" s="419">
        <v>7250</v>
      </c>
      <c r="L12" s="420"/>
      <c r="M12" s="148">
        <f>J12*K12</f>
        <v>7250</v>
      </c>
      <c r="N12" s="153">
        <f>'Synthèse-Prix'!E72</f>
        <v>14.074074074074073</v>
      </c>
      <c r="O12" s="153">
        <f>'Synthèse-Prix'!E72</f>
        <v>14.074074074074073</v>
      </c>
      <c r="P12" s="152">
        <f>M12*O12</f>
        <v>102037.03703703702</v>
      </c>
      <c r="Q12" s="21">
        <f>M12*O12</f>
        <v>102037.03703703702</v>
      </c>
      <c r="R12" s="22">
        <f>O12</f>
        <v>14.074074074074073</v>
      </c>
    </row>
    <row r="13" spans="1:18" ht="15.75" customHeight="1" thickBot="1" x14ac:dyDescent="0.25">
      <c r="A13" s="23" t="s">
        <v>28</v>
      </c>
      <c r="B13" s="24"/>
      <c r="C13" s="405" t="s">
        <v>26</v>
      </c>
      <c r="D13" s="406"/>
      <c r="E13" s="406"/>
      <c r="F13" s="406"/>
      <c r="G13" s="407"/>
      <c r="H13" s="25" t="s">
        <v>26</v>
      </c>
      <c r="I13" s="25" t="s">
        <v>26</v>
      </c>
      <c r="J13" s="26"/>
      <c r="K13" s="408" t="s">
        <v>3</v>
      </c>
      <c r="L13" s="409"/>
      <c r="M13" s="27">
        <v>0</v>
      </c>
      <c r="N13" s="28" t="s">
        <v>3</v>
      </c>
      <c r="O13" s="29" t="s">
        <v>3</v>
      </c>
      <c r="P13" s="30">
        <v>0</v>
      </c>
      <c r="Q13" s="30">
        <v>0</v>
      </c>
      <c r="R13" s="31" t="s">
        <v>3</v>
      </c>
    </row>
    <row r="14" spans="1:18" ht="12.75" hidden="1" customHeight="1" thickBot="1" x14ac:dyDescent="0.25">
      <c r="A14" s="229"/>
      <c r="B14" s="232" t="s">
        <v>26</v>
      </c>
      <c r="C14" s="235"/>
      <c r="D14" s="32">
        <v>0</v>
      </c>
      <c r="E14" s="33">
        <v>0</v>
      </c>
      <c r="F14" s="33">
        <v>0</v>
      </c>
      <c r="G14" s="34">
        <v>0</v>
      </c>
      <c r="H14" s="35" t="e">
        <v>#VALUE!</v>
      </c>
      <c r="I14" s="36"/>
      <c r="J14" s="36"/>
      <c r="K14" s="36"/>
      <c r="L14" s="36"/>
      <c r="M14" s="237" t="e">
        <v>#VALUE!</v>
      </c>
      <c r="N14" s="37" t="s">
        <v>3</v>
      </c>
      <c r="O14" s="223" t="s">
        <v>3</v>
      </c>
      <c r="P14" s="226" t="s">
        <v>3</v>
      </c>
      <c r="Q14" s="402">
        <v>0</v>
      </c>
      <c r="R14" s="220">
        <v>0</v>
      </c>
    </row>
    <row r="15" spans="1:18" ht="12.75" hidden="1" customHeight="1" x14ac:dyDescent="0.2">
      <c r="A15" s="230"/>
      <c r="B15" s="233"/>
      <c r="C15" s="235"/>
      <c r="D15" s="240"/>
      <c r="E15" s="377"/>
      <c r="F15" s="377"/>
      <c r="G15" s="377"/>
      <c r="H15" s="377"/>
      <c r="I15" s="385"/>
      <c r="J15" s="385"/>
      <c r="K15" s="385"/>
      <c r="L15" s="386"/>
      <c r="M15" s="238"/>
      <c r="N15" s="38" t="s">
        <v>26</v>
      </c>
      <c r="O15" s="224"/>
      <c r="P15" s="227"/>
      <c r="Q15" s="403"/>
      <c r="R15" s="221"/>
    </row>
    <row r="16" spans="1:18" ht="12.75" hidden="1" customHeight="1" x14ac:dyDescent="0.2">
      <c r="A16" s="230"/>
      <c r="B16" s="233"/>
      <c r="C16" s="235"/>
      <c r="D16" s="380"/>
      <c r="E16" s="377"/>
      <c r="F16" s="377"/>
      <c r="G16" s="377"/>
      <c r="H16" s="377"/>
      <c r="I16" s="385"/>
      <c r="J16" s="385"/>
      <c r="K16" s="385"/>
      <c r="L16" s="386"/>
      <c r="M16" s="238"/>
      <c r="N16" s="246"/>
      <c r="O16" s="224"/>
      <c r="P16" s="227"/>
      <c r="Q16" s="403"/>
      <c r="R16" s="221"/>
    </row>
    <row r="17" spans="1:19" ht="15" hidden="1" customHeight="1" thickBot="1" x14ac:dyDescent="0.25">
      <c r="A17" s="231"/>
      <c r="B17" s="234"/>
      <c r="C17" s="236"/>
      <c r="D17" s="381"/>
      <c r="E17" s="382"/>
      <c r="F17" s="382"/>
      <c r="G17" s="382"/>
      <c r="H17" s="382"/>
      <c r="I17" s="387"/>
      <c r="J17" s="387"/>
      <c r="K17" s="387"/>
      <c r="L17" s="388"/>
      <c r="M17" s="239"/>
      <c r="N17" s="247"/>
      <c r="O17" s="225"/>
      <c r="P17" s="228"/>
      <c r="Q17" s="404"/>
      <c r="R17" s="222"/>
    </row>
    <row r="18" spans="1:19" ht="51.75" customHeight="1" thickBot="1" x14ac:dyDescent="0.25">
      <c r="A18" s="437" t="s">
        <v>159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</row>
    <row r="19" spans="1:19" ht="18.75" customHeight="1" thickBot="1" x14ac:dyDescent="0.25">
      <c r="A19" s="389" t="s">
        <v>32</v>
      </c>
      <c r="B19" s="392" t="s">
        <v>33</v>
      </c>
      <c r="C19" s="395" t="s">
        <v>34</v>
      </c>
      <c r="D19" s="42" t="s">
        <v>17</v>
      </c>
      <c r="E19" s="43" t="s">
        <v>15</v>
      </c>
      <c r="F19" s="43" t="s">
        <v>35</v>
      </c>
      <c r="G19" s="44" t="s">
        <v>36</v>
      </c>
      <c r="H19" s="45" t="s">
        <v>37</v>
      </c>
      <c r="I19" s="396" t="s">
        <v>38</v>
      </c>
      <c r="J19" s="357" t="s">
        <v>39</v>
      </c>
      <c r="K19" s="399" t="s">
        <v>40</v>
      </c>
      <c r="L19" s="396" t="s">
        <v>41</v>
      </c>
      <c r="M19" s="357" t="s">
        <v>42</v>
      </c>
      <c r="N19" s="360" t="s">
        <v>43</v>
      </c>
      <c r="O19" s="362" t="s">
        <v>44</v>
      </c>
      <c r="P19" s="363"/>
      <c r="Q19" s="366" t="s">
        <v>45</v>
      </c>
      <c r="R19" s="367"/>
    </row>
    <row r="20" spans="1:19" x14ac:dyDescent="0.2">
      <c r="A20" s="390"/>
      <c r="B20" s="393"/>
      <c r="C20" s="358"/>
      <c r="D20" s="345" t="s">
        <v>46</v>
      </c>
      <c r="E20" s="346"/>
      <c r="F20" s="346"/>
      <c r="G20" s="347"/>
      <c r="H20" s="348"/>
      <c r="I20" s="397"/>
      <c r="J20" s="358"/>
      <c r="K20" s="400"/>
      <c r="L20" s="397"/>
      <c r="M20" s="358"/>
      <c r="N20" s="361"/>
      <c r="O20" s="364"/>
      <c r="P20" s="365"/>
      <c r="Q20" s="368"/>
      <c r="R20" s="369"/>
    </row>
    <row r="21" spans="1:19" ht="12.75" customHeight="1" thickBot="1" x14ac:dyDescent="0.25">
      <c r="A21" s="390"/>
      <c r="B21" s="393"/>
      <c r="C21" s="358"/>
      <c r="D21" s="349"/>
      <c r="E21" s="346"/>
      <c r="F21" s="346"/>
      <c r="G21" s="347"/>
      <c r="H21" s="350"/>
      <c r="I21" s="397"/>
      <c r="J21" s="358"/>
      <c r="K21" s="400"/>
      <c r="L21" s="397"/>
      <c r="M21" s="358"/>
      <c r="N21" s="355" t="s">
        <v>47</v>
      </c>
      <c r="O21" s="364"/>
      <c r="P21" s="365"/>
      <c r="Q21" s="370"/>
      <c r="R21" s="371"/>
    </row>
    <row r="22" spans="1:19" ht="13.5" customHeight="1" thickBot="1" x14ac:dyDescent="0.25">
      <c r="A22" s="391"/>
      <c r="B22" s="394"/>
      <c r="C22" s="359"/>
      <c r="D22" s="351"/>
      <c r="E22" s="352"/>
      <c r="F22" s="352"/>
      <c r="G22" s="353"/>
      <c r="H22" s="354"/>
      <c r="I22" s="398"/>
      <c r="J22" s="359"/>
      <c r="K22" s="401"/>
      <c r="L22" s="398"/>
      <c r="M22" s="359"/>
      <c r="N22" s="356"/>
      <c r="O22" s="46" t="s">
        <v>48</v>
      </c>
      <c r="P22" s="47" t="s">
        <v>49</v>
      </c>
      <c r="Q22" s="48" t="s">
        <v>23</v>
      </c>
      <c r="R22" s="49" t="s">
        <v>50</v>
      </c>
    </row>
    <row r="23" spans="1:19" ht="12.75" customHeight="1" thickBot="1" x14ac:dyDescent="0.25">
      <c r="A23" s="372">
        <v>1000</v>
      </c>
      <c r="B23" s="232" t="s">
        <v>51</v>
      </c>
      <c r="C23" s="375"/>
      <c r="D23" s="50">
        <f>J12</f>
        <v>1</v>
      </c>
      <c r="E23" s="51" t="s">
        <v>52</v>
      </c>
      <c r="F23" s="149">
        <f>I12</f>
        <v>915</v>
      </c>
      <c r="G23" s="150"/>
      <c r="H23" s="35">
        <v>1000</v>
      </c>
      <c r="I23" s="52"/>
      <c r="J23" s="52"/>
      <c r="K23" s="52"/>
      <c r="L23" s="52"/>
      <c r="M23" s="376">
        <f>M12</f>
        <v>7250</v>
      </c>
      <c r="N23" s="37">
        <v>60</v>
      </c>
      <c r="O23" s="223"/>
      <c r="P23" s="226">
        <v>0</v>
      </c>
      <c r="Q23" s="339">
        <v>0</v>
      </c>
      <c r="R23" s="342">
        <v>0</v>
      </c>
    </row>
    <row r="24" spans="1:19" ht="12.75" customHeight="1" x14ac:dyDescent="0.2">
      <c r="A24" s="373"/>
      <c r="B24" s="233"/>
      <c r="C24" s="235"/>
      <c r="D24" s="240"/>
      <c r="E24" s="377"/>
      <c r="F24" s="377"/>
      <c r="G24" s="377"/>
      <c r="H24" s="377"/>
      <c r="I24" s="378"/>
      <c r="J24" s="378"/>
      <c r="K24" s="378"/>
      <c r="L24" s="379"/>
      <c r="M24" s="238"/>
      <c r="N24" s="38" t="s">
        <v>53</v>
      </c>
      <c r="O24" s="224"/>
      <c r="P24" s="227"/>
      <c r="Q24" s="340"/>
      <c r="R24" s="343"/>
    </row>
    <row r="25" spans="1:19" ht="12.75" customHeight="1" x14ac:dyDescent="0.2">
      <c r="A25" s="373"/>
      <c r="B25" s="233"/>
      <c r="C25" s="235"/>
      <c r="D25" s="380"/>
      <c r="E25" s="377"/>
      <c r="F25" s="377"/>
      <c r="G25" s="377"/>
      <c r="H25" s="377"/>
      <c r="I25" s="378"/>
      <c r="J25" s="378"/>
      <c r="K25" s="378"/>
      <c r="L25" s="379"/>
      <c r="M25" s="238"/>
      <c r="N25" s="246"/>
      <c r="O25" s="224"/>
      <c r="P25" s="227"/>
      <c r="Q25" s="340"/>
      <c r="R25" s="343"/>
    </row>
    <row r="26" spans="1:19" ht="12.75" customHeight="1" x14ac:dyDescent="0.2">
      <c r="A26" s="374"/>
      <c r="B26" s="234"/>
      <c r="C26" s="236"/>
      <c r="D26" s="381"/>
      <c r="E26" s="382"/>
      <c r="F26" s="382"/>
      <c r="G26" s="382"/>
      <c r="H26" s="382"/>
      <c r="I26" s="383"/>
      <c r="J26" s="383"/>
      <c r="K26" s="383"/>
      <c r="L26" s="384"/>
      <c r="M26" s="238"/>
      <c r="N26" s="247"/>
      <c r="O26" s="225"/>
      <c r="P26" s="228"/>
      <c r="Q26" s="341"/>
      <c r="R26" s="344"/>
    </row>
    <row r="27" spans="1:19" ht="12.75" customHeight="1" thickBot="1" x14ac:dyDescent="0.25">
      <c r="A27" s="229">
        <v>2001</v>
      </c>
      <c r="B27" s="232" t="s">
        <v>132</v>
      </c>
      <c r="C27" s="235" t="s">
        <v>133</v>
      </c>
      <c r="D27" s="32">
        <v>1</v>
      </c>
      <c r="E27" s="33" t="s">
        <v>52</v>
      </c>
      <c r="F27" s="151">
        <f>F23</f>
        <v>915</v>
      </c>
      <c r="G27" s="175">
        <f>G23</f>
        <v>0</v>
      </c>
      <c r="H27" s="35">
        <f>1000*M23/(M23-(I27+J27+K27+L27))</f>
        <v>1000</v>
      </c>
      <c r="I27" s="36"/>
      <c r="J27" s="36"/>
      <c r="K27" s="36"/>
      <c r="L27" s="36"/>
      <c r="M27" s="237">
        <f>M23-I27-J27-K27-L27</f>
        <v>7250</v>
      </c>
      <c r="N27" s="158">
        <v>315</v>
      </c>
      <c r="O27" s="223">
        <f>VLOOKUP($C27,Feuil1!$A$3:$D$10,3)</f>
        <v>108.511</v>
      </c>
      <c r="P27" s="226">
        <f>VLOOKUP($C27,Feuil1!$A$3:$D$10,2)</f>
        <v>59.978797177467541</v>
      </c>
      <c r="Q27" s="217">
        <f>O27*N27/60</f>
        <v>569.68274999999994</v>
      </c>
      <c r="R27" s="220">
        <f>P27*N27/60</f>
        <v>314.88868518170455</v>
      </c>
      <c r="S27" s="248"/>
    </row>
    <row r="28" spans="1:19" ht="12.75" customHeight="1" x14ac:dyDescent="0.2">
      <c r="A28" s="230"/>
      <c r="B28" s="233"/>
      <c r="C28" s="235"/>
      <c r="D28" s="159"/>
      <c r="E28" s="160"/>
      <c r="F28" s="161"/>
      <c r="G28" s="187"/>
      <c r="H28" s="188"/>
      <c r="I28" s="189"/>
      <c r="J28" s="164"/>
      <c r="K28" s="164"/>
      <c r="L28" s="165"/>
      <c r="M28" s="238"/>
      <c r="N28" s="38" t="s">
        <v>53</v>
      </c>
      <c r="O28" s="224"/>
      <c r="P28" s="227"/>
      <c r="Q28" s="218"/>
      <c r="R28" s="221"/>
      <c r="S28" s="248"/>
    </row>
    <row r="29" spans="1:19" ht="12.75" customHeight="1" x14ac:dyDescent="0.2">
      <c r="A29" s="230"/>
      <c r="B29" s="233"/>
      <c r="C29" s="235"/>
      <c r="D29" s="256" t="s">
        <v>154</v>
      </c>
      <c r="E29" s="257"/>
      <c r="F29" s="161"/>
      <c r="G29" s="190"/>
      <c r="H29" s="188"/>
      <c r="I29" s="189"/>
      <c r="J29" s="164"/>
      <c r="K29" s="164"/>
      <c r="L29" s="165"/>
      <c r="M29" s="238"/>
      <c r="N29" s="246"/>
      <c r="O29" s="224"/>
      <c r="P29" s="227"/>
      <c r="Q29" s="218"/>
      <c r="R29" s="221"/>
      <c r="S29" s="248"/>
    </row>
    <row r="30" spans="1:19" ht="15" customHeight="1" x14ac:dyDescent="0.2">
      <c r="A30" s="231"/>
      <c r="B30" s="234"/>
      <c r="C30" s="236"/>
      <c r="D30" s="162"/>
      <c r="E30" s="163"/>
      <c r="F30" s="163"/>
      <c r="G30" s="163"/>
      <c r="H30" s="163"/>
      <c r="I30" s="166"/>
      <c r="J30" s="166"/>
      <c r="K30" s="166"/>
      <c r="L30" s="167"/>
      <c r="M30" s="239"/>
      <c r="N30" s="247"/>
      <c r="O30" s="225"/>
      <c r="P30" s="228"/>
      <c r="Q30" s="219"/>
      <c r="R30" s="222"/>
      <c r="S30" s="248"/>
    </row>
    <row r="31" spans="1:19" ht="12.75" customHeight="1" thickBot="1" x14ac:dyDescent="0.25">
      <c r="A31" s="229">
        <v>101</v>
      </c>
      <c r="B31" s="232" t="s">
        <v>134</v>
      </c>
      <c r="C31" s="249" t="s">
        <v>135</v>
      </c>
      <c r="D31" s="53">
        <v>1</v>
      </c>
      <c r="E31" s="54" t="s">
        <v>148</v>
      </c>
      <c r="F31" s="54">
        <v>930</v>
      </c>
      <c r="G31" s="191">
        <v>1875</v>
      </c>
      <c r="H31" s="35">
        <f>1000*M27/(M27-(I31+J31+K31+L31))</f>
        <v>1014.5535964175763</v>
      </c>
      <c r="I31" s="36">
        <v>104</v>
      </c>
      <c r="J31" s="36"/>
      <c r="K31" s="36"/>
      <c r="L31" s="36"/>
      <c r="M31" s="237">
        <f>M27-I31-J31-K31-L31</f>
        <v>7146</v>
      </c>
      <c r="N31" s="158">
        <v>50</v>
      </c>
      <c r="O31" s="223">
        <f>VLOOKUP($C31,Feuil1!$A$3:$D$10,3)</f>
        <v>1571.1869999999999</v>
      </c>
      <c r="P31" s="226">
        <f>VLOOKUP($C31,Feuil1!$A$3:$D$10,2)</f>
        <v>562.68632536441885</v>
      </c>
      <c r="Q31" s="217">
        <f>O31*N31/60</f>
        <v>1309.3224999999998</v>
      </c>
      <c r="R31" s="220">
        <f>P31*N31/60</f>
        <v>468.90527113701575</v>
      </c>
      <c r="S31" s="248"/>
    </row>
    <row r="32" spans="1:19" ht="12.75" customHeight="1" x14ac:dyDescent="0.2">
      <c r="A32" s="230"/>
      <c r="B32" s="233"/>
      <c r="C32" s="235"/>
      <c r="D32" s="250" t="s">
        <v>147</v>
      </c>
      <c r="E32" s="251"/>
      <c r="F32" s="251"/>
      <c r="G32" s="251"/>
      <c r="H32" s="251"/>
      <c r="I32" s="251"/>
      <c r="J32" s="251"/>
      <c r="K32" s="251"/>
      <c r="L32" s="252"/>
      <c r="M32" s="238"/>
      <c r="N32" s="38" t="s">
        <v>53</v>
      </c>
      <c r="O32" s="224"/>
      <c r="P32" s="227"/>
      <c r="Q32" s="218"/>
      <c r="R32" s="221"/>
      <c r="S32" s="248"/>
    </row>
    <row r="33" spans="1:19" ht="12.75" customHeight="1" x14ac:dyDescent="0.2">
      <c r="A33" s="230"/>
      <c r="B33" s="233"/>
      <c r="C33" s="235"/>
      <c r="D33" s="250"/>
      <c r="E33" s="251"/>
      <c r="F33" s="251"/>
      <c r="G33" s="251"/>
      <c r="H33" s="251"/>
      <c r="I33" s="251"/>
      <c r="J33" s="251"/>
      <c r="K33" s="251"/>
      <c r="L33" s="252"/>
      <c r="M33" s="238"/>
      <c r="N33" s="246"/>
      <c r="O33" s="224"/>
      <c r="P33" s="227"/>
      <c r="Q33" s="218"/>
      <c r="R33" s="221"/>
      <c r="S33" s="248"/>
    </row>
    <row r="34" spans="1:19" ht="15" customHeight="1" x14ac:dyDescent="0.2">
      <c r="A34" s="231"/>
      <c r="B34" s="234"/>
      <c r="C34" s="236"/>
      <c r="D34" s="253"/>
      <c r="E34" s="254"/>
      <c r="F34" s="254"/>
      <c r="G34" s="254"/>
      <c r="H34" s="254"/>
      <c r="I34" s="254"/>
      <c r="J34" s="254"/>
      <c r="K34" s="254"/>
      <c r="L34" s="255"/>
      <c r="M34" s="239"/>
      <c r="N34" s="247"/>
      <c r="O34" s="225"/>
      <c r="P34" s="228"/>
      <c r="Q34" s="219"/>
      <c r="R34" s="222"/>
      <c r="S34" s="248"/>
    </row>
    <row r="35" spans="1:19" ht="12.75" customHeight="1" thickBot="1" x14ac:dyDescent="0.25">
      <c r="A35" s="229">
        <v>2001</v>
      </c>
      <c r="B35" s="232" t="s">
        <v>132</v>
      </c>
      <c r="C35" s="235" t="s">
        <v>133</v>
      </c>
      <c r="D35" s="32">
        <v>1</v>
      </c>
      <c r="E35" s="33" t="str">
        <f>E31</f>
        <v>T</v>
      </c>
      <c r="F35" s="151">
        <f>F31</f>
        <v>930</v>
      </c>
      <c r="G35" s="175">
        <f>G31</f>
        <v>1875</v>
      </c>
      <c r="H35" s="35">
        <f>1000*M31/(M31-(I35+J35+K35+L35))</f>
        <v>1000</v>
      </c>
      <c r="I35" s="36"/>
      <c r="J35" s="36"/>
      <c r="K35" s="36"/>
      <c r="L35" s="36"/>
      <c r="M35" s="237">
        <f>M31-I35-J35-K35-L35</f>
        <v>7146</v>
      </c>
      <c r="N35" s="158">
        <v>435</v>
      </c>
      <c r="O35" s="223">
        <f>VLOOKUP($C35,Feuil1!$A$3:$D$10,3)</f>
        <v>108.511</v>
      </c>
      <c r="P35" s="226">
        <f>VLOOKUP($C35,Feuil1!$A$3:$D$10,2)</f>
        <v>59.978797177467541</v>
      </c>
      <c r="Q35" s="217">
        <f>O35*N35/60</f>
        <v>786.70474999999999</v>
      </c>
      <c r="R35" s="220">
        <f>P35*N35/60</f>
        <v>434.84627953663966</v>
      </c>
      <c r="S35" s="248"/>
    </row>
    <row r="36" spans="1:19" ht="12.75" customHeight="1" x14ac:dyDescent="0.2">
      <c r="A36" s="230"/>
      <c r="B36" s="233"/>
      <c r="C36" s="235"/>
      <c r="D36" s="159"/>
      <c r="E36" s="160"/>
      <c r="F36" s="161"/>
      <c r="G36" s="187"/>
      <c r="H36" s="188"/>
      <c r="I36" s="189"/>
      <c r="J36" s="164"/>
      <c r="K36" s="164"/>
      <c r="L36" s="165"/>
      <c r="M36" s="238"/>
      <c r="N36" s="38" t="s">
        <v>53</v>
      </c>
      <c r="O36" s="224"/>
      <c r="P36" s="227"/>
      <c r="Q36" s="218"/>
      <c r="R36" s="221"/>
      <c r="S36" s="248"/>
    </row>
    <row r="37" spans="1:19" ht="12.75" customHeight="1" x14ac:dyDescent="0.2">
      <c r="A37" s="230"/>
      <c r="B37" s="233"/>
      <c r="C37" s="235"/>
      <c r="D37" s="256" t="s">
        <v>155</v>
      </c>
      <c r="E37" s="257"/>
      <c r="F37" s="161"/>
      <c r="G37" s="190"/>
      <c r="H37" s="188"/>
      <c r="I37" s="189"/>
      <c r="J37" s="164"/>
      <c r="K37" s="164"/>
      <c r="L37" s="165"/>
      <c r="M37" s="238"/>
      <c r="N37" s="246"/>
      <c r="O37" s="224"/>
      <c r="P37" s="227"/>
      <c r="Q37" s="218"/>
      <c r="R37" s="221"/>
      <c r="S37" s="248"/>
    </row>
    <row r="38" spans="1:19" ht="15" customHeight="1" x14ac:dyDescent="0.2">
      <c r="A38" s="231"/>
      <c r="B38" s="234"/>
      <c r="C38" s="236"/>
      <c r="D38" s="162"/>
      <c r="E38" s="163"/>
      <c r="F38" s="163"/>
      <c r="G38" s="163"/>
      <c r="H38" s="163"/>
      <c r="I38" s="166"/>
      <c r="J38" s="166"/>
      <c r="K38" s="166"/>
      <c r="L38" s="167"/>
      <c r="M38" s="239"/>
      <c r="N38" s="247"/>
      <c r="O38" s="225"/>
      <c r="P38" s="228"/>
      <c r="Q38" s="219"/>
      <c r="R38" s="222"/>
      <c r="S38" s="248"/>
    </row>
    <row r="39" spans="1:19" ht="12.75" customHeight="1" thickBot="1" x14ac:dyDescent="0.25">
      <c r="A39" s="229">
        <v>101</v>
      </c>
      <c r="B39" s="232" t="s">
        <v>134</v>
      </c>
      <c r="C39" s="249" t="s">
        <v>135</v>
      </c>
      <c r="D39" s="53">
        <v>2</v>
      </c>
      <c r="E39" s="33" t="s">
        <v>156</v>
      </c>
      <c r="F39" s="203" t="s">
        <v>160</v>
      </c>
      <c r="G39" s="175">
        <v>1470</v>
      </c>
      <c r="H39" s="35">
        <f>1000*M35/(M35-(I39+J39+K39+L39))</f>
        <v>1000</v>
      </c>
      <c r="I39" s="36"/>
      <c r="J39" s="36"/>
      <c r="K39" s="36"/>
      <c r="L39" s="36"/>
      <c r="M39" s="237">
        <f>M35-I39-J39-K39-L39</f>
        <v>7146</v>
      </c>
      <c r="N39" s="158">
        <v>40</v>
      </c>
      <c r="O39" s="223">
        <f>VLOOKUP($C39,Feuil1!$A$3:$D$10,3)</f>
        <v>1571.1869999999999</v>
      </c>
      <c r="P39" s="226">
        <f>VLOOKUP($C39,Feuil1!$A$3:$D$10,2)</f>
        <v>562.68632536441885</v>
      </c>
      <c r="Q39" s="217">
        <f>O39*N39/60</f>
        <v>1047.4579999999999</v>
      </c>
      <c r="R39" s="220">
        <f>P39*N39/60</f>
        <v>375.12421690961253</v>
      </c>
      <c r="S39" s="248"/>
    </row>
    <row r="40" spans="1:19" ht="12.75" customHeight="1" x14ac:dyDescent="0.2">
      <c r="A40" s="230"/>
      <c r="B40" s="233"/>
      <c r="C40" s="235"/>
      <c r="D40" s="250" t="s">
        <v>149</v>
      </c>
      <c r="E40" s="251"/>
      <c r="F40" s="251"/>
      <c r="G40" s="251"/>
      <c r="H40" s="251"/>
      <c r="I40" s="251"/>
      <c r="J40" s="251"/>
      <c r="K40" s="251"/>
      <c r="L40" s="252"/>
      <c r="M40" s="238"/>
      <c r="N40" s="38" t="s">
        <v>53</v>
      </c>
      <c r="O40" s="224"/>
      <c r="P40" s="227"/>
      <c r="Q40" s="218"/>
      <c r="R40" s="221"/>
      <c r="S40" s="248"/>
    </row>
    <row r="41" spans="1:19" ht="12.75" customHeight="1" x14ac:dyDescent="0.2">
      <c r="A41" s="230"/>
      <c r="B41" s="233"/>
      <c r="C41" s="235"/>
      <c r="D41" s="250"/>
      <c r="E41" s="251"/>
      <c r="F41" s="251"/>
      <c r="G41" s="251"/>
      <c r="H41" s="251"/>
      <c r="I41" s="251"/>
      <c r="J41" s="251"/>
      <c r="K41" s="251"/>
      <c r="L41" s="252"/>
      <c r="M41" s="238"/>
      <c r="N41" s="246"/>
      <c r="O41" s="224"/>
      <c r="P41" s="227"/>
      <c r="Q41" s="218"/>
      <c r="R41" s="221"/>
      <c r="S41" s="248"/>
    </row>
    <row r="42" spans="1:19" ht="15" customHeight="1" x14ac:dyDescent="0.2">
      <c r="A42" s="231"/>
      <c r="B42" s="234"/>
      <c r="C42" s="236"/>
      <c r="D42" s="253"/>
      <c r="E42" s="254"/>
      <c r="F42" s="254"/>
      <c r="G42" s="254"/>
      <c r="H42" s="254"/>
      <c r="I42" s="254"/>
      <c r="J42" s="254"/>
      <c r="K42" s="254"/>
      <c r="L42" s="255"/>
      <c r="M42" s="239"/>
      <c r="N42" s="247"/>
      <c r="O42" s="225"/>
      <c r="P42" s="228"/>
      <c r="Q42" s="219"/>
      <c r="R42" s="222"/>
      <c r="S42" s="248"/>
    </row>
    <row r="43" spans="1:19" ht="12.75" customHeight="1" thickBot="1" x14ac:dyDescent="0.25">
      <c r="A43" s="229">
        <v>311</v>
      </c>
      <c r="B43" s="232" t="s">
        <v>141</v>
      </c>
      <c r="C43" s="235" t="s">
        <v>142</v>
      </c>
      <c r="D43" s="32">
        <f>D39</f>
        <v>2</v>
      </c>
      <c r="E43" s="33" t="str">
        <f>E39</f>
        <v>CAA</v>
      </c>
      <c r="F43" s="203" t="s">
        <v>161</v>
      </c>
      <c r="G43" s="175">
        <f>G39</f>
        <v>1470</v>
      </c>
      <c r="H43" s="35">
        <f>1000*M35/(M35-(I43+J43+K43+L43))</f>
        <v>1041.3873506266395</v>
      </c>
      <c r="I43" s="36"/>
      <c r="J43" s="36">
        <v>284</v>
      </c>
      <c r="K43" s="36"/>
      <c r="L43" s="36"/>
      <c r="M43" s="237">
        <f>M39-I43-J43-K43-L43</f>
        <v>6862</v>
      </c>
      <c r="N43" s="158">
        <v>240</v>
      </c>
      <c r="O43" s="223">
        <f>VLOOKUP($C43,Feuil1!$A$3:$D$10,3)</f>
        <v>486.79199999999997</v>
      </c>
      <c r="P43" s="226">
        <f>VLOOKUP($C43,Feuil1!$A$3:$D$10,2)</f>
        <v>136.90714063772961</v>
      </c>
      <c r="Q43" s="217">
        <f>O43*N43/60</f>
        <v>1947.1679999999999</v>
      </c>
      <c r="R43" s="220">
        <f>P43*N43/60</f>
        <v>547.62856255091845</v>
      </c>
      <c r="S43" s="248"/>
    </row>
    <row r="44" spans="1:19" ht="12.75" customHeight="1" x14ac:dyDescent="0.2">
      <c r="A44" s="230"/>
      <c r="B44" s="233"/>
      <c r="C44" s="235"/>
      <c r="D44" s="159"/>
      <c r="E44" s="160"/>
      <c r="F44" s="161"/>
      <c r="G44" s="187"/>
      <c r="H44" s="188"/>
      <c r="I44" s="189"/>
      <c r="J44" s="164"/>
      <c r="K44" s="164"/>
      <c r="L44" s="165"/>
      <c r="M44" s="238"/>
      <c r="N44" s="38" t="s">
        <v>53</v>
      </c>
      <c r="O44" s="224"/>
      <c r="P44" s="227"/>
      <c r="Q44" s="218"/>
      <c r="R44" s="221"/>
      <c r="S44" s="248"/>
    </row>
    <row r="45" spans="1:19" ht="12.75" customHeight="1" x14ac:dyDescent="0.2">
      <c r="A45" s="230"/>
      <c r="B45" s="233"/>
      <c r="C45" s="235"/>
      <c r="D45" s="159"/>
      <c r="E45" s="160"/>
      <c r="F45" s="161"/>
      <c r="G45" s="190"/>
      <c r="H45" s="188"/>
      <c r="I45" s="189"/>
      <c r="J45" s="164"/>
      <c r="K45" s="164"/>
      <c r="L45" s="165"/>
      <c r="M45" s="238"/>
      <c r="N45" s="246"/>
      <c r="O45" s="224"/>
      <c r="P45" s="227"/>
      <c r="Q45" s="218"/>
      <c r="R45" s="221"/>
      <c r="S45" s="248"/>
    </row>
    <row r="46" spans="1:19" ht="15" customHeight="1" x14ac:dyDescent="0.2">
      <c r="A46" s="231"/>
      <c r="B46" s="234"/>
      <c r="C46" s="236"/>
      <c r="D46" s="162"/>
      <c r="E46" s="163"/>
      <c r="F46" s="163"/>
      <c r="G46" s="163"/>
      <c r="H46" s="163"/>
      <c r="I46" s="166"/>
      <c r="J46" s="166"/>
      <c r="K46" s="166"/>
      <c r="L46" s="167"/>
      <c r="M46" s="239"/>
      <c r="N46" s="247"/>
      <c r="O46" s="225"/>
      <c r="P46" s="228"/>
      <c r="Q46" s="219"/>
      <c r="R46" s="222"/>
      <c r="S46" s="248"/>
    </row>
    <row r="47" spans="1:19" ht="12.75" customHeight="1" thickBot="1" x14ac:dyDescent="0.25">
      <c r="A47" s="229">
        <v>2001</v>
      </c>
      <c r="B47" s="232" t="s">
        <v>132</v>
      </c>
      <c r="C47" s="235" t="s">
        <v>133</v>
      </c>
      <c r="D47" s="32">
        <f>D43</f>
        <v>2</v>
      </c>
      <c r="E47" s="32" t="str">
        <f>E43</f>
        <v>CAA</v>
      </c>
      <c r="F47" s="32" t="str">
        <f>F43</f>
        <v>740</v>
      </c>
      <c r="G47" s="32">
        <f>G43</f>
        <v>1470</v>
      </c>
      <c r="H47" s="35">
        <f>1000*M31/(M31-(I47+J47+K47+L47))</f>
        <v>1000</v>
      </c>
      <c r="I47" s="36"/>
      <c r="J47" s="36"/>
      <c r="K47" s="36"/>
      <c r="L47" s="36"/>
      <c r="M47" s="237">
        <f>M43-I47-J47-K47-L47</f>
        <v>6862</v>
      </c>
      <c r="N47" s="158">
        <v>1320</v>
      </c>
      <c r="O47" s="223">
        <f>VLOOKUP($C47,Feuil1!$A$3:$D$10,3)</f>
        <v>108.511</v>
      </c>
      <c r="P47" s="226">
        <f>VLOOKUP($C47,Feuil1!$A$3:$D$10,2)</f>
        <v>59.978797177467541</v>
      </c>
      <c r="Q47" s="217">
        <f>O47*N47/60</f>
        <v>2387.2419999999997</v>
      </c>
      <c r="R47" s="220">
        <f>P47*N47/60</f>
        <v>1319.5335379042858</v>
      </c>
      <c r="S47" s="248"/>
    </row>
    <row r="48" spans="1:19" ht="12.75" customHeight="1" x14ac:dyDescent="0.2">
      <c r="A48" s="230"/>
      <c r="B48" s="233"/>
      <c r="C48" s="235"/>
      <c r="D48" s="159"/>
      <c r="E48" s="160"/>
      <c r="F48" s="161"/>
      <c r="G48" s="187"/>
      <c r="H48" s="188"/>
      <c r="I48" s="189"/>
      <c r="J48" s="164"/>
      <c r="K48" s="164"/>
      <c r="L48" s="165"/>
      <c r="M48" s="238"/>
      <c r="N48" s="38" t="s">
        <v>53</v>
      </c>
      <c r="O48" s="224"/>
      <c r="P48" s="227"/>
      <c r="Q48" s="218"/>
      <c r="R48" s="221"/>
      <c r="S48" s="248"/>
    </row>
    <row r="49" spans="1:19" ht="12.75" customHeight="1" x14ac:dyDescent="0.2">
      <c r="A49" s="230"/>
      <c r="B49" s="233"/>
      <c r="C49" s="235"/>
      <c r="D49" s="256" t="s">
        <v>157</v>
      </c>
      <c r="E49" s="257"/>
      <c r="F49" s="161"/>
      <c r="G49" s="190"/>
      <c r="H49" s="188"/>
      <c r="I49" s="189"/>
      <c r="J49" s="164"/>
      <c r="K49" s="164"/>
      <c r="L49" s="165"/>
      <c r="M49" s="238"/>
      <c r="N49" s="246"/>
      <c r="O49" s="224"/>
      <c r="P49" s="227"/>
      <c r="Q49" s="218"/>
      <c r="R49" s="221"/>
      <c r="S49" s="248"/>
    </row>
    <row r="50" spans="1:19" ht="15" customHeight="1" x14ac:dyDescent="0.2">
      <c r="A50" s="231"/>
      <c r="B50" s="234"/>
      <c r="C50" s="236"/>
      <c r="D50" s="162"/>
      <c r="E50" s="163"/>
      <c r="F50" s="163"/>
      <c r="G50" s="163"/>
      <c r="H50" s="163"/>
      <c r="I50" s="166"/>
      <c r="J50" s="166"/>
      <c r="K50" s="166"/>
      <c r="L50" s="167"/>
      <c r="M50" s="239"/>
      <c r="N50" s="247"/>
      <c r="O50" s="225"/>
      <c r="P50" s="228"/>
      <c r="Q50" s="219"/>
      <c r="R50" s="222"/>
      <c r="S50" s="248"/>
    </row>
    <row r="51" spans="1:19" ht="12.75" customHeight="1" thickBot="1" x14ac:dyDescent="0.25">
      <c r="A51" s="229">
        <v>101</v>
      </c>
      <c r="B51" s="232" t="s">
        <v>134</v>
      </c>
      <c r="C51" s="249" t="s">
        <v>135</v>
      </c>
      <c r="D51" s="32">
        <v>4</v>
      </c>
      <c r="E51" s="54" t="s">
        <v>138</v>
      </c>
      <c r="F51" s="54">
        <v>345</v>
      </c>
      <c r="G51" s="191">
        <v>4095</v>
      </c>
      <c r="H51" s="35">
        <f>1000*M47/(M47-(I51+J51+K51+L51))</f>
        <v>1013.7391047422071</v>
      </c>
      <c r="I51" s="36">
        <v>93</v>
      </c>
      <c r="J51" s="36"/>
      <c r="K51" s="36"/>
      <c r="L51" s="36"/>
      <c r="M51" s="237">
        <f>M47-I51-J51-K51-L51</f>
        <v>6769</v>
      </c>
      <c r="N51" s="158">
        <v>162</v>
      </c>
      <c r="O51" s="223">
        <f>VLOOKUP($C51,Feuil1!$A$3:$D$10,3)</f>
        <v>1571.1869999999999</v>
      </c>
      <c r="P51" s="226">
        <f>VLOOKUP($C51,Feuil1!$A$3:$D$10,2)</f>
        <v>562.68632536441885</v>
      </c>
      <c r="Q51" s="217">
        <f>O51*N51/60</f>
        <v>4242.2048999999997</v>
      </c>
      <c r="R51" s="220">
        <f>P51*N51/60</f>
        <v>1519.2530784839307</v>
      </c>
      <c r="S51" s="248"/>
    </row>
    <row r="52" spans="1:19" ht="12.75" customHeight="1" x14ac:dyDescent="0.2">
      <c r="A52" s="230"/>
      <c r="B52" s="233"/>
      <c r="C52" s="235"/>
      <c r="D52" s="192"/>
      <c r="E52" s="160"/>
      <c r="F52" s="160"/>
      <c r="G52" s="160"/>
      <c r="H52" s="172"/>
      <c r="I52" s="188"/>
      <c r="J52" s="193"/>
      <c r="K52" s="164"/>
      <c r="L52" s="165"/>
      <c r="M52" s="238"/>
      <c r="N52" s="38" t="s">
        <v>53</v>
      </c>
      <c r="O52" s="224"/>
      <c r="P52" s="227"/>
      <c r="Q52" s="218"/>
      <c r="R52" s="221"/>
      <c r="S52" s="248"/>
    </row>
    <row r="53" spans="1:19" ht="12.75" customHeight="1" x14ac:dyDescent="0.2">
      <c r="A53" s="230"/>
      <c r="B53" s="233"/>
      <c r="C53" s="235"/>
      <c r="D53" s="172"/>
      <c r="E53" s="172"/>
      <c r="F53" s="194"/>
      <c r="G53" s="195"/>
      <c r="H53" s="172"/>
      <c r="I53" s="194"/>
      <c r="J53" s="196"/>
      <c r="K53" s="164"/>
      <c r="L53" s="165"/>
      <c r="M53" s="238"/>
      <c r="N53" s="246"/>
      <c r="O53" s="224"/>
      <c r="P53" s="227"/>
      <c r="Q53" s="218"/>
      <c r="R53" s="221"/>
      <c r="S53" s="248"/>
    </row>
    <row r="54" spans="1:19" ht="15" customHeight="1" x14ac:dyDescent="0.2">
      <c r="A54" s="231"/>
      <c r="B54" s="234"/>
      <c r="C54" s="236"/>
      <c r="D54" s="172"/>
      <c r="E54" s="172"/>
      <c r="F54" s="194"/>
      <c r="G54" s="171"/>
      <c r="H54" s="163"/>
      <c r="I54" s="166"/>
      <c r="J54" s="166"/>
      <c r="K54" s="166"/>
      <c r="L54" s="167"/>
      <c r="M54" s="239"/>
      <c r="N54" s="247"/>
      <c r="O54" s="225"/>
      <c r="P54" s="228"/>
      <c r="Q54" s="219"/>
      <c r="R54" s="222"/>
      <c r="S54" s="248"/>
    </row>
    <row r="55" spans="1:19" ht="15" customHeight="1" thickBot="1" x14ac:dyDescent="0.25">
      <c r="A55" s="229"/>
      <c r="B55" s="232" t="s">
        <v>139</v>
      </c>
      <c r="C55" s="235" t="s">
        <v>151</v>
      </c>
      <c r="D55" s="53">
        <f>D51</f>
        <v>4</v>
      </c>
      <c r="E55" s="54" t="s">
        <v>138</v>
      </c>
      <c r="F55" s="54">
        <f>F51</f>
        <v>345</v>
      </c>
      <c r="G55" s="191">
        <v>3685</v>
      </c>
      <c r="H55" s="35">
        <f>1000*M51/(M51-(I55+J55+K55+L55))</f>
        <v>1111.3117714660975</v>
      </c>
      <c r="I55" s="36"/>
      <c r="J55" s="36"/>
      <c r="K55" s="36">
        <v>678</v>
      </c>
      <c r="L55" s="36"/>
      <c r="M55" s="237">
        <f>M51-I55-J55-K55-L55</f>
        <v>6091</v>
      </c>
      <c r="N55" s="37">
        <v>475</v>
      </c>
      <c r="O55" s="223">
        <f>VLOOKUP($C55,Feuil1!$A$3:$D$10,3)</f>
        <v>110.68600000000001</v>
      </c>
      <c r="P55" s="226">
        <f>VLOOKUP($C55,Feuil1!$A$3:$D$10,2)</f>
        <v>22.736916713900293</v>
      </c>
      <c r="Q55" s="217">
        <f>O55*N55/60</f>
        <v>876.26416666666671</v>
      </c>
      <c r="R55" s="220">
        <f>P55*N55/60</f>
        <v>180.00059065171067</v>
      </c>
    </row>
    <row r="56" spans="1:19" ht="15" customHeight="1" x14ac:dyDescent="0.2">
      <c r="A56" s="230"/>
      <c r="B56" s="233"/>
      <c r="C56" s="235"/>
      <c r="D56" s="240" t="s">
        <v>145</v>
      </c>
      <c r="E56" s="241"/>
      <c r="F56" s="241"/>
      <c r="G56" s="241"/>
      <c r="H56" s="241"/>
      <c r="I56" s="241"/>
      <c r="J56" s="241"/>
      <c r="K56" s="241"/>
      <c r="L56" s="242"/>
      <c r="M56" s="238"/>
      <c r="N56" s="38" t="s">
        <v>53</v>
      </c>
      <c r="O56" s="224"/>
      <c r="P56" s="227"/>
      <c r="Q56" s="218"/>
      <c r="R56" s="221"/>
    </row>
    <row r="57" spans="1:19" ht="15" customHeight="1" x14ac:dyDescent="0.2">
      <c r="A57" s="230"/>
      <c r="B57" s="233"/>
      <c r="C57" s="235"/>
      <c r="D57" s="240"/>
      <c r="E57" s="241"/>
      <c r="F57" s="241"/>
      <c r="G57" s="241"/>
      <c r="H57" s="241"/>
      <c r="I57" s="241"/>
      <c r="J57" s="241"/>
      <c r="K57" s="241"/>
      <c r="L57" s="242"/>
      <c r="M57" s="238"/>
      <c r="N57" s="246"/>
      <c r="O57" s="224"/>
      <c r="P57" s="227"/>
      <c r="Q57" s="218"/>
      <c r="R57" s="221"/>
    </row>
    <row r="58" spans="1:19" ht="15" customHeight="1" x14ac:dyDescent="0.2">
      <c r="A58" s="231"/>
      <c r="B58" s="234"/>
      <c r="C58" s="236"/>
      <c r="D58" s="240"/>
      <c r="E58" s="241"/>
      <c r="F58" s="241"/>
      <c r="G58" s="241"/>
      <c r="H58" s="241"/>
      <c r="I58" s="241"/>
      <c r="J58" s="241"/>
      <c r="K58" s="241"/>
      <c r="L58" s="242"/>
      <c r="M58" s="239"/>
      <c r="N58" s="247"/>
      <c r="O58" s="225"/>
      <c r="P58" s="228"/>
      <c r="Q58" s="219"/>
      <c r="R58" s="222"/>
    </row>
    <row r="59" spans="1:19" ht="15" customHeight="1" thickBot="1" x14ac:dyDescent="0.25">
      <c r="A59" s="229"/>
      <c r="B59" s="232" t="s">
        <v>143</v>
      </c>
      <c r="C59" s="235" t="s">
        <v>152</v>
      </c>
      <c r="D59" s="53">
        <f>D55</f>
        <v>4</v>
      </c>
      <c r="E59" s="54" t="s">
        <v>138</v>
      </c>
      <c r="F59" s="54">
        <v>330</v>
      </c>
      <c r="G59" s="191">
        <f>G55</f>
        <v>3685</v>
      </c>
      <c r="H59" s="35">
        <f>1000*M55/(M55-(I59+J59+K59+L59))</f>
        <v>1092.9481428315091</v>
      </c>
      <c r="I59" s="36"/>
      <c r="J59" s="36"/>
      <c r="K59" s="36"/>
      <c r="L59" s="36">
        <v>518</v>
      </c>
      <c r="M59" s="237">
        <f>M55-I59-J59-K59-L59</f>
        <v>5573</v>
      </c>
      <c r="N59" s="37">
        <v>160</v>
      </c>
      <c r="O59" s="223">
        <f>VLOOKUP($C59,Feuil1!$A$3:$D$10,3)</f>
        <v>352.67700000000002</v>
      </c>
      <c r="P59" s="226">
        <f>VLOOKUP($C59,Feuil1!$A$3:$D$10,2)</f>
        <v>99.510207065018477</v>
      </c>
      <c r="Q59" s="217">
        <f>O59*N59/60</f>
        <v>940.47200000000009</v>
      </c>
      <c r="R59" s="220">
        <f>P59*N59/60</f>
        <v>265.36055217338259</v>
      </c>
    </row>
    <row r="60" spans="1:19" ht="15" customHeight="1" x14ac:dyDescent="0.2">
      <c r="A60" s="230"/>
      <c r="B60" s="233"/>
      <c r="C60" s="235"/>
      <c r="D60" s="240" t="s">
        <v>143</v>
      </c>
      <c r="E60" s="241"/>
      <c r="F60" s="241"/>
      <c r="G60" s="241"/>
      <c r="H60" s="241"/>
      <c r="I60" s="241"/>
      <c r="J60" s="241"/>
      <c r="K60" s="241"/>
      <c r="L60" s="242"/>
      <c r="M60" s="238"/>
      <c r="N60" s="38" t="s">
        <v>53</v>
      </c>
      <c r="O60" s="224"/>
      <c r="P60" s="227"/>
      <c r="Q60" s="218"/>
      <c r="R60" s="221"/>
    </row>
    <row r="61" spans="1:19" ht="15" customHeight="1" x14ac:dyDescent="0.2">
      <c r="A61" s="230"/>
      <c r="B61" s="233"/>
      <c r="C61" s="235"/>
      <c r="D61" s="240"/>
      <c r="E61" s="241"/>
      <c r="F61" s="241"/>
      <c r="G61" s="241"/>
      <c r="H61" s="241"/>
      <c r="I61" s="241"/>
      <c r="J61" s="241"/>
      <c r="K61" s="241"/>
      <c r="L61" s="242"/>
      <c r="M61" s="238"/>
      <c r="N61" s="246"/>
      <c r="O61" s="224"/>
      <c r="P61" s="227"/>
      <c r="Q61" s="218"/>
      <c r="R61" s="221"/>
    </row>
    <row r="62" spans="1:19" ht="15" customHeight="1" x14ac:dyDescent="0.2">
      <c r="A62" s="231"/>
      <c r="B62" s="234"/>
      <c r="C62" s="236"/>
      <c r="D62" s="240"/>
      <c r="E62" s="241"/>
      <c r="F62" s="241"/>
      <c r="G62" s="241"/>
      <c r="H62" s="241"/>
      <c r="I62" s="241"/>
      <c r="J62" s="241"/>
      <c r="K62" s="241"/>
      <c r="L62" s="242"/>
      <c r="M62" s="239"/>
      <c r="N62" s="247"/>
      <c r="O62" s="225"/>
      <c r="P62" s="228"/>
      <c r="Q62" s="219"/>
      <c r="R62" s="222"/>
    </row>
    <row r="63" spans="1:19" ht="15" customHeight="1" thickBot="1" x14ac:dyDescent="0.25">
      <c r="A63" s="229"/>
      <c r="B63" s="232" t="s">
        <v>144</v>
      </c>
      <c r="C63" s="235" t="s">
        <v>153</v>
      </c>
      <c r="D63" s="53">
        <f>D59</f>
        <v>4</v>
      </c>
      <c r="E63" s="54" t="s">
        <v>138</v>
      </c>
      <c r="F63" s="54">
        <v>330</v>
      </c>
      <c r="G63" s="191">
        <f>G59</f>
        <v>3685</v>
      </c>
      <c r="H63" s="35">
        <f>1000*M59/(M59-(I63+J63+K63+L63))</f>
        <v>1000</v>
      </c>
      <c r="I63" s="36"/>
      <c r="J63" s="36"/>
      <c r="K63" s="36"/>
      <c r="L63" s="36"/>
      <c r="M63" s="237">
        <f>M59-I63-J63-K63-L63</f>
        <v>5573</v>
      </c>
      <c r="N63" s="37">
        <v>120</v>
      </c>
      <c r="O63" s="223">
        <f>VLOOKUP($C63,Feuil1!$A$3:$D$10,3)</f>
        <v>353.43</v>
      </c>
      <c r="P63" s="226">
        <f>VLOOKUP($C63,Feuil1!$A$3:$D$10,2)</f>
        <v>61.63</v>
      </c>
      <c r="Q63" s="217">
        <f>O63*N63/60</f>
        <v>706.86</v>
      </c>
      <c r="R63" s="220">
        <f>P63*N63/60</f>
        <v>123.26</v>
      </c>
    </row>
    <row r="64" spans="1:19" ht="15" customHeight="1" x14ac:dyDescent="0.2">
      <c r="A64" s="230"/>
      <c r="B64" s="233"/>
      <c r="C64" s="235"/>
      <c r="D64" s="240"/>
      <c r="E64" s="241"/>
      <c r="F64" s="241"/>
      <c r="G64" s="241"/>
      <c r="H64" s="241"/>
      <c r="I64" s="241"/>
      <c r="J64" s="241"/>
      <c r="K64" s="241"/>
      <c r="L64" s="242"/>
      <c r="M64" s="238"/>
      <c r="N64" s="38" t="s">
        <v>53</v>
      </c>
      <c r="O64" s="224"/>
      <c r="P64" s="227"/>
      <c r="Q64" s="218"/>
      <c r="R64" s="221"/>
    </row>
    <row r="65" spans="1:19" ht="15" customHeight="1" x14ac:dyDescent="0.2">
      <c r="A65" s="230"/>
      <c r="B65" s="233"/>
      <c r="C65" s="235"/>
      <c r="D65" s="240"/>
      <c r="E65" s="241"/>
      <c r="F65" s="241"/>
      <c r="G65" s="241"/>
      <c r="H65" s="241"/>
      <c r="I65" s="241"/>
      <c r="J65" s="241"/>
      <c r="K65" s="241"/>
      <c r="L65" s="242"/>
      <c r="M65" s="238"/>
      <c r="N65" s="246"/>
      <c r="O65" s="224"/>
      <c r="P65" s="227"/>
      <c r="Q65" s="218"/>
      <c r="R65" s="221"/>
    </row>
    <row r="66" spans="1:19" ht="15" customHeight="1" x14ac:dyDescent="0.2">
      <c r="A66" s="231"/>
      <c r="B66" s="234"/>
      <c r="C66" s="236"/>
      <c r="D66" s="240"/>
      <c r="E66" s="241"/>
      <c r="F66" s="241"/>
      <c r="G66" s="241"/>
      <c r="H66" s="241"/>
      <c r="I66" s="241"/>
      <c r="J66" s="241"/>
      <c r="K66" s="241"/>
      <c r="L66" s="242"/>
      <c r="M66" s="239"/>
      <c r="N66" s="247"/>
      <c r="O66" s="225"/>
      <c r="P66" s="228"/>
      <c r="Q66" s="219"/>
      <c r="R66" s="222"/>
    </row>
    <row r="67" spans="1:19" ht="12.75" customHeight="1" thickBot="1" x14ac:dyDescent="0.25">
      <c r="A67" s="229"/>
      <c r="B67" s="232" t="s">
        <v>139</v>
      </c>
      <c r="C67" s="235" t="s">
        <v>151</v>
      </c>
      <c r="D67" s="53">
        <f>D63</f>
        <v>4</v>
      </c>
      <c r="E67" s="54" t="s">
        <v>138</v>
      </c>
      <c r="F67" s="54">
        <v>330</v>
      </c>
      <c r="G67" s="191"/>
      <c r="H67" s="35">
        <f>1000*M63/(M67-(I67+J67+K67+L67))</f>
        <v>1056.4928909952607</v>
      </c>
      <c r="I67" s="36"/>
      <c r="J67" s="36"/>
      <c r="K67" s="36">
        <v>149</v>
      </c>
      <c r="L67" s="36"/>
      <c r="M67" s="237">
        <f>M63-I67-J67-K67-L67</f>
        <v>5424</v>
      </c>
      <c r="N67" s="37">
        <v>165</v>
      </c>
      <c r="O67" s="223">
        <f>VLOOKUP($C67,Feuil1!$A$3:$D$10,3)</f>
        <v>110.68600000000001</v>
      </c>
      <c r="P67" s="226">
        <f>VLOOKUP($C67,Feuil1!$A$3:$D$10,2)</f>
        <v>22.736916713900293</v>
      </c>
      <c r="Q67" s="217">
        <f>O67*N67/60</f>
        <v>304.38650000000001</v>
      </c>
      <c r="R67" s="220">
        <f>P67*N67/60</f>
        <v>62.526520963225806</v>
      </c>
      <c r="S67" s="197"/>
    </row>
    <row r="68" spans="1:19" ht="12.75" customHeight="1" x14ac:dyDescent="0.2">
      <c r="A68" s="230"/>
      <c r="B68" s="233"/>
      <c r="C68" s="235"/>
      <c r="D68" s="240" t="s">
        <v>169</v>
      </c>
      <c r="E68" s="241"/>
      <c r="F68" s="241"/>
      <c r="G68" s="241"/>
      <c r="H68" s="241"/>
      <c r="I68" s="241"/>
      <c r="J68" s="241"/>
      <c r="K68" s="241"/>
      <c r="L68" s="242"/>
      <c r="M68" s="238"/>
      <c r="N68" s="38" t="s">
        <v>53</v>
      </c>
      <c r="O68" s="224"/>
      <c r="P68" s="227"/>
      <c r="Q68" s="218"/>
      <c r="R68" s="221"/>
      <c r="S68" s="198"/>
    </row>
    <row r="69" spans="1:19" ht="12.75" customHeight="1" x14ac:dyDescent="0.2">
      <c r="A69" s="230"/>
      <c r="B69" s="233"/>
      <c r="C69" s="235"/>
      <c r="D69" s="240"/>
      <c r="E69" s="241"/>
      <c r="F69" s="241"/>
      <c r="G69" s="241"/>
      <c r="H69" s="241"/>
      <c r="I69" s="241"/>
      <c r="J69" s="241"/>
      <c r="K69" s="241"/>
      <c r="L69" s="242"/>
      <c r="M69" s="238"/>
      <c r="N69" s="246"/>
      <c r="O69" s="224"/>
      <c r="P69" s="227"/>
      <c r="Q69" s="218"/>
      <c r="R69" s="221"/>
      <c r="S69" s="198"/>
    </row>
    <row r="70" spans="1:19" ht="15" customHeight="1" x14ac:dyDescent="0.2">
      <c r="A70" s="231"/>
      <c r="B70" s="234"/>
      <c r="C70" s="236"/>
      <c r="D70" s="243"/>
      <c r="E70" s="244"/>
      <c r="F70" s="244"/>
      <c r="G70" s="244"/>
      <c r="H70" s="244"/>
      <c r="I70" s="244"/>
      <c r="J70" s="244"/>
      <c r="K70" s="244"/>
      <c r="L70" s="245"/>
      <c r="M70" s="239"/>
      <c r="N70" s="247"/>
      <c r="O70" s="225"/>
      <c r="P70" s="228"/>
      <c r="Q70" s="219"/>
      <c r="R70" s="222"/>
      <c r="S70" s="198"/>
    </row>
    <row r="71" spans="1:19" ht="12.75" customHeight="1" thickBot="1" x14ac:dyDescent="0.25">
      <c r="A71" s="315" t="s">
        <v>54</v>
      </c>
      <c r="B71" s="316"/>
      <c r="C71" s="317"/>
      <c r="D71" s="32">
        <f>D67</f>
        <v>4</v>
      </c>
      <c r="E71" s="32" t="str">
        <f>E67</f>
        <v>BR</v>
      </c>
      <c r="F71" s="32">
        <f>F67</f>
        <v>330</v>
      </c>
      <c r="G71" s="191">
        <f>G67</f>
        <v>0</v>
      </c>
      <c r="H71" s="35">
        <f>1000*M67/(M67-(I71+J71+K71+L71))</f>
        <v>1000</v>
      </c>
      <c r="I71" s="55"/>
      <c r="J71" s="55"/>
      <c r="K71" s="56">
        <v>0</v>
      </c>
      <c r="L71" s="57"/>
      <c r="M71" s="237">
        <f>M67-I71-J71-K71-L71</f>
        <v>5424</v>
      </c>
      <c r="N71" s="58"/>
      <c r="O71" s="324"/>
      <c r="P71" s="336"/>
      <c r="Q71" s="312">
        <f>SUM(Q27:Q70)</f>
        <v>15117.765566666665</v>
      </c>
      <c r="R71" s="312">
        <f>SUM(R27:R70)</f>
        <v>5611.3272954924278</v>
      </c>
    </row>
    <row r="72" spans="1:19" x14ac:dyDescent="0.2">
      <c r="A72" s="318"/>
      <c r="B72" s="319"/>
      <c r="C72" s="320"/>
      <c r="D72" s="327" t="s">
        <v>55</v>
      </c>
      <c r="E72" s="328"/>
      <c r="F72" s="328"/>
      <c r="G72" s="328"/>
      <c r="H72" s="328"/>
      <c r="I72" s="319"/>
      <c r="J72" s="319"/>
      <c r="K72" s="319"/>
      <c r="L72" s="329"/>
      <c r="M72" s="238"/>
      <c r="N72" s="59"/>
      <c r="O72" s="325"/>
      <c r="P72" s="337"/>
      <c r="Q72" s="313"/>
      <c r="R72" s="313"/>
    </row>
    <row r="73" spans="1:19" x14ac:dyDescent="0.2">
      <c r="A73" s="318"/>
      <c r="B73" s="319"/>
      <c r="C73" s="320"/>
      <c r="D73" s="330"/>
      <c r="E73" s="328"/>
      <c r="F73" s="328"/>
      <c r="G73" s="328"/>
      <c r="H73" s="328"/>
      <c r="I73" s="319"/>
      <c r="J73" s="319"/>
      <c r="K73" s="319"/>
      <c r="L73" s="329"/>
      <c r="M73" s="238"/>
      <c r="N73" s="334"/>
      <c r="O73" s="325"/>
      <c r="P73" s="337"/>
      <c r="Q73" s="313"/>
      <c r="R73" s="313"/>
    </row>
    <row r="74" spans="1:19" ht="13.5" thickBot="1" x14ac:dyDescent="0.25">
      <c r="A74" s="321"/>
      <c r="B74" s="322"/>
      <c r="C74" s="323"/>
      <c r="D74" s="331"/>
      <c r="E74" s="332"/>
      <c r="F74" s="332"/>
      <c r="G74" s="332"/>
      <c r="H74" s="332"/>
      <c r="I74" s="322"/>
      <c r="J74" s="322"/>
      <c r="K74" s="322"/>
      <c r="L74" s="333"/>
      <c r="M74" s="239"/>
      <c r="N74" s="335"/>
      <c r="O74" s="326"/>
      <c r="P74" s="338"/>
      <c r="Q74" s="314"/>
      <c r="R74" s="314"/>
    </row>
    <row r="75" spans="1:19" ht="13.5" thickBot="1" x14ac:dyDescent="0.25">
      <c r="A75" s="60"/>
      <c r="B75" s="61"/>
      <c r="C75" s="173"/>
      <c r="D75" s="62"/>
      <c r="E75" s="62"/>
      <c r="F75" s="62"/>
      <c r="G75" s="62"/>
      <c r="H75" s="63" t="s">
        <v>56</v>
      </c>
      <c r="I75" s="64">
        <f>I27+I31+I35+I39+I43+I47+I51+I55+I59+I63+I67</f>
        <v>197</v>
      </c>
      <c r="J75" s="64">
        <f>J27+J31+J35+J39+J43+J47+J51+J55+J59+J63+J67</f>
        <v>284</v>
      </c>
      <c r="K75" s="64">
        <f>K27+K31+K35+K39+K43+K47+K51+K55+K59+K63+K67</f>
        <v>827</v>
      </c>
      <c r="L75" s="64">
        <f>L27+L31+L35+L39+L43+L47+L51+L55+L59+L63+L67</f>
        <v>518</v>
      </c>
      <c r="M75" s="62"/>
      <c r="N75" s="62"/>
      <c r="O75" s="62"/>
      <c r="P75" s="62"/>
      <c r="Q75" s="62"/>
      <c r="R75" s="65"/>
    </row>
    <row r="76" spans="1:19" ht="24" thickBot="1" x14ac:dyDescent="0.4">
      <c r="A76" s="66"/>
      <c r="B76" s="67"/>
      <c r="C76" s="169"/>
      <c r="D76" s="68"/>
      <c r="E76" s="68"/>
      <c r="F76" s="68"/>
      <c r="G76" s="68"/>
      <c r="H76" s="68"/>
      <c r="I76" s="69"/>
      <c r="J76" s="69"/>
      <c r="K76" s="69"/>
      <c r="L76" s="70"/>
      <c r="M76" s="70"/>
      <c r="N76" s="70"/>
      <c r="O76" s="70"/>
      <c r="P76" s="70"/>
      <c r="Q76" s="144"/>
      <c r="R76" s="174"/>
    </row>
    <row r="77" spans="1:19" x14ac:dyDescent="0.2">
      <c r="A77" s="292" t="s">
        <v>57</v>
      </c>
      <c r="B77" s="293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4"/>
    </row>
    <row r="78" spans="1:19" ht="13.5" thickBot="1" x14ac:dyDescent="0.25">
      <c r="A78" s="295"/>
      <c r="B78" s="296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7"/>
    </row>
    <row r="79" spans="1:19" x14ac:dyDescent="0.2">
      <c r="A79" s="298" t="s">
        <v>17</v>
      </c>
      <c r="B79" s="300" t="s">
        <v>58</v>
      </c>
      <c r="C79" s="302" t="s">
        <v>59</v>
      </c>
      <c r="D79" s="303"/>
      <c r="E79" s="303"/>
      <c r="F79" s="304"/>
      <c r="G79" s="302" t="s">
        <v>36</v>
      </c>
      <c r="H79" s="304"/>
      <c r="I79" s="302" t="s">
        <v>60</v>
      </c>
      <c r="J79" s="268"/>
      <c r="K79" s="268"/>
      <c r="L79" s="269"/>
      <c r="M79" s="303" t="s">
        <v>61</v>
      </c>
      <c r="N79" s="268"/>
      <c r="O79" s="268"/>
      <c r="P79" s="269"/>
      <c r="Q79" s="308" t="s">
        <v>62</v>
      </c>
      <c r="R79" s="310" t="s">
        <v>63</v>
      </c>
    </row>
    <row r="80" spans="1:19" ht="13.5" thickBot="1" x14ac:dyDescent="0.25">
      <c r="A80" s="299"/>
      <c r="B80" s="301"/>
      <c r="C80" s="305"/>
      <c r="D80" s="306"/>
      <c r="E80" s="306"/>
      <c r="F80" s="307"/>
      <c r="G80" s="305"/>
      <c r="H80" s="307"/>
      <c r="I80" s="270"/>
      <c r="J80" s="271"/>
      <c r="K80" s="271"/>
      <c r="L80" s="272"/>
      <c r="M80" s="271"/>
      <c r="N80" s="271"/>
      <c r="O80" s="271"/>
      <c r="P80" s="272"/>
      <c r="Q80" s="309"/>
      <c r="R80" s="311"/>
    </row>
    <row r="81" spans="1:18" x14ac:dyDescent="0.2">
      <c r="A81" s="278">
        <f>D71</f>
        <v>4</v>
      </c>
      <c r="B81" s="280" t="str">
        <f>E71</f>
        <v>BR</v>
      </c>
      <c r="C81" s="282" t="s">
        <v>146</v>
      </c>
      <c r="D81" s="283"/>
      <c r="E81" s="283" t="str">
        <f>E71</f>
        <v>BR</v>
      </c>
      <c r="F81" s="284"/>
      <c r="G81" s="288">
        <f>G71</f>
        <v>0</v>
      </c>
      <c r="H81" s="289"/>
      <c r="I81" s="267" t="s">
        <v>64</v>
      </c>
      <c r="J81" s="268"/>
      <c r="K81" s="268"/>
      <c r="L81" s="269"/>
      <c r="M81" s="273" t="s">
        <v>65</v>
      </c>
      <c r="N81" s="268"/>
      <c r="O81" s="268"/>
      <c r="P81" s="269"/>
      <c r="Q81" s="274">
        <f>M71/D71</f>
        <v>1356</v>
      </c>
      <c r="R81" s="276">
        <f>M71</f>
        <v>5424</v>
      </c>
    </row>
    <row r="82" spans="1:18" ht="13.5" thickBot="1" x14ac:dyDescent="0.25">
      <c r="A82" s="279"/>
      <c r="B82" s="281"/>
      <c r="C82" s="285"/>
      <c r="D82" s="286"/>
      <c r="E82" s="286"/>
      <c r="F82" s="287"/>
      <c r="G82" s="290"/>
      <c r="H82" s="291"/>
      <c r="I82" s="270"/>
      <c r="J82" s="271"/>
      <c r="K82" s="271"/>
      <c r="L82" s="272"/>
      <c r="M82" s="271"/>
      <c r="N82" s="271"/>
      <c r="O82" s="271"/>
      <c r="P82" s="272"/>
      <c r="Q82" s="275"/>
      <c r="R82" s="277"/>
    </row>
    <row r="83" spans="1:18" ht="13.5" thickBot="1" x14ac:dyDescent="0.25">
      <c r="A83" s="60"/>
      <c r="B83" s="71"/>
      <c r="C83" s="72"/>
      <c r="D83" s="72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4"/>
    </row>
    <row r="84" spans="1:18" x14ac:dyDescent="0.2">
      <c r="A84" s="258" t="s">
        <v>125</v>
      </c>
      <c r="B84" s="259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60"/>
    </row>
    <row r="85" spans="1:18" x14ac:dyDescent="0.2">
      <c r="A85" s="261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3"/>
    </row>
    <row r="86" spans="1:18" x14ac:dyDescent="0.2">
      <c r="A86" s="261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3"/>
    </row>
    <row r="87" spans="1:18" x14ac:dyDescent="0.2">
      <c r="A87" s="261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3"/>
    </row>
    <row r="88" spans="1:18" x14ac:dyDescent="0.2">
      <c r="A88" s="261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3"/>
    </row>
    <row r="89" spans="1:18" x14ac:dyDescent="0.2">
      <c r="A89" s="261"/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3"/>
    </row>
    <row r="90" spans="1:18" x14ac:dyDescent="0.2">
      <c r="A90" s="261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3"/>
    </row>
    <row r="91" spans="1:18" x14ac:dyDescent="0.2">
      <c r="A91" s="261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3"/>
    </row>
    <row r="92" spans="1:18" ht="13.5" thickBot="1" x14ac:dyDescent="0.25">
      <c r="A92" s="264"/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6"/>
    </row>
    <row r="93" spans="1:18" ht="13.5" thickBot="1" x14ac:dyDescent="0.25">
      <c r="A93" s="66"/>
      <c r="B93" s="75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76"/>
    </row>
  </sheetData>
  <sheetProtection selectLockedCells="1" selectUnlockedCells="1"/>
  <mergeCells count="196">
    <mergeCell ref="D49:E49"/>
    <mergeCell ref="O55:O58"/>
    <mergeCell ref="Q59:Q62"/>
    <mergeCell ref="R59:R62"/>
    <mergeCell ref="R55:R58"/>
    <mergeCell ref="D60:L62"/>
    <mergeCell ref="N61:N62"/>
    <mergeCell ref="B55:B58"/>
    <mergeCell ref="C55:C58"/>
    <mergeCell ref="M55:M58"/>
    <mergeCell ref="D56:L58"/>
    <mergeCell ref="Q55:Q58"/>
    <mergeCell ref="P55:P58"/>
    <mergeCell ref="N57:N58"/>
    <mergeCell ref="P43:P46"/>
    <mergeCell ref="Q43:Q46"/>
    <mergeCell ref="R43:R46"/>
    <mergeCell ref="S43:S46"/>
    <mergeCell ref="N45:N46"/>
    <mergeCell ref="A59:A62"/>
    <mergeCell ref="B59:B62"/>
    <mergeCell ref="C59:C62"/>
    <mergeCell ref="M59:M62"/>
    <mergeCell ref="O59:O62"/>
    <mergeCell ref="A43:A46"/>
    <mergeCell ref="B43:B46"/>
    <mergeCell ref="C43:C46"/>
    <mergeCell ref="M43:M46"/>
    <mergeCell ref="O43:O46"/>
    <mergeCell ref="Q39:Q42"/>
    <mergeCell ref="A39:A42"/>
    <mergeCell ref="B39:B42"/>
    <mergeCell ref="C39:C42"/>
    <mergeCell ref="P39:P42"/>
    <mergeCell ref="R39:R42"/>
    <mergeCell ref="S39:S42"/>
    <mergeCell ref="D40:L42"/>
    <mergeCell ref="N41:N42"/>
    <mergeCell ref="Q35:Q38"/>
    <mergeCell ref="R35:R38"/>
    <mergeCell ref="S35:S38"/>
    <mergeCell ref="N37:N38"/>
    <mergeCell ref="M39:M42"/>
    <mergeCell ref="O39:O42"/>
    <mergeCell ref="P7:P8"/>
    <mergeCell ref="A10:B11"/>
    <mergeCell ref="P10:Q10"/>
    <mergeCell ref="A35:A38"/>
    <mergeCell ref="B35:B38"/>
    <mergeCell ref="C35:C38"/>
    <mergeCell ref="M35:M38"/>
    <mergeCell ref="D37:E37"/>
    <mergeCell ref="O35:O38"/>
    <mergeCell ref="P35:P38"/>
    <mergeCell ref="H10:H11"/>
    <mergeCell ref="I10:I11"/>
    <mergeCell ref="C10:G11"/>
    <mergeCell ref="D6:F6"/>
    <mergeCell ref="A18:R18"/>
    <mergeCell ref="A1:C8"/>
    <mergeCell ref="D1:P5"/>
    <mergeCell ref="H6:H8"/>
    <mergeCell ref="I6:O8"/>
    <mergeCell ref="D7:G8"/>
    <mergeCell ref="A14:A17"/>
    <mergeCell ref="B14:B17"/>
    <mergeCell ref="C14:C17"/>
    <mergeCell ref="R10:R11"/>
    <mergeCell ref="M10:M11"/>
    <mergeCell ref="N10:O10"/>
    <mergeCell ref="C12:G12"/>
    <mergeCell ref="K12:L12"/>
    <mergeCell ref="J10:J11"/>
    <mergeCell ref="K10:L11"/>
    <mergeCell ref="M14:M17"/>
    <mergeCell ref="O14:O17"/>
    <mergeCell ref="P14:P17"/>
    <mergeCell ref="Q14:Q17"/>
    <mergeCell ref="C13:G13"/>
    <mergeCell ref="K13:L13"/>
    <mergeCell ref="R14:R17"/>
    <mergeCell ref="D15:L17"/>
    <mergeCell ref="N16:N17"/>
    <mergeCell ref="A19:A22"/>
    <mergeCell ref="B19:B22"/>
    <mergeCell ref="C19:C22"/>
    <mergeCell ref="I19:I22"/>
    <mergeCell ref="J19:J22"/>
    <mergeCell ref="K19:K22"/>
    <mergeCell ref="L19:L22"/>
    <mergeCell ref="O23:O26"/>
    <mergeCell ref="P23:P26"/>
    <mergeCell ref="A23:A26"/>
    <mergeCell ref="B23:B26"/>
    <mergeCell ref="C23:C26"/>
    <mergeCell ref="M23:M26"/>
    <mergeCell ref="D24:L26"/>
    <mergeCell ref="P71:P74"/>
    <mergeCell ref="Q23:Q26"/>
    <mergeCell ref="R23:R26"/>
    <mergeCell ref="D20:H22"/>
    <mergeCell ref="N21:N22"/>
    <mergeCell ref="N25:N26"/>
    <mergeCell ref="M19:M22"/>
    <mergeCell ref="N19:N20"/>
    <mergeCell ref="O19:P21"/>
    <mergeCell ref="Q19:R21"/>
    <mergeCell ref="M79:P80"/>
    <mergeCell ref="Q79:Q80"/>
    <mergeCell ref="R79:R80"/>
    <mergeCell ref="R71:R74"/>
    <mergeCell ref="A71:C74"/>
    <mergeCell ref="M71:M74"/>
    <mergeCell ref="O71:O74"/>
    <mergeCell ref="Q71:Q74"/>
    <mergeCell ref="D72:L74"/>
    <mergeCell ref="N73:N74"/>
    <mergeCell ref="A81:A82"/>
    <mergeCell ref="B81:B82"/>
    <mergeCell ref="C81:F82"/>
    <mergeCell ref="G81:H82"/>
    <mergeCell ref="A77:R78"/>
    <mergeCell ref="A79:A80"/>
    <mergeCell ref="B79:B80"/>
    <mergeCell ref="C79:F80"/>
    <mergeCell ref="G79:H80"/>
    <mergeCell ref="I79:L80"/>
    <mergeCell ref="A27:A30"/>
    <mergeCell ref="B27:B30"/>
    <mergeCell ref="C27:C30"/>
    <mergeCell ref="M27:M30"/>
    <mergeCell ref="D29:E29"/>
    <mergeCell ref="A84:R92"/>
    <mergeCell ref="I81:L82"/>
    <mergeCell ref="M81:P82"/>
    <mergeCell ref="Q81:Q82"/>
    <mergeCell ref="R81:R82"/>
    <mergeCell ref="M31:M34"/>
    <mergeCell ref="O31:O34"/>
    <mergeCell ref="P31:P34"/>
    <mergeCell ref="Q31:Q34"/>
    <mergeCell ref="R31:R34"/>
    <mergeCell ref="O27:O30"/>
    <mergeCell ref="P27:P30"/>
    <mergeCell ref="Q27:Q30"/>
    <mergeCell ref="R27:R30"/>
    <mergeCell ref="A47:A50"/>
    <mergeCell ref="B47:B50"/>
    <mergeCell ref="C47:C50"/>
    <mergeCell ref="M47:M50"/>
    <mergeCell ref="R47:R50"/>
    <mergeCell ref="S27:S30"/>
    <mergeCell ref="N29:N30"/>
    <mergeCell ref="A31:A34"/>
    <mergeCell ref="B31:B34"/>
    <mergeCell ref="C31:C34"/>
    <mergeCell ref="S47:S50"/>
    <mergeCell ref="N49:N50"/>
    <mergeCell ref="D32:L34"/>
    <mergeCell ref="Q51:Q54"/>
    <mergeCell ref="R51:R54"/>
    <mergeCell ref="S31:S34"/>
    <mergeCell ref="N33:N34"/>
    <mergeCell ref="O47:O50"/>
    <mergeCell ref="P47:P50"/>
    <mergeCell ref="Q47:Q50"/>
    <mergeCell ref="A63:A66"/>
    <mergeCell ref="B63:B66"/>
    <mergeCell ref="C63:C66"/>
    <mergeCell ref="M63:M66"/>
    <mergeCell ref="D64:L66"/>
    <mergeCell ref="A51:A54"/>
    <mergeCell ref="B51:B54"/>
    <mergeCell ref="C51:C54"/>
    <mergeCell ref="M51:M54"/>
    <mergeCell ref="A55:A58"/>
    <mergeCell ref="R63:R66"/>
    <mergeCell ref="N65:N66"/>
    <mergeCell ref="S51:S54"/>
    <mergeCell ref="N53:N54"/>
    <mergeCell ref="O63:O66"/>
    <mergeCell ref="P63:P66"/>
    <mergeCell ref="Q63:Q66"/>
    <mergeCell ref="O51:O54"/>
    <mergeCell ref="P51:P54"/>
    <mergeCell ref="P59:P62"/>
    <mergeCell ref="Q67:Q70"/>
    <mergeCell ref="R67:R70"/>
    <mergeCell ref="O67:O70"/>
    <mergeCell ref="P67:P70"/>
    <mergeCell ref="A67:A70"/>
    <mergeCell ref="B67:B70"/>
    <mergeCell ref="C67:C70"/>
    <mergeCell ref="M67:M70"/>
    <mergeCell ref="D68:L70"/>
    <mergeCell ref="N69:N70"/>
  </mergeCells>
  <phoneticPr fontId="0" type="noConversion"/>
  <conditionalFormatting sqref="I81 A81:H82 Q81:R82 M81 R6">
    <cfRule type="cellIs" dxfId="7" priority="1" stopIfTrue="1" operator="equal">
      <formula>0</formula>
    </cfRule>
  </conditionalFormatting>
  <conditionalFormatting sqref="F67:G67 G71 F63:G63 F51:G51 F55:G55 F59:G59 F31:G31 F14:G14 F23:G23 F27:G27 F35:G35 F39:G39 F43:G43">
    <cfRule type="cellIs" dxfId="6" priority="2" stopIfTrue="1" operator="equal">
      <formula>0</formula>
    </cfRule>
  </conditionalFormatting>
  <conditionalFormatting sqref="S67 S51 S47 Q14:Q17 Q23:Q26 S31 S27 S39 S35 S43">
    <cfRule type="cellIs" dxfId="5" priority="3" stopIfTrue="1" operator="equal">
      <formula>0</formula>
    </cfRule>
  </conditionalFormatting>
  <conditionalFormatting sqref="R14:R17 R22:R34 Q27:Q34 Q35:R74">
    <cfRule type="cellIs" dxfId="4" priority="4" stopIfTrue="1" operator="equal">
      <formula>0</formula>
    </cfRule>
  </conditionalFormatting>
  <conditionalFormatting sqref="I12:J13">
    <cfRule type="cellIs" dxfId="3" priority="5" stopIfTrue="1" operator="equal">
      <formula>0</formula>
    </cfRule>
  </conditionalFormatting>
  <pageMargins left="0.24" right="0.21" top="0.59" bottom="0.46" header="0.37" footer="0.4921259845"/>
  <pageSetup paperSize="9" scale="47" orientation="portrait" r:id="rId1"/>
  <headerFooter alignWithMargins="0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opLeftCell="A22" zoomScale="75" workbookViewId="0">
      <selection activeCell="K78" sqref="K78:K80"/>
    </sheetView>
  </sheetViews>
  <sheetFormatPr baseColWidth="10" defaultRowHeight="12.75" x14ac:dyDescent="0.2"/>
  <cols>
    <col min="1" max="1" width="7.42578125" style="3" customWidth="1"/>
    <col min="2" max="2" width="20.7109375" style="3" customWidth="1"/>
    <col min="3" max="3" width="12.140625" style="3" customWidth="1"/>
    <col min="4" max="4" width="23.7109375" style="3" customWidth="1"/>
    <col min="5" max="5" width="15.85546875" style="3" customWidth="1"/>
    <col min="6" max="6" width="12.140625" style="3" customWidth="1"/>
    <col min="7" max="7" width="9.5703125" style="3" customWidth="1"/>
    <col min="8" max="8" width="18.7109375" style="3" customWidth="1"/>
    <col min="9" max="9" width="20.28515625" style="3" customWidth="1"/>
    <col min="10" max="10" width="19.140625" style="3" customWidth="1"/>
    <col min="11" max="11" width="18.85546875" style="3" customWidth="1"/>
    <col min="12" max="12" width="8" style="3" customWidth="1"/>
    <col min="13" max="16384" width="11.42578125" style="3"/>
  </cols>
  <sheetData>
    <row r="1" spans="1:12" ht="25.5" x14ac:dyDescent="0.2">
      <c r="A1" s="438" t="s">
        <v>121</v>
      </c>
      <c r="B1" s="600"/>
      <c r="C1" s="447" t="s">
        <v>0</v>
      </c>
      <c r="D1" s="605"/>
      <c r="E1" s="605"/>
      <c r="F1" s="605"/>
      <c r="G1" s="605"/>
      <c r="H1" s="605"/>
      <c r="I1" s="605"/>
      <c r="J1" s="200" t="s">
        <v>67</v>
      </c>
      <c r="K1" s="610">
        <f>Process!R1</f>
        <v>41775</v>
      </c>
      <c r="L1" s="611"/>
    </row>
    <row r="2" spans="1:12" x14ac:dyDescent="0.2">
      <c r="A2" s="601"/>
      <c r="B2" s="602"/>
      <c r="C2" s="606"/>
      <c r="D2" s="607"/>
      <c r="E2" s="607"/>
      <c r="F2" s="607"/>
      <c r="G2" s="607"/>
      <c r="H2" s="607"/>
      <c r="I2" s="607"/>
      <c r="J2" s="201" t="s">
        <v>2</v>
      </c>
      <c r="K2" s="591" t="str">
        <f>Process!R2</f>
        <v>PJ</v>
      </c>
      <c r="L2" s="592"/>
    </row>
    <row r="3" spans="1:12" x14ac:dyDescent="0.2">
      <c r="A3" s="601"/>
      <c r="B3" s="602"/>
      <c r="C3" s="606"/>
      <c r="D3" s="607"/>
      <c r="E3" s="607"/>
      <c r="F3" s="607"/>
      <c r="G3" s="607"/>
      <c r="H3" s="607"/>
      <c r="I3" s="607"/>
      <c r="J3" s="201" t="s">
        <v>4</v>
      </c>
      <c r="K3" s="591" t="str">
        <f>Process!R3</f>
        <v>YC RICCI</v>
      </c>
      <c r="L3" s="592"/>
    </row>
    <row r="4" spans="1:12" ht="13.5" thickBot="1" x14ac:dyDescent="0.25">
      <c r="A4" s="601"/>
      <c r="B4" s="602"/>
      <c r="C4" s="608"/>
      <c r="D4" s="609"/>
      <c r="E4" s="609"/>
      <c r="F4" s="609"/>
      <c r="G4" s="609"/>
      <c r="H4" s="609"/>
      <c r="I4" s="609"/>
      <c r="J4" s="201" t="s">
        <v>6</v>
      </c>
      <c r="K4" s="591" t="str">
        <f>Process!R4</f>
        <v>TA6V</v>
      </c>
      <c r="L4" s="592"/>
    </row>
    <row r="5" spans="1:12" ht="18" customHeight="1" x14ac:dyDescent="0.2">
      <c r="A5" s="601"/>
      <c r="B5" s="602"/>
      <c r="C5" s="456" t="s">
        <v>7</v>
      </c>
      <c r="D5" s="612"/>
      <c r="E5" s="574" t="s">
        <v>8</v>
      </c>
      <c r="F5" s="577" t="str">
        <f>Process!I6</f>
        <v>Ø330 mm</v>
      </c>
      <c r="G5" s="578"/>
      <c r="H5" s="578"/>
      <c r="I5" s="578"/>
      <c r="J5" s="201" t="s">
        <v>10</v>
      </c>
      <c r="K5" s="591" t="str">
        <f>Process!R6</f>
        <v>4 BR330</v>
      </c>
      <c r="L5" s="592"/>
    </row>
    <row r="6" spans="1:12" ht="12.75" customHeight="1" x14ac:dyDescent="0.2">
      <c r="A6" s="601"/>
      <c r="B6" s="602"/>
      <c r="C6" s="587">
        <f>Process!D7</f>
        <v>0</v>
      </c>
      <c r="D6" s="588"/>
      <c r="E6" s="575"/>
      <c r="F6" s="579"/>
      <c r="G6" s="579"/>
      <c r="H6" s="579"/>
      <c r="I6" s="580"/>
      <c r="J6" s="201" t="s">
        <v>11</v>
      </c>
      <c r="K6" s="595">
        <f>Process!R7</f>
        <v>4.42</v>
      </c>
      <c r="L6" s="596"/>
    </row>
    <row r="7" spans="1:12" ht="13.5" customHeight="1" thickBot="1" x14ac:dyDescent="0.25">
      <c r="A7" s="603"/>
      <c r="B7" s="604"/>
      <c r="C7" s="589"/>
      <c r="D7" s="590"/>
      <c r="E7" s="576"/>
      <c r="F7" s="581"/>
      <c r="G7" s="581"/>
      <c r="H7" s="581"/>
      <c r="I7" s="581"/>
      <c r="J7" s="199" t="s">
        <v>12</v>
      </c>
      <c r="K7" s="593">
        <f>Process!R8</f>
        <v>0</v>
      </c>
      <c r="L7" s="594"/>
    </row>
    <row r="8" spans="1:12" ht="18.75" thickBot="1" x14ac:dyDescent="0.3">
      <c r="A8" s="79"/>
      <c r="B8" s="80"/>
      <c r="C8" s="137"/>
      <c r="D8" s="137"/>
      <c r="E8" s="137"/>
      <c r="F8" s="137"/>
      <c r="G8" s="137"/>
      <c r="H8" s="137"/>
      <c r="I8" s="137"/>
      <c r="J8" s="82"/>
      <c r="K8" s="83"/>
      <c r="L8" s="84"/>
    </row>
    <row r="9" spans="1:12" ht="26.25" customHeight="1" thickBot="1" x14ac:dyDescent="0.25">
      <c r="A9" s="597" t="s">
        <v>57</v>
      </c>
      <c r="B9" s="598"/>
      <c r="C9" s="598"/>
      <c r="D9" s="598"/>
      <c r="E9" s="598"/>
      <c r="F9" s="598"/>
      <c r="G9" s="598"/>
      <c r="H9" s="598"/>
      <c r="I9" s="598"/>
      <c r="J9" s="598"/>
      <c r="K9" s="598"/>
      <c r="L9" s="599"/>
    </row>
    <row r="10" spans="1:12" ht="20.25" customHeight="1" x14ac:dyDescent="0.2">
      <c r="A10" s="556" t="s">
        <v>58</v>
      </c>
      <c r="B10" s="557"/>
      <c r="C10" s="558" t="s">
        <v>59</v>
      </c>
      <c r="D10" s="558"/>
      <c r="E10" s="558" t="s">
        <v>36</v>
      </c>
      <c r="F10" s="558"/>
      <c r="G10" s="558" t="s">
        <v>60</v>
      </c>
      <c r="H10" s="558"/>
      <c r="I10" s="90" t="s">
        <v>61</v>
      </c>
      <c r="J10" s="90" t="s">
        <v>62</v>
      </c>
      <c r="K10" s="558" t="s">
        <v>63</v>
      </c>
      <c r="L10" s="582"/>
    </row>
    <row r="11" spans="1:12" ht="21" customHeight="1" thickBot="1" x14ac:dyDescent="0.25">
      <c r="A11" s="95">
        <f>Process!A81</f>
        <v>4</v>
      </c>
      <c r="B11" s="114" t="s">
        <v>52</v>
      </c>
      <c r="C11" s="583" t="str">
        <f>Process!C81</f>
        <v>330</v>
      </c>
      <c r="D11" s="584"/>
      <c r="E11" s="583">
        <f>Process!G81</f>
        <v>0</v>
      </c>
      <c r="F11" s="584"/>
      <c r="G11" s="584" t="str">
        <f>Process!I81</f>
        <v>EC</v>
      </c>
      <c r="H11" s="584"/>
      <c r="I11" s="97" t="str">
        <f>Process!M81</f>
        <v>EN</v>
      </c>
      <c r="J11" s="99">
        <f>Process!Q81</f>
        <v>1356</v>
      </c>
      <c r="K11" s="585">
        <f>Process!R81</f>
        <v>5424</v>
      </c>
      <c r="L11" s="586"/>
    </row>
    <row r="12" spans="1:12" ht="13.5" thickBot="1" x14ac:dyDescent="0.25">
      <c r="A12" s="138"/>
      <c r="B12" s="139"/>
      <c r="C12" s="80"/>
      <c r="D12" s="80"/>
      <c r="E12" s="80"/>
      <c r="F12" s="80"/>
      <c r="G12" s="80"/>
      <c r="H12" s="80"/>
      <c r="I12" s="80"/>
      <c r="J12" s="140"/>
      <c r="K12" s="141"/>
      <c r="L12" s="142"/>
    </row>
    <row r="13" spans="1:12" x14ac:dyDescent="0.2">
      <c r="A13" s="559" t="s">
        <v>66</v>
      </c>
      <c r="B13" s="560"/>
      <c r="C13" s="560"/>
      <c r="D13" s="560"/>
      <c r="E13" s="560"/>
      <c r="F13" s="560"/>
      <c r="G13" s="560"/>
      <c r="H13" s="560"/>
      <c r="I13" s="560"/>
      <c r="J13" s="560"/>
      <c r="K13" s="560"/>
      <c r="L13" s="561"/>
    </row>
    <row r="14" spans="1:12" x14ac:dyDescent="0.2">
      <c r="A14" s="562"/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4"/>
    </row>
    <row r="15" spans="1:12" x14ac:dyDescent="0.2">
      <c r="A15" s="562"/>
      <c r="B15" s="563"/>
      <c r="C15" s="563"/>
      <c r="D15" s="563"/>
      <c r="E15" s="563"/>
      <c r="F15" s="563"/>
      <c r="G15" s="563"/>
      <c r="H15" s="563"/>
      <c r="I15" s="563"/>
      <c r="J15" s="563"/>
      <c r="K15" s="563"/>
      <c r="L15" s="564"/>
    </row>
    <row r="16" spans="1:12" x14ac:dyDescent="0.2">
      <c r="A16" s="562"/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4"/>
    </row>
    <row r="17" spans="1:12" x14ac:dyDescent="0.2">
      <c r="A17" s="562"/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4"/>
    </row>
    <row r="18" spans="1:12" x14ac:dyDescent="0.2">
      <c r="A18" s="562"/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4"/>
    </row>
    <row r="19" spans="1:12" x14ac:dyDescent="0.2">
      <c r="A19" s="562"/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4"/>
    </row>
    <row r="20" spans="1:12" x14ac:dyDescent="0.2">
      <c r="A20" s="562"/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4"/>
    </row>
    <row r="21" spans="1:12" x14ac:dyDescent="0.2">
      <c r="A21" s="562"/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4"/>
    </row>
    <row r="22" spans="1:12" x14ac:dyDescent="0.2">
      <c r="A22" s="562"/>
      <c r="B22" s="563"/>
      <c r="C22" s="563"/>
      <c r="D22" s="563"/>
      <c r="E22" s="563"/>
      <c r="F22" s="563"/>
      <c r="G22" s="563"/>
      <c r="H22" s="563"/>
      <c r="I22" s="563"/>
      <c r="J22" s="563"/>
      <c r="K22" s="563"/>
      <c r="L22" s="564"/>
    </row>
    <row r="23" spans="1:12" x14ac:dyDescent="0.2">
      <c r="A23" s="562"/>
      <c r="B23" s="563"/>
      <c r="C23" s="563"/>
      <c r="D23" s="563"/>
      <c r="E23" s="563"/>
      <c r="F23" s="563"/>
      <c r="G23" s="563"/>
      <c r="H23" s="563"/>
      <c r="I23" s="563"/>
      <c r="J23" s="563"/>
      <c r="K23" s="563"/>
      <c r="L23" s="564"/>
    </row>
    <row r="24" spans="1:12" ht="13.5" thickBot="1" x14ac:dyDescent="0.25">
      <c r="A24" s="565"/>
      <c r="B24" s="566"/>
      <c r="C24" s="566"/>
      <c r="D24" s="566"/>
      <c r="E24" s="566"/>
      <c r="F24" s="566"/>
      <c r="G24" s="566"/>
      <c r="H24" s="566"/>
      <c r="I24" s="566"/>
      <c r="J24" s="566"/>
      <c r="K24" s="566"/>
      <c r="L24" s="567"/>
    </row>
    <row r="25" spans="1:12" ht="13.5" thickBot="1" x14ac:dyDescent="0.25">
      <c r="A25" s="10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9"/>
    </row>
    <row r="26" spans="1:12" x14ac:dyDescent="0.2">
      <c r="A26" s="568" t="s">
        <v>111</v>
      </c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70"/>
    </row>
    <row r="27" spans="1:12" ht="13.5" thickBot="1" x14ac:dyDescent="0.25">
      <c r="A27" s="571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3"/>
    </row>
    <row r="28" spans="1:12" ht="12.75" customHeight="1" x14ac:dyDescent="0.2">
      <c r="A28" s="538" t="s">
        <v>112</v>
      </c>
      <c r="B28" s="540" t="s">
        <v>33</v>
      </c>
      <c r="C28" s="542" t="s">
        <v>113</v>
      </c>
      <c r="D28" s="543"/>
      <c r="E28" s="543"/>
      <c r="F28" s="544"/>
      <c r="G28" s="545"/>
      <c r="H28" s="550" t="s">
        <v>114</v>
      </c>
      <c r="I28" s="552" t="s">
        <v>115</v>
      </c>
      <c r="J28" s="554" t="s">
        <v>116</v>
      </c>
      <c r="K28" s="532" t="s">
        <v>117</v>
      </c>
      <c r="L28" s="534"/>
    </row>
    <row r="29" spans="1:12" ht="24" customHeight="1" thickBot="1" x14ac:dyDescent="0.25">
      <c r="A29" s="539"/>
      <c r="B29" s="541"/>
      <c r="C29" s="546"/>
      <c r="D29" s="547"/>
      <c r="E29" s="547"/>
      <c r="F29" s="548"/>
      <c r="G29" s="549"/>
      <c r="H29" s="551"/>
      <c r="I29" s="553"/>
      <c r="J29" s="555"/>
      <c r="K29" s="533"/>
      <c r="L29" s="535"/>
    </row>
    <row r="30" spans="1:12" ht="12.75" customHeight="1" x14ac:dyDescent="0.2">
      <c r="A30" s="503"/>
      <c r="B30" s="524"/>
      <c r="C30" s="525"/>
      <c r="D30" s="526"/>
      <c r="E30" s="526"/>
      <c r="F30" s="526"/>
      <c r="G30" s="527"/>
      <c r="H30" s="531"/>
      <c r="I30" s="531"/>
      <c r="J30" s="536">
        <f>A30*H30</f>
        <v>0</v>
      </c>
      <c r="K30" s="536">
        <f>I30*A30</f>
        <v>0</v>
      </c>
      <c r="L30" s="537" t="s">
        <v>119</v>
      </c>
    </row>
    <row r="31" spans="1:12" ht="12.75" customHeight="1" x14ac:dyDescent="0.2">
      <c r="A31" s="503"/>
      <c r="B31" s="511"/>
      <c r="C31" s="528"/>
      <c r="D31" s="529"/>
      <c r="E31" s="529"/>
      <c r="F31" s="529"/>
      <c r="G31" s="530"/>
      <c r="H31" s="523"/>
      <c r="I31" s="497"/>
      <c r="J31" s="510"/>
      <c r="K31" s="509"/>
      <c r="L31" s="501"/>
    </row>
    <row r="32" spans="1:12" ht="12.75" customHeight="1" x14ac:dyDescent="0.2">
      <c r="A32" s="503"/>
      <c r="B32" s="512"/>
      <c r="C32" s="528"/>
      <c r="D32" s="529"/>
      <c r="E32" s="529"/>
      <c r="F32" s="529"/>
      <c r="G32" s="530"/>
      <c r="H32" s="523"/>
      <c r="I32" s="497"/>
      <c r="J32" s="510"/>
      <c r="K32" s="509"/>
      <c r="L32" s="501"/>
    </row>
    <row r="33" spans="1:12" ht="12.75" customHeight="1" x14ac:dyDescent="0.2">
      <c r="A33" s="503"/>
      <c r="B33" s="513"/>
      <c r="C33" s="514"/>
      <c r="D33" s="515"/>
      <c r="E33" s="515"/>
      <c r="F33" s="515"/>
      <c r="G33" s="516"/>
      <c r="H33" s="497"/>
      <c r="I33" s="497"/>
      <c r="J33" s="509">
        <f>A33*H33</f>
        <v>0</v>
      </c>
      <c r="K33" s="509">
        <f>I33*A33</f>
        <v>0</v>
      </c>
      <c r="L33" s="501" t="s">
        <v>119</v>
      </c>
    </row>
    <row r="34" spans="1:12" ht="12.75" customHeight="1" x14ac:dyDescent="0.2">
      <c r="A34" s="503"/>
      <c r="B34" s="511"/>
      <c r="C34" s="517"/>
      <c r="D34" s="518"/>
      <c r="E34" s="518"/>
      <c r="F34" s="518"/>
      <c r="G34" s="519"/>
      <c r="H34" s="523"/>
      <c r="I34" s="497"/>
      <c r="J34" s="510"/>
      <c r="K34" s="509"/>
      <c r="L34" s="501"/>
    </row>
    <row r="35" spans="1:12" ht="12.75" customHeight="1" x14ac:dyDescent="0.2">
      <c r="A35" s="503"/>
      <c r="B35" s="512"/>
      <c r="C35" s="520"/>
      <c r="D35" s="521"/>
      <c r="E35" s="521"/>
      <c r="F35" s="521"/>
      <c r="G35" s="522"/>
      <c r="H35" s="523"/>
      <c r="I35" s="497"/>
      <c r="J35" s="510"/>
      <c r="K35" s="509"/>
      <c r="L35" s="501"/>
    </row>
    <row r="36" spans="1:12" ht="12.75" customHeight="1" x14ac:dyDescent="0.2">
      <c r="A36" s="503"/>
      <c r="B36" s="513"/>
      <c r="C36" s="514"/>
      <c r="D36" s="515"/>
      <c r="E36" s="515"/>
      <c r="F36" s="515"/>
      <c r="G36" s="516"/>
      <c r="H36" s="497"/>
      <c r="I36" s="497"/>
      <c r="J36" s="509">
        <f>A36*H36</f>
        <v>0</v>
      </c>
      <c r="K36" s="509">
        <f>I36*A36</f>
        <v>0</v>
      </c>
      <c r="L36" s="501" t="s">
        <v>119</v>
      </c>
    </row>
    <row r="37" spans="1:12" ht="12.75" customHeight="1" x14ac:dyDescent="0.2">
      <c r="A37" s="503"/>
      <c r="B37" s="511"/>
      <c r="C37" s="517"/>
      <c r="D37" s="518"/>
      <c r="E37" s="518"/>
      <c r="F37" s="518"/>
      <c r="G37" s="519"/>
      <c r="H37" s="523"/>
      <c r="I37" s="497"/>
      <c r="J37" s="510"/>
      <c r="K37" s="509"/>
      <c r="L37" s="501"/>
    </row>
    <row r="38" spans="1:12" ht="12.75" customHeight="1" x14ac:dyDescent="0.2">
      <c r="A38" s="503"/>
      <c r="B38" s="512"/>
      <c r="C38" s="520"/>
      <c r="D38" s="521"/>
      <c r="E38" s="521"/>
      <c r="F38" s="521"/>
      <c r="G38" s="522"/>
      <c r="H38" s="523"/>
      <c r="I38" s="497"/>
      <c r="J38" s="510"/>
      <c r="K38" s="509"/>
      <c r="L38" s="501"/>
    </row>
    <row r="39" spans="1:12" ht="12.75" customHeight="1" x14ac:dyDescent="0.2">
      <c r="A39" s="503"/>
      <c r="B39" s="503"/>
      <c r="C39" s="504"/>
      <c r="D39" s="505"/>
      <c r="E39" s="505"/>
      <c r="F39" s="505"/>
      <c r="G39" s="505"/>
      <c r="H39" s="507"/>
      <c r="I39" s="497"/>
      <c r="J39" s="509">
        <f>A39*H39</f>
        <v>0</v>
      </c>
      <c r="K39" s="509">
        <f>I39*A39</f>
        <v>0</v>
      </c>
      <c r="L39" s="501" t="s">
        <v>119</v>
      </c>
    </row>
    <row r="40" spans="1:12" ht="12.75" customHeight="1" x14ac:dyDescent="0.2">
      <c r="A40" s="503"/>
      <c r="B40" s="503"/>
      <c r="C40" s="506"/>
      <c r="D40" s="505"/>
      <c r="E40" s="505"/>
      <c r="F40" s="505"/>
      <c r="G40" s="505"/>
      <c r="H40" s="508"/>
      <c r="I40" s="497"/>
      <c r="J40" s="510"/>
      <c r="K40" s="509"/>
      <c r="L40" s="501"/>
    </row>
    <row r="41" spans="1:12" ht="12.75" customHeight="1" x14ac:dyDescent="0.2">
      <c r="A41" s="503"/>
      <c r="B41" s="503"/>
      <c r="C41" s="506"/>
      <c r="D41" s="505"/>
      <c r="E41" s="505"/>
      <c r="F41" s="505"/>
      <c r="G41" s="505"/>
      <c r="H41" s="508"/>
      <c r="I41" s="497"/>
      <c r="J41" s="510"/>
      <c r="K41" s="509"/>
      <c r="L41" s="501"/>
    </row>
    <row r="42" spans="1:12" ht="12.75" customHeight="1" x14ac:dyDescent="0.2">
      <c r="A42" s="503"/>
      <c r="B42" s="511"/>
      <c r="C42" s="504"/>
      <c r="D42" s="505"/>
      <c r="E42" s="505"/>
      <c r="F42" s="505"/>
      <c r="G42" s="505"/>
      <c r="H42" s="507"/>
      <c r="I42" s="497"/>
      <c r="J42" s="509">
        <f>A42*H42</f>
        <v>0</v>
      </c>
      <c r="K42" s="509">
        <f>I42*A42</f>
        <v>0</v>
      </c>
      <c r="L42" s="501" t="s">
        <v>119</v>
      </c>
    </row>
    <row r="43" spans="1:12" ht="12.75" customHeight="1" x14ac:dyDescent="0.2">
      <c r="A43" s="503"/>
      <c r="B43" s="511"/>
      <c r="C43" s="506"/>
      <c r="D43" s="505"/>
      <c r="E43" s="505"/>
      <c r="F43" s="505"/>
      <c r="G43" s="505"/>
      <c r="H43" s="508"/>
      <c r="I43" s="497"/>
      <c r="J43" s="510"/>
      <c r="K43" s="509"/>
      <c r="L43" s="501"/>
    </row>
    <row r="44" spans="1:12" ht="12.75" customHeight="1" x14ac:dyDescent="0.2">
      <c r="A44" s="503"/>
      <c r="B44" s="512"/>
      <c r="C44" s="506"/>
      <c r="D44" s="505"/>
      <c r="E44" s="505"/>
      <c r="F44" s="505"/>
      <c r="G44" s="505"/>
      <c r="H44" s="508"/>
      <c r="I44" s="497"/>
      <c r="J44" s="510"/>
      <c r="K44" s="509"/>
      <c r="L44" s="501"/>
    </row>
    <row r="45" spans="1:12" ht="12.75" customHeight="1" x14ac:dyDescent="0.2">
      <c r="A45" s="503"/>
      <c r="B45" s="503"/>
      <c r="C45" s="504"/>
      <c r="D45" s="505"/>
      <c r="E45" s="505"/>
      <c r="F45" s="505"/>
      <c r="G45" s="505"/>
      <c r="H45" s="507"/>
      <c r="I45" s="497"/>
      <c r="J45" s="509">
        <f>A45*H45</f>
        <v>0</v>
      </c>
      <c r="K45" s="509">
        <f>I45*A45</f>
        <v>0</v>
      </c>
      <c r="L45" s="501" t="s">
        <v>119</v>
      </c>
    </row>
    <row r="46" spans="1:12" ht="12.75" customHeight="1" x14ac:dyDescent="0.2">
      <c r="A46" s="503"/>
      <c r="B46" s="503"/>
      <c r="C46" s="506"/>
      <c r="D46" s="505"/>
      <c r="E46" s="505"/>
      <c r="F46" s="505"/>
      <c r="G46" s="505"/>
      <c r="H46" s="508"/>
      <c r="I46" s="497"/>
      <c r="J46" s="510"/>
      <c r="K46" s="509"/>
      <c r="L46" s="501"/>
    </row>
    <row r="47" spans="1:12" ht="12.75" customHeight="1" x14ac:dyDescent="0.2">
      <c r="A47" s="503"/>
      <c r="B47" s="503"/>
      <c r="C47" s="506"/>
      <c r="D47" s="505"/>
      <c r="E47" s="505"/>
      <c r="F47" s="505"/>
      <c r="G47" s="505"/>
      <c r="H47" s="508"/>
      <c r="I47" s="497"/>
      <c r="J47" s="510"/>
      <c r="K47" s="509"/>
      <c r="L47" s="501"/>
    </row>
    <row r="48" spans="1:12" ht="12.75" customHeight="1" x14ac:dyDescent="0.2">
      <c r="A48" s="503"/>
      <c r="B48" s="503"/>
      <c r="C48" s="504"/>
      <c r="D48" s="505"/>
      <c r="E48" s="505"/>
      <c r="F48" s="505"/>
      <c r="G48" s="505"/>
      <c r="H48" s="507"/>
      <c r="I48" s="497"/>
      <c r="J48" s="509">
        <f>A48*H48</f>
        <v>0</v>
      </c>
      <c r="K48" s="509">
        <f>I48*A48</f>
        <v>0</v>
      </c>
      <c r="L48" s="501" t="s">
        <v>119</v>
      </c>
    </row>
    <row r="49" spans="1:12" ht="12.75" customHeight="1" x14ac:dyDescent="0.2">
      <c r="A49" s="503"/>
      <c r="B49" s="503"/>
      <c r="C49" s="506"/>
      <c r="D49" s="505"/>
      <c r="E49" s="505"/>
      <c r="F49" s="505"/>
      <c r="G49" s="505"/>
      <c r="H49" s="508"/>
      <c r="I49" s="497"/>
      <c r="J49" s="510"/>
      <c r="K49" s="509"/>
      <c r="L49" s="501"/>
    </row>
    <row r="50" spans="1:12" ht="12.75" customHeight="1" x14ac:dyDescent="0.2">
      <c r="A50" s="503"/>
      <c r="B50" s="503"/>
      <c r="C50" s="506"/>
      <c r="D50" s="505"/>
      <c r="E50" s="505"/>
      <c r="F50" s="505"/>
      <c r="G50" s="505"/>
      <c r="H50" s="508"/>
      <c r="I50" s="497"/>
      <c r="J50" s="510"/>
      <c r="K50" s="509"/>
      <c r="L50" s="501"/>
    </row>
    <row r="51" spans="1:12" ht="12.75" customHeight="1" x14ac:dyDescent="0.2">
      <c r="A51" s="503"/>
      <c r="B51" s="503"/>
      <c r="C51" s="504"/>
      <c r="D51" s="505"/>
      <c r="E51" s="505"/>
      <c r="F51" s="505"/>
      <c r="G51" s="505"/>
      <c r="H51" s="507"/>
      <c r="I51" s="497">
        <v>0</v>
      </c>
      <c r="J51" s="509">
        <f>A51*H51</f>
        <v>0</v>
      </c>
      <c r="K51" s="509">
        <v>0</v>
      </c>
      <c r="L51" s="501" t="s">
        <v>119</v>
      </c>
    </row>
    <row r="52" spans="1:12" ht="12.75" customHeight="1" x14ac:dyDescent="0.2">
      <c r="A52" s="503"/>
      <c r="B52" s="503"/>
      <c r="C52" s="506"/>
      <c r="D52" s="505"/>
      <c r="E52" s="505"/>
      <c r="F52" s="505"/>
      <c r="G52" s="505"/>
      <c r="H52" s="508"/>
      <c r="I52" s="497"/>
      <c r="J52" s="510"/>
      <c r="K52" s="509"/>
      <c r="L52" s="501"/>
    </row>
    <row r="53" spans="1:12" ht="12.75" customHeight="1" x14ac:dyDescent="0.2">
      <c r="A53" s="503"/>
      <c r="B53" s="503"/>
      <c r="C53" s="506"/>
      <c r="D53" s="505"/>
      <c r="E53" s="505"/>
      <c r="F53" s="505"/>
      <c r="G53" s="505"/>
      <c r="H53" s="508"/>
      <c r="I53" s="497"/>
      <c r="J53" s="510"/>
      <c r="K53" s="509"/>
      <c r="L53" s="501"/>
    </row>
    <row r="54" spans="1:12" ht="12.75" customHeight="1" x14ac:dyDescent="0.2">
      <c r="A54" s="503"/>
      <c r="B54" s="503"/>
      <c r="C54" s="504"/>
      <c r="D54" s="505"/>
      <c r="E54" s="505"/>
      <c r="F54" s="505"/>
      <c r="G54" s="505"/>
      <c r="H54" s="507"/>
      <c r="I54" s="497">
        <v>0</v>
      </c>
      <c r="J54" s="509">
        <f>A54*H54</f>
        <v>0</v>
      </c>
      <c r="K54" s="509">
        <v>0</v>
      </c>
      <c r="L54" s="501" t="s">
        <v>119</v>
      </c>
    </row>
    <row r="55" spans="1:12" ht="12.75" customHeight="1" x14ac:dyDescent="0.2">
      <c r="A55" s="503"/>
      <c r="B55" s="503"/>
      <c r="C55" s="506"/>
      <c r="D55" s="505"/>
      <c r="E55" s="505"/>
      <c r="F55" s="505"/>
      <c r="G55" s="505"/>
      <c r="H55" s="508"/>
      <c r="I55" s="497"/>
      <c r="J55" s="510"/>
      <c r="K55" s="509"/>
      <c r="L55" s="501"/>
    </row>
    <row r="56" spans="1:12" ht="12.75" customHeight="1" x14ac:dyDescent="0.2">
      <c r="A56" s="503"/>
      <c r="B56" s="503"/>
      <c r="C56" s="506"/>
      <c r="D56" s="505"/>
      <c r="E56" s="505"/>
      <c r="F56" s="505"/>
      <c r="G56" s="505"/>
      <c r="H56" s="508"/>
      <c r="I56" s="497"/>
      <c r="J56" s="510"/>
      <c r="K56" s="509"/>
      <c r="L56" s="501"/>
    </row>
    <row r="57" spans="1:12" ht="12.75" customHeight="1" x14ac:dyDescent="0.2">
      <c r="A57" s="503"/>
      <c r="B57" s="503" t="s">
        <v>26</v>
      </c>
      <c r="C57" s="504" t="s">
        <v>118</v>
      </c>
      <c r="D57" s="505"/>
      <c r="E57" s="505"/>
      <c r="F57" s="505"/>
      <c r="G57" s="505"/>
      <c r="H57" s="507"/>
      <c r="I57" s="497">
        <v>0</v>
      </c>
      <c r="J57" s="509">
        <f>A57*H57</f>
        <v>0</v>
      </c>
      <c r="K57" s="509">
        <v>0</v>
      </c>
      <c r="L57" s="501" t="s">
        <v>119</v>
      </c>
    </row>
    <row r="58" spans="1:12" ht="12.75" customHeight="1" x14ac:dyDescent="0.2">
      <c r="A58" s="503"/>
      <c r="B58" s="503"/>
      <c r="C58" s="506"/>
      <c r="D58" s="505"/>
      <c r="E58" s="505"/>
      <c r="F58" s="505"/>
      <c r="G58" s="505"/>
      <c r="H58" s="508"/>
      <c r="I58" s="497"/>
      <c r="J58" s="510"/>
      <c r="K58" s="509"/>
      <c r="L58" s="501"/>
    </row>
    <row r="59" spans="1:12" ht="12.75" customHeight="1" x14ac:dyDescent="0.2">
      <c r="A59" s="503"/>
      <c r="B59" s="503"/>
      <c r="C59" s="506"/>
      <c r="D59" s="505"/>
      <c r="E59" s="505"/>
      <c r="F59" s="505"/>
      <c r="G59" s="505"/>
      <c r="H59" s="508"/>
      <c r="I59" s="497"/>
      <c r="J59" s="510"/>
      <c r="K59" s="509"/>
      <c r="L59" s="501"/>
    </row>
    <row r="60" spans="1:12" ht="12.75" customHeight="1" x14ac:dyDescent="0.2">
      <c r="A60" s="503"/>
      <c r="B60" s="503" t="s">
        <v>26</v>
      </c>
      <c r="C60" s="504" t="s">
        <v>118</v>
      </c>
      <c r="D60" s="505"/>
      <c r="E60" s="505"/>
      <c r="F60" s="505"/>
      <c r="G60" s="505"/>
      <c r="H60" s="507"/>
      <c r="I60" s="497">
        <v>0</v>
      </c>
      <c r="J60" s="509">
        <f>A60*H60</f>
        <v>0</v>
      </c>
      <c r="K60" s="509">
        <v>0</v>
      </c>
      <c r="L60" s="501" t="s">
        <v>119</v>
      </c>
    </row>
    <row r="61" spans="1:12" ht="12.75" customHeight="1" x14ac:dyDescent="0.2">
      <c r="A61" s="503"/>
      <c r="B61" s="503"/>
      <c r="C61" s="506"/>
      <c r="D61" s="505"/>
      <c r="E61" s="505"/>
      <c r="F61" s="505"/>
      <c r="G61" s="505"/>
      <c r="H61" s="508"/>
      <c r="I61" s="497"/>
      <c r="J61" s="510"/>
      <c r="K61" s="509"/>
      <c r="L61" s="501"/>
    </row>
    <row r="62" spans="1:12" ht="12.75" customHeight="1" x14ac:dyDescent="0.2">
      <c r="A62" s="503"/>
      <c r="B62" s="503"/>
      <c r="C62" s="506"/>
      <c r="D62" s="505"/>
      <c r="E62" s="505"/>
      <c r="F62" s="505"/>
      <c r="G62" s="505"/>
      <c r="H62" s="508"/>
      <c r="I62" s="497"/>
      <c r="J62" s="510"/>
      <c r="K62" s="509"/>
      <c r="L62" s="501"/>
    </row>
    <row r="63" spans="1:12" ht="12.75" customHeight="1" x14ac:dyDescent="0.2">
      <c r="A63" s="503"/>
      <c r="B63" s="503" t="s">
        <v>26</v>
      </c>
      <c r="C63" s="504" t="s">
        <v>118</v>
      </c>
      <c r="D63" s="505"/>
      <c r="E63" s="505"/>
      <c r="F63" s="505"/>
      <c r="G63" s="505"/>
      <c r="H63" s="507"/>
      <c r="I63" s="497">
        <v>0</v>
      </c>
      <c r="J63" s="509">
        <f>A63*H63</f>
        <v>0</v>
      </c>
      <c r="K63" s="509">
        <v>0</v>
      </c>
      <c r="L63" s="501" t="s">
        <v>119</v>
      </c>
    </row>
    <row r="64" spans="1:12" ht="12.75" customHeight="1" x14ac:dyDescent="0.2">
      <c r="A64" s="503"/>
      <c r="B64" s="503"/>
      <c r="C64" s="506"/>
      <c r="D64" s="505"/>
      <c r="E64" s="505"/>
      <c r="F64" s="505"/>
      <c r="G64" s="505"/>
      <c r="H64" s="508"/>
      <c r="I64" s="497"/>
      <c r="J64" s="510"/>
      <c r="K64" s="509"/>
      <c r="L64" s="501"/>
    </row>
    <row r="65" spans="1:12" ht="12.75" customHeight="1" x14ac:dyDescent="0.2">
      <c r="A65" s="503"/>
      <c r="B65" s="503"/>
      <c r="C65" s="506"/>
      <c r="D65" s="505"/>
      <c r="E65" s="505"/>
      <c r="F65" s="505"/>
      <c r="G65" s="505"/>
      <c r="H65" s="508"/>
      <c r="I65" s="497"/>
      <c r="J65" s="510"/>
      <c r="K65" s="509"/>
      <c r="L65" s="501"/>
    </row>
    <row r="66" spans="1:12" ht="12.75" customHeight="1" x14ac:dyDescent="0.2">
      <c r="A66" s="503"/>
      <c r="B66" s="503" t="s">
        <v>26</v>
      </c>
      <c r="C66" s="504" t="s">
        <v>118</v>
      </c>
      <c r="D66" s="505"/>
      <c r="E66" s="505"/>
      <c r="F66" s="505"/>
      <c r="G66" s="505"/>
      <c r="H66" s="507"/>
      <c r="I66" s="497">
        <v>0</v>
      </c>
      <c r="J66" s="509">
        <f>A66*H66</f>
        <v>0</v>
      </c>
      <c r="K66" s="509">
        <v>0</v>
      </c>
      <c r="L66" s="501" t="s">
        <v>119</v>
      </c>
    </row>
    <row r="67" spans="1:12" ht="12.75" customHeight="1" x14ac:dyDescent="0.2">
      <c r="A67" s="503"/>
      <c r="B67" s="503"/>
      <c r="C67" s="506"/>
      <c r="D67" s="505"/>
      <c r="E67" s="505"/>
      <c r="F67" s="505"/>
      <c r="G67" s="505"/>
      <c r="H67" s="508"/>
      <c r="I67" s="497"/>
      <c r="J67" s="510"/>
      <c r="K67" s="509"/>
      <c r="L67" s="501"/>
    </row>
    <row r="68" spans="1:12" ht="12.75" customHeight="1" x14ac:dyDescent="0.2">
      <c r="A68" s="503"/>
      <c r="B68" s="503"/>
      <c r="C68" s="506"/>
      <c r="D68" s="505"/>
      <c r="E68" s="505"/>
      <c r="F68" s="505"/>
      <c r="G68" s="505"/>
      <c r="H68" s="508"/>
      <c r="I68" s="497"/>
      <c r="J68" s="510"/>
      <c r="K68" s="509"/>
      <c r="L68" s="501"/>
    </row>
    <row r="69" spans="1:12" ht="12.75" customHeight="1" x14ac:dyDescent="0.2">
      <c r="A69" s="503"/>
      <c r="B69" s="503" t="s">
        <v>26</v>
      </c>
      <c r="C69" s="504" t="s">
        <v>118</v>
      </c>
      <c r="D69" s="505"/>
      <c r="E69" s="505"/>
      <c r="F69" s="505"/>
      <c r="G69" s="505"/>
      <c r="H69" s="507"/>
      <c r="I69" s="497">
        <v>0</v>
      </c>
      <c r="J69" s="509">
        <f>A69*H69</f>
        <v>0</v>
      </c>
      <c r="K69" s="509">
        <v>0</v>
      </c>
      <c r="L69" s="501" t="s">
        <v>119</v>
      </c>
    </row>
    <row r="70" spans="1:12" ht="12.75" customHeight="1" x14ac:dyDescent="0.2">
      <c r="A70" s="503"/>
      <c r="B70" s="503"/>
      <c r="C70" s="506"/>
      <c r="D70" s="505"/>
      <c r="E70" s="505"/>
      <c r="F70" s="505"/>
      <c r="G70" s="505"/>
      <c r="H70" s="508"/>
      <c r="I70" s="497"/>
      <c r="J70" s="510"/>
      <c r="K70" s="509"/>
      <c r="L70" s="501"/>
    </row>
    <row r="71" spans="1:12" ht="12.75" customHeight="1" x14ac:dyDescent="0.2">
      <c r="A71" s="503"/>
      <c r="B71" s="503"/>
      <c r="C71" s="506"/>
      <c r="D71" s="505"/>
      <c r="E71" s="505"/>
      <c r="F71" s="505"/>
      <c r="G71" s="505"/>
      <c r="H71" s="508"/>
      <c r="I71" s="497"/>
      <c r="J71" s="510"/>
      <c r="K71" s="509"/>
      <c r="L71" s="501"/>
    </row>
    <row r="72" spans="1:12" ht="12.75" customHeight="1" x14ac:dyDescent="0.2">
      <c r="A72" s="503"/>
      <c r="B72" s="503" t="s">
        <v>26</v>
      </c>
      <c r="C72" s="504" t="s">
        <v>118</v>
      </c>
      <c r="D72" s="505"/>
      <c r="E72" s="505"/>
      <c r="F72" s="505"/>
      <c r="G72" s="505"/>
      <c r="H72" s="507"/>
      <c r="I72" s="497">
        <v>0</v>
      </c>
      <c r="J72" s="509">
        <f>A72*H72</f>
        <v>0</v>
      </c>
      <c r="K72" s="509">
        <v>0</v>
      </c>
      <c r="L72" s="501" t="s">
        <v>119</v>
      </c>
    </row>
    <row r="73" spans="1:12" ht="12.75" customHeight="1" x14ac:dyDescent="0.2">
      <c r="A73" s="503"/>
      <c r="B73" s="503"/>
      <c r="C73" s="506"/>
      <c r="D73" s="505"/>
      <c r="E73" s="505"/>
      <c r="F73" s="505"/>
      <c r="G73" s="505"/>
      <c r="H73" s="508"/>
      <c r="I73" s="497"/>
      <c r="J73" s="510"/>
      <c r="K73" s="509"/>
      <c r="L73" s="501"/>
    </row>
    <row r="74" spans="1:12" ht="12.75" customHeight="1" x14ac:dyDescent="0.2">
      <c r="A74" s="503"/>
      <c r="B74" s="503"/>
      <c r="C74" s="506"/>
      <c r="D74" s="505"/>
      <c r="E74" s="505"/>
      <c r="F74" s="505"/>
      <c r="G74" s="505"/>
      <c r="H74" s="508"/>
      <c r="I74" s="497"/>
      <c r="J74" s="510"/>
      <c r="K74" s="509"/>
      <c r="L74" s="501"/>
    </row>
    <row r="75" spans="1:12" ht="12.75" customHeight="1" x14ac:dyDescent="0.2">
      <c r="A75" s="503"/>
      <c r="B75" s="503" t="s">
        <v>26</v>
      </c>
      <c r="C75" s="504" t="s">
        <v>118</v>
      </c>
      <c r="D75" s="505"/>
      <c r="E75" s="505"/>
      <c r="F75" s="505"/>
      <c r="G75" s="505"/>
      <c r="H75" s="507"/>
      <c r="I75" s="497">
        <v>0</v>
      </c>
      <c r="J75" s="509">
        <f>A75*H75</f>
        <v>0</v>
      </c>
      <c r="K75" s="509">
        <v>0</v>
      </c>
      <c r="L75" s="501" t="s">
        <v>119</v>
      </c>
    </row>
    <row r="76" spans="1:12" ht="12.75" customHeight="1" x14ac:dyDescent="0.2">
      <c r="A76" s="503"/>
      <c r="B76" s="503"/>
      <c r="C76" s="506"/>
      <c r="D76" s="505"/>
      <c r="E76" s="505"/>
      <c r="F76" s="505"/>
      <c r="G76" s="505"/>
      <c r="H76" s="508"/>
      <c r="I76" s="497"/>
      <c r="J76" s="510"/>
      <c r="K76" s="509"/>
      <c r="L76" s="501"/>
    </row>
    <row r="77" spans="1:12" ht="12.75" customHeight="1" x14ac:dyDescent="0.2">
      <c r="A77" s="503"/>
      <c r="B77" s="503"/>
      <c r="C77" s="506"/>
      <c r="D77" s="505"/>
      <c r="E77" s="505"/>
      <c r="F77" s="505"/>
      <c r="G77" s="505"/>
      <c r="H77" s="508"/>
      <c r="I77" s="497"/>
      <c r="J77" s="510"/>
      <c r="K77" s="509"/>
      <c r="L77" s="501"/>
    </row>
    <row r="78" spans="1:12" ht="12.75" customHeight="1" x14ac:dyDescent="0.2">
      <c r="A78" s="503"/>
      <c r="B78" s="503" t="s">
        <v>26</v>
      </c>
      <c r="C78" s="504" t="s">
        <v>118</v>
      </c>
      <c r="D78" s="505"/>
      <c r="E78" s="505"/>
      <c r="F78" s="505"/>
      <c r="G78" s="505"/>
      <c r="H78" s="507"/>
      <c r="I78" s="497">
        <v>0</v>
      </c>
      <c r="J78" s="498">
        <f>SUM(J30:J77)</f>
        <v>0</v>
      </c>
      <c r="K78" s="500">
        <v>2327.0300000000002</v>
      </c>
      <c r="L78" s="501" t="s">
        <v>119</v>
      </c>
    </row>
    <row r="79" spans="1:12" ht="12.75" customHeight="1" x14ac:dyDescent="0.2">
      <c r="A79" s="503"/>
      <c r="B79" s="503"/>
      <c r="C79" s="506"/>
      <c r="D79" s="505"/>
      <c r="E79" s="505"/>
      <c r="F79" s="505"/>
      <c r="G79" s="505"/>
      <c r="H79" s="508"/>
      <c r="I79" s="497"/>
      <c r="J79" s="499"/>
      <c r="K79" s="500"/>
      <c r="L79" s="501"/>
    </row>
    <row r="80" spans="1:12" ht="13.5" customHeight="1" thickBot="1" x14ac:dyDescent="0.25">
      <c r="A80" s="503"/>
      <c r="B80" s="503"/>
      <c r="C80" s="506"/>
      <c r="D80" s="505"/>
      <c r="E80" s="505"/>
      <c r="F80" s="505"/>
      <c r="G80" s="505"/>
      <c r="H80" s="508"/>
      <c r="I80" s="497"/>
      <c r="J80" s="499"/>
      <c r="K80" s="500"/>
      <c r="L80" s="502"/>
    </row>
    <row r="81" spans="1:12" ht="12.75" customHeight="1" x14ac:dyDescent="0.2">
      <c r="A81" s="486"/>
      <c r="B81" s="487"/>
      <c r="C81" s="487"/>
      <c r="D81" s="487"/>
      <c r="E81" s="487"/>
      <c r="F81" s="489"/>
      <c r="G81" s="489"/>
      <c r="H81" s="493" t="s">
        <v>120</v>
      </c>
      <c r="I81" s="495" t="s">
        <v>124</v>
      </c>
      <c r="J81" s="490">
        <v>0.05</v>
      </c>
      <c r="K81" s="492">
        <f>K78*(1+J81)</f>
        <v>2443.3815000000004</v>
      </c>
      <c r="L81" s="477" t="s">
        <v>119</v>
      </c>
    </row>
    <row r="82" spans="1:12" ht="23.25" customHeight="1" thickBot="1" x14ac:dyDescent="0.25">
      <c r="A82" s="488"/>
      <c r="B82" s="487"/>
      <c r="C82" s="487"/>
      <c r="D82" s="487"/>
      <c r="E82" s="487"/>
      <c r="F82" s="489"/>
      <c r="G82" s="489"/>
      <c r="H82" s="494"/>
      <c r="I82" s="496"/>
      <c r="J82" s="491"/>
      <c r="K82" s="492"/>
      <c r="L82" s="478"/>
    </row>
    <row r="83" spans="1:12" x14ac:dyDescent="0.2">
      <c r="A83" s="479"/>
      <c r="B83" s="480"/>
      <c r="C83" s="480"/>
      <c r="D83" s="480"/>
      <c r="E83" s="480"/>
      <c r="F83" s="480"/>
      <c r="G83" s="480"/>
      <c r="H83" s="481"/>
      <c r="I83" s="481"/>
      <c r="J83" s="481"/>
      <c r="K83" s="481"/>
      <c r="L83" s="482"/>
    </row>
    <row r="84" spans="1:12" ht="13.5" thickBot="1" x14ac:dyDescent="0.25">
      <c r="A84" s="483"/>
      <c r="B84" s="484"/>
      <c r="C84" s="484"/>
      <c r="D84" s="484"/>
      <c r="E84" s="484"/>
      <c r="F84" s="484"/>
      <c r="G84" s="484"/>
      <c r="H84" s="484"/>
      <c r="I84" s="484"/>
      <c r="J84" s="484"/>
      <c r="K84" s="484"/>
      <c r="L84" s="485"/>
    </row>
    <row r="86" spans="1:12" x14ac:dyDescent="0.2">
      <c r="E86" s="143"/>
    </row>
  </sheetData>
  <sheetProtection selectLockedCells="1" selectUnlockedCells="1"/>
  <mergeCells count="177">
    <mergeCell ref="K6:L6"/>
    <mergeCell ref="A9:L9"/>
    <mergeCell ref="A1:B7"/>
    <mergeCell ref="C1:I4"/>
    <mergeCell ref="K1:L1"/>
    <mergeCell ref="K2:L2"/>
    <mergeCell ref="K3:L3"/>
    <mergeCell ref="K4:L4"/>
    <mergeCell ref="C5:D5"/>
    <mergeCell ref="E5:E7"/>
    <mergeCell ref="F5:I7"/>
    <mergeCell ref="K10:L10"/>
    <mergeCell ref="C11:D11"/>
    <mergeCell ref="E11:F11"/>
    <mergeCell ref="G11:H11"/>
    <mergeCell ref="K11:L11"/>
    <mergeCell ref="C6:D7"/>
    <mergeCell ref="K5:L5"/>
    <mergeCell ref="K7:L7"/>
    <mergeCell ref="A10:B10"/>
    <mergeCell ref="C10:D10"/>
    <mergeCell ref="E10:F10"/>
    <mergeCell ref="G10:H10"/>
    <mergeCell ref="A13:L24"/>
    <mergeCell ref="A26:L27"/>
    <mergeCell ref="A28:A29"/>
    <mergeCell ref="B28:B29"/>
    <mergeCell ref="C28:G29"/>
    <mergeCell ref="H28:H29"/>
    <mergeCell ref="I28:I29"/>
    <mergeCell ref="J28:J29"/>
    <mergeCell ref="K28:K29"/>
    <mergeCell ref="L28:L29"/>
    <mergeCell ref="I30:I32"/>
    <mergeCell ref="J30:J32"/>
    <mergeCell ref="K30:K32"/>
    <mergeCell ref="L30:L32"/>
    <mergeCell ref="A30:A32"/>
    <mergeCell ref="B30:B32"/>
    <mergeCell ref="C30:G32"/>
    <mergeCell ref="H30:H32"/>
    <mergeCell ref="I33:I35"/>
    <mergeCell ref="J33:J35"/>
    <mergeCell ref="K33:K35"/>
    <mergeCell ref="L33:L35"/>
    <mergeCell ref="A33:A35"/>
    <mergeCell ref="B33:B35"/>
    <mergeCell ref="C33:G35"/>
    <mergeCell ref="H33:H35"/>
    <mergeCell ref="I36:I38"/>
    <mergeCell ref="J36:J38"/>
    <mergeCell ref="K36:K38"/>
    <mergeCell ref="L36:L38"/>
    <mergeCell ref="A36:A38"/>
    <mergeCell ref="B36:B38"/>
    <mergeCell ref="C36:G38"/>
    <mergeCell ref="H36:H38"/>
    <mergeCell ref="I39:I41"/>
    <mergeCell ref="J39:J41"/>
    <mergeCell ref="K39:K41"/>
    <mergeCell ref="L39:L41"/>
    <mergeCell ref="A39:A41"/>
    <mergeCell ref="B39:B41"/>
    <mergeCell ref="C39:G41"/>
    <mergeCell ref="H39:H41"/>
    <mergeCell ref="I42:I44"/>
    <mergeCell ref="J42:J44"/>
    <mergeCell ref="K42:K44"/>
    <mergeCell ref="L42:L44"/>
    <mergeCell ref="A42:A44"/>
    <mergeCell ref="B42:B44"/>
    <mergeCell ref="C42:G44"/>
    <mergeCell ref="H42:H44"/>
    <mergeCell ref="I45:I47"/>
    <mergeCell ref="J45:J47"/>
    <mergeCell ref="K45:K47"/>
    <mergeCell ref="L45:L47"/>
    <mergeCell ref="A45:A47"/>
    <mergeCell ref="B45:B47"/>
    <mergeCell ref="C45:G47"/>
    <mergeCell ref="H45:H47"/>
    <mergeCell ref="I48:I50"/>
    <mergeCell ref="J48:J50"/>
    <mergeCell ref="K48:K50"/>
    <mergeCell ref="L48:L50"/>
    <mergeCell ref="A48:A50"/>
    <mergeCell ref="B48:B50"/>
    <mergeCell ref="C48:G50"/>
    <mergeCell ref="H48:H50"/>
    <mergeCell ref="I51:I53"/>
    <mergeCell ref="J51:J53"/>
    <mergeCell ref="K51:K53"/>
    <mergeCell ref="L51:L53"/>
    <mergeCell ref="A51:A53"/>
    <mergeCell ref="B51:B53"/>
    <mergeCell ref="C51:G53"/>
    <mergeCell ref="H51:H53"/>
    <mergeCell ref="I54:I56"/>
    <mergeCell ref="J54:J56"/>
    <mergeCell ref="K54:K56"/>
    <mergeCell ref="L54:L56"/>
    <mergeCell ref="A54:A56"/>
    <mergeCell ref="B54:B56"/>
    <mergeCell ref="C54:G56"/>
    <mergeCell ref="H54:H56"/>
    <mergeCell ref="I57:I59"/>
    <mergeCell ref="J57:J59"/>
    <mergeCell ref="K57:K59"/>
    <mergeCell ref="L57:L59"/>
    <mergeCell ref="A57:A59"/>
    <mergeCell ref="B57:B59"/>
    <mergeCell ref="C57:G59"/>
    <mergeCell ref="H57:H59"/>
    <mergeCell ref="I60:I62"/>
    <mergeCell ref="J60:J62"/>
    <mergeCell ref="K60:K62"/>
    <mergeCell ref="L60:L62"/>
    <mergeCell ref="A60:A62"/>
    <mergeCell ref="B60:B62"/>
    <mergeCell ref="C60:G62"/>
    <mergeCell ref="H60:H62"/>
    <mergeCell ref="I63:I65"/>
    <mergeCell ref="J63:J65"/>
    <mergeCell ref="K63:K65"/>
    <mergeCell ref="L63:L65"/>
    <mergeCell ref="A63:A65"/>
    <mergeCell ref="B63:B65"/>
    <mergeCell ref="C63:G65"/>
    <mergeCell ref="H63:H65"/>
    <mergeCell ref="I66:I68"/>
    <mergeCell ref="J66:J68"/>
    <mergeCell ref="K66:K68"/>
    <mergeCell ref="L66:L68"/>
    <mergeCell ref="A66:A68"/>
    <mergeCell ref="B66:B68"/>
    <mergeCell ref="C66:G68"/>
    <mergeCell ref="H66:H68"/>
    <mergeCell ref="I69:I71"/>
    <mergeCell ref="J69:J71"/>
    <mergeCell ref="K69:K71"/>
    <mergeCell ref="L69:L71"/>
    <mergeCell ref="A69:A71"/>
    <mergeCell ref="B69:B71"/>
    <mergeCell ref="C69:G71"/>
    <mergeCell ref="H69:H71"/>
    <mergeCell ref="I72:I74"/>
    <mergeCell ref="J72:J74"/>
    <mergeCell ref="K72:K74"/>
    <mergeCell ref="L72:L74"/>
    <mergeCell ref="A72:A74"/>
    <mergeCell ref="B72:B74"/>
    <mergeCell ref="C72:G74"/>
    <mergeCell ref="H72:H74"/>
    <mergeCell ref="I75:I77"/>
    <mergeCell ref="J75:J77"/>
    <mergeCell ref="K75:K77"/>
    <mergeCell ref="L75:L77"/>
    <mergeCell ref="A75:A77"/>
    <mergeCell ref="B75:B77"/>
    <mergeCell ref="C75:G77"/>
    <mergeCell ref="H75:H77"/>
    <mergeCell ref="I78:I80"/>
    <mergeCell ref="J78:J80"/>
    <mergeCell ref="K78:K80"/>
    <mergeCell ref="L78:L80"/>
    <mergeCell ref="A78:A80"/>
    <mergeCell ref="B78:B80"/>
    <mergeCell ref="C78:G80"/>
    <mergeCell ref="H78:H80"/>
    <mergeCell ref="L81:L82"/>
    <mergeCell ref="A83:L84"/>
    <mergeCell ref="A81:E82"/>
    <mergeCell ref="F81:G82"/>
    <mergeCell ref="J81:J82"/>
    <mergeCell ref="K81:K82"/>
    <mergeCell ref="H81:H82"/>
    <mergeCell ref="I81:I82"/>
  </mergeCells>
  <phoneticPr fontId="0" type="noConversion"/>
  <conditionalFormatting sqref="A11:L11 A45:E80 H45:J80 K1:L7 K45:K77 A30:C33 I36 A36:C36 C39:E44 J30:K44 I30:I33 A42:B44 D30:E32 A39:B39 H30:H38 H39:I44">
    <cfRule type="cellIs" dxfId="2" priority="1" stopIfTrue="1" operator="equal">
      <formula>0</formula>
    </cfRule>
  </conditionalFormatting>
  <conditionalFormatting sqref="J81:J82 K78 K81">
    <cfRule type="cellIs" dxfId="1" priority="2" stopIfTrue="1" operator="equal">
      <formula>0</formula>
    </cfRule>
  </conditionalFormatting>
  <pageMargins left="0.39" right="0.41" top="0.61" bottom="0.984251969" header="0.4921259845" footer="0.492125984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43" zoomScale="75" workbookViewId="0">
      <selection activeCell="K82" sqref="K82"/>
    </sheetView>
  </sheetViews>
  <sheetFormatPr baseColWidth="10" defaultRowHeight="12.75" x14ac:dyDescent="0.2"/>
  <cols>
    <col min="1" max="1" width="3.85546875" style="3" customWidth="1"/>
    <col min="2" max="2" width="7.140625" style="3" customWidth="1"/>
    <col min="3" max="3" width="19.85546875" style="3" customWidth="1"/>
    <col min="4" max="4" width="21.28515625" style="3" customWidth="1"/>
    <col min="5" max="5" width="22.7109375" style="3" customWidth="1"/>
    <col min="6" max="6" width="12.5703125" style="3" customWidth="1"/>
    <col min="7" max="7" width="7.85546875" style="3" customWidth="1"/>
    <col min="8" max="8" width="9.140625" style="3" customWidth="1"/>
    <col min="9" max="9" width="6.7109375" style="3" customWidth="1"/>
    <col min="10" max="10" width="8.28515625" style="3" customWidth="1"/>
    <col min="11" max="11" width="22.140625" style="3" customWidth="1"/>
    <col min="12" max="13" width="22.85546875" style="3" customWidth="1"/>
    <col min="14" max="14" width="5.28515625" style="3" customWidth="1"/>
    <col min="15" max="15" width="23.7109375" style="3" customWidth="1"/>
    <col min="16" max="16384" width="11.42578125" style="3"/>
  </cols>
  <sheetData>
    <row r="1" spans="1:14" ht="25.5" x14ac:dyDescent="0.2">
      <c r="A1" s="438" t="s">
        <v>121</v>
      </c>
      <c r="B1" s="767"/>
      <c r="C1" s="600"/>
      <c r="D1" s="770" t="s">
        <v>122</v>
      </c>
      <c r="E1" s="605"/>
      <c r="F1" s="605"/>
      <c r="G1" s="605"/>
      <c r="H1" s="605"/>
      <c r="I1" s="605"/>
      <c r="J1" s="605"/>
      <c r="K1" s="771"/>
      <c r="L1" s="8" t="s">
        <v>67</v>
      </c>
      <c r="M1" s="774">
        <f>Process!R1</f>
        <v>41775</v>
      </c>
      <c r="N1" s="775"/>
    </row>
    <row r="2" spans="1:14" x14ac:dyDescent="0.2">
      <c r="A2" s="601"/>
      <c r="B2" s="768"/>
      <c r="C2" s="602"/>
      <c r="D2" s="607"/>
      <c r="E2" s="607"/>
      <c r="F2" s="607"/>
      <c r="G2" s="607"/>
      <c r="H2" s="607"/>
      <c r="I2" s="607"/>
      <c r="J2" s="607"/>
      <c r="K2" s="772"/>
      <c r="L2" s="6" t="s">
        <v>2</v>
      </c>
      <c r="M2" s="763" t="str">
        <f>Process!R2</f>
        <v>PJ</v>
      </c>
      <c r="N2" s="764"/>
    </row>
    <row r="3" spans="1:14" x14ac:dyDescent="0.2">
      <c r="A3" s="601"/>
      <c r="B3" s="768"/>
      <c r="C3" s="602"/>
      <c r="D3" s="607"/>
      <c r="E3" s="607"/>
      <c r="F3" s="607"/>
      <c r="G3" s="607"/>
      <c r="H3" s="607"/>
      <c r="I3" s="607"/>
      <c r="J3" s="607"/>
      <c r="K3" s="772"/>
      <c r="L3" s="6" t="s">
        <v>4</v>
      </c>
      <c r="M3" s="763" t="str">
        <f>Process!R3</f>
        <v>YC RICCI</v>
      </c>
      <c r="N3" s="764"/>
    </row>
    <row r="4" spans="1:14" ht="13.5" thickBot="1" x14ac:dyDescent="0.25">
      <c r="A4" s="601"/>
      <c r="B4" s="768"/>
      <c r="C4" s="602"/>
      <c r="D4" s="609"/>
      <c r="E4" s="609"/>
      <c r="F4" s="609"/>
      <c r="G4" s="609"/>
      <c r="H4" s="609"/>
      <c r="I4" s="609"/>
      <c r="J4" s="609"/>
      <c r="K4" s="773"/>
      <c r="L4" s="6" t="s">
        <v>6</v>
      </c>
      <c r="M4" s="763" t="str">
        <f>Process!R4</f>
        <v>TA6V</v>
      </c>
      <c r="N4" s="764"/>
    </row>
    <row r="5" spans="1:14" ht="18" x14ac:dyDescent="0.2">
      <c r="A5" s="601"/>
      <c r="B5" s="768"/>
      <c r="C5" s="602"/>
      <c r="D5" s="456" t="s">
        <v>7</v>
      </c>
      <c r="E5" s="776"/>
      <c r="F5" s="777" t="s">
        <v>8</v>
      </c>
      <c r="G5" s="780" t="str">
        <f>Process!I6</f>
        <v>Ø330 mm</v>
      </c>
      <c r="H5" s="780"/>
      <c r="I5" s="780"/>
      <c r="J5" s="780"/>
      <c r="K5" s="781"/>
      <c r="L5" s="6" t="s">
        <v>10</v>
      </c>
      <c r="M5" s="763" t="str">
        <f>Process!R5</f>
        <v>TA6V</v>
      </c>
      <c r="N5" s="764"/>
    </row>
    <row r="6" spans="1:14" x14ac:dyDescent="0.2">
      <c r="A6" s="601"/>
      <c r="B6" s="768"/>
      <c r="C6" s="602"/>
      <c r="D6" s="587">
        <f>Process!D7</f>
        <v>0</v>
      </c>
      <c r="E6" s="580"/>
      <c r="F6" s="778"/>
      <c r="G6" s="782"/>
      <c r="H6" s="782"/>
      <c r="I6" s="782"/>
      <c r="J6" s="782"/>
      <c r="K6" s="783"/>
      <c r="L6" s="6" t="s">
        <v>68</v>
      </c>
      <c r="M6" s="763" t="str">
        <f>Process!R6</f>
        <v>4 BR330</v>
      </c>
      <c r="N6" s="764"/>
    </row>
    <row r="7" spans="1:14" ht="13.5" thickBot="1" x14ac:dyDescent="0.25">
      <c r="A7" s="603"/>
      <c r="B7" s="769"/>
      <c r="C7" s="604"/>
      <c r="D7" s="589"/>
      <c r="E7" s="581"/>
      <c r="F7" s="779"/>
      <c r="G7" s="784"/>
      <c r="H7" s="784"/>
      <c r="I7" s="784"/>
      <c r="J7" s="784"/>
      <c r="K7" s="785"/>
      <c r="L7" s="78" t="s">
        <v>12</v>
      </c>
      <c r="M7" s="765">
        <f>Process!R8</f>
        <v>0</v>
      </c>
      <c r="N7" s="766"/>
    </row>
    <row r="8" spans="1:14" ht="18.75" thickBot="1" x14ac:dyDescent="0.3">
      <c r="A8" s="79"/>
      <c r="B8" s="80"/>
      <c r="C8" s="80"/>
      <c r="D8" s="81"/>
      <c r="E8" s="81"/>
      <c r="F8" s="81"/>
      <c r="G8" s="81"/>
      <c r="H8" s="81"/>
      <c r="I8" s="81"/>
      <c r="J8" s="81"/>
      <c r="K8" s="81"/>
      <c r="L8" s="82"/>
      <c r="M8" s="83"/>
      <c r="N8" s="84"/>
    </row>
    <row r="9" spans="1:14" ht="21.95" customHeight="1" thickBot="1" x14ac:dyDescent="0.25">
      <c r="A9" s="85"/>
      <c r="B9" s="597" t="s">
        <v>57</v>
      </c>
      <c r="C9" s="699"/>
      <c r="D9" s="699"/>
      <c r="E9" s="699"/>
      <c r="F9" s="699"/>
      <c r="G9" s="699"/>
      <c r="H9" s="699"/>
      <c r="I9" s="699"/>
      <c r="J9" s="699"/>
      <c r="K9" s="699"/>
      <c r="L9" s="699"/>
      <c r="M9" s="700"/>
      <c r="N9" s="86"/>
    </row>
    <row r="10" spans="1:14" ht="21" customHeight="1" x14ac:dyDescent="0.2">
      <c r="A10" s="87"/>
      <c r="B10" s="88" t="s">
        <v>17</v>
      </c>
      <c r="C10" s="89" t="s">
        <v>58</v>
      </c>
      <c r="D10" s="558" t="s">
        <v>59</v>
      </c>
      <c r="E10" s="558"/>
      <c r="F10" s="558" t="s">
        <v>36</v>
      </c>
      <c r="G10" s="558"/>
      <c r="H10" s="701" t="s">
        <v>60</v>
      </c>
      <c r="I10" s="702"/>
      <c r="J10" s="703"/>
      <c r="K10" s="91" t="s">
        <v>61</v>
      </c>
      <c r="L10" s="90" t="s">
        <v>62</v>
      </c>
      <c r="M10" s="92" t="s">
        <v>63</v>
      </c>
      <c r="N10" s="93"/>
    </row>
    <row r="11" spans="1:14" ht="21.75" customHeight="1" thickBot="1" x14ac:dyDescent="0.25">
      <c r="A11" s="94"/>
      <c r="B11" s="95">
        <f>Process!A81</f>
        <v>4</v>
      </c>
      <c r="C11" s="96" t="s">
        <v>52</v>
      </c>
      <c r="D11" s="584">
        <f>Process!F71</f>
        <v>330</v>
      </c>
      <c r="E11" s="584"/>
      <c r="F11" s="583">
        <f>Process!G71</f>
        <v>0</v>
      </c>
      <c r="G11" s="584"/>
      <c r="H11" s="677" t="s">
        <v>64</v>
      </c>
      <c r="I11" s="678"/>
      <c r="J11" s="679"/>
      <c r="K11" s="98" t="s">
        <v>65</v>
      </c>
      <c r="L11" s="99">
        <f>M11/B11</f>
        <v>1356</v>
      </c>
      <c r="M11" s="147">
        <f>Process!M71</f>
        <v>5424</v>
      </c>
      <c r="N11" s="101"/>
    </row>
    <row r="12" spans="1:14" ht="15" x14ac:dyDescent="0.2">
      <c r="A12" s="102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105"/>
      <c r="N12" s="101"/>
    </row>
    <row r="13" spans="1:14" ht="15.75" thickBot="1" x14ac:dyDescent="0.25">
      <c r="A13" s="102"/>
      <c r="B13" s="103"/>
      <c r="C13" s="103"/>
      <c r="D13" s="104"/>
      <c r="E13" s="104"/>
      <c r="F13" s="104"/>
      <c r="G13" s="104"/>
      <c r="H13" s="104"/>
      <c r="I13" s="104"/>
      <c r="J13" s="104"/>
      <c r="K13" s="104"/>
      <c r="L13" s="105"/>
      <c r="M13" s="105"/>
      <c r="N13" s="101"/>
    </row>
    <row r="14" spans="1:14" ht="21.95" customHeight="1" thickBot="1" x14ac:dyDescent="0.25">
      <c r="A14" s="102"/>
      <c r="B14" s="597" t="s">
        <v>69</v>
      </c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8"/>
      <c r="N14" s="101"/>
    </row>
    <row r="15" spans="1:14" ht="15" x14ac:dyDescent="0.2">
      <c r="A15" s="102"/>
      <c r="B15" s="755" t="s">
        <v>70</v>
      </c>
      <c r="C15" s="756"/>
      <c r="D15" s="746" t="s">
        <v>71</v>
      </c>
      <c r="E15" s="747"/>
      <c r="F15" s="747"/>
      <c r="G15" s="746" t="s">
        <v>72</v>
      </c>
      <c r="H15" s="747"/>
      <c r="I15" s="701" t="s">
        <v>73</v>
      </c>
      <c r="J15" s="660"/>
      <c r="K15" s="660"/>
      <c r="L15" s="760"/>
      <c r="M15" s="761"/>
      <c r="N15" s="101"/>
    </row>
    <row r="16" spans="1:14" ht="30" x14ac:dyDescent="0.2">
      <c r="A16" s="102"/>
      <c r="B16" s="757"/>
      <c r="C16" s="758"/>
      <c r="D16" s="759"/>
      <c r="E16" s="759"/>
      <c r="F16" s="759"/>
      <c r="G16" s="759"/>
      <c r="H16" s="759"/>
      <c r="I16" s="746" t="s">
        <v>74</v>
      </c>
      <c r="J16" s="762"/>
      <c r="K16" s="106" t="s">
        <v>75</v>
      </c>
      <c r="L16" s="107" t="s">
        <v>76</v>
      </c>
      <c r="M16" s="108" t="s">
        <v>77</v>
      </c>
      <c r="N16" s="101"/>
    </row>
    <row r="17" spans="1:14" ht="20.25" customHeight="1" x14ac:dyDescent="0.2">
      <c r="A17" s="102"/>
      <c r="B17" s="109" t="s">
        <v>78</v>
      </c>
      <c r="C17" s="110">
        <v>0</v>
      </c>
      <c r="D17" s="748" t="s">
        <v>26</v>
      </c>
      <c r="E17" s="748"/>
      <c r="F17" s="748"/>
      <c r="G17" s="749">
        <f>Process!M12</f>
        <v>7250</v>
      </c>
      <c r="H17" s="750"/>
      <c r="I17" s="751"/>
      <c r="J17" s="751"/>
      <c r="K17" s="111">
        <v>0</v>
      </c>
      <c r="L17" s="168">
        <f>E72</f>
        <v>14.074074074074073</v>
      </c>
      <c r="M17" s="112">
        <f>'[3]Synthèse-Prix'!$F$66</f>
        <v>4.8352171361405114</v>
      </c>
      <c r="N17" s="101"/>
    </row>
    <row r="18" spans="1:14" ht="18" customHeight="1" thickBot="1" x14ac:dyDescent="0.25">
      <c r="A18" s="102"/>
      <c r="B18" s="95" t="s">
        <v>28</v>
      </c>
      <c r="C18" s="113">
        <v>0</v>
      </c>
      <c r="D18" s="752" t="s">
        <v>26</v>
      </c>
      <c r="E18" s="752"/>
      <c r="F18" s="752"/>
      <c r="G18" s="584">
        <v>0</v>
      </c>
      <c r="H18" s="753"/>
      <c r="I18" s="754" t="s">
        <v>3</v>
      </c>
      <c r="J18" s="754"/>
      <c r="K18" s="115" t="s">
        <v>3</v>
      </c>
      <c r="L18" s="115" t="s">
        <v>3</v>
      </c>
      <c r="M18" s="116">
        <v>0</v>
      </c>
      <c r="N18" s="101"/>
    </row>
    <row r="19" spans="1:14" ht="15" x14ac:dyDescent="0.2">
      <c r="A19" s="117"/>
      <c r="B19" s="103"/>
      <c r="C19" s="103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1"/>
    </row>
    <row r="20" spans="1:14" ht="15.75" thickBot="1" x14ac:dyDescent="0.25">
      <c r="A20" s="117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21.95" customHeight="1" thickBot="1" x14ac:dyDescent="0.25">
      <c r="A21" s="39"/>
      <c r="B21" s="741" t="s">
        <v>79</v>
      </c>
      <c r="C21" s="742"/>
      <c r="D21" s="742"/>
      <c r="E21" s="742"/>
      <c r="F21" s="742"/>
      <c r="G21" s="742"/>
      <c r="H21" s="742"/>
      <c r="I21" s="742"/>
      <c r="J21" s="742"/>
      <c r="K21" s="742"/>
      <c r="L21" s="742"/>
      <c r="M21" s="743"/>
      <c r="N21" s="41"/>
    </row>
    <row r="22" spans="1:14" ht="19.5" customHeight="1" x14ac:dyDescent="0.2">
      <c r="A22" s="39"/>
      <c r="B22" s="744"/>
      <c r="C22" s="745"/>
      <c r="D22" s="745"/>
      <c r="E22" s="745"/>
      <c r="F22" s="746" t="s">
        <v>80</v>
      </c>
      <c r="G22" s="746"/>
      <c r="H22" s="746"/>
      <c r="I22" s="746" t="s">
        <v>81</v>
      </c>
      <c r="J22" s="747"/>
      <c r="K22" s="747"/>
      <c r="L22" s="746" t="s">
        <v>82</v>
      </c>
      <c r="M22" s="344"/>
      <c r="N22" s="41"/>
    </row>
    <row r="23" spans="1:14" ht="18" customHeight="1" x14ac:dyDescent="0.2">
      <c r="A23" s="39"/>
      <c r="B23" s="738" t="s">
        <v>83</v>
      </c>
      <c r="C23" s="739"/>
      <c r="D23" s="740"/>
      <c r="E23" s="740"/>
      <c r="F23" s="497">
        <f>Process!I75</f>
        <v>197</v>
      </c>
      <c r="G23" s="497"/>
      <c r="H23" s="497"/>
      <c r="I23" s="509">
        <v>0</v>
      </c>
      <c r="J23" s="509"/>
      <c r="K23" s="509"/>
      <c r="L23" s="736">
        <f>F23*I23</f>
        <v>0</v>
      </c>
      <c r="M23" s="737"/>
      <c r="N23" s="41"/>
    </row>
    <row r="24" spans="1:14" ht="15" x14ac:dyDescent="0.2">
      <c r="A24" s="39"/>
      <c r="B24" s="738" t="s">
        <v>29</v>
      </c>
      <c r="C24" s="739"/>
      <c r="D24" s="740"/>
      <c r="E24" s="740"/>
      <c r="F24" s="497">
        <f>Process!J75</f>
        <v>284</v>
      </c>
      <c r="G24" s="497"/>
      <c r="H24" s="497"/>
      <c r="I24" s="509">
        <v>0</v>
      </c>
      <c r="J24" s="509"/>
      <c r="K24" s="509"/>
      <c r="L24" s="736">
        <f>F24*I24</f>
        <v>0</v>
      </c>
      <c r="M24" s="737"/>
      <c r="N24" s="41"/>
    </row>
    <row r="25" spans="1:14" ht="15" x14ac:dyDescent="0.2">
      <c r="A25" s="39"/>
      <c r="B25" s="738" t="s">
        <v>30</v>
      </c>
      <c r="C25" s="739"/>
      <c r="D25" s="740"/>
      <c r="E25" s="740"/>
      <c r="F25" s="497">
        <f>Process!K75</f>
        <v>827</v>
      </c>
      <c r="G25" s="497"/>
      <c r="H25" s="497"/>
      <c r="I25" s="509">
        <f>E73</f>
        <v>4.1900000000000004</v>
      </c>
      <c r="J25" s="509"/>
      <c r="K25" s="509"/>
      <c r="L25" s="736">
        <f>F25*I25</f>
        <v>3465.13</v>
      </c>
      <c r="M25" s="737"/>
      <c r="N25" s="41"/>
    </row>
    <row r="26" spans="1:14" ht="15.75" thickBot="1" x14ac:dyDescent="0.25">
      <c r="A26" s="39"/>
      <c r="B26" s="732" t="s">
        <v>31</v>
      </c>
      <c r="C26" s="733"/>
      <c r="D26" s="734"/>
      <c r="E26" s="734"/>
      <c r="F26" s="735">
        <f>Process!L75</f>
        <v>518</v>
      </c>
      <c r="G26" s="735"/>
      <c r="H26" s="735"/>
      <c r="I26" s="509">
        <f>E74</f>
        <v>2.0950000000000002</v>
      </c>
      <c r="J26" s="509"/>
      <c r="K26" s="509"/>
      <c r="L26" s="736">
        <f>F26*I26</f>
        <v>1085.21</v>
      </c>
      <c r="M26" s="737"/>
      <c r="N26" s="41"/>
    </row>
    <row r="27" spans="1:14" ht="15" x14ac:dyDescent="0.2">
      <c r="A27" s="118"/>
      <c r="B27" s="730"/>
      <c r="C27" s="730"/>
      <c r="D27" s="730"/>
      <c r="E27" s="730"/>
      <c r="F27" s="730"/>
      <c r="G27" s="730"/>
      <c r="H27" s="730"/>
      <c r="I27" s="730"/>
      <c r="J27" s="730"/>
      <c r="K27" s="730"/>
      <c r="L27" s="731"/>
      <c r="M27" s="731"/>
      <c r="N27" s="119"/>
    </row>
    <row r="28" spans="1:14" ht="13.5" thickBot="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</row>
    <row r="29" spans="1:14" ht="21.95" customHeight="1" thickBot="1" x14ac:dyDescent="0.25">
      <c r="A29" s="39"/>
      <c r="B29" s="726" t="s">
        <v>84</v>
      </c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8"/>
      <c r="N29" s="41"/>
    </row>
    <row r="30" spans="1:14" ht="33.75" customHeight="1" x14ac:dyDescent="0.2">
      <c r="A30" s="39"/>
      <c r="B30" s="719"/>
      <c r="C30" s="720"/>
      <c r="D30" s="721" t="s">
        <v>85</v>
      </c>
      <c r="E30" s="722"/>
      <c r="F30" s="729" t="s">
        <v>86</v>
      </c>
      <c r="G30" s="729"/>
      <c r="H30" s="729" t="s">
        <v>87</v>
      </c>
      <c r="I30" s="729"/>
      <c r="J30" s="729"/>
      <c r="K30" s="185" t="s">
        <v>88</v>
      </c>
      <c r="L30" s="185" t="s">
        <v>89</v>
      </c>
      <c r="M30" s="121" t="s">
        <v>90</v>
      </c>
      <c r="N30" s="41"/>
    </row>
    <row r="31" spans="1:14" ht="22.5" customHeight="1" x14ac:dyDescent="0.2">
      <c r="A31" s="39"/>
      <c r="B31" s="704" t="s">
        <v>23</v>
      </c>
      <c r="C31" s="705"/>
      <c r="D31" s="724">
        <f>Process!Q12-('Synthèse-Prix'!L25+'Synthèse-Prix'!L26)</f>
        <v>97486.697037037025</v>
      </c>
      <c r="E31" s="707"/>
      <c r="F31" s="725"/>
      <c r="G31" s="725"/>
      <c r="H31" s="725">
        <f>Process!Q71</f>
        <v>15117.765566666665</v>
      </c>
      <c r="I31" s="725"/>
      <c r="J31" s="725"/>
      <c r="K31" s="176">
        <f>Essais!K81</f>
        <v>2443.3815000000004</v>
      </c>
      <c r="L31" s="122">
        <f>F31+H31+K31</f>
        <v>17561.147066666665</v>
      </c>
      <c r="M31" s="186">
        <f>D31+L31</f>
        <v>115047.84410370368</v>
      </c>
      <c r="N31" s="41"/>
    </row>
    <row r="32" spans="1:14" ht="19.5" customHeight="1" thickBot="1" x14ac:dyDescent="0.25">
      <c r="A32" s="39"/>
      <c r="B32" s="279" t="s">
        <v>91</v>
      </c>
      <c r="C32" s="584"/>
      <c r="D32" s="708"/>
      <c r="E32" s="709"/>
      <c r="F32" s="585"/>
      <c r="G32" s="585"/>
      <c r="H32" s="585">
        <f>Process!R71</f>
        <v>5611.3272954924278</v>
      </c>
      <c r="I32" s="585"/>
      <c r="J32" s="585"/>
      <c r="K32" s="99">
        <f>Essais!K81</f>
        <v>2443.3815000000004</v>
      </c>
      <c r="L32" s="155">
        <f>F32+H32+K32</f>
        <v>8054.7087954924282</v>
      </c>
      <c r="M32" s="100">
        <f>D31+L32</f>
        <v>105541.40583252945</v>
      </c>
      <c r="N32" s="41"/>
    </row>
    <row r="33" spans="1:14" ht="19.5" customHeight="1" thickBot="1" x14ac:dyDescent="0.25">
      <c r="A33" s="39"/>
      <c r="B33" s="104"/>
      <c r="C33" s="104"/>
      <c r="D33" s="123"/>
      <c r="E33" s="104"/>
      <c r="F33" s="104"/>
      <c r="G33" s="104"/>
      <c r="H33" s="104"/>
      <c r="I33" s="104"/>
      <c r="J33" s="104"/>
      <c r="K33" s="124"/>
      <c r="L33" s="104"/>
      <c r="M33" s="124"/>
      <c r="N33" s="41"/>
    </row>
    <row r="34" spans="1:14" ht="21.95" customHeight="1" thickBot="1" x14ac:dyDescent="0.25">
      <c r="A34" s="39"/>
      <c r="B34" s="597" t="s">
        <v>92</v>
      </c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8"/>
      <c r="N34" s="41"/>
    </row>
    <row r="35" spans="1:14" ht="45" customHeight="1" x14ac:dyDescent="0.2">
      <c r="A35" s="39"/>
      <c r="B35" s="719"/>
      <c r="C35" s="720"/>
      <c r="D35" s="721" t="s">
        <v>93</v>
      </c>
      <c r="E35" s="722"/>
      <c r="F35" s="723" t="s">
        <v>94</v>
      </c>
      <c r="G35" s="723"/>
      <c r="H35" s="723" t="s">
        <v>95</v>
      </c>
      <c r="I35" s="723"/>
      <c r="J35" s="723"/>
      <c r="K35" s="120" t="s">
        <v>96</v>
      </c>
      <c r="L35" s="120" t="s">
        <v>97</v>
      </c>
      <c r="M35" s="121" t="s">
        <v>98</v>
      </c>
      <c r="N35" s="41"/>
    </row>
    <row r="36" spans="1:14" ht="19.5" customHeight="1" thickBot="1" x14ac:dyDescent="0.25">
      <c r="A36" s="39"/>
      <c r="B36" s="704" t="s">
        <v>23</v>
      </c>
      <c r="C36" s="705"/>
      <c r="D36" s="706">
        <f>D31/M11</f>
        <v>17.973211105648421</v>
      </c>
      <c r="E36" s="707"/>
      <c r="F36" s="710"/>
      <c r="G36" s="634"/>
      <c r="H36" s="711">
        <f>H31/M11</f>
        <v>2.7871986664208452</v>
      </c>
      <c r="I36" s="712"/>
      <c r="J36" s="713"/>
      <c r="K36" s="155">
        <f>K31/M57</f>
        <v>0.45047594026548682</v>
      </c>
      <c r="L36" s="205">
        <f>F36+H36+K36</f>
        <v>3.237674606686332</v>
      </c>
      <c r="M36" s="156">
        <f>D36+L36</f>
        <v>21.210885712334754</v>
      </c>
      <c r="N36" s="41"/>
    </row>
    <row r="37" spans="1:14" ht="19.5" customHeight="1" thickBot="1" x14ac:dyDescent="0.25">
      <c r="A37" s="39"/>
      <c r="B37" s="279" t="s">
        <v>91</v>
      </c>
      <c r="C37" s="584"/>
      <c r="D37" s="708"/>
      <c r="E37" s="709"/>
      <c r="F37" s="714"/>
      <c r="G37" s="715"/>
      <c r="H37" s="714">
        <f>H32/M11</f>
        <v>1.0345367432692529</v>
      </c>
      <c r="I37" s="716"/>
      <c r="J37" s="715"/>
      <c r="K37" s="206">
        <f>K32/M57</f>
        <v>0.45047594026548682</v>
      </c>
      <c r="L37" s="204">
        <f>F37+H37+K37</f>
        <v>1.4850126835347397</v>
      </c>
      <c r="M37" s="156">
        <f>D36+L37</f>
        <v>19.458223789183162</v>
      </c>
      <c r="N37" s="41"/>
    </row>
    <row r="38" spans="1:14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4" ht="13.5" thickBot="1" x14ac:dyDescent="0.25">
      <c r="A39" s="125"/>
      <c r="B39" s="126"/>
      <c r="C39" s="126"/>
      <c r="D39" s="126"/>
      <c r="E39" s="126"/>
      <c r="F39" s="126"/>
      <c r="G39" s="127"/>
      <c r="H39" s="40"/>
      <c r="I39" s="40"/>
      <c r="J39" s="40"/>
      <c r="K39" s="40"/>
      <c r="L39" s="40"/>
      <c r="M39" s="40"/>
      <c r="N39" s="41"/>
    </row>
    <row r="40" spans="1:14" x14ac:dyDescent="0.2">
      <c r="A40" s="94"/>
      <c r="B40" s="559" t="s">
        <v>66</v>
      </c>
      <c r="C40" s="560"/>
      <c r="D40" s="560"/>
      <c r="E40" s="560"/>
      <c r="F40" s="560"/>
      <c r="G40" s="560"/>
      <c r="H40" s="560"/>
      <c r="I40" s="560"/>
      <c r="J40" s="560"/>
      <c r="K40" s="560"/>
      <c r="L40" s="560"/>
      <c r="M40" s="561"/>
      <c r="N40" s="128"/>
    </row>
    <row r="41" spans="1:14" x14ac:dyDescent="0.2">
      <c r="A41" s="128"/>
      <c r="B41" s="562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4"/>
      <c r="N41" s="128"/>
    </row>
    <row r="42" spans="1:14" x14ac:dyDescent="0.2">
      <c r="A42" s="128"/>
      <c r="B42" s="562"/>
      <c r="C42" s="563"/>
      <c r="D42" s="563"/>
      <c r="E42" s="563"/>
      <c r="F42" s="563"/>
      <c r="G42" s="563"/>
      <c r="H42" s="563"/>
      <c r="I42" s="563"/>
      <c r="J42" s="563"/>
      <c r="K42" s="563"/>
      <c r="L42" s="563"/>
      <c r="M42" s="564"/>
      <c r="N42" s="128"/>
    </row>
    <row r="43" spans="1:14" x14ac:dyDescent="0.2">
      <c r="A43" s="128"/>
      <c r="B43" s="562"/>
      <c r="C43" s="563"/>
      <c r="D43" s="563"/>
      <c r="E43" s="563"/>
      <c r="F43" s="563"/>
      <c r="G43" s="563"/>
      <c r="H43" s="563"/>
      <c r="I43" s="563"/>
      <c r="J43" s="563"/>
      <c r="K43" s="563"/>
      <c r="L43" s="563"/>
      <c r="M43" s="564"/>
      <c r="N43" s="128"/>
    </row>
    <row r="44" spans="1:14" x14ac:dyDescent="0.2">
      <c r="A44" s="128"/>
      <c r="B44" s="562"/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564"/>
      <c r="N44" s="128"/>
    </row>
    <row r="45" spans="1:14" x14ac:dyDescent="0.2">
      <c r="A45" s="128"/>
      <c r="B45" s="562"/>
      <c r="C45" s="563"/>
      <c r="D45" s="563"/>
      <c r="E45" s="563"/>
      <c r="F45" s="563"/>
      <c r="G45" s="563"/>
      <c r="H45" s="563"/>
      <c r="I45" s="563"/>
      <c r="J45" s="563"/>
      <c r="K45" s="563"/>
      <c r="L45" s="563"/>
      <c r="M45" s="564"/>
      <c r="N45" s="128"/>
    </row>
    <row r="46" spans="1:14" x14ac:dyDescent="0.2">
      <c r="A46" s="128"/>
      <c r="B46" s="562"/>
      <c r="C46" s="563"/>
      <c r="D46" s="563"/>
      <c r="E46" s="563"/>
      <c r="F46" s="563"/>
      <c r="G46" s="563"/>
      <c r="H46" s="563"/>
      <c r="I46" s="563"/>
      <c r="J46" s="563"/>
      <c r="K46" s="563"/>
      <c r="L46" s="563"/>
      <c r="M46" s="564"/>
      <c r="N46" s="128"/>
    </row>
    <row r="47" spans="1:14" x14ac:dyDescent="0.2">
      <c r="A47" s="128"/>
      <c r="B47" s="562"/>
      <c r="C47" s="563"/>
      <c r="D47" s="563"/>
      <c r="E47" s="563"/>
      <c r="F47" s="563"/>
      <c r="G47" s="563"/>
      <c r="H47" s="563"/>
      <c r="I47" s="563"/>
      <c r="J47" s="563"/>
      <c r="K47" s="563"/>
      <c r="L47" s="563"/>
      <c r="M47" s="564"/>
      <c r="N47" s="128"/>
    </row>
    <row r="48" spans="1:14" x14ac:dyDescent="0.2">
      <c r="A48" s="128"/>
      <c r="B48" s="562"/>
      <c r="C48" s="563"/>
      <c r="D48" s="563"/>
      <c r="E48" s="563"/>
      <c r="F48" s="563"/>
      <c r="G48" s="563"/>
      <c r="H48" s="563"/>
      <c r="I48" s="563"/>
      <c r="J48" s="563"/>
      <c r="K48" s="563"/>
      <c r="L48" s="563"/>
      <c r="M48" s="564"/>
      <c r="N48" s="128"/>
    </row>
    <row r="49" spans="1:14" x14ac:dyDescent="0.2">
      <c r="A49" s="128"/>
      <c r="B49" s="562"/>
      <c r="C49" s="563"/>
      <c r="D49" s="563"/>
      <c r="E49" s="563"/>
      <c r="F49" s="563"/>
      <c r="G49" s="563"/>
      <c r="H49" s="563"/>
      <c r="I49" s="563"/>
      <c r="J49" s="563"/>
      <c r="K49" s="563"/>
      <c r="L49" s="563"/>
      <c r="M49" s="564"/>
      <c r="N49" s="128"/>
    </row>
    <row r="50" spans="1:14" ht="13.5" thickBot="1" x14ac:dyDescent="0.25">
      <c r="A50" s="128"/>
      <c r="B50" s="565"/>
      <c r="C50" s="566"/>
      <c r="D50" s="566"/>
      <c r="E50" s="566"/>
      <c r="F50" s="566"/>
      <c r="G50" s="566"/>
      <c r="H50" s="566"/>
      <c r="I50" s="566"/>
      <c r="J50" s="566"/>
      <c r="K50" s="566"/>
      <c r="L50" s="566"/>
      <c r="M50" s="567"/>
      <c r="N50" s="128"/>
    </row>
    <row r="51" spans="1:14" ht="66.75" customHeight="1" thickBot="1" x14ac:dyDescent="0.25">
      <c r="A51" s="102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9"/>
    </row>
    <row r="52" spans="1:14" ht="15.75" x14ac:dyDescent="0.2">
      <c r="A52" s="130"/>
      <c r="B52" s="693" t="s">
        <v>99</v>
      </c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695"/>
      <c r="N52" s="130"/>
    </row>
    <row r="53" spans="1:14" ht="16.5" thickBot="1" x14ac:dyDescent="0.25">
      <c r="A53" s="130"/>
      <c r="B53" s="696"/>
      <c r="C53" s="697"/>
      <c r="D53" s="697"/>
      <c r="E53" s="697"/>
      <c r="F53" s="697"/>
      <c r="G53" s="697"/>
      <c r="H53" s="697"/>
      <c r="I53" s="697"/>
      <c r="J53" s="697"/>
      <c r="K53" s="697"/>
      <c r="L53" s="697"/>
      <c r="M53" s="698"/>
      <c r="N53" s="130"/>
    </row>
    <row r="54" spans="1:14" ht="12.75" customHeight="1" thickBot="1" x14ac:dyDescent="0.25">
      <c r="A54" s="131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86"/>
    </row>
    <row r="55" spans="1:14" ht="21.95" customHeight="1" thickBot="1" x14ac:dyDescent="0.25">
      <c r="A55" s="131"/>
      <c r="B55" s="597" t="s">
        <v>57</v>
      </c>
      <c r="C55" s="699"/>
      <c r="D55" s="699"/>
      <c r="E55" s="699"/>
      <c r="F55" s="699"/>
      <c r="G55" s="699"/>
      <c r="H55" s="699"/>
      <c r="I55" s="699"/>
      <c r="J55" s="699"/>
      <c r="K55" s="699"/>
      <c r="L55" s="699"/>
      <c r="M55" s="700"/>
      <c r="N55" s="86"/>
    </row>
    <row r="56" spans="1:14" ht="21.75" customHeight="1" x14ac:dyDescent="0.2">
      <c r="A56" s="131"/>
      <c r="B56" s="88" t="s">
        <v>17</v>
      </c>
      <c r="C56" s="89" t="s">
        <v>58</v>
      </c>
      <c r="D56" s="558" t="s">
        <v>59</v>
      </c>
      <c r="E56" s="558"/>
      <c r="F56" s="558" t="s">
        <v>36</v>
      </c>
      <c r="G56" s="558"/>
      <c r="H56" s="701" t="s">
        <v>60</v>
      </c>
      <c r="I56" s="702"/>
      <c r="J56" s="703"/>
      <c r="K56" s="91" t="s">
        <v>61</v>
      </c>
      <c r="L56" s="90" t="s">
        <v>62</v>
      </c>
      <c r="M56" s="92" t="s">
        <v>63</v>
      </c>
      <c r="N56" s="86"/>
    </row>
    <row r="57" spans="1:14" ht="21.75" customHeight="1" thickBot="1" x14ac:dyDescent="0.25">
      <c r="A57" s="131"/>
      <c r="B57" s="95">
        <f>B11</f>
        <v>4</v>
      </c>
      <c r="C57" s="96" t="s">
        <v>52</v>
      </c>
      <c r="D57" s="584">
        <f>D11</f>
        <v>330</v>
      </c>
      <c r="E57" s="584"/>
      <c r="F57" s="583">
        <f>F11</f>
        <v>0</v>
      </c>
      <c r="G57" s="584"/>
      <c r="H57" s="677" t="str">
        <f>H11</f>
        <v>EC</v>
      </c>
      <c r="I57" s="678"/>
      <c r="J57" s="679"/>
      <c r="K57" s="98" t="str">
        <f>K11</f>
        <v>EN</v>
      </c>
      <c r="L57" s="154">
        <f>L11</f>
        <v>1356</v>
      </c>
      <c r="M57" s="147">
        <f>Process!M71</f>
        <v>5424</v>
      </c>
      <c r="N57" s="86"/>
    </row>
    <row r="58" spans="1:14" ht="21.75" customHeight="1" thickBot="1" x14ac:dyDescent="0.25">
      <c r="A58" s="131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86"/>
    </row>
    <row r="59" spans="1:14" ht="16.5" customHeight="1" x14ac:dyDescent="0.2">
      <c r="A59" s="131"/>
      <c r="B59" s="680" t="s">
        <v>100</v>
      </c>
      <c r="C59" s="681"/>
      <c r="D59" s="684" t="s">
        <v>101</v>
      </c>
      <c r="E59" s="685"/>
      <c r="F59" s="686">
        <v>0.05</v>
      </c>
      <c r="G59" s="687"/>
      <c r="H59" s="688" t="s">
        <v>102</v>
      </c>
      <c r="I59" s="689"/>
      <c r="J59" s="690"/>
      <c r="K59" s="668">
        <v>0.2</v>
      </c>
      <c r="L59" s="670" t="s">
        <v>103</v>
      </c>
      <c r="M59" s="672">
        <v>0.02</v>
      </c>
      <c r="N59" s="86"/>
    </row>
    <row r="60" spans="1:14" ht="16.5" thickBot="1" x14ac:dyDescent="0.25">
      <c r="A60" s="131"/>
      <c r="B60" s="682"/>
      <c r="C60" s="683"/>
      <c r="D60" s="673" t="s">
        <v>104</v>
      </c>
      <c r="E60" s="674"/>
      <c r="F60" s="675">
        <v>0.05</v>
      </c>
      <c r="G60" s="676"/>
      <c r="H60" s="682"/>
      <c r="I60" s="691"/>
      <c r="J60" s="692"/>
      <c r="K60" s="669"/>
      <c r="L60" s="671"/>
      <c r="M60" s="669"/>
      <c r="N60" s="86"/>
    </row>
    <row r="61" spans="1:14" ht="16.5" thickBot="1" x14ac:dyDescent="0.25">
      <c r="A61" s="13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86"/>
    </row>
    <row r="62" spans="1:14" ht="21" customHeight="1" x14ac:dyDescent="0.2">
      <c r="A62" s="131"/>
      <c r="B62" s="651"/>
      <c r="C62" s="652"/>
      <c r="D62" s="655" t="s">
        <v>105</v>
      </c>
      <c r="E62" s="656"/>
      <c r="F62" s="658" t="s">
        <v>106</v>
      </c>
      <c r="G62" s="659"/>
      <c r="H62" s="659"/>
      <c r="I62" s="659"/>
      <c r="J62" s="660"/>
      <c r="K62" s="660"/>
      <c r="L62" s="661" t="s">
        <v>107</v>
      </c>
      <c r="M62" s="662"/>
      <c r="N62" s="86"/>
    </row>
    <row r="63" spans="1:14" ht="16.5" thickBot="1" x14ac:dyDescent="0.25">
      <c r="A63" s="131"/>
      <c r="B63" s="653"/>
      <c r="C63" s="654"/>
      <c r="D63" s="657"/>
      <c r="E63" s="654"/>
      <c r="F63" s="663" t="s">
        <v>23</v>
      </c>
      <c r="G63" s="664"/>
      <c r="H63" s="664"/>
      <c r="I63" s="665"/>
      <c r="J63" s="666" t="s">
        <v>91</v>
      </c>
      <c r="K63" s="667"/>
      <c r="L63" s="133" t="s">
        <v>23</v>
      </c>
      <c r="M63" s="134" t="s">
        <v>91</v>
      </c>
      <c r="N63" s="86"/>
    </row>
    <row r="64" spans="1:14" ht="36" customHeight="1" x14ac:dyDescent="0.2">
      <c r="A64" s="131"/>
      <c r="B64" s="644" t="s">
        <v>108</v>
      </c>
      <c r="C64" s="645"/>
      <c r="D64" s="646">
        <f>D31*(1+M59)</f>
        <v>99436.430977777767</v>
      </c>
      <c r="E64" s="647"/>
      <c r="F64" s="646">
        <f>$H31+($H31*$F59)+($H31*$F60)+$K31+($K31*$K59)</f>
        <v>19561.599923333331</v>
      </c>
      <c r="G64" s="648"/>
      <c r="H64" s="648">
        <f>$H32+($H32*$F59)+($H32*$F60)+$K32+($K32*$K59)</f>
        <v>9104.517825041672</v>
      </c>
      <c r="I64" s="647"/>
      <c r="J64" s="649">
        <f>H32+(H32*F59)+(H32*F60)+K32+(K32*K59)</f>
        <v>9104.517825041672</v>
      </c>
      <c r="K64" s="650"/>
      <c r="L64" s="135">
        <f>F64+$D64</f>
        <v>118998.03090111109</v>
      </c>
      <c r="M64" s="135">
        <f>J64+D64</f>
        <v>108540.94880281945</v>
      </c>
      <c r="N64" s="86"/>
    </row>
    <row r="65" spans="1:15" ht="36" customHeight="1" thickBot="1" x14ac:dyDescent="0.25">
      <c r="A65" s="131"/>
      <c r="B65" s="637" t="s">
        <v>109</v>
      </c>
      <c r="C65" s="638"/>
      <c r="D65" s="639">
        <f>D64/B57</f>
        <v>24859.107744444442</v>
      </c>
      <c r="E65" s="640"/>
      <c r="F65" s="639">
        <f>F64/$B57</f>
        <v>4890.3999808333328</v>
      </c>
      <c r="G65" s="641"/>
      <c r="H65" s="641">
        <f>H64/$B57</f>
        <v>2276.129456260418</v>
      </c>
      <c r="I65" s="640"/>
      <c r="J65" s="642">
        <f>J64/B57</f>
        <v>2276.129456260418</v>
      </c>
      <c r="K65" s="643"/>
      <c r="L65" s="135">
        <f>F65+$D65</f>
        <v>29749.507725277774</v>
      </c>
      <c r="M65" s="135">
        <f>J65+D65</f>
        <v>27135.237200704862</v>
      </c>
      <c r="N65" s="86"/>
      <c r="O65" s="792" t="s">
        <v>172</v>
      </c>
    </row>
    <row r="66" spans="1:15" ht="43.5" customHeight="1" thickBot="1" x14ac:dyDescent="0.25">
      <c r="A66" s="102"/>
      <c r="B66" s="631" t="s">
        <v>110</v>
      </c>
      <c r="C66" s="632"/>
      <c r="D66" s="633">
        <f>D64/M57</f>
        <v>18.332675327761386</v>
      </c>
      <c r="E66" s="634"/>
      <c r="F66" s="215">
        <f>F64/$M57</f>
        <v>3.6064896613815138</v>
      </c>
      <c r="G66" s="216"/>
      <c r="H66" s="216"/>
      <c r="I66" s="214"/>
      <c r="J66" s="635">
        <f>J64/M57</f>
        <v>1.6785615459147625</v>
      </c>
      <c r="K66" s="636"/>
      <c r="L66" s="202">
        <f>F66+$D66</f>
        <v>21.939164989142899</v>
      </c>
      <c r="M66" s="202">
        <f>J66+D66</f>
        <v>20.011236873676147</v>
      </c>
      <c r="N66" s="86"/>
      <c r="O66" s="792">
        <f>D66+J66*1.3</f>
        <v>20.514805337450579</v>
      </c>
    </row>
    <row r="67" spans="1:15" ht="21.75" customHeight="1" thickBot="1" x14ac:dyDescent="0.25">
      <c r="A67" s="102"/>
      <c r="B67" s="789" t="s">
        <v>170</v>
      </c>
      <c r="C67" s="790"/>
      <c r="D67" s="790"/>
      <c r="E67" s="790"/>
      <c r="F67" s="790"/>
      <c r="G67" s="790"/>
      <c r="H67" s="790"/>
      <c r="I67" s="790"/>
      <c r="J67" s="790"/>
      <c r="K67" s="790"/>
      <c r="L67" s="790">
        <f>D66*1.1+F66*1.3</f>
        <v>24.854379420333494</v>
      </c>
      <c r="M67" s="790">
        <f>D66*1.1+J66*1.3</f>
        <v>22.348072870226719</v>
      </c>
      <c r="N67" s="129"/>
      <c r="O67" s="792">
        <f>D66*1.1+J66*1.3*1.3</f>
        <v>23.002711873133475</v>
      </c>
    </row>
    <row r="68" spans="1:15" ht="21.75" customHeight="1" thickBot="1" x14ac:dyDescent="0.25">
      <c r="A68" s="102"/>
      <c r="B68" s="789" t="s">
        <v>171</v>
      </c>
      <c r="C68" s="790"/>
      <c r="D68" s="791">
        <v>1.35</v>
      </c>
      <c r="E68" s="790"/>
      <c r="F68" s="790"/>
      <c r="G68" s="790"/>
      <c r="H68" s="790"/>
      <c r="I68" s="790"/>
      <c r="J68" s="790"/>
      <c r="K68" s="790"/>
      <c r="L68" s="793">
        <f>L67*$D$68</f>
        <v>33.553412217450216</v>
      </c>
      <c r="M68" s="793">
        <f>M67*$D$68</f>
        <v>30.169898374806074</v>
      </c>
      <c r="N68" s="129"/>
      <c r="O68" s="794">
        <f>O67*$D$68</f>
        <v>31.053661028730193</v>
      </c>
    </row>
    <row r="69" spans="1:15" ht="21.95" customHeight="1" thickBot="1" x14ac:dyDescent="0.25">
      <c r="A69" s="102"/>
      <c r="B69" s="622"/>
      <c r="C69" s="598"/>
      <c r="D69" s="598"/>
      <c r="E69" s="598"/>
      <c r="F69" s="598"/>
      <c r="G69" s="598"/>
      <c r="H69" s="598"/>
      <c r="I69" s="598"/>
      <c r="J69" s="598"/>
      <c r="K69" s="598"/>
      <c r="L69" s="598"/>
      <c r="M69" s="599"/>
      <c r="N69" s="129"/>
    </row>
    <row r="70" spans="1:15" ht="13.5" thickBot="1" x14ac:dyDescent="0.25">
      <c r="A70" s="102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9"/>
    </row>
    <row r="71" spans="1:15" ht="23.25" customHeight="1" thickBot="1" x14ac:dyDescent="0.25">
      <c r="A71" s="102"/>
      <c r="B71" s="626" t="s">
        <v>126</v>
      </c>
      <c r="C71" s="627"/>
      <c r="D71" s="627"/>
      <c r="E71" s="628"/>
      <c r="F71" s="136"/>
      <c r="G71" s="136"/>
      <c r="H71" s="136"/>
      <c r="I71" s="623"/>
      <c r="J71" s="624"/>
      <c r="K71" s="625"/>
      <c r="L71" s="177" t="s">
        <v>23</v>
      </c>
      <c r="M71" s="178" t="s">
        <v>91</v>
      </c>
      <c r="N71" s="129"/>
    </row>
    <row r="72" spans="1:15" ht="23.25" customHeight="1" thickBot="1" x14ac:dyDescent="0.25">
      <c r="A72" s="102"/>
      <c r="B72" s="613" t="s">
        <v>127</v>
      </c>
      <c r="C72" s="614"/>
      <c r="D72" s="614"/>
      <c r="E72" s="179">
        <f>F72/D68</f>
        <v>14.074074074074073</v>
      </c>
      <c r="F72" s="629">
        <v>19</v>
      </c>
      <c r="G72" s="630"/>
      <c r="H72" s="136"/>
      <c r="I72" s="615" t="s">
        <v>128</v>
      </c>
      <c r="J72" s="616"/>
      <c r="K72" s="616"/>
      <c r="L72" s="180">
        <f>D64/L64</f>
        <v>0.83561408726511388</v>
      </c>
      <c r="M72" s="181">
        <f>D64/M64</f>
        <v>0.91611905068582578</v>
      </c>
      <c r="N72" s="129"/>
    </row>
    <row r="73" spans="1:15" ht="23.25" customHeight="1" x14ac:dyDescent="0.2">
      <c r="A73" s="102"/>
      <c r="B73" s="613" t="s">
        <v>129</v>
      </c>
      <c r="C73" s="614"/>
      <c r="D73" s="614"/>
      <c r="E73" s="179">
        <f>4.19</f>
        <v>4.1900000000000004</v>
      </c>
      <c r="F73" s="136"/>
      <c r="G73" s="136"/>
      <c r="H73" s="136"/>
      <c r="I73" s="615" t="s">
        <v>130</v>
      </c>
      <c r="J73" s="616"/>
      <c r="K73" s="616"/>
      <c r="L73" s="180">
        <f>F64/L64</f>
        <v>0.16438591273488612</v>
      </c>
      <c r="M73" s="181">
        <f>J64/M64</f>
        <v>8.3880949314174169E-2</v>
      </c>
      <c r="N73" s="129"/>
    </row>
    <row r="74" spans="1:15" ht="23.25" customHeight="1" thickBot="1" x14ac:dyDescent="0.25">
      <c r="A74" s="102"/>
      <c r="B74" s="617" t="s">
        <v>131</v>
      </c>
      <c r="C74" s="618"/>
      <c r="D74" s="618"/>
      <c r="E74" s="182">
        <f>E73/2</f>
        <v>2.0950000000000002</v>
      </c>
      <c r="F74" s="136"/>
      <c r="G74" s="136"/>
      <c r="H74" s="136"/>
      <c r="I74" s="619"/>
      <c r="J74" s="620"/>
      <c r="K74" s="621"/>
      <c r="L74" s="183"/>
      <c r="M74" s="184"/>
      <c r="N74" s="129"/>
    </row>
    <row r="75" spans="1:15" ht="13.5" thickBot="1" x14ac:dyDescent="0.25">
      <c r="A75" s="66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76"/>
    </row>
  </sheetData>
  <sheetProtection selectLockedCells="1"/>
  <mergeCells count="126">
    <mergeCell ref="M1:N1"/>
    <mergeCell ref="M2:N2"/>
    <mergeCell ref="M3:N3"/>
    <mergeCell ref="M4:N4"/>
    <mergeCell ref="D5:E5"/>
    <mergeCell ref="F5:F7"/>
    <mergeCell ref="G5:K7"/>
    <mergeCell ref="D10:E10"/>
    <mergeCell ref="F10:G10"/>
    <mergeCell ref="H10:J10"/>
    <mergeCell ref="M5:N5"/>
    <mergeCell ref="D6:E7"/>
    <mergeCell ref="M6:N6"/>
    <mergeCell ref="M7:N7"/>
    <mergeCell ref="B9:M9"/>
    <mergeCell ref="A1:C7"/>
    <mergeCell ref="D1:K4"/>
    <mergeCell ref="D11:E11"/>
    <mergeCell ref="F11:G11"/>
    <mergeCell ref="H11:J11"/>
    <mergeCell ref="B14:M14"/>
    <mergeCell ref="B15:C16"/>
    <mergeCell ref="D15:F16"/>
    <mergeCell ref="G15:H16"/>
    <mergeCell ref="I15:M15"/>
    <mergeCell ref="I16:J16"/>
    <mergeCell ref="D17:F17"/>
    <mergeCell ref="G17:H17"/>
    <mergeCell ref="I17:J17"/>
    <mergeCell ref="D18:F18"/>
    <mergeCell ref="G18:H18"/>
    <mergeCell ref="I18:J18"/>
    <mergeCell ref="B23:E23"/>
    <mergeCell ref="F23:H23"/>
    <mergeCell ref="I23:K23"/>
    <mergeCell ref="L23:M23"/>
    <mergeCell ref="B21:M21"/>
    <mergeCell ref="B22:E22"/>
    <mergeCell ref="F22:H22"/>
    <mergeCell ref="I22:K22"/>
    <mergeCell ref="L22:M22"/>
    <mergeCell ref="B25:E25"/>
    <mergeCell ref="F25:H25"/>
    <mergeCell ref="I25:K25"/>
    <mergeCell ref="L25:M25"/>
    <mergeCell ref="B24:E24"/>
    <mergeCell ref="F24:H24"/>
    <mergeCell ref="I24:K24"/>
    <mergeCell ref="L24:M24"/>
    <mergeCell ref="B27:E27"/>
    <mergeCell ref="F27:H27"/>
    <mergeCell ref="I27:K27"/>
    <mergeCell ref="L27:M27"/>
    <mergeCell ref="B26:E26"/>
    <mergeCell ref="F26:H26"/>
    <mergeCell ref="I26:K26"/>
    <mergeCell ref="L26:M26"/>
    <mergeCell ref="F32:G32"/>
    <mergeCell ref="H32:J32"/>
    <mergeCell ref="B29:M29"/>
    <mergeCell ref="B30:C30"/>
    <mergeCell ref="D30:E30"/>
    <mergeCell ref="F30:G30"/>
    <mergeCell ref="H30:J30"/>
    <mergeCell ref="B34:M34"/>
    <mergeCell ref="B35:C35"/>
    <mergeCell ref="D35:E35"/>
    <mergeCell ref="F35:G35"/>
    <mergeCell ref="H35:J35"/>
    <mergeCell ref="B31:C31"/>
    <mergeCell ref="D31:E32"/>
    <mergeCell ref="F31:G31"/>
    <mergeCell ref="H31:J31"/>
    <mergeCell ref="B32:C32"/>
    <mergeCell ref="B36:C36"/>
    <mergeCell ref="D36:E37"/>
    <mergeCell ref="F36:G36"/>
    <mergeCell ref="H36:J36"/>
    <mergeCell ref="B37:C37"/>
    <mergeCell ref="F37:G37"/>
    <mergeCell ref="H37:J37"/>
    <mergeCell ref="B40:M50"/>
    <mergeCell ref="B52:M53"/>
    <mergeCell ref="B55:M55"/>
    <mergeCell ref="D56:E56"/>
    <mergeCell ref="F56:G56"/>
    <mergeCell ref="H56:J56"/>
    <mergeCell ref="D60:E60"/>
    <mergeCell ref="F60:G60"/>
    <mergeCell ref="D57:E57"/>
    <mergeCell ref="F57:G57"/>
    <mergeCell ref="H57:J57"/>
    <mergeCell ref="B59:C60"/>
    <mergeCell ref="D59:E59"/>
    <mergeCell ref="F59:G59"/>
    <mergeCell ref="H59:J60"/>
    <mergeCell ref="L62:M62"/>
    <mergeCell ref="F63:I63"/>
    <mergeCell ref="J63:K63"/>
    <mergeCell ref="K59:K60"/>
    <mergeCell ref="L59:L60"/>
    <mergeCell ref="M59:M60"/>
    <mergeCell ref="B64:C64"/>
    <mergeCell ref="D64:E64"/>
    <mergeCell ref="F64:I64"/>
    <mergeCell ref="J64:K64"/>
    <mergeCell ref="B62:C63"/>
    <mergeCell ref="D62:E63"/>
    <mergeCell ref="F62:K62"/>
    <mergeCell ref="B66:C66"/>
    <mergeCell ref="D66:E66"/>
    <mergeCell ref="J66:K66"/>
    <mergeCell ref="B65:C65"/>
    <mergeCell ref="D65:E65"/>
    <mergeCell ref="F65:I65"/>
    <mergeCell ref="J65:K65"/>
    <mergeCell ref="B73:D73"/>
    <mergeCell ref="I73:K73"/>
    <mergeCell ref="B74:D74"/>
    <mergeCell ref="I74:K74"/>
    <mergeCell ref="B69:M69"/>
    <mergeCell ref="I71:K71"/>
    <mergeCell ref="B71:E71"/>
    <mergeCell ref="B72:D72"/>
    <mergeCell ref="I72:K72"/>
    <mergeCell ref="F72:G72"/>
  </mergeCells>
  <phoneticPr fontId="0" type="noConversion"/>
  <conditionalFormatting sqref="G18:M18 B57:M57 N11:N18 B11:M13 K16:K17 I16 L17:M17 B17:F18 G17 M1:N7">
    <cfRule type="cellIs" dxfId="0" priority="1" stopIfTrue="1" operator="equal">
      <formula>0</formula>
    </cfRule>
  </conditionalFormatting>
  <pageMargins left="0.4" right="0.38" top="0.39" bottom="0.6" header="0.31" footer="0.4921259845"/>
  <pageSetup paperSize="9" scale="4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5" sqref="A5"/>
    </sheetView>
  </sheetViews>
  <sheetFormatPr baseColWidth="10" defaultRowHeight="15" x14ac:dyDescent="0.2"/>
  <cols>
    <col min="1" max="1" width="24.5703125" style="207" customWidth="1"/>
    <col min="2" max="3" width="15.85546875" style="207" customWidth="1"/>
    <col min="4" max="16384" width="11.42578125" style="207"/>
  </cols>
  <sheetData>
    <row r="1" spans="1:10" x14ac:dyDescent="0.2">
      <c r="B1" s="786" t="s">
        <v>162</v>
      </c>
      <c r="C1" s="786"/>
    </row>
    <row r="2" spans="1:10" ht="24.75" customHeight="1" x14ac:dyDescent="0.2">
      <c r="A2" s="209" t="s">
        <v>34</v>
      </c>
      <c r="B2" s="208" t="s">
        <v>163</v>
      </c>
      <c r="C2" s="208" t="s">
        <v>164</v>
      </c>
    </row>
    <row r="3" spans="1:10" ht="27" customHeight="1" x14ac:dyDescent="0.2">
      <c r="A3" s="210" t="s">
        <v>152</v>
      </c>
      <c r="B3" s="211">
        <v>99.510207065018477</v>
      </c>
      <c r="C3" s="211">
        <v>352.67700000000002</v>
      </c>
      <c r="E3" s="787" t="s">
        <v>165</v>
      </c>
      <c r="F3" s="788"/>
      <c r="G3" s="788"/>
      <c r="H3" s="788"/>
      <c r="I3" s="788"/>
      <c r="J3" s="788"/>
    </row>
    <row r="4" spans="1:10" ht="27" customHeight="1" x14ac:dyDescent="0.2">
      <c r="A4" s="210" t="s">
        <v>133</v>
      </c>
      <c r="B4" s="211">
        <v>59.978797177467541</v>
      </c>
      <c r="C4" s="211">
        <v>108.511</v>
      </c>
      <c r="E4" s="788"/>
      <c r="F4" s="788"/>
      <c r="G4" s="788"/>
      <c r="H4" s="788"/>
      <c r="I4" s="788"/>
      <c r="J4" s="788"/>
    </row>
    <row r="5" spans="1:10" ht="27" customHeight="1" x14ac:dyDescent="0.2">
      <c r="A5" s="210" t="s">
        <v>166</v>
      </c>
      <c r="B5" s="211">
        <v>136.90714063772961</v>
      </c>
      <c r="C5" s="211">
        <v>486.79199999999997</v>
      </c>
    </row>
    <row r="6" spans="1:10" ht="27" customHeight="1" x14ac:dyDescent="0.2">
      <c r="A6" s="210" t="s">
        <v>135</v>
      </c>
      <c r="B6" s="211">
        <v>562.68632536441885</v>
      </c>
      <c r="C6" s="211">
        <v>1571.1869999999999</v>
      </c>
    </row>
    <row r="7" spans="1:10" ht="27" customHeight="1" x14ac:dyDescent="0.2">
      <c r="A7" s="212" t="s">
        <v>167</v>
      </c>
      <c r="B7" s="211"/>
      <c r="C7" s="211"/>
    </row>
    <row r="8" spans="1:10" ht="27" customHeight="1" x14ac:dyDescent="0.2">
      <c r="A8" s="213" t="s">
        <v>151</v>
      </c>
      <c r="B8" s="211">
        <v>22.736916713900293</v>
      </c>
      <c r="C8" s="211">
        <v>110.68600000000001</v>
      </c>
    </row>
    <row r="9" spans="1:10" ht="27" customHeight="1" x14ac:dyDescent="0.2">
      <c r="A9" s="210" t="s">
        <v>153</v>
      </c>
      <c r="B9" s="211">
        <v>61.63</v>
      </c>
      <c r="C9" s="211">
        <v>353.43</v>
      </c>
    </row>
    <row r="10" spans="1:10" ht="27" customHeight="1" x14ac:dyDescent="0.2">
      <c r="A10" s="212" t="s">
        <v>168</v>
      </c>
      <c r="B10" s="211"/>
      <c r="C10" s="211"/>
    </row>
  </sheetData>
  <mergeCells count="2">
    <mergeCell ref="B1:C1"/>
    <mergeCell ref="E3:J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Process</vt:lpstr>
      <vt:lpstr>Essais</vt:lpstr>
      <vt:lpstr>Synthèse-Prix</vt:lpstr>
      <vt:lpstr>Feuil1</vt:lpstr>
      <vt:lpstr>Process!Zone_d_impression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YLecollen</dc:creator>
  <cp:lastModifiedBy>Patrick Delaborde</cp:lastModifiedBy>
  <cp:lastPrinted>2010-12-21T15:13:30Z</cp:lastPrinted>
  <dcterms:created xsi:type="dcterms:W3CDTF">2007-03-07T16:42:39Z</dcterms:created>
  <dcterms:modified xsi:type="dcterms:W3CDTF">2014-05-16T10:01:44Z</dcterms:modified>
</cp:coreProperties>
</file>