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3720" windowWidth="15375" windowHeight="3765"/>
  </bookViews>
  <sheets>
    <sheet name="Feuil1" sheetId="1" r:id="rId1"/>
    <sheet name="Feuil2" sheetId="2" r:id="rId2"/>
    <sheet name="Feuil3" sheetId="3" r:id="rId3"/>
  </sheets>
  <definedNames>
    <definedName name="cac">Feuil1!$AB:$AB</definedName>
    <definedName name="cad">Feuil1!$AA:$AA</definedName>
    <definedName name="cessai">Feuil1!$AC:$AC</definedName>
    <definedName name="majcaj">Feuil1!$AE:$AE</definedName>
    <definedName name="majes">Feuil1!$AF:$AF</definedName>
    <definedName name="majvm">Feuil1!$AD:$AD</definedName>
    <definedName name="parite">Feuil1!$AG:$AG</definedName>
    <definedName name="vmdol">Feuil1!$Z:$Z</definedName>
  </definedNames>
  <calcPr calcId="145621"/>
</workbook>
</file>

<file path=xl/calcChain.xml><?xml version="1.0" encoding="utf-8"?>
<calcChain xmlns="http://schemas.openxmlformats.org/spreadsheetml/2006/main">
  <c r="W8" i="1" l="1"/>
  <c r="V8" i="1"/>
  <c r="U8" i="1"/>
  <c r="T8" i="1"/>
  <c r="Z8" i="1" s="1"/>
  <c r="AH8" i="1" l="1"/>
  <c r="AP8" i="1"/>
  <c r="AR8" i="1" s="1"/>
  <c r="AK8" i="1"/>
  <c r="AO8" i="1"/>
  <c r="AQ8" i="1" s="1"/>
  <c r="AJ8" i="1"/>
  <c r="AM8" i="1" s="1"/>
  <c r="AI8" i="1"/>
  <c r="AL8" i="1" s="1"/>
  <c r="W7" i="1"/>
  <c r="Z7" i="1"/>
  <c r="AP7" i="1" s="1"/>
  <c r="AR7" i="1" s="1"/>
  <c r="T7" i="1"/>
  <c r="U7" i="1"/>
  <c r="V7" i="1"/>
  <c r="AH7" i="1" l="1"/>
  <c r="AO7" i="1"/>
  <c r="AQ7" i="1" s="1"/>
  <c r="AK7" i="1"/>
  <c r="AJ7" i="1"/>
  <c r="AM7" i="1" s="1"/>
  <c r="AI7" i="1"/>
  <c r="AL7" i="1" s="1"/>
  <c r="AR4" i="1"/>
  <c r="AR5" i="1"/>
  <c r="AQ4" i="1"/>
  <c r="AQ5" i="1"/>
  <c r="AQ2" i="1"/>
  <c r="AP3" i="1"/>
  <c r="AR3" i="1" s="1"/>
  <c r="AP4" i="1"/>
  <c r="AP5" i="1"/>
  <c r="AP6" i="1"/>
  <c r="AR6" i="1" s="1"/>
  <c r="AO3" i="1"/>
  <c r="AQ3" i="1" s="1"/>
  <c r="AO4" i="1"/>
  <c r="AO5" i="1"/>
  <c r="AO6" i="1"/>
  <c r="AQ6" i="1" s="1"/>
  <c r="AP2" i="1"/>
  <c r="AR2" i="1" s="1"/>
  <c r="AO2" i="1"/>
  <c r="AK3" i="1"/>
  <c r="AK4" i="1"/>
  <c r="AK5" i="1"/>
  <c r="AK6" i="1"/>
  <c r="AK2" i="1"/>
  <c r="AH3" i="1"/>
  <c r="AH4" i="1"/>
  <c r="AH5" i="1"/>
  <c r="AH6" i="1"/>
  <c r="AH2" i="1"/>
  <c r="T3" i="1"/>
  <c r="T4" i="1"/>
  <c r="T5" i="1"/>
  <c r="T6" i="1"/>
  <c r="Z6" i="1" l="1"/>
  <c r="AI6" i="1" s="1"/>
  <c r="AL6" i="1" s="1"/>
  <c r="U5" i="1"/>
  <c r="Z5" i="1" s="1"/>
  <c r="AI5" i="1" s="1"/>
  <c r="AL5" i="1" s="1"/>
  <c r="V5" i="1"/>
  <c r="U6" i="1"/>
  <c r="V6" i="1"/>
  <c r="W6" i="1"/>
  <c r="W5" i="1"/>
  <c r="Z4" i="1"/>
  <c r="AJ4" i="1" s="1"/>
  <c r="AM4" i="1" s="1"/>
  <c r="U4" i="1"/>
  <c r="V4" i="1"/>
  <c r="W4" i="1"/>
  <c r="Z3" i="1"/>
  <c r="AI3" i="1" s="1"/>
  <c r="AL3" i="1" s="1"/>
  <c r="W3" i="1"/>
  <c r="U3" i="1"/>
  <c r="V3" i="1"/>
  <c r="Z2" i="1"/>
  <c r="AI2" i="1" s="1"/>
  <c r="AL2" i="1" s="1"/>
  <c r="W2" i="1"/>
  <c r="V2" i="1"/>
  <c r="U2" i="1"/>
  <c r="AI4" i="1" l="1"/>
  <c r="AL4" i="1" s="1"/>
  <c r="AJ3" i="1"/>
  <c r="AM3" i="1" s="1"/>
  <c r="AJ6" i="1"/>
  <c r="AM6" i="1" s="1"/>
  <c r="AJ2" i="1"/>
  <c r="AM2" i="1" s="1"/>
  <c r="AJ5" i="1"/>
  <c r="AM5" i="1" s="1"/>
</calcChain>
</file>

<file path=xl/sharedStrings.xml><?xml version="1.0" encoding="utf-8"?>
<sst xmlns="http://schemas.openxmlformats.org/spreadsheetml/2006/main" count="94" uniqueCount="61">
  <si>
    <t>Date Appel Offre</t>
  </si>
  <si>
    <t>Client</t>
  </si>
  <si>
    <t>Specifications</t>
  </si>
  <si>
    <t>Contrat</t>
  </si>
  <si>
    <t>Nuance</t>
  </si>
  <si>
    <t>Nb</t>
  </si>
  <si>
    <t>Produits</t>
  </si>
  <si>
    <t>Etat de Surface</t>
  </si>
  <si>
    <t>Etat Métallurgique</t>
  </si>
  <si>
    <t>Dimension 1
Diamètre
Largeur</t>
  </si>
  <si>
    <t>Dimension 2
Longueur
Hauteur</t>
  </si>
  <si>
    <t>Dimension 3
Longueur</t>
  </si>
  <si>
    <t>Devis</t>
  </si>
  <si>
    <t>Plymouth</t>
  </si>
  <si>
    <t>Airbus</t>
  </si>
  <si>
    <t>BR</t>
  </si>
  <si>
    <t>EC</t>
  </si>
  <si>
    <t>EN</t>
  </si>
  <si>
    <t>Poids Unitaire kg</t>
  </si>
  <si>
    <t>Poids Total kg</t>
  </si>
  <si>
    <t>Poids Lingot kg</t>
  </si>
  <si>
    <t>Prix Lingot $/kg</t>
  </si>
  <si>
    <t>Droit Douane</t>
  </si>
  <si>
    <t>Px Massif $/kg</t>
  </si>
  <si>
    <t>Px Copeaux $/kg</t>
  </si>
  <si>
    <t>Mam</t>
  </si>
  <si>
    <t>Pds Massifs</t>
  </si>
  <si>
    <t>Pds Copeaux</t>
  </si>
  <si>
    <t>Date Devis</t>
  </si>
  <si>
    <t>Prix Lingot Dédouané $/kg</t>
  </si>
  <si>
    <t>Valeur Matière $/kg</t>
  </si>
  <si>
    <t>TA6V</t>
  </si>
  <si>
    <t>Coût Ajouté Direct €/kg</t>
  </si>
  <si>
    <t>Coût Ajouté Complet €/kg</t>
  </si>
  <si>
    <t>Coût Essais €/kg</t>
  </si>
  <si>
    <t>Majoration Coût Ajouté</t>
  </si>
  <si>
    <t>Majoration VM</t>
  </si>
  <si>
    <t>Majoration Essais</t>
  </si>
  <si>
    <t>Parité €/$</t>
  </si>
  <si>
    <t>Coût Direct €/kg</t>
  </si>
  <si>
    <t>Coût Complet €/kg</t>
  </si>
  <si>
    <t>Coût Transport</t>
  </si>
  <si>
    <t>Coût Direct $/kg</t>
  </si>
  <si>
    <t>Coût Complet $/kg</t>
  </si>
  <si>
    <t>C:\Users\patrick.delaborde\Documents\UKAD\Devis\2014 03 17 Plymouth Rond 222 FEV 2014.xls</t>
  </si>
  <si>
    <t>C:\Users\patrick.delaborde\Documents\UKAD\Devis\2014 03 17 Plymouth Rond 210 FEV 2014.xls</t>
  </si>
  <si>
    <t>C:\Users\patrick.delaborde\Documents\UKAD\Devis\2014 03 17 Plymouth Rond 180 FEV 2014.xls</t>
  </si>
  <si>
    <t>Valeur Matière Majorée €/kg</t>
  </si>
  <si>
    <t>PV Calculé
(1,1VM+1,3VACC)*1,1
€/kg</t>
  </si>
  <si>
    <t>PV Calculé
(1,1VM+1,3VACD)*1,1
€/kg</t>
  </si>
  <si>
    <t>PV Calculé
(1,1VM+1,3VACD)*1,1
$/kg</t>
  </si>
  <si>
    <t>PV Calculé
(1,1VM+1,3VACC)*1,1
$/kg</t>
  </si>
  <si>
    <t>Offre</t>
  </si>
  <si>
    <t>Date</t>
  </si>
  <si>
    <t>Devise</t>
  </si>
  <si>
    <t>Melesi</t>
  </si>
  <si>
    <t>Grade 2</t>
  </si>
  <si>
    <t>..\Devis\2014 04 07 Devis Rond 330 MELESI Brut.xlsx</t>
  </si>
  <si>
    <t>BB</t>
  </si>
  <si>
    <t>€</t>
  </si>
  <si>
    <t>Melsi 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</si>
</sst>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0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EEEFE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" fontId="0" fillId="0" borderId="0" xfId="0" applyNumberFormat="1"/>
    <xf numFmtId="14" fontId="0" fillId="0" borderId="0" xfId="0" applyNumberFormat="1"/>
    <xf numFmtId="0" fontId="2" fillId="0" borderId="0" xfId="4"/>
    <xf numFmtId="0" fontId="0" fillId="2" borderId="0" xfId="0" applyFill="1" applyAlignment="1">
      <alignment wrapText="1"/>
    </xf>
    <xf numFmtId="2" fontId="0" fillId="2" borderId="0" xfId="0" applyNumberFormat="1" applyFill="1"/>
    <xf numFmtId="0" fontId="0" fillId="2" borderId="0" xfId="0" applyFill="1"/>
    <xf numFmtId="0" fontId="0" fillId="3" borderId="0" xfId="0" applyFill="1" applyAlignment="1">
      <alignment wrapText="1"/>
    </xf>
    <xf numFmtId="2" fontId="0" fillId="3" borderId="0" xfId="0" applyNumberFormat="1" applyFill="1"/>
    <xf numFmtId="0" fontId="0" fillId="3" borderId="0" xfId="0" applyFill="1"/>
    <xf numFmtId="0" fontId="0" fillId="4" borderId="0" xfId="0" applyFill="1" applyAlignment="1">
      <alignment wrapText="1"/>
    </xf>
    <xf numFmtId="0" fontId="0" fillId="4" borderId="0" xfId="0" applyFill="1"/>
    <xf numFmtId="14" fontId="0" fillId="4" borderId="0" xfId="0" applyNumberFormat="1" applyFill="1"/>
  </cellXfs>
  <cellStyles count="5">
    <cellStyle name="Euro" xfId="2"/>
    <cellStyle name="Lien hypertexte" xfId="4" builtinId="8"/>
    <cellStyle name="Normal" xfId="0" builtinId="0"/>
    <cellStyle name="Normal 2" xfId="1"/>
    <cellStyle name="Pourcentage 2" xfId="3"/>
  </cellStyles>
  <dxfs count="0"/>
  <tableStyles count="0" defaultTableStyle="TableStyleMedium2" defaultPivotStyle="PivotStyleLight16"/>
  <colors>
    <mruColors>
      <color rgb="FFCEEEF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..\Devis\2014%2003%2017%20Plymouth%20Rond%20180%20FEV%202014.xls" TargetMode="External"/><Relationship Id="rId7" Type="http://schemas.openxmlformats.org/officeDocument/2006/relationships/hyperlink" Target="..\Devis\2014%2004%2007%20Devis%20Rond%20330%20MELESI%20Brut.xlsx" TargetMode="External"/><Relationship Id="rId2" Type="http://schemas.openxmlformats.org/officeDocument/2006/relationships/hyperlink" Target="..\Devis\2014%2003%2017%20Plymouth%20Rond%20210%20FEV%202014.xls" TargetMode="External"/><Relationship Id="rId1" Type="http://schemas.openxmlformats.org/officeDocument/2006/relationships/hyperlink" Target="../Devis/2014%2003%2017%20Plymouth%20Rond%20222%20FEV%202014.xls" TargetMode="External"/><Relationship Id="rId6" Type="http://schemas.openxmlformats.org/officeDocument/2006/relationships/hyperlink" Target="..\Devis\2014%2003%2017%20Plymouth%20Rond%20127%20FEV%202014.xls" TargetMode="External"/><Relationship Id="rId5" Type="http://schemas.openxmlformats.org/officeDocument/2006/relationships/hyperlink" Target="..\Devis\2014%2003%2017%20Plymouth%20Rond%20153%20FEV%202014.xls" TargetMode="External"/><Relationship Id="rId4" Type="http://schemas.openxmlformats.org/officeDocument/2006/relationships/hyperlink" Target="..\Devis\2014%2003%2017%20Plymouth%20Rond%20180%20FEV%202014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5"/>
  <sheetViews>
    <sheetView tabSelected="1" topLeftCell="AB1" workbookViewId="0">
      <pane ySplit="1" topLeftCell="A2" activePane="bottomLeft" state="frozen"/>
      <selection pane="bottomLeft" activeCell="AL13" sqref="AL13"/>
    </sheetView>
  </sheetViews>
  <sheetFormatPr baseColWidth="10" defaultRowHeight="15" x14ac:dyDescent="0.25"/>
  <cols>
    <col min="1" max="1" width="16.5703125" customWidth="1"/>
    <col min="2" max="2" width="15.85546875" customWidth="1"/>
    <col min="3" max="3" width="11.5703125" customWidth="1"/>
    <col min="4" max="4" width="13.85546875" customWidth="1"/>
    <col min="6" max="6" width="14.5703125" customWidth="1"/>
    <col min="7" max="7" width="10.7109375" bestFit="1" customWidth="1"/>
    <col min="8" max="8" width="6.140625" customWidth="1"/>
    <col min="9" max="9" width="10.42578125" customWidth="1"/>
    <col min="10" max="10" width="12.7109375" customWidth="1"/>
    <col min="11" max="12" width="13.140625" customWidth="1"/>
    <col min="13" max="13" width="11.5703125" customWidth="1"/>
    <col min="14" max="14" width="13.5703125" customWidth="1"/>
    <col min="15" max="15" width="9.28515625" customWidth="1"/>
    <col min="16" max="16" width="6.85546875" customWidth="1"/>
    <col min="17" max="17" width="6.42578125" bestFit="1" customWidth="1"/>
    <col min="18" max="18" width="6.42578125" style="11" bestFit="1" customWidth="1"/>
    <col min="19" max="19" width="7.85546875" bestFit="1" customWidth="1"/>
    <col min="20" max="20" width="10" style="11" customWidth="1"/>
    <col min="21" max="21" width="6.7109375" style="11" bestFit="1" customWidth="1"/>
    <col min="22" max="22" width="8.7109375" style="11" bestFit="1" customWidth="1"/>
    <col min="23" max="23" width="5.42578125" bestFit="1" customWidth="1"/>
    <col min="24" max="24" width="7.5703125" bestFit="1" customWidth="1"/>
    <col min="25" max="25" width="8.7109375" bestFit="1" customWidth="1"/>
    <col min="26" max="26" width="8" style="11" bestFit="1" customWidth="1"/>
    <col min="27" max="27" width="7.140625" style="8" customWidth="1"/>
    <col min="28" max="28" width="8.85546875" style="8" customWidth="1"/>
    <col min="29" max="29" width="8.7109375" style="8" customWidth="1"/>
    <col min="30" max="30" width="10.7109375" customWidth="1"/>
    <col min="32" max="32" width="10.5703125" customWidth="1"/>
    <col min="34" max="34" width="9.85546875" style="8" customWidth="1"/>
    <col min="35" max="35" width="7.42578125" style="8" customWidth="1"/>
    <col min="36" max="36" width="8.5703125" style="8" bestFit="1" customWidth="1"/>
    <col min="37" max="37" width="8.5703125" style="11" customWidth="1"/>
    <col min="38" max="38" width="8" style="11" customWidth="1"/>
    <col min="39" max="39" width="8.5703125" style="11" bestFit="1" customWidth="1"/>
    <col min="40" max="40" width="9.85546875" customWidth="1"/>
    <col min="41" max="42" width="16" style="8" customWidth="1"/>
    <col min="43" max="43" width="15.7109375" style="11" customWidth="1"/>
    <col min="44" max="44" width="16" style="11" customWidth="1"/>
    <col min="45" max="47" width="11.42578125" style="13"/>
  </cols>
  <sheetData>
    <row r="1" spans="1:47" ht="60" x14ac:dyDescent="0.25">
      <c r="A1" t="s">
        <v>0</v>
      </c>
      <c r="B1" t="s">
        <v>1</v>
      </c>
      <c r="C1" t="s">
        <v>3</v>
      </c>
      <c r="D1" t="s">
        <v>2</v>
      </c>
      <c r="E1" t="s">
        <v>4</v>
      </c>
      <c r="F1" t="s">
        <v>12</v>
      </c>
      <c r="G1" s="1" t="s">
        <v>28</v>
      </c>
      <c r="H1" t="s">
        <v>5</v>
      </c>
      <c r="I1" t="s">
        <v>6</v>
      </c>
      <c r="J1" s="1" t="s">
        <v>9</v>
      </c>
      <c r="K1" s="1" t="s">
        <v>10</v>
      </c>
      <c r="L1" s="1" t="s">
        <v>11</v>
      </c>
      <c r="M1" s="1" t="s">
        <v>7</v>
      </c>
      <c r="N1" s="1" t="s">
        <v>8</v>
      </c>
      <c r="O1" s="1" t="s">
        <v>18</v>
      </c>
      <c r="P1" s="1" t="s">
        <v>19</v>
      </c>
      <c r="Q1" s="1" t="s">
        <v>20</v>
      </c>
      <c r="R1" s="9" t="s">
        <v>21</v>
      </c>
      <c r="S1" s="1" t="s">
        <v>22</v>
      </c>
      <c r="T1" s="9" t="s">
        <v>29</v>
      </c>
      <c r="U1" s="9" t="s">
        <v>23</v>
      </c>
      <c r="V1" s="9" t="s">
        <v>24</v>
      </c>
      <c r="W1" s="1" t="s">
        <v>25</v>
      </c>
      <c r="X1" s="1" t="s">
        <v>26</v>
      </c>
      <c r="Y1" s="1" t="s">
        <v>27</v>
      </c>
      <c r="Z1" s="9" t="s">
        <v>30</v>
      </c>
      <c r="AA1" s="6" t="s">
        <v>32</v>
      </c>
      <c r="AB1" s="6" t="s">
        <v>33</v>
      </c>
      <c r="AC1" s="6" t="s">
        <v>34</v>
      </c>
      <c r="AD1" s="1" t="s">
        <v>36</v>
      </c>
      <c r="AE1" s="1" t="s">
        <v>35</v>
      </c>
      <c r="AF1" s="1" t="s">
        <v>37</v>
      </c>
      <c r="AG1" s="1" t="s">
        <v>38</v>
      </c>
      <c r="AH1" s="6" t="s">
        <v>47</v>
      </c>
      <c r="AI1" s="6" t="s">
        <v>39</v>
      </c>
      <c r="AJ1" s="6" t="s">
        <v>40</v>
      </c>
      <c r="AK1" s="9" t="s">
        <v>47</v>
      </c>
      <c r="AL1" s="9" t="s">
        <v>42</v>
      </c>
      <c r="AM1" s="9" t="s">
        <v>43</v>
      </c>
      <c r="AN1" s="1" t="s">
        <v>41</v>
      </c>
      <c r="AO1" s="6" t="s">
        <v>49</v>
      </c>
      <c r="AP1" s="6" t="s">
        <v>48</v>
      </c>
      <c r="AQ1" s="9" t="s">
        <v>50</v>
      </c>
      <c r="AR1" s="9" t="s">
        <v>51</v>
      </c>
      <c r="AS1" s="12" t="s">
        <v>52</v>
      </c>
      <c r="AT1" s="12" t="s">
        <v>54</v>
      </c>
      <c r="AU1" s="13" t="s">
        <v>53</v>
      </c>
    </row>
    <row r="2" spans="1:47" x14ac:dyDescent="0.25">
      <c r="B2" t="s">
        <v>13</v>
      </c>
      <c r="C2" t="s">
        <v>14</v>
      </c>
      <c r="E2" t="s">
        <v>31</v>
      </c>
      <c r="F2" s="5" t="s">
        <v>44</v>
      </c>
      <c r="G2" s="4">
        <v>41715</v>
      </c>
      <c r="H2">
        <v>9</v>
      </c>
      <c r="I2" t="s">
        <v>15</v>
      </c>
      <c r="J2">
        <v>222</v>
      </c>
      <c r="M2" t="s">
        <v>16</v>
      </c>
      <c r="N2" t="s">
        <v>17</v>
      </c>
      <c r="O2">
        <v>619.4</v>
      </c>
      <c r="P2">
        <v>5575</v>
      </c>
      <c r="Q2">
        <v>7250</v>
      </c>
      <c r="R2" s="10">
        <v>19</v>
      </c>
      <c r="S2" s="2">
        <v>1</v>
      </c>
      <c r="T2" s="10">
        <v>19</v>
      </c>
      <c r="U2" s="10">
        <f>R2*0.3</f>
        <v>5.7</v>
      </c>
      <c r="V2" s="10">
        <f>R2*0.17</f>
        <v>3.2300000000000004</v>
      </c>
      <c r="W2" s="3">
        <f t="shared" ref="W2:W7" si="0">Q2/P2*1000</f>
        <v>1300.4484304932735</v>
      </c>
      <c r="X2">
        <v>689</v>
      </c>
      <c r="Y2">
        <v>513</v>
      </c>
      <c r="Z2" s="10">
        <f t="shared" ref="Z2:Z7" si="1">(Q2*T2-X2*U2-Y2*V2)/P2</f>
        <v>23.706853811659197</v>
      </c>
      <c r="AA2" s="7">
        <v>1.43</v>
      </c>
      <c r="AB2" s="7">
        <v>4</v>
      </c>
      <c r="AC2" s="7">
        <v>0.44</v>
      </c>
      <c r="AD2" s="2">
        <v>1.02</v>
      </c>
      <c r="AE2" s="2">
        <v>1.1000000000000001</v>
      </c>
      <c r="AF2" s="2">
        <v>1.2</v>
      </c>
      <c r="AG2" s="2">
        <v>1.35</v>
      </c>
      <c r="AH2" s="7">
        <f t="shared" ref="AH2:AH8" si="2">vmdol/parite*majvm</f>
        <v>17.911845102142504</v>
      </c>
      <c r="AI2" s="7">
        <f t="shared" ref="AI2:AI8" si="3">vmdol/parite*majvm+cad*majcaj+cessai*majes</f>
        <v>20.012845102142503</v>
      </c>
      <c r="AJ2" s="7">
        <f t="shared" ref="AJ2:AJ8" si="4">vmdol/parite*majvm+cac*majcaj+cessai*majes</f>
        <v>22.839845102142505</v>
      </c>
      <c r="AK2" s="10">
        <f t="shared" ref="AK2:AK8" si="5">vmdol*majvm</f>
        <v>24.180990887892381</v>
      </c>
      <c r="AL2" s="10">
        <f t="shared" ref="AL2:AM6" si="6">AI2*parite</f>
        <v>27.017340887892381</v>
      </c>
      <c r="AM2" s="10">
        <f t="shared" si="6"/>
        <v>30.833790887892384</v>
      </c>
      <c r="AO2" s="7">
        <f t="shared" ref="AO2:AO8" si="7">(1.1*vmdol*majvm/parite+1.3*(cad*majcaj+cessai*majes))*1.1</f>
        <v>24.677762573592432</v>
      </c>
      <c r="AP2" s="7">
        <f t="shared" ref="AP2:AP8" si="8">(1.1*vmdol*majvm/parite+1.3*(cac*majcaj+cessai*majes))*1.1</f>
        <v>28.720372573592435</v>
      </c>
      <c r="AQ2" s="10">
        <f t="shared" ref="AQ2:AR6" si="9">AO2*parite</f>
        <v>33.314979474349784</v>
      </c>
      <c r="AR2" s="10">
        <f t="shared" si="9"/>
        <v>38.772502974349791</v>
      </c>
    </row>
    <row r="3" spans="1:47" x14ac:dyDescent="0.25">
      <c r="B3" t="s">
        <v>13</v>
      </c>
      <c r="C3" t="s">
        <v>14</v>
      </c>
      <c r="E3" t="s">
        <v>31</v>
      </c>
      <c r="F3" s="5" t="s">
        <v>45</v>
      </c>
      <c r="G3" s="4">
        <v>41715</v>
      </c>
      <c r="H3">
        <v>9</v>
      </c>
      <c r="I3" t="s">
        <v>15</v>
      </c>
      <c r="J3">
        <v>210</v>
      </c>
      <c r="M3" t="s">
        <v>16</v>
      </c>
      <c r="N3" t="s">
        <v>17</v>
      </c>
      <c r="O3">
        <v>618.79999999999995</v>
      </c>
      <c r="P3">
        <v>5569</v>
      </c>
      <c r="Q3">
        <v>7250</v>
      </c>
      <c r="R3" s="10">
        <v>19</v>
      </c>
      <c r="S3" s="2">
        <v>1</v>
      </c>
      <c r="T3" s="10">
        <f>R3*S3</f>
        <v>19</v>
      </c>
      <c r="U3" s="10">
        <f>R3*0.3</f>
        <v>5.7</v>
      </c>
      <c r="V3" s="10">
        <f>R3*0.17</f>
        <v>3.2300000000000004</v>
      </c>
      <c r="W3" s="3">
        <f t="shared" si="0"/>
        <v>1301.8495241515534</v>
      </c>
      <c r="X3">
        <v>665</v>
      </c>
      <c r="Y3">
        <v>543</v>
      </c>
      <c r="Z3" s="10">
        <f t="shared" si="1"/>
        <v>23.739560064643559</v>
      </c>
      <c r="AA3" s="8">
        <v>1.46</v>
      </c>
      <c r="AB3" s="8">
        <v>4.08</v>
      </c>
      <c r="AC3" s="8">
        <v>0.44</v>
      </c>
      <c r="AD3" s="2">
        <v>1.02</v>
      </c>
      <c r="AE3" s="2">
        <v>1.1000000000000001</v>
      </c>
      <c r="AF3" s="2">
        <v>1.2</v>
      </c>
      <c r="AG3" s="2">
        <v>1.35</v>
      </c>
      <c r="AH3" s="7">
        <f t="shared" si="2"/>
        <v>17.936556493286243</v>
      </c>
      <c r="AI3" s="7">
        <f t="shared" si="3"/>
        <v>20.070556493286244</v>
      </c>
      <c r="AJ3" s="7">
        <f t="shared" si="4"/>
        <v>22.952556493286242</v>
      </c>
      <c r="AK3" s="10">
        <f t="shared" si="5"/>
        <v>24.214351265936429</v>
      </c>
      <c r="AL3" s="10">
        <f t="shared" si="6"/>
        <v>27.09525126593643</v>
      </c>
      <c r="AM3" s="10">
        <f t="shared" si="6"/>
        <v>30.985951265936428</v>
      </c>
      <c r="AO3" s="7">
        <f t="shared" si="7"/>
        <v>24.75485335687636</v>
      </c>
      <c r="AP3" s="7">
        <f t="shared" si="8"/>
        <v>28.876113356876363</v>
      </c>
      <c r="AQ3" s="10">
        <f t="shared" si="9"/>
        <v>33.419052031783089</v>
      </c>
      <c r="AR3" s="10">
        <f t="shared" si="9"/>
        <v>38.982753031783091</v>
      </c>
    </row>
    <row r="4" spans="1:47" x14ac:dyDescent="0.25">
      <c r="B4" t="s">
        <v>13</v>
      </c>
      <c r="C4" t="s">
        <v>14</v>
      </c>
      <c r="E4" t="s">
        <v>31</v>
      </c>
      <c r="F4" s="5" t="s">
        <v>46</v>
      </c>
      <c r="G4" s="4">
        <v>41715</v>
      </c>
      <c r="H4">
        <v>9</v>
      </c>
      <c r="I4" t="s">
        <v>15</v>
      </c>
      <c r="J4">
        <v>180</v>
      </c>
      <c r="M4" t="s">
        <v>16</v>
      </c>
      <c r="N4" t="s">
        <v>17</v>
      </c>
      <c r="O4">
        <v>618.79999999999995</v>
      </c>
      <c r="P4">
        <v>5569</v>
      </c>
      <c r="Q4">
        <v>7250</v>
      </c>
      <c r="R4" s="10">
        <v>19</v>
      </c>
      <c r="S4" s="2">
        <v>1</v>
      </c>
      <c r="T4" s="10">
        <f>R4*S4</f>
        <v>19</v>
      </c>
      <c r="U4" s="10">
        <f>R4*0.3</f>
        <v>5.7</v>
      </c>
      <c r="V4" s="10">
        <f>R4*0.17</f>
        <v>3.2300000000000004</v>
      </c>
      <c r="W4" s="3">
        <f t="shared" si="0"/>
        <v>1301.8495241515534</v>
      </c>
      <c r="X4">
        <v>665</v>
      </c>
      <c r="Y4">
        <v>543</v>
      </c>
      <c r="Z4" s="10">
        <f t="shared" si="1"/>
        <v>23.739560064643559</v>
      </c>
      <c r="AA4" s="8">
        <v>1.7</v>
      </c>
      <c r="AB4" s="8">
        <v>4.6100000000000003</v>
      </c>
      <c r="AC4" s="8">
        <v>0.44</v>
      </c>
      <c r="AD4" s="2">
        <v>1.02</v>
      </c>
      <c r="AE4" s="2">
        <v>1.1000000000000001</v>
      </c>
      <c r="AF4" s="2">
        <v>1.2</v>
      </c>
      <c r="AG4" s="2">
        <v>1.35</v>
      </c>
      <c r="AH4" s="7">
        <f t="shared" si="2"/>
        <v>17.936556493286243</v>
      </c>
      <c r="AI4" s="7">
        <f t="shared" si="3"/>
        <v>20.334556493286243</v>
      </c>
      <c r="AJ4" s="7">
        <f t="shared" si="4"/>
        <v>23.535556493286244</v>
      </c>
      <c r="AK4" s="10">
        <f t="shared" si="5"/>
        <v>24.214351265936429</v>
      </c>
      <c r="AL4" s="10">
        <f t="shared" si="6"/>
        <v>27.45165126593643</v>
      </c>
      <c r="AM4" s="10">
        <f t="shared" si="6"/>
        <v>31.773001265936429</v>
      </c>
      <c r="AO4" s="7">
        <f t="shared" si="7"/>
        <v>25.132373356876361</v>
      </c>
      <c r="AP4" s="7">
        <f t="shared" si="8"/>
        <v>29.70980335687636</v>
      </c>
      <c r="AQ4" s="10">
        <f t="shared" si="9"/>
        <v>33.928704031783091</v>
      </c>
      <c r="AR4" s="10">
        <f t="shared" si="9"/>
        <v>40.10823453178309</v>
      </c>
    </row>
    <row r="5" spans="1:47" x14ac:dyDescent="0.25">
      <c r="B5" t="s">
        <v>13</v>
      </c>
      <c r="C5" t="s">
        <v>14</v>
      </c>
      <c r="E5" t="s">
        <v>31</v>
      </c>
      <c r="F5" s="5" t="s">
        <v>46</v>
      </c>
      <c r="G5" s="4">
        <v>41715</v>
      </c>
      <c r="H5">
        <v>12</v>
      </c>
      <c r="I5" t="s">
        <v>15</v>
      </c>
      <c r="J5">
        <v>153</v>
      </c>
      <c r="M5" t="s">
        <v>16</v>
      </c>
      <c r="N5" t="s">
        <v>17</v>
      </c>
      <c r="O5">
        <v>463.4</v>
      </c>
      <c r="P5">
        <v>5561</v>
      </c>
      <c r="Q5">
        <v>7250</v>
      </c>
      <c r="R5" s="10">
        <v>19</v>
      </c>
      <c r="S5" s="2">
        <v>1</v>
      </c>
      <c r="T5" s="10">
        <f t="shared" ref="T5:T7" si="10">R5*S5</f>
        <v>19</v>
      </c>
      <c r="U5" s="10">
        <f t="shared" ref="U5:U7" si="11">R5*0.3</f>
        <v>5.7</v>
      </c>
      <c r="V5" s="10">
        <f t="shared" ref="V5:V7" si="12">R5*0.17</f>
        <v>3.2300000000000004</v>
      </c>
      <c r="W5" s="3">
        <f t="shared" si="0"/>
        <v>1303.7223520949469</v>
      </c>
      <c r="X5">
        <v>218</v>
      </c>
      <c r="Y5">
        <v>595</v>
      </c>
      <c r="Z5" s="10">
        <f t="shared" si="1"/>
        <v>24.201681352274768</v>
      </c>
      <c r="AA5" s="8">
        <v>3.29</v>
      </c>
      <c r="AB5" s="8">
        <v>5.74</v>
      </c>
      <c r="AC5" s="8">
        <v>0.44</v>
      </c>
      <c r="AD5" s="2">
        <v>1.02</v>
      </c>
      <c r="AE5" s="2">
        <v>1.1000000000000001</v>
      </c>
      <c r="AF5" s="2">
        <v>1.2</v>
      </c>
      <c r="AG5" s="2">
        <v>1.35</v>
      </c>
      <c r="AH5" s="7">
        <f t="shared" si="2"/>
        <v>18.285714799496493</v>
      </c>
      <c r="AI5" s="7">
        <f t="shared" si="3"/>
        <v>22.432714799496491</v>
      </c>
      <c r="AJ5" s="7">
        <f t="shared" si="4"/>
        <v>25.127714799496491</v>
      </c>
      <c r="AK5" s="10">
        <f t="shared" si="5"/>
        <v>24.685714979320263</v>
      </c>
      <c r="AL5" s="10">
        <f t="shared" si="6"/>
        <v>30.284164979320266</v>
      </c>
      <c r="AM5" s="10">
        <f t="shared" si="6"/>
        <v>33.922414979320266</v>
      </c>
      <c r="AO5" s="7">
        <f t="shared" si="7"/>
        <v>28.055924907390757</v>
      </c>
      <c r="AP5" s="7">
        <f t="shared" si="8"/>
        <v>31.909774907390759</v>
      </c>
      <c r="AQ5" s="10">
        <f t="shared" si="9"/>
        <v>37.875498624977524</v>
      </c>
      <c r="AR5" s="10">
        <f t="shared" si="9"/>
        <v>43.078196124977524</v>
      </c>
    </row>
    <row r="6" spans="1:47" x14ac:dyDescent="0.25">
      <c r="B6" t="s">
        <v>13</v>
      </c>
      <c r="C6" t="s">
        <v>14</v>
      </c>
      <c r="E6" t="s">
        <v>31</v>
      </c>
      <c r="F6" s="5" t="s">
        <v>46</v>
      </c>
      <c r="G6" s="4">
        <v>41715</v>
      </c>
      <c r="H6">
        <v>24</v>
      </c>
      <c r="I6" t="s">
        <v>15</v>
      </c>
      <c r="J6">
        <v>127</v>
      </c>
      <c r="M6" t="s">
        <v>16</v>
      </c>
      <c r="N6" t="s">
        <v>17</v>
      </c>
      <c r="O6">
        <v>219.8</v>
      </c>
      <c r="P6">
        <v>5275</v>
      </c>
      <c r="Q6">
        <v>7250</v>
      </c>
      <c r="R6" s="10">
        <v>19</v>
      </c>
      <c r="S6" s="2">
        <v>1</v>
      </c>
      <c r="T6" s="10">
        <f t="shared" si="10"/>
        <v>19</v>
      </c>
      <c r="U6" s="10">
        <f t="shared" si="11"/>
        <v>5.7</v>
      </c>
      <c r="V6" s="10">
        <f t="shared" si="12"/>
        <v>3.2300000000000004</v>
      </c>
      <c r="W6" s="3">
        <f t="shared" si="0"/>
        <v>1374.4075829383887</v>
      </c>
      <c r="X6">
        <v>230</v>
      </c>
      <c r="Y6">
        <v>869</v>
      </c>
      <c r="Z6" s="10">
        <f t="shared" si="1"/>
        <v>25.333105213270144</v>
      </c>
      <c r="AA6" s="8">
        <v>5.94</v>
      </c>
      <c r="AB6" s="8">
        <v>9.2899999999999991</v>
      </c>
      <c r="AC6" s="8">
        <v>0.46</v>
      </c>
      <c r="AD6" s="2">
        <v>1.02</v>
      </c>
      <c r="AE6" s="2">
        <v>1.1000000000000001</v>
      </c>
      <c r="AF6" s="2">
        <v>1.2</v>
      </c>
      <c r="AG6" s="2">
        <v>1.35</v>
      </c>
      <c r="AH6" s="7">
        <f t="shared" si="2"/>
        <v>19.140568383359664</v>
      </c>
      <c r="AI6" s="7">
        <f t="shared" si="3"/>
        <v>26.226568383359663</v>
      </c>
      <c r="AJ6" s="7">
        <f t="shared" si="4"/>
        <v>29.911568383359665</v>
      </c>
      <c r="AK6" s="10">
        <f t="shared" si="5"/>
        <v>25.839767317535546</v>
      </c>
      <c r="AL6" s="10">
        <f t="shared" si="6"/>
        <v>35.405867317535545</v>
      </c>
      <c r="AM6" s="10">
        <f t="shared" si="6"/>
        <v>40.380617317535553</v>
      </c>
      <c r="AO6" s="7">
        <f t="shared" si="7"/>
        <v>33.293067743865194</v>
      </c>
      <c r="AP6" s="7">
        <f t="shared" si="8"/>
        <v>38.562617743865196</v>
      </c>
      <c r="AQ6" s="10">
        <f t="shared" si="9"/>
        <v>44.945641454218013</v>
      </c>
      <c r="AR6" s="10">
        <f t="shared" si="9"/>
        <v>52.059533954218018</v>
      </c>
    </row>
    <row r="7" spans="1:47" x14ac:dyDescent="0.25">
      <c r="A7" s="4">
        <v>41737</v>
      </c>
      <c r="B7" t="s">
        <v>55</v>
      </c>
      <c r="E7" t="s">
        <v>56</v>
      </c>
      <c r="F7" s="5" t="s">
        <v>57</v>
      </c>
      <c r="G7" s="4">
        <v>41737</v>
      </c>
      <c r="H7">
        <v>4</v>
      </c>
      <c r="I7" t="s">
        <v>58</v>
      </c>
      <c r="J7">
        <v>350</v>
      </c>
      <c r="M7" t="s">
        <v>15</v>
      </c>
      <c r="N7" t="s">
        <v>17</v>
      </c>
      <c r="O7">
        <v>1618.75</v>
      </c>
      <c r="P7">
        <v>6475</v>
      </c>
      <c r="Q7">
        <v>7250</v>
      </c>
      <c r="R7" s="11">
        <v>11</v>
      </c>
      <c r="S7" s="2">
        <v>1.05</v>
      </c>
      <c r="T7" s="11">
        <f t="shared" si="10"/>
        <v>11.55</v>
      </c>
      <c r="U7" s="11">
        <f t="shared" si="11"/>
        <v>3.3</v>
      </c>
      <c r="V7" s="11">
        <f t="shared" si="12"/>
        <v>1.87</v>
      </c>
      <c r="W7" s="3">
        <f t="shared" si="0"/>
        <v>1119.6911196911196</v>
      </c>
      <c r="X7">
        <v>435</v>
      </c>
      <c r="Y7">
        <v>0</v>
      </c>
      <c r="Z7" s="11">
        <f t="shared" si="1"/>
        <v>12.710733590733591</v>
      </c>
      <c r="AA7" s="8">
        <v>0.49</v>
      </c>
      <c r="AB7" s="8">
        <v>1.3</v>
      </c>
      <c r="AC7" s="8">
        <v>0.05</v>
      </c>
      <c r="AD7" s="2">
        <v>1.02</v>
      </c>
      <c r="AE7" s="2">
        <v>1.1000000000000001</v>
      </c>
      <c r="AF7" s="2">
        <v>1.2</v>
      </c>
      <c r="AG7" s="2">
        <v>1.35</v>
      </c>
      <c r="AH7" s="7">
        <f t="shared" si="2"/>
        <v>9.6036653796653795</v>
      </c>
      <c r="AI7" s="7">
        <f t="shared" si="3"/>
        <v>10.20266537966538</v>
      </c>
      <c r="AJ7" s="7">
        <f t="shared" si="4"/>
        <v>11.09366537966538</v>
      </c>
      <c r="AK7" s="10">
        <f t="shared" si="5"/>
        <v>12.964948262548264</v>
      </c>
      <c r="AL7" s="10">
        <f t="shared" ref="AL7" si="13">AI7*parite</f>
        <v>13.773598262548264</v>
      </c>
      <c r="AM7" s="10">
        <f t="shared" ref="AM7" si="14">AJ7*parite</f>
        <v>14.976448262548264</v>
      </c>
      <c r="AN7">
        <v>0.1</v>
      </c>
      <c r="AO7" s="7">
        <f t="shared" si="7"/>
        <v>12.477005109395112</v>
      </c>
      <c r="AP7" s="7">
        <f t="shared" si="8"/>
        <v>13.751135109395113</v>
      </c>
      <c r="AQ7" s="10">
        <f t="shared" ref="AQ7" si="15">AO7*parite</f>
        <v>16.843956897683402</v>
      </c>
      <c r="AR7" s="10">
        <f t="shared" ref="AR7" si="16">AP7*parite</f>
        <v>18.564032397683405</v>
      </c>
      <c r="AS7" s="13">
        <v>13.1</v>
      </c>
      <c r="AT7" s="13" t="s">
        <v>59</v>
      </c>
      <c r="AU7" s="14">
        <v>41737</v>
      </c>
    </row>
    <row r="8" spans="1:47" x14ac:dyDescent="0.25">
      <c r="A8" s="4">
        <v>41743</v>
      </c>
      <c r="B8" t="s">
        <v>60</v>
      </c>
      <c r="E8" t="s">
        <v>56</v>
      </c>
      <c r="G8" s="4">
        <v>41737</v>
      </c>
      <c r="H8">
        <v>4</v>
      </c>
      <c r="I8" t="s">
        <v>58</v>
      </c>
      <c r="J8">
        <v>350</v>
      </c>
      <c r="M8" t="s">
        <v>15</v>
      </c>
      <c r="N8" t="s">
        <v>17</v>
      </c>
      <c r="O8">
        <v>1618.75</v>
      </c>
      <c r="P8">
        <v>6475</v>
      </c>
      <c r="Q8">
        <v>7250</v>
      </c>
      <c r="R8" s="11">
        <v>10.5</v>
      </c>
      <c r="S8" s="2">
        <v>1.05</v>
      </c>
      <c r="T8" s="11">
        <f t="shared" ref="T8" si="17">R8*S8</f>
        <v>11.025</v>
      </c>
      <c r="U8" s="11">
        <f t="shared" ref="U8" si="18">R8*0.3</f>
        <v>3.15</v>
      </c>
      <c r="V8" s="11">
        <f t="shared" ref="V8" si="19">R8*0.17</f>
        <v>1.7850000000000001</v>
      </c>
      <c r="W8" s="3">
        <f t="shared" ref="W8" si="20">Q8/P8*1000</f>
        <v>1119.6911196911196</v>
      </c>
      <c r="X8">
        <v>435</v>
      </c>
      <c r="Y8">
        <v>0</v>
      </c>
      <c r="Z8" s="11">
        <f t="shared" ref="Z8" si="21">(Q8*T8-X8*U8-Y8*V8)/P8</f>
        <v>12.132972972972974</v>
      </c>
      <c r="AA8" s="8">
        <v>0.49</v>
      </c>
      <c r="AB8" s="8">
        <v>1.3</v>
      </c>
      <c r="AC8" s="8">
        <v>0.05</v>
      </c>
      <c r="AD8" s="2">
        <v>1.02</v>
      </c>
      <c r="AE8" s="2">
        <v>1.1000000000000001</v>
      </c>
      <c r="AF8" s="2">
        <v>1.2</v>
      </c>
      <c r="AG8" s="2">
        <v>1.35</v>
      </c>
      <c r="AH8" s="7">
        <f t="shared" si="2"/>
        <v>9.1671351351351351</v>
      </c>
      <c r="AI8" s="7">
        <f t="shared" si="3"/>
        <v>9.7661351351351353</v>
      </c>
      <c r="AJ8" s="7">
        <f t="shared" si="4"/>
        <v>10.657135135135135</v>
      </c>
      <c r="AK8" s="10">
        <f t="shared" si="5"/>
        <v>12.375632432432434</v>
      </c>
      <c r="AL8" s="10">
        <f t="shared" ref="AL8" si="22">AI8*parite</f>
        <v>13.184282432432434</v>
      </c>
      <c r="AM8" s="10">
        <f t="shared" ref="AM8" si="23">AJ8*parite</f>
        <v>14.387132432432434</v>
      </c>
      <c r="AN8">
        <v>0.1</v>
      </c>
      <c r="AO8" s="7">
        <f t="shared" si="7"/>
        <v>11.948803513513516</v>
      </c>
      <c r="AP8" s="7">
        <f t="shared" si="8"/>
        <v>13.222933513513514</v>
      </c>
      <c r="AQ8" s="10">
        <f t="shared" ref="AQ8" si="24">AO8*parite</f>
        <v>16.130884743243247</v>
      </c>
      <c r="AR8" s="10">
        <f t="shared" ref="AR8" si="25">AP8*parite</f>
        <v>17.850960243243243</v>
      </c>
    </row>
    <row r="1048575" spans="7:7" x14ac:dyDescent="0.25">
      <c r="G1048575" s="4"/>
    </row>
  </sheetData>
  <hyperlinks>
    <hyperlink ref="F2" r:id="rId1"/>
    <hyperlink ref="F3" r:id="rId2"/>
    <hyperlink ref="F4" r:id="rId3"/>
    <hyperlink ref="F5:F6" r:id="rId4" display="C:\Users\patrick.delaborde\Documents\UKAD\Devis\2014 03 17 Plymouth Rond 180 FEV 2014.xls"/>
    <hyperlink ref="F5" r:id="rId5"/>
    <hyperlink ref="F6" r:id="rId6"/>
    <hyperlink ref="F7" r:id="rId7"/>
  </hyperlinks>
  <pageMargins left="0.7" right="0.7" top="0.75" bottom="0.75" header="0.3" footer="0.3"/>
  <pageSetup paperSize="8" scale="38" fitToHeight="0" orientation="landscape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8</vt:i4>
      </vt:variant>
    </vt:vector>
  </HeadingPairs>
  <TitlesOfParts>
    <vt:vector size="11" baseType="lpstr">
      <vt:lpstr>Feuil1</vt:lpstr>
      <vt:lpstr>Feuil2</vt:lpstr>
      <vt:lpstr>Feuil3</vt:lpstr>
      <vt:lpstr>cac</vt:lpstr>
      <vt:lpstr>cad</vt:lpstr>
      <vt:lpstr>cessai</vt:lpstr>
      <vt:lpstr>majcaj</vt:lpstr>
      <vt:lpstr>majes</vt:lpstr>
      <vt:lpstr>majvm</vt:lpstr>
      <vt:lpstr>parite</vt:lpstr>
      <vt:lpstr>vmdol</vt:lpstr>
    </vt:vector>
  </TitlesOfParts>
  <Company>ERAMET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Delaborde</dc:creator>
  <cp:lastModifiedBy>Patrick Delaborde</cp:lastModifiedBy>
  <cp:lastPrinted>2014-03-18T17:09:57Z</cp:lastPrinted>
  <dcterms:created xsi:type="dcterms:W3CDTF">2014-03-17T20:43:58Z</dcterms:created>
  <dcterms:modified xsi:type="dcterms:W3CDTF">2014-04-15T13:26:19Z</dcterms:modified>
</cp:coreProperties>
</file>