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75" yWindow="930" windowWidth="10800" windowHeight="7215" activeTab="2"/>
  </bookViews>
  <sheets>
    <sheet name="Process" sheetId="1" r:id="rId1"/>
    <sheet name="Essais" sheetId="2" r:id="rId2"/>
    <sheet name="Synthèse-Prix" sheetId="3" r:id="rId3"/>
    <sheet name="Feuil1" sheetId="4" r:id="rId4"/>
    <sheet name="Feuil2" sheetId="5" r:id="rId5"/>
  </sheets>
  <externalReferences>
    <externalReference r:id="rId6"/>
    <externalReference r:id="rId7"/>
  </externalReferences>
  <definedNames>
    <definedName name="liste_CdC">'[1]Code OP_CDC'!$A$2:$EI$50</definedName>
    <definedName name="Liste_CdC_selon_CodeOpé">OFFSET(liste_CdC,0,MATCH([2]Process!$A1,Liste_CodeOpé,0)-1,,1)</definedName>
    <definedName name="Liste_CdC_Tronque_selon_CodeOpé">OFFSET(Liste_CdC_selon_CodeOpé,0,0,COUNTA(Liste_CdC_selon_CodeOpé))</definedName>
    <definedName name="Liste_CodeOpé">'[1]Code OP_CDC'!$A$1:$EI$1</definedName>
    <definedName name="_xlnm.Print_Area" localSheetId="0">Process!$A$1:$Q$119</definedName>
  </definedNames>
  <calcPr calcId="145621"/>
</workbook>
</file>

<file path=xl/calcChain.xml><?xml version="1.0" encoding="utf-8"?>
<calcChain xmlns="http://schemas.openxmlformats.org/spreadsheetml/2006/main">
  <c r="I108" i="1" l="1"/>
  <c r="J108" i="1"/>
  <c r="K108" i="1"/>
  <c r="H108" i="1"/>
  <c r="Q68" i="1"/>
  <c r="P68" i="1"/>
  <c r="O68" i="1"/>
  <c r="N68" i="1"/>
  <c r="D72" i="1"/>
  <c r="E72" i="1"/>
  <c r="F72" i="1"/>
  <c r="C72" i="1"/>
  <c r="G68" i="1"/>
  <c r="E68" i="1"/>
  <c r="D68" i="1"/>
  <c r="F68" i="1"/>
  <c r="C68" i="1"/>
  <c r="J104" i="1" l="1"/>
  <c r="K10" i="3" l="1"/>
  <c r="H10" i="3"/>
  <c r="E71" i="3" l="1"/>
  <c r="E72" i="3"/>
  <c r="E70" i="3"/>
  <c r="O100" i="1" l="1"/>
  <c r="N100" i="1"/>
  <c r="O96" i="1"/>
  <c r="O88" i="1"/>
  <c r="M32" i="1" l="1"/>
  <c r="M24" i="1"/>
  <c r="M60" i="1"/>
  <c r="E85" i="1" l="1"/>
  <c r="E93" i="1" s="1"/>
  <c r="O84" i="1"/>
  <c r="O80" i="1"/>
  <c r="E80" i="1"/>
  <c r="D80" i="1"/>
  <c r="C80" i="1"/>
  <c r="W77" i="1"/>
  <c r="V77" i="1"/>
  <c r="E78" i="1" s="1"/>
  <c r="U77" i="1"/>
  <c r="T77" i="1"/>
  <c r="O76" i="1"/>
  <c r="Q76" i="1" s="1"/>
  <c r="N76" i="1"/>
  <c r="P76" i="1" s="1"/>
  <c r="O44" i="1"/>
  <c r="O48" i="1"/>
  <c r="C48" i="1"/>
  <c r="C52" i="1" s="1"/>
  <c r="D40" i="1"/>
  <c r="D44" i="1" s="1"/>
  <c r="D48" i="1" s="1"/>
  <c r="D52" i="1" s="1"/>
  <c r="E40" i="1"/>
  <c r="E44" i="1" s="1"/>
  <c r="E48" i="1" s="1"/>
  <c r="E52" i="1" s="1"/>
  <c r="C40" i="1"/>
  <c r="W37" i="1"/>
  <c r="V37" i="1"/>
  <c r="U37" i="1"/>
  <c r="T37" i="1"/>
  <c r="E37" i="1" s="1"/>
  <c r="I38" i="1" s="1"/>
  <c r="O36" i="1"/>
  <c r="Q36" i="1" s="1"/>
  <c r="N36" i="1"/>
  <c r="P36" i="1" s="1"/>
  <c r="O32" i="1"/>
  <c r="N32" i="1"/>
  <c r="E32" i="1"/>
  <c r="C32" i="1"/>
  <c r="E97" i="1" l="1"/>
  <c r="E101" i="1"/>
  <c r="C96" i="1"/>
  <c r="C88" i="1"/>
  <c r="C92" i="1" s="1"/>
  <c r="C84" i="1"/>
  <c r="D88" i="1"/>
  <c r="D92" i="1" s="1"/>
  <c r="D96" i="1"/>
  <c r="D100" i="1" s="1"/>
  <c r="D105" i="1" s="1"/>
  <c r="B114" i="1" s="1"/>
  <c r="D84" i="1"/>
  <c r="E84" i="1"/>
  <c r="U85" i="1" s="1"/>
  <c r="E96" i="1"/>
  <c r="E100" i="1" s="1"/>
  <c r="E105" i="1" s="1"/>
  <c r="C114" i="1" s="1"/>
  <c r="E88" i="1"/>
  <c r="E92" i="1" s="1"/>
  <c r="I44" i="1"/>
  <c r="P32" i="1"/>
  <c r="Q32" i="1"/>
  <c r="E45" i="1"/>
  <c r="M100" i="1" l="1"/>
  <c r="E114" i="1"/>
  <c r="C10" i="3"/>
  <c r="C56" i="3"/>
  <c r="B11" i="2"/>
  <c r="W85" i="1"/>
  <c r="T85" i="1"/>
  <c r="V85" i="1"/>
  <c r="E86" i="1" s="1"/>
  <c r="U93" i="1"/>
  <c r="W93" i="1"/>
  <c r="T93" i="1"/>
  <c r="V93" i="1"/>
  <c r="C105" i="1"/>
  <c r="A114" i="1" s="1"/>
  <c r="O56" i="1"/>
  <c r="D56" i="1"/>
  <c r="D60" i="1" s="1"/>
  <c r="C56" i="1"/>
  <c r="C60" i="1" s="1"/>
  <c r="M72" i="1"/>
  <c r="E69" i="1"/>
  <c r="Q44" i="1"/>
  <c r="P44" i="1"/>
  <c r="V65" i="1"/>
  <c r="E66" i="1" s="1"/>
  <c r="W65" i="1"/>
  <c r="U65" i="1"/>
  <c r="T65" i="1"/>
  <c r="O52" i="1"/>
  <c r="O40" i="1"/>
  <c r="V29" i="1"/>
  <c r="Q4" i="1" l="1"/>
  <c r="I85" i="1"/>
  <c r="E94" i="1"/>
  <c r="E102" i="1" s="1"/>
  <c r="F100" i="1" s="1"/>
  <c r="Q100" i="1"/>
  <c r="P100" i="1"/>
  <c r="V69" i="1"/>
  <c r="E56" i="1"/>
  <c r="E60" i="1" s="1"/>
  <c r="T45" i="1"/>
  <c r="W45" i="1"/>
  <c r="U45" i="1"/>
  <c r="W53" i="1"/>
  <c r="U53" i="1"/>
  <c r="T53" i="1"/>
  <c r="V53" i="1"/>
  <c r="I93" i="1" l="1"/>
  <c r="I100" i="1"/>
  <c r="J100" i="1"/>
  <c r="K4" i="2"/>
  <c r="C6" i="2" l="1"/>
  <c r="D5" i="3"/>
  <c r="T69" i="1" l="1"/>
  <c r="W69" i="1"/>
  <c r="U69" i="1"/>
  <c r="O72" i="1"/>
  <c r="N72" i="1"/>
  <c r="O64" i="1"/>
  <c r="Q64" i="1" s="1"/>
  <c r="N64" i="1"/>
  <c r="P64" i="1" s="1"/>
  <c r="P72" i="1" l="1"/>
  <c r="Q72" i="1"/>
  <c r="C20" i="1" l="1"/>
  <c r="E20" i="1"/>
  <c r="M3" i="3" l="1"/>
  <c r="Q1" i="1"/>
  <c r="H10" i="1" l="1"/>
  <c r="W29" i="1"/>
  <c r="U29" i="1"/>
  <c r="E30" i="1" s="1"/>
  <c r="T29" i="1"/>
  <c r="G10" i="1"/>
  <c r="M9" i="1" l="1"/>
  <c r="O60" i="1"/>
  <c r="Q60" i="1" s="1"/>
  <c r="N60" i="1"/>
  <c r="P60" i="1" s="1"/>
  <c r="O28" i="1"/>
  <c r="Q28" i="1" s="1"/>
  <c r="N28" i="1"/>
  <c r="P28" i="1" s="1"/>
  <c r="O24" i="1"/>
  <c r="Q24" i="1" s="1"/>
  <c r="N24" i="1"/>
  <c r="P24" i="1" s="1"/>
  <c r="J39" i="2"/>
  <c r="K39" i="2"/>
  <c r="J42" i="2"/>
  <c r="K42" i="2"/>
  <c r="J45" i="2"/>
  <c r="K45" i="2"/>
  <c r="L9" i="1"/>
  <c r="L20" i="1" s="1"/>
  <c r="K36" i="2"/>
  <c r="J36" i="2"/>
  <c r="K33" i="2"/>
  <c r="J33" i="2"/>
  <c r="K30" i="2"/>
  <c r="J30" i="2"/>
  <c r="I25" i="3"/>
  <c r="E24" i="1"/>
  <c r="F24" i="1"/>
  <c r="M1" i="3"/>
  <c r="M2" i="3"/>
  <c r="G4" i="3"/>
  <c r="H56" i="3"/>
  <c r="K56" i="3"/>
  <c r="K1" i="2"/>
  <c r="K2" i="2"/>
  <c r="F5" i="2"/>
  <c r="K6" i="2"/>
  <c r="G11" i="2"/>
  <c r="I11" i="2"/>
  <c r="J63" i="2"/>
  <c r="J66" i="2"/>
  <c r="J69" i="2"/>
  <c r="J72" i="2"/>
  <c r="J75" i="2"/>
  <c r="K78" i="2"/>
  <c r="K31" i="3"/>
  <c r="L16" i="3"/>
  <c r="N9" i="1"/>
  <c r="I24" i="3"/>
  <c r="K30" i="3" l="1"/>
  <c r="C11" i="2"/>
  <c r="H24" i="1"/>
  <c r="G16" i="3"/>
  <c r="P9" i="1"/>
  <c r="Q9" i="1"/>
  <c r="O9" i="1"/>
  <c r="G24" i="1" l="1"/>
  <c r="D10" i="3"/>
  <c r="D56" i="3" s="1"/>
  <c r="L24" i="1"/>
  <c r="L28" i="1" l="1"/>
  <c r="G28" i="1"/>
  <c r="M4" i="3"/>
  <c r="A11" i="2"/>
  <c r="B10" i="3"/>
  <c r="B56" i="3" s="1"/>
  <c r="H32" i="1" l="1"/>
  <c r="H60" i="1"/>
  <c r="K30" i="1"/>
  <c r="F28" i="1" s="1"/>
  <c r="G40" i="1"/>
  <c r="K5" i="2"/>
  <c r="L32" i="1" l="1"/>
  <c r="G36" i="1" s="1"/>
  <c r="G32" i="1"/>
  <c r="F32" i="1"/>
  <c r="G60" i="1"/>
  <c r="L36" i="1" l="1"/>
  <c r="K39" i="1" s="1"/>
  <c r="F36" i="1" s="1"/>
  <c r="F40" i="1" s="1"/>
  <c r="F44" i="1" s="1"/>
  <c r="F48" i="1" s="1"/>
  <c r="F52" i="1" s="1"/>
  <c r="E54" i="1"/>
  <c r="L40" i="1" l="1"/>
  <c r="I53" i="1"/>
  <c r="G67" i="1"/>
  <c r="J52" i="1"/>
  <c r="I52" i="1" l="1"/>
  <c r="G52" i="1" s="1"/>
  <c r="Q40" i="1"/>
  <c r="P40" i="1"/>
  <c r="L52" i="1" l="1"/>
  <c r="L56" i="1" s="1"/>
  <c r="L60" i="1" s="1"/>
  <c r="P52" i="1" l="1"/>
  <c r="P56" i="1"/>
  <c r="G56" i="1"/>
  <c r="Q52" i="1"/>
  <c r="Q56" i="1"/>
  <c r="K55" i="1"/>
  <c r="F56" i="1" s="1"/>
  <c r="F60" i="1" s="1"/>
  <c r="L64" i="1"/>
  <c r="J44" i="1"/>
  <c r="V45" i="1"/>
  <c r="L44" i="1" l="1"/>
  <c r="G44" i="1" s="1"/>
  <c r="G64" i="1"/>
  <c r="K67" i="1"/>
  <c r="F64" i="1" s="1"/>
  <c r="E70" i="1"/>
  <c r="G79" i="1" s="1"/>
  <c r="J47" i="1" l="1"/>
  <c r="L48" i="1"/>
  <c r="G48" i="1"/>
  <c r="I69" i="1"/>
  <c r="I68" i="1" s="1"/>
  <c r="L68" i="1" s="1"/>
  <c r="P48" i="1" l="1"/>
  <c r="Q48" i="1"/>
  <c r="F24" i="3"/>
  <c r="L24" i="3" s="1"/>
  <c r="H72" i="1" l="1"/>
  <c r="L72" i="1" l="1"/>
  <c r="G80" i="1" s="1"/>
  <c r="G72" i="1"/>
  <c r="L76" i="1" l="1"/>
  <c r="L80" i="1" s="1"/>
  <c r="G76" i="1"/>
  <c r="G105" i="1"/>
  <c r="F22" i="3"/>
  <c r="L22" i="3" s="1"/>
  <c r="I84" i="1" l="1"/>
  <c r="K79" i="1"/>
  <c r="F76" i="1" s="1"/>
  <c r="L96" i="1" l="1"/>
  <c r="L100" i="1" s="1"/>
  <c r="I92" i="1"/>
  <c r="F23" i="3" s="1"/>
  <c r="L23" i="3" s="1"/>
  <c r="L84" i="1"/>
  <c r="G88" i="1" s="1"/>
  <c r="F80" i="1"/>
  <c r="G84" i="1"/>
  <c r="P80" i="1"/>
  <c r="Q80" i="1"/>
  <c r="L88" i="1" l="1"/>
  <c r="F84" i="1"/>
  <c r="F96" i="1"/>
  <c r="F88" i="1"/>
  <c r="F92" i="1" s="1"/>
  <c r="P96" i="1"/>
  <c r="L105" i="1"/>
  <c r="Q96" i="1"/>
  <c r="G100" i="1"/>
  <c r="P84" i="1"/>
  <c r="Q84" i="1"/>
  <c r="F25" i="3"/>
  <c r="L25" i="3" s="1"/>
  <c r="D30" i="3" s="1"/>
  <c r="M10" i="3" l="1"/>
  <c r="L10" i="3" s="1"/>
  <c r="Q114" i="1"/>
  <c r="P114" i="1"/>
  <c r="F105" i="1"/>
  <c r="P88" i="1"/>
  <c r="Q88" i="1"/>
  <c r="L92" i="1"/>
  <c r="G92" i="1"/>
  <c r="D63" i="3"/>
  <c r="F10" i="3" l="1"/>
  <c r="F56" i="3" s="1"/>
  <c r="F114" i="1"/>
  <c r="E11" i="2" s="1"/>
  <c r="N92" i="1"/>
  <c r="O92" i="1" s="1"/>
  <c r="Q92" i="1" s="1"/>
  <c r="Q105" i="1" s="1"/>
  <c r="H31" i="3" s="1"/>
  <c r="G96" i="1"/>
  <c r="D64" i="3"/>
  <c r="J11" i="2"/>
  <c r="M56" i="3"/>
  <c r="K35" i="3" s="1"/>
  <c r="O5" i="1"/>
  <c r="K11" i="2"/>
  <c r="P92" i="1" l="1"/>
  <c r="P105" i="1" s="1"/>
  <c r="H30" i="3" s="1"/>
  <c r="L30" i="3" s="1"/>
  <c r="M30" i="3" s="1"/>
  <c r="H63" i="3"/>
  <c r="H64" i="3" s="1"/>
  <c r="L31" i="3"/>
  <c r="M31" i="3" s="1"/>
  <c r="J63" i="3"/>
  <c r="L56" i="3"/>
  <c r="H36" i="3"/>
  <c r="D35" i="3"/>
  <c r="K36" i="3"/>
  <c r="D65" i="3"/>
  <c r="F63" i="3" l="1"/>
  <c r="F65" i="3" s="1"/>
  <c r="L76" i="3" s="1"/>
  <c r="M76" i="3" s="1"/>
  <c r="H35" i="3"/>
  <c r="L35" i="3" s="1"/>
  <c r="M35" i="3" s="1"/>
  <c r="J64" i="3"/>
  <c r="M64" i="3" s="1"/>
  <c r="M63" i="3"/>
  <c r="H65" i="3"/>
  <c r="J65" i="3"/>
  <c r="L79" i="3" s="1"/>
  <c r="M79" i="3" s="1"/>
  <c r="L36" i="3"/>
  <c r="M36" i="3" s="1"/>
  <c r="L65" i="3" l="1"/>
  <c r="L66" i="3" s="1"/>
  <c r="L73" i="3" s="1"/>
  <c r="F64" i="3"/>
  <c r="L64" i="3" s="1"/>
  <c r="L63" i="3"/>
  <c r="L71" i="3" s="1"/>
  <c r="L77" i="3"/>
  <c r="M77" i="3" s="1"/>
  <c r="M71" i="3"/>
  <c r="M70" i="3"/>
  <c r="L78" i="3"/>
  <c r="M78" i="3" s="1"/>
  <c r="M65" i="3"/>
  <c r="M66" i="3" s="1"/>
  <c r="L70" i="3" l="1"/>
  <c r="M72" i="3"/>
  <c r="M73" i="3" s="1"/>
</calcChain>
</file>

<file path=xl/comments1.xml><?xml version="1.0" encoding="utf-8"?>
<comments xmlns="http://schemas.openxmlformats.org/spreadsheetml/2006/main">
  <authors>
    <author>P JACQUET</author>
  </authors>
  <commentList>
    <comment ref="M9" authorId="0">
      <text>
        <r>
          <rPr>
            <b/>
            <sz val="11"/>
            <color indexed="81"/>
            <rFont val="Tahoma"/>
            <family val="2"/>
          </rPr>
          <t>P JACQUET:</t>
        </r>
        <r>
          <rPr>
            <sz val="11"/>
            <color indexed="81"/>
            <rFont val="Tahoma"/>
            <family val="2"/>
          </rPr>
          <t xml:space="preserve">
PRIX  MATIERE A INDIQUER DANS FEUILLE DE SYNTHESE</t>
        </r>
      </text>
    </comment>
  </commentList>
</comments>
</file>

<file path=xl/sharedStrings.xml><?xml version="1.0" encoding="utf-8"?>
<sst xmlns="http://schemas.openxmlformats.org/spreadsheetml/2006/main" count="425" uniqueCount="205">
  <si>
    <t>Date réalisation / réactualisation</t>
  </si>
  <si>
    <t>Réalisé par :</t>
  </si>
  <si>
    <t>0</t>
  </si>
  <si>
    <t>Demandé par</t>
  </si>
  <si>
    <t>Nuance :</t>
  </si>
  <si>
    <t>N° de DEVIS</t>
  </si>
  <si>
    <t>Client :</t>
  </si>
  <si>
    <t>Mise au mille globale</t>
  </si>
  <si>
    <t>Section :</t>
  </si>
  <si>
    <t>Densité</t>
  </si>
  <si>
    <t>Date d'édition</t>
  </si>
  <si>
    <t>Produit de départ</t>
  </si>
  <si>
    <t>Type de produit</t>
  </si>
  <si>
    <t>Forme</t>
  </si>
  <si>
    <t>Section</t>
  </si>
  <si>
    <t>Nb</t>
  </si>
  <si>
    <t>Pds Uni.
Kg</t>
  </si>
  <si>
    <t>Pds Total 
Kg</t>
  </si>
  <si>
    <t>Prix € / Kg
du P d D</t>
  </si>
  <si>
    <t>Prix en €
Produits de Dép</t>
  </si>
  <si>
    <t>Valeur Matière Pure</t>
  </si>
  <si>
    <t>Coût Complet</t>
  </si>
  <si>
    <t xml:space="preserve">Coût Var. / Direct </t>
  </si>
  <si>
    <t>LI / DP</t>
  </si>
  <si>
    <t xml:space="preserve"> </t>
  </si>
  <si>
    <t>R</t>
  </si>
  <si>
    <t>PF</t>
  </si>
  <si>
    <t>MEU*0</t>
  </si>
  <si>
    <t>TOU*0</t>
  </si>
  <si>
    <t>Opération</t>
  </si>
  <si>
    <t>Centre de Charge</t>
  </si>
  <si>
    <t>Longueur</t>
  </si>
  <si>
    <t>Pertes 
au Feu</t>
  </si>
  <si>
    <t>MEU*</t>
  </si>
  <si>
    <t>CHU*</t>
  </si>
  <si>
    <t>TOU*</t>
  </si>
  <si>
    <t>Valeur
UO</t>
  </si>
  <si>
    <t>Commentaires ou consignes</t>
  </si>
  <si>
    <t>Unité UO</t>
  </si>
  <si>
    <t>Coût Var / Dir</t>
  </si>
  <si>
    <t xml:space="preserve">LANCEMENT                     </t>
  </si>
  <si>
    <t xml:space="preserve">R </t>
  </si>
  <si>
    <t>min</t>
  </si>
  <si>
    <t>Application d'un coefficient. En %</t>
  </si>
  <si>
    <t>total</t>
  </si>
  <si>
    <t>PRODUIT (S) CHIFFRE (S) PAR LES ANCIZES</t>
  </si>
  <si>
    <t>Produits</t>
  </si>
  <si>
    <t>Dimensions</t>
  </si>
  <si>
    <t>Etat de Surface</t>
  </si>
  <si>
    <t>Etat Métallurgique</t>
  </si>
  <si>
    <t>Poids Unitaire</t>
  </si>
  <si>
    <t>Poids Total</t>
  </si>
  <si>
    <t>OBSERVATIONS :</t>
  </si>
  <si>
    <t>Date de réalisation / réactualisation :</t>
  </si>
  <si>
    <t>Mois de Référence</t>
  </si>
  <si>
    <t>BILAN PRODUIT (S) DE DEPART</t>
  </si>
  <si>
    <t>Code Article</t>
  </si>
  <si>
    <t>Désignation</t>
  </si>
  <si>
    <t>Poids total</t>
  </si>
  <si>
    <t>Prix € / kg</t>
  </si>
  <si>
    <t>Coût complet</t>
  </si>
  <si>
    <t>Coût variable / Direct</t>
  </si>
  <si>
    <t xml:space="preserve">Valeur Matière Pure Amont </t>
  </si>
  <si>
    <t>V A Amont Coût complet</t>
  </si>
  <si>
    <t>LI</t>
  </si>
  <si>
    <t>BILAN DES PERTES</t>
  </si>
  <si>
    <t>Poids des Pertes</t>
  </si>
  <si>
    <t>Prix  € / Kg</t>
  </si>
  <si>
    <t xml:space="preserve">Prix Total des pertes en € </t>
  </si>
  <si>
    <t>Pertes au feu</t>
  </si>
  <si>
    <t>BILAN PRODUIT (S) CHIFFRE (S) - Commande Totale</t>
  </si>
  <si>
    <t>Valeur Matière Pure en €</t>
  </si>
  <si>
    <t>Valeur Ajoutée Amont en €</t>
  </si>
  <si>
    <t>Valeur Ajoutée de Transformation en €</t>
  </si>
  <si>
    <t>Valeur Ajoutée ESSAIS en €</t>
  </si>
  <si>
    <t>Valeur Ajoutée TOTALE en €</t>
  </si>
  <si>
    <t>Total Hors Majoration en €</t>
  </si>
  <si>
    <t>Coût Variable / Direct</t>
  </si>
  <si>
    <t>BILAN PRODUIT (S) CHIFFRE (S) - ramené à un Kilo de produit</t>
  </si>
  <si>
    <t>Valeur Matière Pure en € / kg</t>
  </si>
  <si>
    <t>Valeur Ajoutée Amont en € / kg</t>
  </si>
  <si>
    <t>Valeur Ajoutée de Transformat° en € / kg</t>
  </si>
  <si>
    <t>Valeur Ajoutée ESSAIS en € / kg</t>
  </si>
  <si>
    <t>Valeur Ajoutée TOTALE en € / kg</t>
  </si>
  <si>
    <t>Total Hors Majoration en € / kg</t>
  </si>
  <si>
    <t>BILAN DEVIS</t>
  </si>
  <si>
    <t>Taux de majoration en %</t>
  </si>
  <si>
    <t xml:space="preserve">Aléas V. A. Amont+Transformation </t>
  </si>
  <si>
    <t>V. A. Essais</t>
  </si>
  <si>
    <t>V. Matière</t>
  </si>
  <si>
    <t>Maj. Standards budget-Coûts de section</t>
  </si>
  <si>
    <t>Coût Valeur Matière Majorée en €</t>
  </si>
  <si>
    <t>Coût ValeurAjoutée Total Majorée en €</t>
  </si>
  <si>
    <t>Prix Total Majoré en €</t>
  </si>
  <si>
    <t>Commande Totale</t>
  </si>
  <si>
    <t>Unitaire 
( barre ou pièce )</t>
  </si>
  <si>
    <t>€ / kg</t>
  </si>
  <si>
    <t>ESSAIS SUR PRELEVEMENT</t>
  </si>
  <si>
    <t>Nbr</t>
  </si>
  <si>
    <t>Commentaires Opération</t>
  </si>
  <si>
    <t>Coût Complet Unitaire</t>
  </si>
  <si>
    <t>Coût Variable / Direct Unitaire</t>
  </si>
  <si>
    <t>Coût Complet
 total</t>
  </si>
  <si>
    <t>Coût Variable / Direct total</t>
  </si>
  <si>
    <t/>
  </si>
  <si>
    <t>€</t>
  </si>
  <si>
    <t>TOTAL</t>
  </si>
  <si>
    <t>DEVIS N° :</t>
  </si>
  <si>
    <t>Valeurs de référence</t>
  </si>
  <si>
    <t>Achat Matière</t>
  </si>
  <si>
    <t>Part Matière =</t>
  </si>
  <si>
    <t>Reprise Chutes Massives</t>
  </si>
  <si>
    <t>Part Coût Ajouté =</t>
  </si>
  <si>
    <t>Reprise Copeaux</t>
  </si>
  <si>
    <t xml:space="preserve">CHAUFFAGE                     </t>
  </si>
  <si>
    <t>Fours UKAD</t>
  </si>
  <si>
    <t>Presse 4500T UKAD</t>
  </si>
  <si>
    <t>Lingot UKTMP</t>
  </si>
  <si>
    <t>CAA</t>
  </si>
  <si>
    <t>CHU*TA6V</t>
  </si>
  <si>
    <t>Coût UO</t>
  </si>
  <si>
    <t>Direct</t>
  </si>
  <si>
    <t>Complet</t>
  </si>
  <si>
    <t>Ecroûteuse UKAD</t>
  </si>
  <si>
    <t>COUTS DE SECTION
SAP</t>
  </si>
  <si>
    <t>Meuleuse</t>
  </si>
  <si>
    <t xml:space="preserve">RESSUAGE                      </t>
  </si>
  <si>
    <t>US UKAD</t>
  </si>
  <si>
    <t xml:space="preserve">VERIFICATION EXP              </t>
  </si>
  <si>
    <t>Parité =</t>
  </si>
  <si>
    <t>Coût horaire meuleuse mis à jour le 2 septembre 2014</t>
  </si>
  <si>
    <r>
      <rPr>
        <sz val="14"/>
        <rFont val="Calibri"/>
        <family val="2"/>
      </rPr>
      <t>Perte au feu</t>
    </r>
    <r>
      <rPr>
        <sz val="14"/>
        <rFont val="Arial"/>
        <family val="2"/>
      </rPr>
      <t xml:space="preserve"> =</t>
    </r>
  </si>
  <si>
    <t>Section =</t>
  </si>
  <si>
    <t>Y. Le COLLEN</t>
  </si>
  <si>
    <t>1150 °C</t>
  </si>
  <si>
    <t>Temps de chauffage initial réalisé =</t>
  </si>
  <si>
    <t>pour</t>
  </si>
  <si>
    <t>Temps de réchauffage réalisé =</t>
  </si>
  <si>
    <t>Corroyage forgeage =</t>
  </si>
  <si>
    <t>FORGEAGE 1</t>
  </si>
  <si>
    <t>Octo</t>
  </si>
  <si>
    <t>Rond</t>
  </si>
  <si>
    <t>par lingot</t>
  </si>
  <si>
    <t>Epaisseur meulée =</t>
  </si>
  <si>
    <t>‰ Meulage =</t>
  </si>
  <si>
    <t>Longueur éboutage =</t>
  </si>
  <si>
    <t>Epaisseur du trait de scie =</t>
  </si>
  <si>
    <t>Poids Unitaire =</t>
  </si>
  <si>
    <t>FORGEAGE 2</t>
  </si>
  <si>
    <t xml:space="preserve">Majoration sur </t>
  </si>
  <si>
    <t>PRIX DE VENTE</t>
  </si>
  <si>
    <t>Propositions</t>
  </si>
  <si>
    <t>Coût Ajouté Complet =</t>
  </si>
  <si>
    <t>Coût Ajouté Direct =</t>
  </si>
  <si>
    <t>TRANSPORT</t>
  </si>
  <si>
    <t xml:space="preserve">SOUS-TRAITANCE </t>
  </si>
  <si>
    <t>Marge (s)=</t>
  </si>
  <si>
    <t>Perte au feu =</t>
  </si>
  <si>
    <t>DEVIS / EVALUATION DE PRIX DE REVIENT</t>
  </si>
  <si>
    <t>Plat</t>
  </si>
  <si>
    <t>Epaisseur =</t>
  </si>
  <si>
    <t>ETIRAGE 940°C</t>
  </si>
  <si>
    <t>BRUT</t>
  </si>
  <si>
    <t>Sciage CSH</t>
  </si>
  <si>
    <t>CSH ==&gt; UKAD</t>
  </si>
  <si>
    <t>TA6V</t>
  </si>
  <si>
    <t>DOUBLE REFOULEMENT+ETIRAGE</t>
  </si>
  <si>
    <t>UKAD ==&gt; CSH</t>
  </si>
  <si>
    <t xml:space="preserve">Meulage </t>
  </si>
  <si>
    <t>CSH ==&gt; STT MEULAGE</t>
  </si>
  <si>
    <t>STT ==&gt; UKAD</t>
  </si>
  <si>
    <t>FORGEAGE 3</t>
  </si>
  <si>
    <t>FORGEAGE 4</t>
  </si>
  <si>
    <t>ULTRASON</t>
  </si>
  <si>
    <t>SCIAGE</t>
  </si>
  <si>
    <t xml:space="preserve"> A&amp;D IMPHY ==&gt; UKAD</t>
  </si>
  <si>
    <t>Scie UKAD petite</t>
  </si>
  <si>
    <t>Vitesse de pénétration =</t>
  </si>
  <si>
    <t>Scie UKAD grosse</t>
  </si>
  <si>
    <t>par camion</t>
  </si>
  <si>
    <t xml:space="preserve">ETIRAGE </t>
  </si>
  <si>
    <t>A&amp;D Ancizes ==&gt; A&amp;D IMPHY</t>
  </si>
  <si>
    <t>UKAD ==&gt; A&amp;D Ancizes</t>
  </si>
  <si>
    <t>Grenaillage</t>
  </si>
  <si>
    <t>Prix  €/Kg  ou
Prix Unité d'œuvre €/UO</t>
  </si>
  <si>
    <t>Coût Ajouté</t>
  </si>
  <si>
    <r>
      <t xml:space="preserve">Mise au </t>
    </r>
    <r>
      <rPr>
        <sz val="11"/>
        <rFont val="Calibri"/>
        <family val="2"/>
      </rPr>
      <t>‰</t>
    </r>
  </si>
  <si>
    <t>Dim</t>
  </si>
  <si>
    <t>Poids à
l'Opération</t>
  </si>
  <si>
    <r>
      <rPr>
        <sz val="12"/>
        <rFont val="Arial"/>
        <family val="2"/>
      </rPr>
      <t xml:space="preserve">OBSERVATIONS </t>
    </r>
    <r>
      <rPr>
        <sz val="10"/>
        <rFont val="Arial"/>
        <family val="2"/>
      </rPr>
      <t xml:space="preserve">: </t>
    </r>
  </si>
  <si>
    <t>a : (en plus des 2%)</t>
  </si>
  <si>
    <t xml:space="preserve">Offre du 7 janvier 2015 = </t>
  </si>
  <si>
    <t>/Lot</t>
  </si>
  <si>
    <t>Majoration Coût Matière (a) =</t>
  </si>
  <si>
    <t>UDEV150020</t>
  </si>
  <si>
    <t>WYMAN &amp; GORDON</t>
  </si>
  <si>
    <r>
      <t xml:space="preserve">Attention zone morte </t>
    </r>
    <r>
      <rPr>
        <sz val="14"/>
        <rFont val="Calibri"/>
        <family val="2"/>
      </rPr>
      <t>≥</t>
    </r>
    <r>
      <rPr>
        <sz val="11.2"/>
        <rFont val="Arial"/>
        <family val="2"/>
      </rPr>
      <t xml:space="preserve"> </t>
    </r>
    <r>
      <rPr>
        <sz val="14"/>
        <rFont val="Arial"/>
        <family val="2"/>
      </rPr>
      <t>6 mm</t>
    </r>
  </si>
  <si>
    <t>Poids unitaire =</t>
  </si>
  <si>
    <t>Poids total =</t>
  </si>
  <si>
    <r>
      <rPr>
        <b/>
        <sz val="22"/>
        <rFont val="Calibri"/>
        <family val="2"/>
      </rPr>
      <t>≠</t>
    </r>
    <r>
      <rPr>
        <b/>
        <sz val="22"/>
        <rFont val="Arial"/>
        <family val="2"/>
      </rPr>
      <t xml:space="preserve"> 610x254 (Poids 1382Kg) </t>
    </r>
  </si>
  <si>
    <t>Ø ou largeur</t>
  </si>
  <si>
    <t>Epaisseur</t>
  </si>
  <si>
    <t>RECUIT</t>
  </si>
  <si>
    <t>Prix de vente  =</t>
  </si>
  <si>
    <t>MEULAGE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</si>
</sst>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#,##0.00\ _F"/>
    <numFmt numFmtId="167" formatCode="0.000"/>
    <numFmt numFmtId="168" formatCode="0.00&quot; €/Kg&quot;"/>
    <numFmt numFmtId="169" formatCode="0&quot; mm&quot;"/>
    <numFmt numFmtId="170" formatCode="0.0&quot; mm&quot;"/>
    <numFmt numFmtId="171" formatCode="0.00&quot; dm²&quot;"/>
    <numFmt numFmtId="172" formatCode="0.00&quot; €/UO&quot;"/>
    <numFmt numFmtId="173" formatCode="0.00&quot; $/Kg&quot;"/>
    <numFmt numFmtId="174" formatCode="0.0%"/>
    <numFmt numFmtId="175" formatCode="0.0&quot; H&quot;"/>
    <numFmt numFmtId="176" formatCode="0&quot;/&quot;"/>
    <numFmt numFmtId="177" formatCode="0&quot; dm²&quot;"/>
    <numFmt numFmtId="178" formatCode="0.00&quot; H&quot;"/>
    <numFmt numFmtId="179" formatCode="0&quot; Lingots&quot;"/>
    <numFmt numFmtId="180" formatCode="0&quot; dm³&quot;"/>
    <numFmt numFmtId="181" formatCode="0.00&quot; mm/min&quot;"/>
    <numFmt numFmtId="182" formatCode="0&quot; Kg&quot;"/>
    <numFmt numFmtId="183" formatCode="0.000&quot; €/Kg&quot;"/>
    <numFmt numFmtId="184" formatCode="0.00&quot; €/Coupe&quot;"/>
    <numFmt numFmtId="185" formatCode="0&quot; °C&quot;"/>
  </numFmts>
  <fonts count="4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sz val="18"/>
      <color indexed="10"/>
      <name val="Arial"/>
      <family val="2"/>
    </font>
    <font>
      <b/>
      <sz val="22"/>
      <name val="Arial"/>
      <family val="2"/>
    </font>
    <font>
      <sz val="48"/>
      <name val="Arial"/>
      <family val="2"/>
    </font>
    <font>
      <sz val="18"/>
      <name val="Arial"/>
      <family val="2"/>
    </font>
    <font>
      <b/>
      <sz val="14"/>
      <color indexed="10"/>
      <name val="Arial"/>
      <family val="2"/>
    </font>
    <font>
      <sz val="18"/>
      <color indexed="10"/>
      <name val="Arial"/>
      <family val="2"/>
    </font>
    <font>
      <b/>
      <sz val="16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4"/>
      <name val="Calibri"/>
      <family val="2"/>
    </font>
    <font>
      <sz val="10"/>
      <name val="Calibri"/>
      <family val="2"/>
    </font>
    <font>
      <sz val="16"/>
      <name val="Arial"/>
      <family val="2"/>
    </font>
    <font>
      <b/>
      <sz val="26"/>
      <name val="Arial"/>
      <family val="2"/>
    </font>
    <font>
      <sz val="14"/>
      <name val="Calibri"/>
      <family val="2"/>
      <scheme val="minor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2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20"/>
      <color rgb="FFFF0000"/>
      <name val="Arial"/>
      <family val="2"/>
    </font>
    <font>
      <b/>
      <sz val="22"/>
      <name val="Calibri"/>
      <family val="2"/>
    </font>
    <font>
      <b/>
      <sz val="14"/>
      <color rgb="FFFF0000"/>
      <name val="Arial"/>
      <family val="2"/>
    </font>
    <font>
      <sz val="11"/>
      <name val="Calibri"/>
      <family val="2"/>
    </font>
    <font>
      <sz val="10"/>
      <name val="Arial"/>
    </font>
    <font>
      <b/>
      <sz val="14"/>
      <name val="Arial"/>
      <family val="2"/>
    </font>
    <font>
      <sz val="11.2"/>
      <name val="Arial"/>
      <family val="2"/>
    </font>
    <font>
      <sz val="12"/>
      <name val="Calibri"/>
      <family val="2"/>
    </font>
    <font>
      <sz val="20"/>
      <name val="Calibri"/>
      <family val="2"/>
    </font>
  </fonts>
  <fills count="25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9"/>
      </patternFill>
    </fill>
    <fill>
      <patternFill patternType="gray125">
        <bgColor indexed="41"/>
      </patternFill>
    </fill>
    <fill>
      <patternFill patternType="gray0625">
        <bgColor indexed="41"/>
      </patternFill>
    </fill>
    <fill>
      <patternFill patternType="gray125"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gray0625">
        <bgColor theme="0"/>
      </patternFill>
    </fill>
  </fills>
  <borders count="1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1024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left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/>
    <xf numFmtId="0" fontId="7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2" fontId="10" fillId="3" borderId="14" xfId="0" applyNumberFormat="1" applyFont="1" applyFill="1" applyBorder="1" applyAlignment="1" applyProtection="1">
      <alignment horizontal="center" vertical="center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2" fontId="9" fillId="3" borderId="20" xfId="0" applyNumberFormat="1" applyFont="1" applyFill="1" applyBorder="1" applyAlignment="1" applyProtection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10" fillId="3" borderId="18" xfId="0" applyNumberFormat="1" applyFont="1" applyFill="1" applyBorder="1" applyAlignment="1" applyProtection="1">
      <alignment horizontal="center" vertical="center"/>
    </xf>
    <xf numFmtId="2" fontId="0" fillId="3" borderId="22" xfId="0" applyNumberForma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1" fontId="3" fillId="5" borderId="26" xfId="0" applyNumberFormat="1" applyFont="1" applyFill="1" applyBorder="1" applyAlignment="1" applyProtection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</xf>
    <xf numFmtId="0" fontId="0" fillId="2" borderId="28" xfId="0" applyFill="1" applyBorder="1" applyAlignment="1" applyProtection="1"/>
    <xf numFmtId="0" fontId="8" fillId="4" borderId="29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0" fillId="2" borderId="34" xfId="0" applyFill="1" applyBorder="1" applyProtection="1"/>
    <xf numFmtId="0" fontId="0" fillId="2" borderId="38" xfId="0" applyFill="1" applyBorder="1" applyProtection="1"/>
    <xf numFmtId="0" fontId="0" fillId="2" borderId="39" xfId="0" applyFill="1" applyBorder="1" applyAlignment="1" applyProtection="1">
      <alignment horizontal="left" vertical="center" wrapText="1"/>
    </xf>
    <xf numFmtId="0" fontId="0" fillId="2" borderId="39" xfId="0" applyFill="1" applyBorder="1" applyProtection="1"/>
    <xf numFmtId="1" fontId="0" fillId="2" borderId="39" xfId="0" applyNumberFormat="1" applyFill="1" applyBorder="1" applyAlignment="1" applyProtection="1">
      <alignment horizontal="center" vertical="center"/>
    </xf>
    <xf numFmtId="0" fontId="11" fillId="2" borderId="39" xfId="0" applyFont="1" applyFill="1" applyBorder="1" applyProtection="1"/>
    <xf numFmtId="0" fontId="11" fillId="2" borderId="35" xfId="0" applyFont="1" applyFill="1" applyBorder="1" applyAlignment="1" applyProtection="1">
      <alignment horizontal="left"/>
    </xf>
    <xf numFmtId="0" fontId="11" fillId="2" borderId="35" xfId="0" applyFont="1" applyFill="1" applyBorder="1" applyProtection="1"/>
    <xf numFmtId="0" fontId="0" fillId="2" borderId="35" xfId="0" applyFill="1" applyBorder="1" applyProtection="1"/>
    <xf numFmtId="0" fontId="0" fillId="2" borderId="37" xfId="0" applyFill="1" applyBorder="1" applyProtection="1"/>
    <xf numFmtId="0" fontId="0" fillId="2" borderId="39" xfId="0" applyFill="1" applyBorder="1" applyAlignment="1" applyProtection="1">
      <alignment horizontal="left"/>
    </xf>
    <xf numFmtId="0" fontId="0" fillId="2" borderId="40" xfId="0" applyFill="1" applyBorder="1" applyProtection="1"/>
    <xf numFmtId="0" fontId="0" fillId="0" borderId="0" xfId="0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/>
    </xf>
    <xf numFmtId="14" fontId="4" fillId="2" borderId="0" xfId="0" applyNumberFormat="1" applyFont="1" applyFill="1" applyBorder="1" applyAlignment="1" applyProtection="1">
      <alignment horizontal="center"/>
    </xf>
    <xf numFmtId="0" fontId="4" fillId="2" borderId="28" xfId="0" applyFont="1" applyFill="1" applyBorder="1" applyAlignment="1" applyProtection="1">
      <alignment horizontal="center"/>
    </xf>
    <xf numFmtId="0" fontId="12" fillId="2" borderId="41" xfId="0" applyFont="1" applyFill="1" applyBorder="1" applyAlignment="1" applyProtection="1">
      <alignment horizontal="center" vertical="center" shrinkToFit="1"/>
    </xf>
    <xf numFmtId="0" fontId="12" fillId="2" borderId="28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7" fillId="8" borderId="43" xfId="0" applyFont="1" applyFill="1" applyBorder="1" applyAlignment="1" applyProtection="1">
      <alignment horizontal="center" vertical="center" shrinkToFit="1"/>
    </xf>
    <xf numFmtId="0" fontId="7" fillId="8" borderId="44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0" fillId="2" borderId="41" xfId="0" applyFill="1" applyBorder="1" applyProtection="1"/>
    <xf numFmtId="0" fontId="7" fillId="0" borderId="46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/>
    </xf>
    <xf numFmtId="2" fontId="7" fillId="0" borderId="19" xfId="0" applyNumberFormat="1" applyFont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0" fontId="0" fillId="2" borderId="27" xfId="0" applyFill="1" applyBorder="1" applyProtection="1"/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8" borderId="50" xfId="0" applyNumberFormat="1" applyFont="1" applyFill="1" applyBorder="1" applyAlignment="1" applyProtection="1">
      <alignment horizontal="center" vertical="center" wrapText="1"/>
    </xf>
    <xf numFmtId="1" fontId="7" fillId="8" borderId="51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shrinkToFit="1"/>
    </xf>
    <xf numFmtId="49" fontId="7" fillId="0" borderId="14" xfId="0" applyNumberFormat="1" applyFont="1" applyBorder="1" applyAlignment="1" applyProtection="1">
      <alignment horizontal="center" vertical="center" shrinkToFit="1"/>
    </xf>
    <xf numFmtId="166" fontId="7" fillId="0" borderId="14" xfId="0" applyNumberFormat="1" applyFont="1" applyBorder="1" applyAlignment="1" applyProtection="1">
      <alignment horizontal="center" vertical="center"/>
    </xf>
    <xf numFmtId="166" fontId="7" fillId="0" borderId="15" xfId="0" applyNumberFormat="1" applyFont="1" applyBorder="1" applyAlignment="1" applyProtection="1">
      <alignment horizontal="center" vertical="center"/>
    </xf>
    <xf numFmtId="49" fontId="7" fillId="0" borderId="19" xfId="0" applyNumberFormat="1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</xf>
    <xf numFmtId="166" fontId="7" fillId="0" borderId="19" xfId="0" applyNumberFormat="1" applyFont="1" applyBorder="1" applyAlignment="1" applyProtection="1">
      <alignment horizontal="center" vertical="center"/>
    </xf>
    <xf numFmtId="166" fontId="7" fillId="0" borderId="48" xfId="0" applyNumberFormat="1" applyFont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 shrinkToFit="1"/>
    </xf>
    <xf numFmtId="0" fontId="7" fillId="8" borderId="45" xfId="0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8" borderId="46" xfId="0" applyFont="1" applyFill="1" applyBorder="1" applyAlignment="1" applyProtection="1">
      <alignment horizontal="center" vertical="center"/>
    </xf>
    <xf numFmtId="0" fontId="7" fillId="8" borderId="48" xfId="0" applyFont="1" applyFill="1" applyBorder="1" applyAlignment="1" applyProtection="1">
      <alignment horizontal="center" vertical="center"/>
    </xf>
    <xf numFmtId="2" fontId="7" fillId="3" borderId="52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 shrinkToFit="1"/>
    </xf>
    <xf numFmtId="0" fontId="0" fillId="2" borderId="0" xfId="0" applyFill="1" applyBorder="1" applyAlignment="1" applyProtection="1">
      <alignment horizontal="center" shrinkToFit="1"/>
    </xf>
    <xf numFmtId="0" fontId="11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8" xfId="0" applyFont="1" applyFill="1" applyBorder="1" applyAlignment="1" applyProtection="1">
      <alignment horizontal="center"/>
    </xf>
    <xf numFmtId="0" fontId="0" fillId="0" borderId="0" xfId="0" applyBorder="1" applyProtection="1"/>
    <xf numFmtId="0" fontId="2" fillId="2" borderId="39" xfId="0" applyFont="1" applyFill="1" applyBorder="1" applyProtection="1"/>
    <xf numFmtId="1" fontId="7" fillId="0" borderId="48" xfId="0" applyNumberFormat="1" applyFont="1" applyBorder="1" applyAlignment="1" applyProtection="1">
      <alignment horizontal="center" vertical="center"/>
    </xf>
    <xf numFmtId="1" fontId="3" fillId="3" borderId="53" xfId="0" applyNumberFormat="1" applyFont="1" applyFill="1" applyBorder="1" applyAlignment="1" applyProtection="1">
      <alignment horizontal="center" vertical="center"/>
    </xf>
    <xf numFmtId="2" fontId="10" fillId="3" borderId="54" xfId="0" applyNumberFormat="1" applyFont="1" applyFill="1" applyBorder="1" applyAlignment="1" applyProtection="1">
      <alignment horizontal="center" vertical="center"/>
    </xf>
    <xf numFmtId="2" fontId="12" fillId="0" borderId="19" xfId="0" applyNumberFormat="1" applyFont="1" applyBorder="1" applyAlignment="1" applyProtection="1">
      <alignment horizontal="center" vertical="center"/>
    </xf>
    <xf numFmtId="2" fontId="12" fillId="0" borderId="48" xfId="0" applyNumberFormat="1" applyFont="1" applyBorder="1" applyAlignment="1" applyProtection="1">
      <alignment horizontal="center" vertical="center"/>
    </xf>
    <xf numFmtId="166" fontId="21" fillId="9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/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Protection="1"/>
    <xf numFmtId="0" fontId="12" fillId="8" borderId="55" xfId="0" applyFont="1" applyFill="1" applyBorder="1" applyAlignment="1" applyProtection="1">
      <alignment horizontal="center" vertical="center"/>
    </xf>
    <xf numFmtId="0" fontId="7" fillId="8" borderId="33" xfId="0" applyFont="1" applyFill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2" fontId="16" fillId="10" borderId="36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7" xfId="0" applyFont="1" applyFill="1" applyBorder="1" applyProtection="1"/>
    <xf numFmtId="0" fontId="7" fillId="0" borderId="0" xfId="0" applyFont="1" applyProtection="1"/>
    <xf numFmtId="0" fontId="7" fillId="2" borderId="27" xfId="0" applyFont="1" applyFill="1" applyBorder="1" applyAlignment="1" applyProtection="1"/>
    <xf numFmtId="0" fontId="7" fillId="2" borderId="28" xfId="0" applyFont="1" applyFill="1" applyBorder="1" applyAlignment="1" applyProtection="1"/>
    <xf numFmtId="0" fontId="7" fillId="2" borderId="27" xfId="0" applyFont="1" applyFill="1" applyBorder="1" applyAlignment="1" applyProtection="1">
      <protection locked="0"/>
    </xf>
    <xf numFmtId="0" fontId="7" fillId="2" borderId="28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/>
    <xf numFmtId="0" fontId="7" fillId="2" borderId="41" xfId="0" applyFont="1" applyFill="1" applyBorder="1" applyProtection="1"/>
    <xf numFmtId="0" fontId="7" fillId="2" borderId="41" xfId="0" applyFont="1" applyFill="1" applyBorder="1" applyAlignment="1" applyProtection="1">
      <alignment vertical="top"/>
    </xf>
    <xf numFmtId="0" fontId="7" fillId="2" borderId="28" xfId="0" applyFont="1" applyFill="1" applyBorder="1" applyProtection="1"/>
    <xf numFmtId="0" fontId="7" fillId="2" borderId="39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38" xfId="0" applyFont="1" applyFill="1" applyBorder="1" applyProtection="1"/>
    <xf numFmtId="0" fontId="14" fillId="6" borderId="44" xfId="0" applyFont="1" applyFill="1" applyBorder="1" applyAlignment="1" applyProtection="1">
      <alignment horizontal="center"/>
    </xf>
    <xf numFmtId="0" fontId="14" fillId="6" borderId="14" xfId="0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center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164" fontId="14" fillId="6" borderId="14" xfId="0" applyNumberFormat="1" applyFont="1" applyFill="1" applyBorder="1" applyAlignment="1" applyProtection="1">
      <alignment horizontal="center" vertical="center"/>
      <protection locked="0"/>
    </xf>
    <xf numFmtId="1" fontId="14" fillId="6" borderId="14" xfId="0" applyNumberFormat="1" applyFont="1" applyFill="1" applyBorder="1" applyAlignment="1" applyProtection="1">
      <alignment horizontal="center"/>
      <protection locked="0"/>
    </xf>
    <xf numFmtId="0" fontId="14" fillId="4" borderId="57" xfId="0" applyFont="1" applyFill="1" applyBorder="1" applyAlignment="1" applyProtection="1">
      <alignment vertical="center" wrapText="1"/>
      <protection locked="0"/>
    </xf>
    <xf numFmtId="0" fontId="14" fillId="4" borderId="0" xfId="0" applyFont="1" applyFill="1" applyBorder="1" applyAlignment="1" applyProtection="1">
      <alignment vertical="center" wrapText="1"/>
      <protection locked="0"/>
    </xf>
    <xf numFmtId="0" fontId="14" fillId="4" borderId="0" xfId="0" applyFont="1" applyFill="1" applyBorder="1" applyAlignment="1" applyProtection="1">
      <alignment horizontal="right" vertical="center"/>
      <protection locked="0"/>
    </xf>
    <xf numFmtId="169" fontId="14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vertical="center"/>
      <protection locked="0"/>
    </xf>
    <xf numFmtId="0" fontId="14" fillId="4" borderId="58" xfId="0" applyFont="1" applyFill="1" applyBorder="1" applyAlignment="1" applyProtection="1">
      <alignment vertical="center"/>
      <protection locked="0"/>
    </xf>
    <xf numFmtId="0" fontId="14" fillId="4" borderId="56" xfId="0" applyFont="1" applyFill="1" applyBorder="1" applyAlignment="1" applyProtection="1">
      <alignment vertical="center"/>
      <protection locked="0"/>
    </xf>
    <xf numFmtId="0" fontId="14" fillId="4" borderId="61" xfId="0" applyFont="1" applyFill="1" applyBorder="1" applyAlignment="1" applyProtection="1">
      <alignment horizontal="center" vertical="center"/>
      <protection locked="0"/>
    </xf>
    <xf numFmtId="0" fontId="14" fillId="4" borderId="62" xfId="0" applyFont="1" applyFill="1" applyBorder="1" applyAlignment="1" applyProtection="1">
      <alignment horizontal="center" vertical="center"/>
      <protection locked="0"/>
    </xf>
    <xf numFmtId="1" fontId="14" fillId="4" borderId="63" xfId="0" applyNumberFormat="1" applyFont="1" applyFill="1" applyBorder="1" applyAlignment="1" applyProtection="1">
      <alignment horizontal="center" vertical="center"/>
      <protection locked="0"/>
    </xf>
    <xf numFmtId="0" fontId="14" fillId="12" borderId="64" xfId="0" applyFont="1" applyFill="1" applyBorder="1" applyAlignment="1" applyProtection="1">
      <alignment horizontal="center"/>
    </xf>
    <xf numFmtId="0" fontId="14" fillId="12" borderId="50" xfId="0" applyFont="1" applyFill="1" applyBorder="1" applyAlignment="1" applyProtection="1">
      <alignment horizontal="center"/>
    </xf>
    <xf numFmtId="168" fontId="25" fillId="9" borderId="22" xfId="0" applyNumberFormat="1" applyFont="1" applyFill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12" fillId="0" borderId="15" xfId="0" applyNumberFormat="1" applyFont="1" applyBorder="1" applyAlignment="1" applyProtection="1">
      <alignment horizontal="center" vertical="center"/>
    </xf>
    <xf numFmtId="2" fontId="7" fillId="0" borderId="17" xfId="0" applyNumberFormat="1" applyFont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0" fillId="2" borderId="0" xfId="0" applyFill="1" applyBorder="1" applyAlignment="1" applyProtection="1">
      <alignment vertical="center"/>
    </xf>
    <xf numFmtId="174" fontId="16" fillId="11" borderId="48" xfId="1" applyNumberFormat="1" applyFont="1" applyFill="1" applyBorder="1" applyAlignment="1" applyProtection="1">
      <alignment horizontal="center" vertical="center"/>
    </xf>
    <xf numFmtId="173" fontId="29" fillId="18" borderId="103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175" fontId="14" fillId="4" borderId="0" xfId="0" applyNumberFormat="1" applyFont="1" applyFill="1" applyBorder="1" applyAlignment="1" applyProtection="1">
      <alignment horizontal="center" vertical="center"/>
      <protection locked="0"/>
    </xf>
    <xf numFmtId="171" fontId="14" fillId="4" borderId="0" xfId="0" applyNumberFormat="1" applyFont="1" applyFill="1" applyBorder="1" applyAlignment="1" applyProtection="1">
      <alignment horizontal="right" vertical="center"/>
      <protection locked="0"/>
    </xf>
    <xf numFmtId="174" fontId="14" fillId="4" borderId="0" xfId="1" applyNumberFormat="1" applyFont="1" applyFill="1" applyBorder="1" applyAlignment="1" applyProtection="1">
      <alignment horizontal="left" vertical="center"/>
      <protection locked="0"/>
    </xf>
    <xf numFmtId="1" fontId="14" fillId="5" borderId="18" xfId="0" applyNumberFormat="1" applyFont="1" applyFill="1" applyBorder="1" applyAlignment="1" applyProtection="1">
      <alignment horizontal="center" vertical="center"/>
    </xf>
    <xf numFmtId="164" fontId="14" fillId="6" borderId="49" xfId="0" applyNumberFormat="1" applyFont="1" applyFill="1" applyBorder="1" applyAlignment="1" applyProtection="1">
      <alignment horizontal="center" vertical="center"/>
      <protection locked="0"/>
    </xf>
    <xf numFmtId="1" fontId="16" fillId="0" borderId="89" xfId="0" applyNumberFormat="1" applyFont="1" applyBorder="1" applyAlignment="1" applyProtection="1">
      <alignment horizontal="center" vertical="center"/>
    </xf>
    <xf numFmtId="14" fontId="4" fillId="0" borderId="105" xfId="4" applyNumberFormat="1" applyFont="1" applyBorder="1" applyAlignment="1" applyProtection="1">
      <alignment horizontal="center"/>
    </xf>
    <xf numFmtId="0" fontId="7" fillId="4" borderId="0" xfId="4" applyFont="1" applyFill="1" applyBorder="1" applyAlignment="1" applyProtection="1">
      <alignment horizontal="right" vertical="center"/>
      <protection locked="0"/>
    </xf>
    <xf numFmtId="170" fontId="7" fillId="4" borderId="0" xfId="4" applyNumberFormat="1" applyFont="1" applyFill="1" applyBorder="1" applyAlignment="1" applyProtection="1">
      <alignment horizontal="right" vertical="center"/>
      <protection locked="0"/>
    </xf>
    <xf numFmtId="178" fontId="7" fillId="4" borderId="0" xfId="4" applyNumberFormat="1" applyFont="1" applyFill="1" applyBorder="1" applyAlignment="1" applyProtection="1">
      <alignment horizontal="left" vertical="center"/>
      <protection locked="0"/>
    </xf>
    <xf numFmtId="0" fontId="7" fillId="4" borderId="0" xfId="4" applyFont="1" applyFill="1" applyBorder="1" applyAlignment="1" applyProtection="1">
      <alignment vertical="center"/>
      <protection locked="0"/>
    </xf>
    <xf numFmtId="0" fontId="1" fillId="4" borderId="57" xfId="4" applyFont="1" applyFill="1" applyBorder="1" applyAlignment="1" applyProtection="1">
      <alignment vertical="center"/>
      <protection locked="0"/>
    </xf>
    <xf numFmtId="0" fontId="1" fillId="4" borderId="59" xfId="4" applyFont="1" applyFill="1" applyBorder="1" applyAlignment="1" applyProtection="1">
      <alignment vertical="center"/>
      <protection locked="0"/>
    </xf>
    <xf numFmtId="171" fontId="7" fillId="4" borderId="0" xfId="4" applyNumberFormat="1" applyFont="1" applyFill="1" applyBorder="1" applyAlignment="1" applyProtection="1">
      <alignment vertical="center"/>
      <protection locked="0"/>
    </xf>
    <xf numFmtId="176" fontId="7" fillId="4" borderId="0" xfId="4" applyNumberFormat="1" applyFont="1" applyFill="1" applyBorder="1" applyAlignment="1" applyProtection="1">
      <alignment horizontal="right" vertical="center"/>
      <protection locked="0"/>
    </xf>
    <xf numFmtId="0" fontId="7" fillId="4" borderId="0" xfId="4" applyFont="1" applyFill="1" applyBorder="1" applyAlignment="1" applyProtection="1">
      <alignment horizontal="left" vertical="center"/>
      <protection locked="0"/>
    </xf>
    <xf numFmtId="0" fontId="7" fillId="4" borderId="56" xfId="4" applyFont="1" applyFill="1" applyBorder="1" applyAlignment="1" applyProtection="1">
      <alignment vertical="center"/>
      <protection locked="0"/>
    </xf>
    <xf numFmtId="2" fontId="7" fillId="4" borderId="56" xfId="4" applyNumberFormat="1" applyFont="1" applyFill="1" applyBorder="1" applyAlignment="1" applyProtection="1">
      <alignment horizontal="left" vertical="center"/>
      <protection locked="0"/>
    </xf>
    <xf numFmtId="171" fontId="7" fillId="3" borderId="18" xfId="0" applyNumberFormat="1" applyFont="1" applyFill="1" applyBorder="1" applyAlignment="1" applyProtection="1">
      <alignment horizontal="center" vertical="center"/>
      <protection locked="0"/>
    </xf>
    <xf numFmtId="1" fontId="14" fillId="4" borderId="62" xfId="0" applyNumberFormat="1" applyFont="1" applyFill="1" applyBorder="1" applyAlignment="1" applyProtection="1">
      <alignment horizontal="center" vertical="center"/>
      <protection locked="0"/>
    </xf>
    <xf numFmtId="1" fontId="14" fillId="5" borderId="19" xfId="0" applyNumberFormat="1" applyFont="1" applyFill="1" applyBorder="1" applyAlignment="1" applyProtection="1">
      <alignment horizontal="center" vertical="center"/>
    </xf>
    <xf numFmtId="0" fontId="7" fillId="19" borderId="0" xfId="4" applyFont="1" applyFill="1" applyBorder="1" applyProtection="1"/>
    <xf numFmtId="0" fontId="7" fillId="4" borderId="59" xfId="4" applyFont="1" applyFill="1" applyBorder="1" applyAlignment="1" applyProtection="1">
      <alignment vertical="center" wrapText="1"/>
      <protection locked="0"/>
    </xf>
    <xf numFmtId="0" fontId="7" fillId="4" borderId="56" xfId="4" applyFont="1" applyFill="1" applyBorder="1" applyAlignment="1" applyProtection="1">
      <alignment vertical="center" wrapText="1"/>
      <protection locked="0"/>
    </xf>
    <xf numFmtId="170" fontId="7" fillId="4" borderId="56" xfId="4" applyNumberFormat="1" applyFont="1" applyFill="1" applyBorder="1" applyAlignment="1" applyProtection="1">
      <alignment horizontal="right" vertical="center"/>
      <protection locked="0"/>
    </xf>
    <xf numFmtId="178" fontId="7" fillId="4" borderId="56" xfId="4" applyNumberFormat="1" applyFont="1" applyFill="1" applyBorder="1" applyAlignment="1" applyProtection="1">
      <alignment horizontal="left" vertical="center"/>
      <protection locked="0"/>
    </xf>
    <xf numFmtId="0" fontId="7" fillId="4" borderId="60" xfId="4" applyFont="1" applyFill="1" applyBorder="1" applyAlignment="1" applyProtection="1">
      <alignment vertical="center"/>
      <protection locked="0"/>
    </xf>
    <xf numFmtId="0" fontId="7" fillId="0" borderId="0" xfId="4" applyFont="1" applyAlignment="1">
      <alignment horizontal="center"/>
    </xf>
    <xf numFmtId="171" fontId="34" fillId="8" borderId="14" xfId="4" applyNumberFormat="1" applyFont="1" applyFill="1" applyBorder="1" applyAlignment="1" applyProtection="1">
      <alignment horizontal="center"/>
    </xf>
    <xf numFmtId="0" fontId="31" fillId="0" borderId="0" xfId="0" applyFont="1" applyProtection="1"/>
    <xf numFmtId="180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4" borderId="56" xfId="4" applyFont="1" applyFill="1" applyBorder="1" applyAlignment="1" applyProtection="1">
      <alignment horizontal="right" vertical="center"/>
    </xf>
    <xf numFmtId="0" fontId="14" fillId="4" borderId="0" xfId="4" applyFont="1" applyFill="1" applyBorder="1" applyAlignment="1" applyProtection="1">
      <alignment vertical="center"/>
      <protection locked="0"/>
    </xf>
    <xf numFmtId="0" fontId="14" fillId="4" borderId="58" xfId="4" applyFont="1" applyFill="1" applyBorder="1" applyAlignment="1" applyProtection="1">
      <alignment vertical="center"/>
      <protection locked="0"/>
    </xf>
    <xf numFmtId="0" fontId="34" fillId="4" borderId="0" xfId="4" applyFont="1" applyFill="1" applyBorder="1" applyAlignment="1" applyProtection="1">
      <alignment vertical="center"/>
      <protection locked="0"/>
    </xf>
    <xf numFmtId="0" fontId="34" fillId="4" borderId="58" xfId="4" applyFont="1" applyFill="1" applyBorder="1" applyAlignment="1" applyProtection="1">
      <alignment vertical="center"/>
      <protection locked="0"/>
    </xf>
    <xf numFmtId="177" fontId="34" fillId="4" borderId="0" xfId="4" applyNumberFormat="1" applyFont="1" applyFill="1" applyBorder="1" applyAlignment="1" applyProtection="1">
      <alignment horizontal="right" vertical="center"/>
      <protection locked="0"/>
    </xf>
    <xf numFmtId="1" fontId="34" fillId="4" borderId="0" xfId="4" applyNumberFormat="1" applyFont="1" applyFill="1" applyBorder="1" applyAlignment="1" applyProtection="1">
      <alignment horizontal="left" vertical="center"/>
      <protection locked="0"/>
    </xf>
    <xf numFmtId="171" fontId="34" fillId="4" borderId="0" xfId="4" applyNumberFormat="1" applyFont="1" applyFill="1" applyBorder="1" applyAlignment="1" applyProtection="1">
      <alignment horizontal="left" vertical="center"/>
      <protection locked="0"/>
    </xf>
    <xf numFmtId="171" fontId="34" fillId="4" borderId="0" xfId="4" applyNumberFormat="1" applyFont="1" applyFill="1" applyBorder="1" applyAlignment="1" applyProtection="1">
      <alignment horizontal="right" vertical="center"/>
      <protection locked="0"/>
    </xf>
    <xf numFmtId="0" fontId="14" fillId="4" borderId="93" xfId="0" applyFont="1" applyFill="1" applyBorder="1" applyAlignment="1" applyProtection="1">
      <alignment horizontal="center" vertical="center"/>
      <protection locked="0"/>
    </xf>
    <xf numFmtId="1" fontId="14" fillId="5" borderId="14" xfId="0" applyNumberFormat="1" applyFont="1" applyFill="1" applyBorder="1" applyAlignment="1" applyProtection="1">
      <alignment horizontal="center" vertical="center"/>
    </xf>
    <xf numFmtId="0" fontId="34" fillId="19" borderId="0" xfId="4" applyFont="1" applyFill="1" applyBorder="1" applyProtection="1"/>
    <xf numFmtId="0" fontId="35" fillId="0" borderId="5" xfId="0" applyFont="1" applyBorder="1" applyAlignment="1" applyProtection="1">
      <alignment horizontal="center"/>
    </xf>
    <xf numFmtId="0" fontId="36" fillId="0" borderId="5" xfId="0" applyFont="1" applyBorder="1" applyAlignment="1" applyProtection="1">
      <alignment horizontal="center" vertical="center" wrapText="1"/>
    </xf>
    <xf numFmtId="183" fontId="16" fillId="20" borderId="44" xfId="0" applyNumberFormat="1" applyFont="1" applyFill="1" applyBorder="1" applyAlignment="1" applyProtection="1">
      <alignment horizontal="center" vertical="center"/>
    </xf>
    <xf numFmtId="0" fontId="0" fillId="20" borderId="44" xfId="0" applyFill="1" applyBorder="1" applyProtection="1"/>
    <xf numFmtId="9" fontId="28" fillId="20" borderId="44" xfId="5" applyFont="1" applyFill="1" applyBorder="1" applyAlignment="1" applyProtection="1">
      <alignment horizontal="left" vertical="center"/>
    </xf>
    <xf numFmtId="0" fontId="0" fillId="2" borderId="28" xfId="0" applyFill="1" applyBorder="1" applyProtection="1"/>
    <xf numFmtId="0" fontId="0" fillId="20" borderId="14" xfId="0" applyFill="1" applyBorder="1" applyProtection="1"/>
    <xf numFmtId="9" fontId="28" fillId="20" borderId="14" xfId="5" applyFont="1" applyFill="1" applyBorder="1" applyAlignment="1" applyProtection="1">
      <alignment horizontal="left" vertical="center"/>
    </xf>
    <xf numFmtId="183" fontId="16" fillId="20" borderId="14" xfId="0" applyNumberFormat="1" applyFont="1" applyFill="1" applyBorder="1" applyAlignment="1" applyProtection="1">
      <alignment horizontal="center" vertical="center"/>
    </xf>
    <xf numFmtId="173" fontId="16" fillId="20" borderId="15" xfId="0" applyNumberFormat="1" applyFont="1" applyFill="1" applyBorder="1" applyAlignment="1" applyProtection="1">
      <alignment horizontal="center" vertical="center"/>
    </xf>
    <xf numFmtId="183" fontId="16" fillId="20" borderId="19" xfId="0" applyNumberFormat="1" applyFont="1" applyFill="1" applyBorder="1" applyAlignment="1" applyProtection="1">
      <alignment horizontal="center" vertical="center"/>
    </xf>
    <xf numFmtId="0" fontId="0" fillId="20" borderId="19" xfId="0" applyFill="1" applyBorder="1" applyProtection="1"/>
    <xf numFmtId="9" fontId="28" fillId="20" borderId="19" xfId="5" applyFont="1" applyFill="1" applyBorder="1" applyAlignment="1" applyProtection="1">
      <alignment horizontal="left" vertical="center"/>
    </xf>
    <xf numFmtId="0" fontId="0" fillId="21" borderId="32" xfId="0" applyFill="1" applyBorder="1" applyProtection="1"/>
    <xf numFmtId="0" fontId="14" fillId="21" borderId="32" xfId="0" applyFont="1" applyFill="1" applyBorder="1" applyAlignment="1" applyProtection="1">
      <alignment horizontal="right" vertical="center"/>
    </xf>
    <xf numFmtId="9" fontId="28" fillId="21" borderId="32" xfId="5" applyFont="1" applyFill="1" applyBorder="1" applyAlignment="1" applyProtection="1">
      <alignment horizontal="left" vertical="center"/>
    </xf>
    <xf numFmtId="183" fontId="16" fillId="21" borderId="32" xfId="0" applyNumberFormat="1" applyFont="1" applyFill="1" applyBorder="1" applyAlignment="1" applyProtection="1">
      <alignment horizontal="center" vertical="center"/>
    </xf>
    <xf numFmtId="173" fontId="16" fillId="21" borderId="33" xfId="0" applyNumberFormat="1" applyFont="1" applyFill="1" applyBorder="1" applyAlignment="1" applyProtection="1">
      <alignment horizontal="center" vertical="center"/>
    </xf>
    <xf numFmtId="173" fontId="16" fillId="20" borderId="73" xfId="0" applyNumberFormat="1" applyFont="1" applyFill="1" applyBorder="1" applyAlignment="1" applyProtection="1">
      <alignment horizontal="center" vertical="center"/>
    </xf>
    <xf numFmtId="173" fontId="16" fillId="20" borderId="22" xfId="0" applyNumberFormat="1" applyFont="1" applyFill="1" applyBorder="1" applyAlignment="1" applyProtection="1">
      <alignment horizontal="center" vertical="center"/>
    </xf>
    <xf numFmtId="164" fontId="8" fillId="6" borderId="49" xfId="0" applyNumberFormat="1" applyFont="1" applyFill="1" applyBorder="1" applyAlignment="1" applyProtection="1">
      <alignment horizontal="center" vertical="center"/>
      <protection locked="0"/>
    </xf>
    <xf numFmtId="1" fontId="8" fillId="6" borderId="14" xfId="0" applyNumberFormat="1" applyFont="1" applyFill="1" applyBorder="1" applyAlignment="1" applyProtection="1">
      <alignment horizontal="center"/>
      <protection locked="0"/>
    </xf>
    <xf numFmtId="0" fontId="8" fillId="4" borderId="57" xfId="0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vertical="center" wrapText="1"/>
      <protection locked="0"/>
    </xf>
    <xf numFmtId="0" fontId="8" fillId="4" borderId="0" xfId="0" applyFont="1" applyFill="1" applyBorder="1" applyAlignment="1" applyProtection="1">
      <alignment horizontal="right" vertical="center" wrapText="1"/>
      <protection locked="0"/>
    </xf>
    <xf numFmtId="171" fontId="8" fillId="4" borderId="0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58" xfId="0" applyFont="1" applyFill="1" applyBorder="1" applyAlignment="1" applyProtection="1">
      <alignment vertical="center"/>
      <protection locked="0"/>
    </xf>
    <xf numFmtId="0" fontId="8" fillId="6" borderId="14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left" vertical="center"/>
      <protection locked="0"/>
    </xf>
    <xf numFmtId="164" fontId="8" fillId="6" borderId="14" xfId="0" applyNumberFormat="1" applyFont="1" applyFill="1" applyBorder="1" applyAlignment="1" applyProtection="1">
      <alignment horizontal="center" vertical="center"/>
      <protection locked="0"/>
    </xf>
    <xf numFmtId="0" fontId="8" fillId="4" borderId="57" xfId="0" applyFont="1" applyFill="1" applyBorder="1" applyAlignment="1" applyProtection="1">
      <alignment vertical="center" wrapText="1"/>
      <protection locked="0"/>
    </xf>
    <xf numFmtId="169" fontId="8" fillId="4" borderId="0" xfId="0" applyNumberFormat="1" applyFont="1" applyFill="1" applyBorder="1" applyAlignment="1" applyProtection="1">
      <alignment horizontal="center" vertical="center"/>
      <protection locked="0"/>
    </xf>
    <xf numFmtId="171" fontId="8" fillId="4" borderId="0" xfId="0" applyNumberFormat="1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right" vertical="center"/>
      <protection locked="0"/>
    </xf>
    <xf numFmtId="170" fontId="8" fillId="4" borderId="0" xfId="0" applyNumberFormat="1" applyFont="1" applyFill="1" applyBorder="1" applyAlignment="1" applyProtection="1">
      <alignment horizontal="center" vertical="center"/>
      <protection locked="0"/>
    </xf>
    <xf numFmtId="0" fontId="8" fillId="4" borderId="56" xfId="0" applyFont="1" applyFill="1" applyBorder="1" applyAlignment="1" applyProtection="1">
      <alignment vertical="center" wrapText="1"/>
      <protection locked="0"/>
    </xf>
    <xf numFmtId="0" fontId="8" fillId="4" borderId="56" xfId="0" applyFont="1" applyFill="1" applyBorder="1" applyAlignment="1" applyProtection="1">
      <alignment vertical="center"/>
      <protection locked="0"/>
    </xf>
    <xf numFmtId="0" fontId="8" fillId="4" borderId="56" xfId="4" applyFont="1" applyFill="1" applyBorder="1" applyAlignment="1" applyProtection="1">
      <alignment horizontal="right" vertical="center"/>
      <protection locked="0"/>
    </xf>
    <xf numFmtId="0" fontId="8" fillId="4" borderId="60" xfId="0" applyFont="1" applyFill="1" applyBorder="1" applyAlignment="1" applyProtection="1">
      <alignment vertical="center"/>
      <protection locked="0"/>
    </xf>
    <xf numFmtId="0" fontId="8" fillId="4" borderId="0" xfId="0" applyFont="1" applyFill="1" applyBorder="1" applyProtection="1"/>
    <xf numFmtId="0" fontId="8" fillId="4" borderId="57" xfId="0" applyFont="1" applyFill="1" applyBorder="1" applyProtection="1"/>
    <xf numFmtId="0" fontId="8" fillId="4" borderId="0" xfId="0" applyFont="1" applyFill="1" applyBorder="1" applyAlignment="1" applyProtection="1">
      <alignment horizontal="right"/>
    </xf>
    <xf numFmtId="0" fontId="8" fillId="4" borderId="59" xfId="0" applyFont="1" applyFill="1" applyBorder="1" applyProtection="1"/>
    <xf numFmtId="0" fontId="8" fillId="4" borderId="56" xfId="0" applyFont="1" applyFill="1" applyBorder="1" applyProtection="1"/>
    <xf numFmtId="0" fontId="8" fillId="4" borderId="56" xfId="0" applyFont="1" applyFill="1" applyBorder="1" applyAlignment="1" applyProtection="1">
      <alignment horizontal="right"/>
    </xf>
    <xf numFmtId="0" fontId="8" fillId="4" borderId="56" xfId="0" applyFont="1" applyFill="1" applyBorder="1" applyAlignment="1" applyProtection="1">
      <alignment horizontal="left" vertical="center" wrapText="1"/>
      <protection locked="0"/>
    </xf>
    <xf numFmtId="0" fontId="8" fillId="4" borderId="57" xfId="0" applyFont="1" applyFill="1" applyBorder="1" applyAlignment="1" applyProtection="1">
      <alignment horizontal="right" vertical="center"/>
      <protection locked="0"/>
    </xf>
    <xf numFmtId="169" fontId="8" fillId="4" borderId="0" xfId="0" applyNumberFormat="1" applyFont="1" applyFill="1" applyBorder="1" applyAlignment="1" applyProtection="1">
      <alignment horizontal="left" vertical="center" wrapText="1"/>
      <protection locked="0"/>
    </xf>
    <xf numFmtId="170" fontId="8" fillId="4" borderId="0" xfId="0" applyNumberFormat="1" applyFont="1" applyFill="1" applyBorder="1" applyAlignment="1" applyProtection="1">
      <alignment horizontal="left"/>
    </xf>
    <xf numFmtId="0" fontId="8" fillId="4" borderId="58" xfId="0" applyFont="1" applyFill="1" applyBorder="1" applyAlignment="1" applyProtection="1">
      <alignment vertical="center" wrapText="1"/>
      <protection locked="0"/>
    </xf>
    <xf numFmtId="164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Alignment="1" applyProtection="1">
      <alignment vertical="center" wrapText="1"/>
      <protection locked="0"/>
    </xf>
    <xf numFmtId="0" fontId="1" fillId="4" borderId="60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horizontal="right" vertical="center"/>
      <protection locked="0"/>
    </xf>
    <xf numFmtId="169" fontId="7" fillId="4" borderId="0" xfId="0" applyNumberFormat="1" applyFont="1" applyFill="1" applyBorder="1" applyAlignment="1" applyProtection="1">
      <alignment horizontal="center" vertical="center"/>
      <protection locked="0"/>
    </xf>
    <xf numFmtId="1" fontId="14" fillId="4" borderId="23" xfId="0" applyNumberFormat="1" applyFont="1" applyFill="1" applyBorder="1" applyAlignment="1" applyProtection="1">
      <alignment horizontal="center" vertical="center"/>
      <protection locked="0"/>
    </xf>
    <xf numFmtId="0" fontId="14" fillId="4" borderId="106" xfId="0" applyFont="1" applyFill="1" applyBorder="1" applyAlignment="1" applyProtection="1">
      <alignment horizontal="center" vertical="center"/>
      <protection locked="0"/>
    </xf>
    <xf numFmtId="1" fontId="14" fillId="4" borderId="107" xfId="0" applyNumberFormat="1" applyFont="1" applyFill="1" applyBorder="1" applyAlignment="1" applyProtection="1">
      <alignment horizontal="center" vertical="center"/>
      <protection locked="0"/>
    </xf>
    <xf numFmtId="1" fontId="14" fillId="4" borderId="61" xfId="0" applyNumberFormat="1" applyFont="1" applyFill="1" applyBorder="1" applyAlignment="1" applyProtection="1">
      <alignment horizontal="center" vertical="center"/>
      <protection locked="0"/>
    </xf>
    <xf numFmtId="182" fontId="8" fillId="4" borderId="56" xfId="4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171" fontId="14" fillId="4" borderId="0" xfId="4" applyNumberFormat="1" applyFont="1" applyFill="1" applyBorder="1" applyAlignment="1" applyProtection="1">
      <alignment vertical="center"/>
      <protection locked="0"/>
    </xf>
    <xf numFmtId="171" fontId="14" fillId="4" borderId="0" xfId="4" applyNumberFormat="1" applyFont="1" applyFill="1" applyBorder="1" applyAlignment="1" applyProtection="1">
      <alignment horizontal="right" vertical="center"/>
      <protection locked="0"/>
    </xf>
    <xf numFmtId="170" fontId="14" fillId="4" borderId="0" xfId="4" applyNumberFormat="1" applyFont="1" applyFill="1" applyBorder="1" applyAlignment="1" applyProtection="1">
      <alignment horizontal="right" vertical="center"/>
      <protection locked="0"/>
    </xf>
    <xf numFmtId="178" fontId="14" fillId="4" borderId="0" xfId="4" applyNumberFormat="1" applyFont="1" applyFill="1" applyBorder="1" applyAlignment="1" applyProtection="1">
      <alignment horizontal="left" vertical="center"/>
      <protection locked="0"/>
    </xf>
    <xf numFmtId="1" fontId="8" fillId="4" borderId="0" xfId="0" applyNumberFormat="1" applyFont="1" applyFill="1" applyBorder="1" applyAlignment="1" applyProtection="1">
      <alignment horizontal="left"/>
    </xf>
    <xf numFmtId="1" fontId="7" fillId="0" borderId="19" xfId="0" applyNumberFormat="1" applyFont="1" applyBorder="1" applyAlignment="1" applyProtection="1">
      <alignment horizontal="center" vertical="center"/>
    </xf>
    <xf numFmtId="2" fontId="7" fillId="0" borderId="19" xfId="0" applyNumberFormat="1" applyFont="1" applyBorder="1" applyAlignment="1" applyProtection="1">
      <alignment horizontal="center" vertical="center"/>
    </xf>
    <xf numFmtId="2" fontId="7" fillId="0" borderId="48" xfId="0" applyNumberFormat="1" applyFont="1" applyBorder="1" applyAlignment="1" applyProtection="1">
      <alignment horizontal="center" vertical="center"/>
    </xf>
    <xf numFmtId="0" fontId="7" fillId="8" borderId="44" xfId="0" applyFont="1" applyFill="1" applyBorder="1" applyAlignment="1" applyProtection="1">
      <alignment horizontal="center" vertical="center"/>
    </xf>
    <xf numFmtId="0" fontId="7" fillId="8" borderId="42" xfId="0" applyFont="1" applyFill="1" applyBorder="1" applyAlignment="1" applyProtection="1">
      <alignment horizontal="center" vertical="center" shrinkToFit="1"/>
    </xf>
    <xf numFmtId="0" fontId="7" fillId="8" borderId="45" xfId="0" applyFont="1" applyFill="1" applyBorder="1" applyAlignment="1" applyProtection="1">
      <alignment horizontal="center" vertical="center"/>
    </xf>
    <xf numFmtId="2" fontId="7" fillId="0" borderId="14" xfId="0" applyNumberFormat="1" applyFont="1" applyBorder="1" applyAlignment="1" applyProtection="1">
      <alignment horizontal="center" vertical="center"/>
    </xf>
    <xf numFmtId="0" fontId="0" fillId="2" borderId="27" xfId="0" applyFill="1" applyBorder="1" applyAlignment="1" applyProtection="1"/>
    <xf numFmtId="0" fontId="0" fillId="2" borderId="0" xfId="0" applyFill="1" applyBorder="1" applyAlignment="1" applyProtection="1"/>
    <xf numFmtId="0" fontId="7" fillId="2" borderId="27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7" xfId="0" applyFont="1" applyFill="1" applyBorder="1" applyProtection="1"/>
    <xf numFmtId="0" fontId="12" fillId="2" borderId="0" xfId="0" applyFont="1" applyFill="1" applyBorder="1" applyAlignment="1" applyProtection="1">
      <alignment horizontal="center" vertical="center"/>
    </xf>
    <xf numFmtId="0" fontId="7" fillId="8" borderId="43" xfId="0" applyFont="1" applyFill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7" fillId="8" borderId="49" xfId="0" applyFont="1" applyFill="1" applyBorder="1" applyAlignment="1" applyProtection="1">
      <alignment horizontal="center" vertical="center"/>
    </xf>
    <xf numFmtId="0" fontId="7" fillId="8" borderId="44" xfId="0" applyFont="1" applyFill="1" applyBorder="1" applyAlignment="1" applyProtection="1">
      <alignment horizontal="center" vertical="center" wrapText="1"/>
    </xf>
    <xf numFmtId="2" fontId="12" fillId="0" borderId="14" xfId="0" applyNumberFormat="1" applyFont="1" applyBorder="1" applyAlignment="1" applyProtection="1">
      <alignment horizontal="center" vertical="center"/>
    </xf>
    <xf numFmtId="0" fontId="7" fillId="8" borderId="49" xfId="0" applyFont="1" applyFill="1" applyBorder="1" applyAlignment="1" applyProtection="1">
      <alignment horizontal="center" vertical="center" wrapText="1"/>
    </xf>
    <xf numFmtId="0" fontId="14" fillId="20" borderId="44" xfId="0" applyFont="1" applyFill="1" applyBorder="1" applyAlignment="1" applyProtection="1">
      <alignment horizontal="right" vertical="center"/>
    </xf>
    <xf numFmtId="0" fontId="14" fillId="20" borderId="14" xfId="0" applyFont="1" applyFill="1" applyBorder="1" applyAlignment="1" applyProtection="1">
      <alignment horizontal="right" vertical="center"/>
    </xf>
    <xf numFmtId="0" fontId="14" fillId="20" borderId="19" xfId="0" applyFont="1" applyFill="1" applyBorder="1" applyAlignment="1" applyProtection="1">
      <alignment horizontal="right" vertical="center"/>
    </xf>
    <xf numFmtId="0" fontId="3" fillId="2" borderId="0" xfId="0" applyFont="1" applyFill="1" applyBorder="1" applyProtection="1"/>
    <xf numFmtId="0" fontId="3" fillId="2" borderId="28" xfId="0" applyFont="1" applyFill="1" applyBorder="1" applyProtection="1"/>
    <xf numFmtId="0" fontId="0" fillId="2" borderId="0" xfId="0" applyFill="1" applyBorder="1" applyAlignment="1" applyProtection="1">
      <alignment horizontal="left" vertical="center" wrapText="1"/>
    </xf>
    <xf numFmtId="0" fontId="14" fillId="5" borderId="103" xfId="0" applyFont="1" applyFill="1" applyBorder="1" applyAlignment="1" applyProtection="1">
      <alignment horizontal="center" vertical="center"/>
    </xf>
    <xf numFmtId="164" fontId="34" fillId="6" borderId="21" xfId="0" applyNumberFormat="1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 vertical="center"/>
    </xf>
    <xf numFmtId="0" fontId="14" fillId="4" borderId="30" xfId="0" applyFont="1" applyFill="1" applyBorder="1" applyAlignment="1" applyProtection="1">
      <alignment horizontal="center" vertical="center"/>
    </xf>
    <xf numFmtId="1" fontId="14" fillId="4" borderId="30" xfId="0" applyNumberFormat="1" applyFont="1" applyFill="1" applyBorder="1" applyAlignment="1" applyProtection="1">
      <alignment horizontal="center" vertical="center"/>
    </xf>
    <xf numFmtId="1" fontId="14" fillId="4" borderId="108" xfId="0" applyNumberFormat="1" applyFont="1" applyFill="1" applyBorder="1" applyAlignment="1" applyProtection="1">
      <alignment horizontal="center" vertical="center"/>
    </xf>
    <xf numFmtId="1" fontId="14" fillId="5" borderId="32" xfId="0" applyNumberFormat="1" applyFont="1" applyFill="1" applyBorder="1" applyAlignment="1" applyProtection="1">
      <alignment horizontal="center" vertical="center"/>
    </xf>
    <xf numFmtId="0" fontId="14" fillId="6" borderId="44" xfId="0" applyFont="1" applyFill="1" applyBorder="1" applyAlignment="1" applyProtection="1">
      <alignment horizontal="center"/>
      <protection locked="0"/>
    </xf>
    <xf numFmtId="9" fontId="20" fillId="11" borderId="42" xfId="1" applyFont="1" applyFill="1" applyBorder="1" applyAlignment="1" applyProtection="1">
      <alignment horizontal="center" vertical="center"/>
    </xf>
    <xf numFmtId="9" fontId="20" fillId="11" borderId="45" xfId="1" applyFont="1" applyFill="1" applyBorder="1" applyAlignment="1" applyProtection="1">
      <alignment horizontal="center" vertical="center"/>
    </xf>
    <xf numFmtId="9" fontId="20" fillId="11" borderId="46" xfId="1" applyFont="1" applyFill="1" applyBorder="1" applyAlignment="1" applyProtection="1">
      <alignment horizontal="center" vertical="center"/>
    </xf>
    <xf numFmtId="9" fontId="20" fillId="11" borderId="48" xfId="1" applyFont="1" applyFill="1" applyBorder="1" applyAlignment="1" applyProtection="1">
      <alignment horizontal="center" vertical="center"/>
    </xf>
    <xf numFmtId="0" fontId="12" fillId="2" borderId="75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176" fontId="7" fillId="4" borderId="56" xfId="4" applyNumberFormat="1" applyFont="1" applyFill="1" applyBorder="1" applyAlignment="1" applyProtection="1">
      <alignment horizontal="right" vertical="center"/>
      <protection locked="0"/>
    </xf>
    <xf numFmtId="0" fontId="7" fillId="4" borderId="56" xfId="4" applyFont="1" applyFill="1" applyBorder="1" applyAlignment="1" applyProtection="1">
      <alignment horizontal="left" vertical="center"/>
      <protection locked="0"/>
    </xf>
    <xf numFmtId="2" fontId="7" fillId="4" borderId="60" xfId="4" applyNumberFormat="1" applyFont="1" applyFill="1" applyBorder="1" applyAlignment="1" applyProtection="1">
      <alignment horizontal="left" vertical="center"/>
      <protection locked="0"/>
    </xf>
    <xf numFmtId="0" fontId="7" fillId="4" borderId="110" xfId="4" applyFont="1" applyFill="1" applyBorder="1" applyAlignment="1" applyProtection="1">
      <alignment horizontal="center" vertical="center"/>
      <protection locked="0"/>
    </xf>
    <xf numFmtId="0" fontId="7" fillId="4" borderId="0" xfId="4" applyFont="1" applyFill="1" applyBorder="1" applyAlignment="1" applyProtection="1">
      <alignment horizontal="center" vertical="center"/>
      <protection locked="0"/>
    </xf>
    <xf numFmtId="0" fontId="8" fillId="4" borderId="0" xfId="4" applyFont="1" applyFill="1" applyBorder="1" applyAlignment="1" applyProtection="1">
      <alignment horizontal="right" vertical="center"/>
      <protection locked="0"/>
    </xf>
    <xf numFmtId="171" fontId="8" fillId="4" borderId="0" xfId="4" applyNumberFormat="1" applyFont="1" applyFill="1" applyBorder="1" applyAlignment="1" applyProtection="1">
      <alignment vertical="center"/>
      <protection locked="0"/>
    </xf>
    <xf numFmtId="182" fontId="7" fillId="4" borderId="58" xfId="0" applyNumberFormat="1" applyFont="1" applyFill="1" applyBorder="1" applyAlignment="1" applyProtection="1">
      <alignment vertical="center"/>
      <protection locked="0"/>
    </xf>
    <xf numFmtId="182" fontId="7" fillId="4" borderId="0" xfId="0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 applyProtection="1">
      <alignment vertical="center"/>
      <protection locked="0"/>
    </xf>
    <xf numFmtId="0" fontId="7" fillId="4" borderId="57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171" fontId="7" fillId="4" borderId="0" xfId="4" applyNumberFormat="1" applyFont="1" applyFill="1" applyBorder="1" applyAlignment="1" applyProtection="1">
      <alignment horizontal="right" vertical="center"/>
      <protection locked="0"/>
    </xf>
    <xf numFmtId="174" fontId="7" fillId="4" borderId="0" xfId="1" applyNumberFormat="1" applyFont="1" applyFill="1" applyBorder="1" applyAlignment="1" applyProtection="1">
      <alignment horizontal="left" vertical="center"/>
      <protection locked="0"/>
    </xf>
    <xf numFmtId="0" fontId="7" fillId="4" borderId="58" xfId="4" applyFont="1" applyFill="1" applyBorder="1" applyAlignment="1" applyProtection="1">
      <alignment vertical="center"/>
      <protection locked="0"/>
    </xf>
    <xf numFmtId="175" fontId="7" fillId="4" borderId="0" xfId="0" applyNumberFormat="1" applyFont="1" applyFill="1" applyBorder="1" applyAlignment="1" applyProtection="1">
      <alignment horizontal="center" vertical="center"/>
      <protection locked="0"/>
    </xf>
    <xf numFmtId="170" fontId="34" fillId="4" borderId="58" xfId="4" applyNumberFormat="1" applyFont="1" applyFill="1" applyBorder="1" applyAlignment="1" applyProtection="1">
      <alignment vertical="center"/>
      <protection locked="0"/>
    </xf>
    <xf numFmtId="1" fontId="14" fillId="4" borderId="93" xfId="0" applyNumberFormat="1" applyFont="1" applyFill="1" applyBorder="1" applyAlignment="1" applyProtection="1">
      <alignment horizontal="center" vertical="center"/>
      <protection locked="0"/>
    </xf>
    <xf numFmtId="0" fontId="14" fillId="4" borderId="57" xfId="0" applyFont="1" applyFill="1" applyBorder="1" applyAlignment="1" applyProtection="1">
      <alignment horizontal="left" vertical="center"/>
      <protection locked="0"/>
    </xf>
    <xf numFmtId="0" fontId="14" fillId="4" borderId="59" xfId="0" applyFont="1" applyFill="1" applyBorder="1" applyAlignment="1" applyProtection="1">
      <alignment vertical="center" wrapText="1"/>
      <protection locked="0"/>
    </xf>
    <xf numFmtId="0" fontId="14" fillId="4" borderId="56" xfId="0" applyFont="1" applyFill="1" applyBorder="1" applyAlignment="1" applyProtection="1">
      <alignment vertical="center" wrapText="1"/>
      <protection locked="0"/>
    </xf>
    <xf numFmtId="0" fontId="14" fillId="4" borderId="56" xfId="4" applyFont="1" applyFill="1" applyBorder="1" applyAlignment="1" applyProtection="1">
      <alignment vertical="center"/>
      <protection locked="0"/>
    </xf>
    <xf numFmtId="0" fontId="14" fillId="4" borderId="60" xfId="4" applyFont="1" applyFill="1" applyBorder="1" applyAlignment="1" applyProtection="1">
      <alignment vertical="center"/>
      <protection locked="0"/>
    </xf>
    <xf numFmtId="182" fontId="8" fillId="4" borderId="0" xfId="4" applyNumberFormat="1" applyFont="1" applyFill="1" applyBorder="1" applyAlignment="1" applyProtection="1">
      <alignment horizontal="left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0" xfId="4" applyFont="1" applyFill="1" applyBorder="1" applyAlignment="1" applyProtection="1">
      <alignment horizontal="right" vertical="center"/>
    </xf>
    <xf numFmtId="2" fontId="7" fillId="4" borderId="0" xfId="4" applyNumberFormat="1" applyFont="1" applyFill="1" applyBorder="1" applyAlignment="1" applyProtection="1">
      <alignment horizontal="left" vertical="center"/>
      <protection locked="0"/>
    </xf>
    <xf numFmtId="0" fontId="35" fillId="0" borderId="5" xfId="0" applyNumberFormat="1" applyFont="1" applyBorder="1" applyAlignment="1" applyProtection="1">
      <alignment horizontal="center" vertical="center"/>
    </xf>
    <xf numFmtId="171" fontId="8" fillId="4" borderId="0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2" fontId="7" fillId="0" borderId="14" xfId="0" applyNumberFormat="1" applyFont="1" applyBorder="1" applyAlignment="1">
      <alignment horizontal="right" vertical="center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 applyProtection="1">
      <alignment horizontal="left" vertical="center" wrapText="1"/>
      <protection locked="0"/>
    </xf>
    <xf numFmtId="44" fontId="7" fillId="0" borderId="0" xfId="3" applyFont="1" applyAlignment="1">
      <alignment vertical="center"/>
    </xf>
    <xf numFmtId="0" fontId="8" fillId="4" borderId="59" xfId="0" applyFont="1" applyFill="1" applyBorder="1" applyAlignment="1" applyProtection="1">
      <alignment vertical="center" wrapText="1"/>
      <protection locked="0"/>
    </xf>
    <xf numFmtId="14" fontId="35" fillId="0" borderId="2" xfId="0" applyNumberFormat="1" applyFont="1" applyBorder="1" applyAlignment="1" applyProtection="1">
      <alignment horizontal="center" vertical="center"/>
      <protection locked="0"/>
    </xf>
    <xf numFmtId="185" fontId="42" fillId="4" borderId="0" xfId="0" applyNumberFormat="1" applyFont="1" applyFill="1" applyBorder="1" applyAlignment="1" applyProtection="1">
      <alignment horizontal="left" vertical="center"/>
      <protection locked="0"/>
    </xf>
    <xf numFmtId="185" fontId="28" fillId="4" borderId="0" xfId="0" applyNumberFormat="1" applyFont="1" applyFill="1" applyBorder="1" applyAlignment="1" applyProtection="1">
      <alignment vertical="center"/>
      <protection locked="0"/>
    </xf>
    <xf numFmtId="170" fontId="8" fillId="4" borderId="0" xfId="0" applyNumberFormat="1" applyFont="1" applyFill="1" applyBorder="1" applyAlignment="1" applyProtection="1">
      <alignment horizontal="left" vertical="center"/>
    </xf>
    <xf numFmtId="0" fontId="42" fillId="4" borderId="59" xfId="0" applyFont="1" applyFill="1" applyBorder="1" applyAlignment="1" applyProtection="1">
      <alignment vertical="center"/>
      <protection locked="0"/>
    </xf>
    <xf numFmtId="0" fontId="42" fillId="4" borderId="56" xfId="0" applyFont="1" applyFill="1" applyBorder="1" applyAlignment="1" applyProtection="1">
      <alignment vertical="center" wrapText="1"/>
      <protection locked="0"/>
    </xf>
    <xf numFmtId="0" fontId="14" fillId="4" borderId="56" xfId="0" applyFont="1" applyFill="1" applyBorder="1" applyAlignment="1" applyProtection="1">
      <alignment horizontal="right" vertical="center"/>
      <protection locked="0"/>
    </xf>
    <xf numFmtId="169" fontId="14" fillId="4" borderId="56" xfId="0" applyNumberFormat="1" applyFont="1" applyFill="1" applyBorder="1" applyAlignment="1" applyProtection="1">
      <alignment horizontal="center" vertical="center"/>
      <protection locked="0"/>
    </xf>
    <xf numFmtId="0" fontId="14" fillId="4" borderId="60" xfId="0" applyFont="1" applyFill="1" applyBorder="1" applyAlignment="1" applyProtection="1">
      <alignment vertical="center"/>
      <protection locked="0"/>
    </xf>
    <xf numFmtId="0" fontId="7" fillId="4" borderId="59" xfId="4" applyFont="1" applyFill="1" applyBorder="1" applyAlignment="1" applyProtection="1">
      <alignment horizontal="left" vertical="center"/>
      <protection locked="0"/>
    </xf>
    <xf numFmtId="0" fontId="7" fillId="4" borderId="56" xfId="0" applyFont="1" applyFill="1" applyBorder="1" applyAlignment="1" applyProtection="1">
      <alignment horizontal="right" vertical="center"/>
      <protection locked="0"/>
    </xf>
    <xf numFmtId="182" fontId="7" fillId="4" borderId="60" xfId="0" applyNumberFormat="1" applyFont="1" applyFill="1" applyBorder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horizontal="right" vertical="center"/>
    </xf>
    <xf numFmtId="0" fontId="28" fillId="2" borderId="39" xfId="0" applyFont="1" applyFill="1" applyBorder="1" applyAlignment="1" applyProtection="1">
      <alignment horizontal="left" vertical="center"/>
    </xf>
    <xf numFmtId="173" fontId="29" fillId="18" borderId="36" xfId="0" applyNumberFormat="1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 wrapText="1"/>
    </xf>
    <xf numFmtId="0" fontId="8" fillId="8" borderId="33" xfId="0" applyFont="1" applyFill="1" applyBorder="1" applyAlignment="1" applyProtection="1">
      <alignment horizontal="center" vertical="center"/>
    </xf>
    <xf numFmtId="0" fontId="8" fillId="22" borderId="18" xfId="0" applyFont="1" applyFill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/>
    </xf>
    <xf numFmtId="0" fontId="28" fillId="24" borderId="39" xfId="0" applyFont="1" applyFill="1" applyBorder="1" applyProtection="1"/>
    <xf numFmtId="170" fontId="34" fillId="4" borderId="0" xfId="4" applyNumberFormat="1" applyFont="1" applyFill="1" applyBorder="1" applyAlignment="1" applyProtection="1">
      <alignment horizontal="left" vertical="center"/>
      <protection locked="0"/>
    </xf>
    <xf numFmtId="0" fontId="34" fillId="19" borderId="0" xfId="4" applyFont="1" applyFill="1" applyBorder="1" applyAlignment="1" applyProtection="1">
      <alignment horizontal="right"/>
    </xf>
    <xf numFmtId="168" fontId="16" fillId="9" borderId="53" xfId="0" applyNumberFormat="1" applyFont="1" applyFill="1" applyBorder="1" applyAlignment="1" applyProtection="1">
      <alignment vertical="center"/>
    </xf>
    <xf numFmtId="168" fontId="16" fillId="9" borderId="86" xfId="0" applyNumberFormat="1" applyFont="1" applyFill="1" applyBorder="1" applyAlignment="1" applyProtection="1">
      <alignment vertical="center"/>
    </xf>
    <xf numFmtId="2" fontId="7" fillId="3" borderId="111" xfId="0" applyNumberFormat="1" applyFont="1" applyFill="1" applyBorder="1" applyAlignment="1" applyProtection="1">
      <alignment horizontal="center" vertical="center"/>
    </xf>
    <xf numFmtId="2" fontId="7" fillId="3" borderId="45" xfId="0" applyNumberFormat="1" applyFont="1" applyFill="1" applyBorder="1" applyAlignment="1" applyProtection="1">
      <alignment horizontal="center" vertical="center"/>
    </xf>
    <xf numFmtId="2" fontId="7" fillId="3" borderId="112" xfId="0" applyNumberFormat="1" applyFont="1" applyFill="1" applyBorder="1" applyAlignment="1" applyProtection="1">
      <alignment horizontal="center" vertical="center"/>
    </xf>
    <xf numFmtId="168" fontId="25" fillId="9" borderId="103" xfId="0" applyNumberFormat="1" applyFont="1" applyFill="1" applyBorder="1" applyAlignment="1" applyProtection="1">
      <alignment horizontal="center" vertical="center"/>
    </xf>
    <xf numFmtId="9" fontId="28" fillId="21" borderId="32" xfId="5" applyFont="1" applyFill="1" applyBorder="1" applyAlignment="1" applyProtection="1">
      <alignment horizontal="center" vertical="center"/>
    </xf>
    <xf numFmtId="0" fontId="14" fillId="12" borderId="18" xfId="0" applyFont="1" applyFill="1" applyBorder="1" applyAlignment="1" applyProtection="1">
      <alignment horizontal="center" vertical="center"/>
    </xf>
    <xf numFmtId="0" fontId="14" fillId="4" borderId="113" xfId="0" applyFont="1" applyFill="1" applyBorder="1" applyAlignment="1" applyProtection="1">
      <alignment horizontal="center" vertical="center"/>
      <protection locked="0"/>
    </xf>
    <xf numFmtId="1" fontId="14" fillId="4" borderId="113" xfId="0" applyNumberFormat="1" applyFont="1" applyFill="1" applyBorder="1" applyAlignment="1" applyProtection="1">
      <alignment horizontal="center" vertical="center"/>
      <protection locked="0"/>
    </xf>
    <xf numFmtId="164" fontId="14" fillId="12" borderId="14" xfId="0" applyNumberFormat="1" applyFont="1" applyFill="1" applyBorder="1" applyAlignment="1" applyProtection="1">
      <alignment horizontal="center" vertical="center"/>
    </xf>
    <xf numFmtId="164" fontId="14" fillId="6" borderId="14" xfId="0" applyNumberFormat="1" applyFont="1" applyFill="1" applyBorder="1" applyAlignment="1" applyProtection="1">
      <alignment horizontal="center" vertical="center"/>
    </xf>
    <xf numFmtId="164" fontId="14" fillId="13" borderId="15" xfId="0" applyNumberFormat="1" applyFont="1" applyFill="1" applyBorder="1" applyAlignment="1" applyProtection="1">
      <alignment horizontal="center" vertical="center"/>
    </xf>
    <xf numFmtId="182" fontId="8" fillId="4" borderId="0" xfId="0" applyNumberFormat="1" applyFont="1" applyFill="1" applyBorder="1" applyAlignment="1" applyProtection="1">
      <alignment horizontal="left" vertical="center"/>
    </xf>
    <xf numFmtId="0" fontId="0" fillId="0" borderId="35" xfId="0" applyBorder="1" applyAlignment="1" applyProtection="1">
      <alignment vertical="center" shrinkToFit="1"/>
    </xf>
    <xf numFmtId="0" fontId="0" fillId="0" borderId="37" xfId="0" applyBorder="1" applyAlignment="1" applyProtection="1">
      <alignment vertical="center" shrinkToFit="1"/>
    </xf>
    <xf numFmtId="0" fontId="0" fillId="0" borderId="39" xfId="0" applyBorder="1" applyAlignment="1" applyProtection="1">
      <alignment vertical="center" shrinkToFit="1"/>
    </xf>
    <xf numFmtId="0" fontId="0" fillId="0" borderId="40" xfId="0" applyBorder="1" applyAlignment="1" applyProtection="1">
      <alignment vertical="center" shrinkToFit="1"/>
    </xf>
    <xf numFmtId="0" fontId="48" fillId="0" borderId="0" xfId="0" applyFont="1" applyProtection="1"/>
    <xf numFmtId="165" fontId="7" fillId="0" borderId="0" xfId="0" applyNumberFormat="1" applyFont="1" applyProtection="1"/>
    <xf numFmtId="168" fontId="7" fillId="5" borderId="64" xfId="0" applyNumberFormat="1" applyFont="1" applyFill="1" applyBorder="1" applyAlignment="1" applyProtection="1">
      <alignment horizontal="center" vertical="center"/>
    </xf>
    <xf numFmtId="168" fontId="7" fillId="5" borderId="50" xfId="0" applyNumberFormat="1" applyFont="1" applyFill="1" applyBorder="1" applyAlignment="1" applyProtection="1">
      <alignment horizontal="center" vertical="center"/>
    </xf>
    <xf numFmtId="168" fontId="7" fillId="5" borderId="49" xfId="0" applyNumberFormat="1" applyFont="1" applyFill="1" applyBorder="1" applyAlignment="1" applyProtection="1">
      <alignment horizontal="center" vertical="center"/>
    </xf>
    <xf numFmtId="168" fontId="7" fillId="6" borderId="93" xfId="0" applyNumberFormat="1" applyFont="1" applyFill="1" applyBorder="1" applyAlignment="1" applyProtection="1">
      <alignment horizontal="center" vertical="center"/>
    </xf>
    <xf numFmtId="168" fontId="7" fillId="6" borderId="57" xfId="0" applyNumberFormat="1" applyFont="1" applyFill="1" applyBorder="1" applyAlignment="1" applyProtection="1">
      <alignment horizontal="center" vertical="center"/>
    </xf>
    <xf numFmtId="168" fontId="7" fillId="6" borderId="59" xfId="0" applyNumberFormat="1" applyFont="1" applyFill="1" applyBorder="1" applyAlignment="1" applyProtection="1">
      <alignment horizontal="center" vertical="center"/>
    </xf>
    <xf numFmtId="165" fontId="14" fillId="7" borderId="14" xfId="0" applyNumberFormat="1" applyFont="1" applyFill="1" applyBorder="1" applyAlignment="1" applyProtection="1">
      <alignment horizontal="center" vertical="center"/>
      <protection locked="0"/>
    </xf>
    <xf numFmtId="165" fontId="14" fillId="8" borderId="15" xfId="0" applyNumberFormat="1" applyFont="1" applyFill="1" applyBorder="1" applyAlignment="1" applyProtection="1">
      <alignment horizontal="center" vertical="center"/>
      <protection locked="0"/>
    </xf>
    <xf numFmtId="0" fontId="14" fillId="8" borderId="15" xfId="0" applyFont="1" applyFill="1" applyBorder="1" applyAlignment="1" applyProtection="1">
      <alignment horizontal="center" vertical="center"/>
      <protection locked="0"/>
    </xf>
    <xf numFmtId="0" fontId="8" fillId="12" borderId="64" xfId="0" applyFont="1" applyFill="1" applyBorder="1" applyAlignment="1" applyProtection="1">
      <alignment horizontal="center" vertical="center"/>
    </xf>
    <xf numFmtId="0" fontId="8" fillId="12" borderId="49" xfId="0" applyFont="1" applyFill="1" applyBorder="1" applyAlignment="1" applyProtection="1">
      <alignment horizontal="center" vertical="center"/>
    </xf>
    <xf numFmtId="181" fontId="8" fillId="4" borderId="75" xfId="0" applyNumberFormat="1" applyFont="1" applyFill="1" applyBorder="1" applyAlignment="1" applyProtection="1">
      <alignment horizontal="left" vertical="center" wrapText="1"/>
      <protection locked="0"/>
    </xf>
    <xf numFmtId="181" fontId="8" fillId="4" borderId="76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67" xfId="0" applyFont="1" applyFill="1" applyBorder="1" applyAlignment="1" applyProtection="1">
      <alignment vertical="center" wrapText="1"/>
    </xf>
    <xf numFmtId="0" fontId="14" fillId="8" borderId="68" xfId="0" applyFont="1" applyFill="1" applyBorder="1" applyAlignment="1" applyProtection="1">
      <alignment vertical="center" wrapText="1"/>
    </xf>
    <xf numFmtId="0" fontId="14" fillId="8" borderId="69" xfId="0" applyFont="1" applyFill="1" applyBorder="1" applyAlignment="1" applyProtection="1">
      <alignment vertical="center" wrapText="1"/>
    </xf>
    <xf numFmtId="0" fontId="7" fillId="8" borderId="64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182" fontId="14" fillId="6" borderId="76" xfId="0" applyNumberFormat="1" applyFont="1" applyFill="1" applyBorder="1" applyAlignment="1" applyProtection="1">
      <alignment horizontal="center" vertical="center"/>
    </xf>
    <xf numFmtId="182" fontId="14" fillId="0" borderId="58" xfId="0" applyNumberFormat="1" applyFont="1" applyBorder="1" applyAlignment="1" applyProtection="1"/>
    <xf numFmtId="182" fontId="14" fillId="0" borderId="60" xfId="0" applyNumberFormat="1" applyFont="1" applyBorder="1" applyAlignment="1" applyProtection="1"/>
    <xf numFmtId="172" fontId="7" fillId="5" borderId="64" xfId="0" applyNumberFormat="1" applyFont="1" applyFill="1" applyBorder="1" applyAlignment="1" applyProtection="1">
      <alignment horizontal="center" vertical="center"/>
    </xf>
    <xf numFmtId="172" fontId="7" fillId="0" borderId="50" xfId="0" applyNumberFormat="1" applyFont="1" applyBorder="1" applyAlignment="1" applyProtection="1">
      <alignment horizontal="center" vertical="center"/>
    </xf>
    <xf numFmtId="172" fontId="7" fillId="0" borderId="49" xfId="0" applyNumberFormat="1" applyFont="1" applyBorder="1" applyAlignment="1" applyProtection="1">
      <alignment horizontal="center" vertical="center"/>
    </xf>
    <xf numFmtId="172" fontId="7" fillId="22" borderId="93" xfId="0" applyNumberFormat="1" applyFont="1" applyFill="1" applyBorder="1" applyAlignment="1" applyProtection="1">
      <alignment horizontal="center" vertical="center"/>
    </xf>
    <xf numFmtId="172" fontId="7" fillId="22" borderId="57" xfId="0" applyNumberFormat="1" applyFont="1" applyFill="1" applyBorder="1" applyAlignment="1" applyProtection="1">
      <alignment horizontal="center" vertical="center"/>
    </xf>
    <xf numFmtId="172" fontId="7" fillId="22" borderId="59" xfId="0" applyNumberFormat="1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  <protection locked="0"/>
    </xf>
    <xf numFmtId="0" fontId="8" fillId="12" borderId="50" xfId="0" applyFont="1" applyFill="1" applyBorder="1" applyAlignment="1" applyProtection="1">
      <alignment horizontal="center" vertical="center"/>
    </xf>
    <xf numFmtId="0" fontId="8" fillId="8" borderId="93" xfId="0" applyFont="1" applyFill="1" applyBorder="1" applyAlignment="1" applyProtection="1">
      <alignment horizontal="center" vertical="center" wrapText="1"/>
      <protection locked="0"/>
    </xf>
    <xf numFmtId="0" fontId="8" fillId="8" borderId="57" xfId="0" applyFont="1" applyFill="1" applyBorder="1" applyAlignment="1" applyProtection="1">
      <alignment horizontal="center" vertical="center" wrapText="1"/>
      <protection locked="0"/>
    </xf>
    <xf numFmtId="0" fontId="8" fillId="8" borderId="59" xfId="0" applyFont="1" applyFill="1" applyBorder="1" applyAlignment="1" applyProtection="1">
      <alignment horizontal="center" vertical="center" wrapText="1"/>
      <protection locked="0"/>
    </xf>
    <xf numFmtId="168" fontId="7" fillId="0" borderId="57" xfId="0" applyNumberFormat="1" applyFont="1" applyBorder="1" applyAlignment="1" applyProtection="1">
      <alignment horizontal="center"/>
    </xf>
    <xf numFmtId="168" fontId="7" fillId="0" borderId="59" xfId="0" applyNumberFormat="1" applyFont="1" applyBorder="1" applyAlignment="1" applyProtection="1">
      <alignment horizontal="center"/>
    </xf>
    <xf numFmtId="0" fontId="14" fillId="12" borderId="65" xfId="0" applyFont="1" applyFill="1" applyBorder="1" applyAlignment="1" applyProtection="1">
      <alignment horizontal="center" vertical="center"/>
    </xf>
    <xf numFmtId="0" fontId="14" fillId="0" borderId="66" xfId="0" applyFont="1" applyBorder="1" applyAlignment="1" applyProtection="1">
      <alignment horizontal="center" vertical="center"/>
    </xf>
    <xf numFmtId="44" fontId="34" fillId="4" borderId="0" xfId="7" applyFont="1" applyFill="1" applyBorder="1" applyAlignment="1" applyProtection="1">
      <alignment horizontal="center" vertical="center"/>
      <protection locked="0"/>
    </xf>
    <xf numFmtId="0" fontId="7" fillId="3" borderId="72" xfId="0" applyFont="1" applyFill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/>
    </xf>
    <xf numFmtId="0" fontId="7" fillId="3" borderId="87" xfId="0" applyFont="1" applyFill="1" applyBorder="1" applyAlignment="1" applyProtection="1">
      <alignment horizontal="center" vertical="center" wrapText="1"/>
    </xf>
    <xf numFmtId="0" fontId="7" fillId="0" borderId="88" xfId="0" applyFont="1" applyBorder="1" applyAlignment="1" applyProtection="1">
      <alignment horizontal="center" vertical="center" wrapText="1"/>
    </xf>
    <xf numFmtId="0" fontId="0" fillId="3" borderId="53" xfId="0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33" fillId="0" borderId="35" xfId="0" applyFont="1" applyBorder="1" applyAlignment="1" applyProtection="1">
      <alignment horizontal="center" vertical="center"/>
    </xf>
    <xf numFmtId="0" fontId="33" fillId="0" borderId="37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28" xfId="0" applyFont="1" applyBorder="1" applyAlignment="1" applyProtection="1">
      <alignment horizontal="center" vertical="center"/>
    </xf>
    <xf numFmtId="1" fontId="14" fillId="3" borderId="53" xfId="0" applyNumberFormat="1" applyFont="1" applyFill="1" applyBorder="1" applyAlignment="1" applyProtection="1">
      <alignment horizontal="center" vertical="center"/>
      <protection locked="0"/>
    </xf>
    <xf numFmtId="1" fontId="14" fillId="0" borderId="54" xfId="0" applyNumberFormat="1" applyFont="1" applyBorder="1" applyAlignment="1" applyProtection="1">
      <alignment horizontal="center" vertical="center"/>
      <protection locked="0"/>
    </xf>
    <xf numFmtId="1" fontId="3" fillId="6" borderId="64" xfId="0" applyNumberFormat="1" applyFont="1" applyFill="1" applyBorder="1" applyAlignment="1" applyProtection="1">
      <alignment horizontal="center" vertical="center"/>
    </xf>
    <xf numFmtId="0" fontId="0" fillId="0" borderId="50" xfId="0" applyBorder="1" applyAlignment="1" applyProtection="1"/>
    <xf numFmtId="0" fontId="0" fillId="0" borderId="49" xfId="0" applyBorder="1" applyAlignment="1" applyProtection="1"/>
    <xf numFmtId="165" fontId="3" fillId="7" borderId="50" xfId="0" applyNumberFormat="1" applyFont="1" applyFill="1" applyBorder="1" applyAlignment="1" applyProtection="1">
      <alignment horizontal="center" vertical="center"/>
      <protection locked="0"/>
    </xf>
    <xf numFmtId="0" fontId="3" fillId="7" borderId="50" xfId="0" applyFont="1" applyFill="1" applyBorder="1" applyAlignment="1" applyProtection="1">
      <alignment horizontal="center" vertical="center"/>
      <protection locked="0"/>
    </xf>
    <xf numFmtId="0" fontId="3" fillId="7" borderId="49" xfId="0" applyFont="1" applyFill="1" applyBorder="1" applyAlignment="1" applyProtection="1">
      <alignment horizontal="center" vertical="center"/>
      <protection locked="0"/>
    </xf>
    <xf numFmtId="165" fontId="3" fillId="8" borderId="51" xfId="0" applyNumberFormat="1" applyFont="1" applyFill="1" applyBorder="1" applyAlignment="1" applyProtection="1">
      <alignment horizontal="center" vertical="center"/>
      <protection locked="0"/>
    </xf>
    <xf numFmtId="0" fontId="0" fillId="8" borderId="51" xfId="0" applyFill="1" applyBorder="1" applyAlignment="1" applyProtection="1">
      <alignment horizontal="center" vertical="center"/>
      <protection locked="0"/>
    </xf>
    <xf numFmtId="0" fontId="0" fillId="8" borderId="52" xfId="0" applyFill="1" applyBorder="1" applyAlignment="1" applyProtection="1">
      <alignment horizontal="center" vertical="center"/>
      <protection locked="0"/>
    </xf>
    <xf numFmtId="165" fontId="3" fillId="5" borderId="64" xfId="0" applyNumberFormat="1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 shrinkToFit="1"/>
    </xf>
    <xf numFmtId="0" fontId="18" fillId="0" borderId="37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28" xfId="0" applyFont="1" applyBorder="1" applyAlignment="1" applyProtection="1">
      <alignment horizontal="center" vertical="center" shrinkToFit="1"/>
    </xf>
    <xf numFmtId="0" fontId="18" fillId="0" borderId="39" xfId="0" applyFont="1" applyBorder="1" applyAlignment="1" applyProtection="1">
      <alignment horizontal="center" vertical="center" shrinkToFit="1"/>
    </xf>
    <xf numFmtId="0" fontId="18" fillId="0" borderId="40" xfId="0" applyFont="1" applyBorder="1" applyAlignment="1" applyProtection="1">
      <alignment horizontal="center" vertical="center" shrinkToFit="1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40" fillId="0" borderId="9" xfId="0" applyFont="1" applyBorder="1" applyAlignment="1" applyProtection="1">
      <alignment horizontal="center" vertical="center" wrapText="1"/>
    </xf>
    <xf numFmtId="0" fontId="40" fillId="0" borderId="10" xfId="0" applyFont="1" applyBorder="1" applyAlignment="1" applyProtection="1">
      <alignment horizontal="center" vertical="center" wrapText="1"/>
    </xf>
    <xf numFmtId="0" fontId="38" fillId="0" borderId="34" xfId="0" applyFont="1" applyBorder="1" applyAlignment="1" applyProtection="1">
      <alignment horizontal="center" vertical="center" wrapText="1" shrinkToFit="1"/>
    </xf>
    <xf numFmtId="0" fontId="39" fillId="0" borderId="35" xfId="0" applyFont="1" applyBorder="1" applyAlignment="1" applyProtection="1">
      <alignment horizontal="center"/>
    </xf>
    <xf numFmtId="0" fontId="39" fillId="0" borderId="37" xfId="0" applyFont="1" applyBorder="1" applyAlignment="1" applyProtection="1">
      <alignment horizontal="center"/>
    </xf>
    <xf numFmtId="0" fontId="39" fillId="0" borderId="27" xfId="0" applyFont="1" applyBorder="1" applyAlignment="1" applyProtection="1">
      <alignment horizontal="center"/>
    </xf>
    <xf numFmtId="0" fontId="39" fillId="0" borderId="0" xfId="0" applyFont="1" applyBorder="1" applyAlignment="1" applyProtection="1">
      <alignment horizontal="center"/>
    </xf>
    <xf numFmtId="0" fontId="39" fillId="0" borderId="28" xfId="0" applyFont="1" applyBorder="1" applyAlignment="1" applyProtection="1">
      <alignment horizontal="center"/>
    </xf>
    <xf numFmtId="0" fontId="39" fillId="0" borderId="38" xfId="0" applyFont="1" applyBorder="1" applyAlignment="1" applyProtection="1">
      <alignment horizontal="center"/>
    </xf>
    <xf numFmtId="0" fontId="39" fillId="0" borderId="39" xfId="0" applyFont="1" applyBorder="1" applyAlignment="1" applyProtection="1">
      <alignment horizontal="center"/>
    </xf>
    <xf numFmtId="0" fontId="39" fillId="0" borderId="40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/>
    </xf>
    <xf numFmtId="0" fontId="22" fillId="0" borderId="27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28" xfId="0" applyFont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/>
    </xf>
    <xf numFmtId="0" fontId="7" fillId="0" borderId="71" xfId="0" applyFont="1" applyBorder="1" applyAlignment="1" applyProtection="1">
      <alignment horizontal="center"/>
    </xf>
    <xf numFmtId="0" fontId="7" fillId="0" borderId="57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8" xfId="0" applyFont="1" applyBorder="1" applyAlignment="1" applyProtection="1">
      <alignment horizontal="center"/>
    </xf>
    <xf numFmtId="0" fontId="0" fillId="3" borderId="86" xfId="0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2" fontId="9" fillId="3" borderId="86" xfId="0" applyNumberFormat="1" applyFont="1" applyFill="1" applyBorder="1" applyAlignment="1" applyProtection="1">
      <alignment horizontal="center" vertical="center"/>
      <protection locked="0"/>
    </xf>
    <xf numFmtId="2" fontId="9" fillId="0" borderId="47" xfId="0" applyNumberFormat="1" applyFont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 wrapText="1"/>
    </xf>
    <xf numFmtId="0" fontId="7" fillId="0" borderId="71" xfId="0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/>
    </xf>
    <xf numFmtId="0" fontId="7" fillId="0" borderId="58" xfId="0" applyFont="1" applyBorder="1" applyAlignment="1" applyProtection="1">
      <alignment horizontal="center" vertical="center"/>
    </xf>
    <xf numFmtId="0" fontId="7" fillId="3" borderId="85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3" borderId="72" xfId="0" applyFont="1" applyFill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7" fillId="3" borderId="73" xfId="0" applyFont="1" applyFill="1" applyBorder="1" applyAlignment="1" applyProtection="1">
      <alignment horizontal="center" vertical="center" wrapText="1"/>
    </xf>
    <xf numFmtId="0" fontId="7" fillId="0" borderId="52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165" fontId="3" fillId="6" borderId="64" xfId="0" applyNumberFormat="1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8" fillId="6" borderId="72" xfId="0" applyFont="1" applyFill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6" borderId="85" xfId="0" applyFont="1" applyFill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vertical="center"/>
    </xf>
    <xf numFmtId="0" fontId="8" fillId="0" borderId="26" xfId="0" applyFont="1" applyBorder="1" applyAlignment="1" applyProtection="1">
      <alignment vertical="center"/>
    </xf>
    <xf numFmtId="0" fontId="8" fillId="6" borderId="85" xfId="0" applyFont="1" applyFill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6" borderId="70" xfId="0" applyFont="1" applyFill="1" applyBorder="1" applyAlignment="1" applyProtection="1">
      <alignment horizontal="center" vertical="center" wrapText="1"/>
    </xf>
    <xf numFmtId="0" fontId="8" fillId="0" borderId="71" xfId="0" applyFont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6" borderId="64" xfId="0" applyFont="1" applyFill="1" applyBorder="1" applyAlignment="1" applyProtection="1">
      <alignment horizontal="center" vertical="center" wrapText="1" shrinkToFit="1"/>
    </xf>
    <xf numFmtId="0" fontId="8" fillId="6" borderId="18" xfId="0" applyFont="1" applyFill="1" applyBorder="1" applyAlignment="1" applyProtection="1">
      <alignment horizontal="center" vertical="center" wrapText="1" shrinkToFit="1"/>
    </xf>
    <xf numFmtId="0" fontId="3" fillId="4" borderId="5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0" fillId="12" borderId="65" xfId="0" applyFill="1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8" fillId="4" borderId="77" xfId="0" applyFont="1" applyFill="1" applyBorder="1" applyAlignment="1" applyProtection="1">
      <alignment horizontal="center" vertical="center" wrapText="1"/>
    </xf>
    <xf numFmtId="0" fontId="8" fillId="0" borderId="78" xfId="0" applyFont="1" applyBorder="1" applyAlignment="1" applyProtection="1">
      <alignment horizontal="center" vertical="center"/>
    </xf>
    <xf numFmtId="0" fontId="8" fillId="0" borderId="79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77" xfId="0" applyFont="1" applyBorder="1" applyAlignment="1" applyProtection="1">
      <alignment horizontal="center" vertical="center"/>
    </xf>
    <xf numFmtId="0" fontId="8" fillId="0" borderId="80" xfId="0" applyFont="1" applyBorder="1" applyAlignment="1" applyProtection="1">
      <alignment horizontal="center" vertical="center"/>
    </xf>
    <xf numFmtId="0" fontId="8" fillId="0" borderId="81" xfId="0" applyFont="1" applyBorder="1" applyAlignment="1" applyProtection="1">
      <alignment horizontal="center" vertical="center"/>
    </xf>
    <xf numFmtId="0" fontId="8" fillId="0" borderId="82" xfId="0" applyFont="1" applyBorder="1" applyAlignment="1" applyProtection="1">
      <alignment horizontal="center" vertical="center"/>
    </xf>
    <xf numFmtId="0" fontId="8" fillId="0" borderId="83" xfId="0" applyFont="1" applyBorder="1" applyAlignment="1" applyProtection="1">
      <alignment horizontal="center" vertical="center"/>
    </xf>
    <xf numFmtId="0" fontId="8" fillId="0" borderId="84" xfId="0" applyFont="1" applyBorder="1" applyAlignment="1" applyProtection="1">
      <alignment horizontal="center" vertical="center"/>
    </xf>
    <xf numFmtId="0" fontId="3" fillId="8" borderId="64" xfId="0" applyFont="1" applyFill="1" applyBorder="1" applyAlignment="1" applyProtection="1">
      <alignment vertical="center" wrapText="1"/>
    </xf>
    <xf numFmtId="0" fontId="3" fillId="8" borderId="50" xfId="0" applyFont="1" applyFill="1" applyBorder="1" applyAlignment="1" applyProtection="1">
      <alignment vertical="center" wrapText="1"/>
    </xf>
    <xf numFmtId="0" fontId="3" fillId="8" borderId="49" xfId="0" applyFont="1" applyFill="1" applyBorder="1" applyAlignment="1" applyProtection="1">
      <alignment vertical="center" wrapText="1"/>
    </xf>
    <xf numFmtId="0" fontId="3" fillId="8" borderId="50" xfId="0" applyFont="1" applyFill="1" applyBorder="1" applyAlignment="1" applyProtection="1">
      <alignment vertical="center" wrapText="1"/>
      <protection locked="0"/>
    </xf>
    <xf numFmtId="0" fontId="3" fillId="8" borderId="49" xfId="0" applyFont="1" applyFill="1" applyBorder="1" applyAlignment="1" applyProtection="1">
      <alignment vertical="center" wrapText="1"/>
      <protection locked="0"/>
    </xf>
    <xf numFmtId="0" fontId="7" fillId="8" borderId="70" xfId="0" applyFont="1" applyFill="1" applyBorder="1" applyAlignment="1" applyProtection="1">
      <alignment horizontal="center" vertical="center" wrapText="1"/>
    </xf>
    <xf numFmtId="0" fontId="7" fillId="8" borderId="37" xfId="0" applyFont="1" applyFill="1" applyBorder="1" applyAlignment="1" applyProtection="1">
      <alignment horizontal="center"/>
    </xf>
    <xf numFmtId="0" fontId="7" fillId="8" borderId="57" xfId="0" applyFont="1" applyFill="1" applyBorder="1" applyAlignment="1" applyProtection="1">
      <alignment horizontal="center"/>
    </xf>
    <xf numFmtId="0" fontId="7" fillId="8" borderId="28" xfId="0" applyFont="1" applyFill="1" applyBorder="1" applyAlignment="1" applyProtection="1">
      <alignment horizontal="center"/>
    </xf>
    <xf numFmtId="0" fontId="7" fillId="8" borderId="20" xfId="0" applyFont="1" applyFill="1" applyBorder="1" applyAlignment="1" applyProtection="1">
      <alignment horizontal="center"/>
    </xf>
    <xf numFmtId="0" fontId="7" fillId="8" borderId="40" xfId="0" applyFont="1" applyFill="1" applyBorder="1" applyAlignment="1" applyProtection="1">
      <alignment horizontal="center"/>
    </xf>
    <xf numFmtId="0" fontId="14" fillId="8" borderId="74" xfId="0" applyFont="1" applyFill="1" applyBorder="1" applyAlignment="1" applyProtection="1">
      <alignment horizontal="center" vertical="center"/>
    </xf>
    <xf numFmtId="0" fontId="14" fillId="0" borderId="68" xfId="0" applyFont="1" applyBorder="1" applyAlignment="1" applyProtection="1">
      <alignment horizontal="center"/>
    </xf>
    <xf numFmtId="0" fontId="14" fillId="0" borderId="16" xfId="0" applyFont="1" applyBorder="1" applyAlignment="1" applyProtection="1">
      <alignment horizontal="center"/>
    </xf>
    <xf numFmtId="0" fontId="8" fillId="8" borderId="72" xfId="0" applyFont="1" applyFill="1" applyBorder="1" applyAlignment="1" applyProtection="1">
      <alignment horizontal="center" vertical="center" wrapText="1"/>
    </xf>
    <xf numFmtId="0" fontId="7" fillId="6" borderId="72" xfId="0" applyFont="1" applyFill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/>
    </xf>
    <xf numFmtId="0" fontId="14" fillId="8" borderId="50" xfId="0" applyFont="1" applyFill="1" applyBorder="1" applyAlignment="1" applyProtection="1">
      <alignment vertical="center" wrapText="1"/>
      <protection locked="0"/>
    </xf>
    <xf numFmtId="0" fontId="14" fillId="8" borderId="49" xfId="0" applyFont="1" applyFill="1" applyBorder="1" applyAlignment="1" applyProtection="1">
      <alignment vertical="center" wrapText="1"/>
      <protection locked="0"/>
    </xf>
    <xf numFmtId="165" fontId="14" fillId="5" borderId="72" xfId="0" applyNumberFormat="1" applyFont="1" applyFill="1" applyBorder="1" applyAlignment="1" applyProtection="1">
      <alignment horizontal="center" vertical="center"/>
    </xf>
    <xf numFmtId="165" fontId="14" fillId="5" borderId="50" xfId="0" applyNumberFormat="1" applyFont="1" applyFill="1" applyBorder="1" applyAlignment="1" applyProtection="1">
      <alignment horizontal="center" vertical="center"/>
    </xf>
    <xf numFmtId="165" fontId="14" fillId="5" borderId="49" xfId="0" applyNumberFormat="1" applyFont="1" applyFill="1" applyBorder="1" applyAlignment="1" applyProtection="1">
      <alignment horizontal="center" vertical="center"/>
    </xf>
    <xf numFmtId="165" fontId="14" fillId="7" borderId="72" xfId="0" applyNumberFormat="1" applyFont="1" applyFill="1" applyBorder="1" applyAlignment="1" applyProtection="1">
      <alignment horizontal="center" vertical="center"/>
    </xf>
    <xf numFmtId="165" fontId="14" fillId="7" borderId="50" xfId="0" applyNumberFormat="1" applyFont="1" applyFill="1" applyBorder="1" applyAlignment="1" applyProtection="1">
      <alignment horizontal="center" vertical="center"/>
    </xf>
    <xf numFmtId="165" fontId="14" fillId="7" borderId="49" xfId="0" applyNumberFormat="1" applyFont="1" applyFill="1" applyBorder="1" applyAlignment="1" applyProtection="1">
      <alignment horizontal="center" vertical="center"/>
    </xf>
    <xf numFmtId="165" fontId="14" fillId="8" borderId="73" xfId="0" applyNumberFormat="1" applyFont="1" applyFill="1" applyBorder="1" applyAlignment="1" applyProtection="1">
      <alignment horizontal="center" vertical="center"/>
    </xf>
    <xf numFmtId="165" fontId="14" fillId="8" borderId="51" xfId="0" applyNumberFormat="1" applyFont="1" applyFill="1" applyBorder="1" applyAlignment="1" applyProtection="1">
      <alignment horizontal="center" vertical="center"/>
    </xf>
    <xf numFmtId="165" fontId="14" fillId="8" borderId="52" xfId="0" applyNumberFormat="1" applyFont="1" applyFill="1" applyBorder="1" applyAlignment="1" applyProtection="1">
      <alignment horizontal="center" vertical="center"/>
    </xf>
    <xf numFmtId="165" fontId="14" fillId="6" borderId="72" xfId="0" applyNumberFormat="1" applyFont="1" applyFill="1" applyBorder="1" applyAlignment="1" applyProtection="1">
      <alignment horizontal="center" vertical="center"/>
    </xf>
    <xf numFmtId="165" fontId="14" fillId="6" borderId="50" xfId="0" applyNumberFormat="1" applyFont="1" applyFill="1" applyBorder="1" applyAlignment="1" applyProtection="1">
      <alignment horizontal="center" vertical="center"/>
    </xf>
    <xf numFmtId="165" fontId="14" fillId="6" borderId="49" xfId="0" applyNumberFormat="1" applyFont="1" applyFill="1" applyBorder="1" applyAlignment="1" applyProtection="1">
      <alignment horizontal="center" vertical="center"/>
    </xf>
    <xf numFmtId="0" fontId="14" fillId="8" borderId="74" xfId="0" applyFont="1" applyFill="1" applyBorder="1" applyAlignment="1" applyProtection="1">
      <alignment vertical="center" wrapText="1"/>
    </xf>
    <xf numFmtId="0" fontId="14" fillId="8" borderId="72" xfId="0" applyFont="1" applyFill="1" applyBorder="1" applyAlignment="1" applyProtection="1">
      <alignment vertical="center" wrapText="1"/>
      <protection locked="0"/>
    </xf>
    <xf numFmtId="182" fontId="14" fillId="6" borderId="72" xfId="0" applyNumberFormat="1" applyFont="1" applyFill="1" applyBorder="1" applyAlignment="1" applyProtection="1">
      <alignment horizontal="center" vertical="center"/>
    </xf>
    <xf numFmtId="182" fontId="14" fillId="6" borderId="50" xfId="0" applyNumberFormat="1" applyFont="1" applyFill="1" applyBorder="1" applyAlignment="1" applyProtection="1">
      <alignment horizontal="center" vertical="center"/>
    </xf>
    <xf numFmtId="182" fontId="14" fillId="6" borderId="49" xfId="0" applyNumberFormat="1" applyFont="1" applyFill="1" applyBorder="1" applyAlignment="1" applyProtection="1">
      <alignment horizontal="center" vertical="center"/>
    </xf>
    <xf numFmtId="0" fontId="14" fillId="4" borderId="57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14" fillId="4" borderId="58" xfId="0" applyFont="1" applyFill="1" applyBorder="1" applyAlignment="1" applyProtection="1">
      <alignment horizontal="left" vertical="center" wrapText="1"/>
      <protection locked="0"/>
    </xf>
    <xf numFmtId="0" fontId="14" fillId="4" borderId="59" xfId="0" applyFont="1" applyFill="1" applyBorder="1" applyAlignment="1" applyProtection="1">
      <alignment horizontal="left" vertical="center" wrapText="1"/>
      <protection locked="0"/>
    </xf>
    <xf numFmtId="0" fontId="14" fillId="4" borderId="56" xfId="0" applyFont="1" applyFill="1" applyBorder="1" applyAlignment="1" applyProtection="1">
      <alignment horizontal="left" vertical="center" wrapText="1"/>
      <protection locked="0"/>
    </xf>
    <xf numFmtId="0" fontId="14" fillId="4" borderId="60" xfId="0" applyFont="1" applyFill="1" applyBorder="1" applyAlignment="1" applyProtection="1">
      <alignment horizontal="left" vertical="center" wrapText="1"/>
      <protection locked="0"/>
    </xf>
    <xf numFmtId="0" fontId="14" fillId="12" borderId="64" xfId="0" applyFont="1" applyFill="1" applyBorder="1" applyAlignment="1" applyProtection="1">
      <alignment horizontal="center" vertical="center"/>
    </xf>
    <xf numFmtId="0" fontId="14" fillId="12" borderId="49" xfId="0" applyFont="1" applyFill="1" applyBorder="1" applyAlignment="1" applyProtection="1">
      <alignment horizontal="center" vertical="center"/>
    </xf>
    <xf numFmtId="182" fontId="14" fillId="6" borderId="64" xfId="0" applyNumberFormat="1" applyFont="1" applyFill="1" applyBorder="1" applyAlignment="1" applyProtection="1">
      <alignment horizontal="center" vertical="center"/>
    </xf>
    <xf numFmtId="182" fontId="14" fillId="0" borderId="50" xfId="0" applyNumberFormat="1" applyFont="1" applyBorder="1" applyAlignment="1" applyProtection="1"/>
    <xf numFmtId="182" fontId="14" fillId="0" borderId="49" xfId="0" applyNumberFormat="1" applyFont="1" applyBorder="1" applyAlignment="1" applyProtection="1"/>
    <xf numFmtId="2" fontId="7" fillId="0" borderId="73" xfId="0" applyNumberFormat="1" applyFont="1" applyFill="1" applyBorder="1" applyAlignment="1" applyProtection="1">
      <alignment horizontal="center" vertical="center"/>
    </xf>
    <xf numFmtId="2" fontId="0" fillId="0" borderId="22" xfId="0" applyNumberFormat="1" applyBorder="1" applyAlignment="1" applyProtection="1">
      <alignment horizontal="center" vertical="center"/>
    </xf>
    <xf numFmtId="165" fontId="14" fillId="23" borderId="15" xfId="0" applyNumberFormat="1" applyFont="1" applyFill="1" applyBorder="1" applyAlignment="1" applyProtection="1">
      <alignment horizontal="center" vertical="center"/>
      <protection locked="0"/>
    </xf>
    <xf numFmtId="0" fontId="14" fillId="23" borderId="15" xfId="0" applyFont="1" applyFill="1" applyBorder="1" applyAlignment="1" applyProtection="1">
      <alignment horizontal="center" vertical="center"/>
      <protection locked="0"/>
    </xf>
    <xf numFmtId="0" fontId="14" fillId="23" borderId="48" xfId="0" applyFont="1" applyFill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1" fontId="7" fillId="0" borderId="27" xfId="0" applyNumberFormat="1" applyFont="1" applyBorder="1" applyAlignment="1" applyProtection="1">
      <alignment horizontal="center" vertical="center"/>
    </xf>
    <xf numFmtId="1" fontId="7" fillId="0" borderId="58" xfId="0" applyNumberFormat="1" applyFont="1" applyBorder="1" applyAlignment="1" applyProtection="1">
      <alignment horizontal="center" vertical="center"/>
    </xf>
    <xf numFmtId="1" fontId="7" fillId="0" borderId="38" xfId="0" applyNumberFormat="1" applyFont="1" applyBorder="1" applyAlignment="1" applyProtection="1">
      <alignment horizontal="center" vertical="center"/>
    </xf>
    <xf numFmtId="1" fontId="7" fillId="0" borderId="21" xfId="0" applyNumberFormat="1" applyFont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center" vertical="center" shrinkToFit="1"/>
    </xf>
    <xf numFmtId="0" fontId="7" fillId="8" borderId="16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shrinkToFit="1"/>
    </xf>
    <xf numFmtId="0" fontId="7" fillId="8" borderId="39" xfId="0" applyFont="1" applyFill="1" applyBorder="1" applyAlignment="1" applyProtection="1">
      <alignment horizontal="center" vertical="center"/>
    </xf>
    <xf numFmtId="0" fontId="7" fillId="8" borderId="34" xfId="0" applyFont="1" applyFill="1" applyBorder="1" applyAlignment="1" applyProtection="1">
      <alignment horizontal="center" vertical="center"/>
    </xf>
    <xf numFmtId="0" fontId="7" fillId="8" borderId="37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 vertical="center"/>
    </xf>
    <xf numFmtId="0" fontId="7" fillId="8" borderId="40" xfId="0" applyFont="1" applyFill="1" applyBorder="1" applyAlignment="1" applyProtection="1">
      <alignment horizontal="center" vertical="center"/>
    </xf>
    <xf numFmtId="0" fontId="7" fillId="8" borderId="35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8" borderId="72" xfId="0" applyFont="1" applyFill="1" applyBorder="1" applyAlignment="1" applyProtection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</xf>
    <xf numFmtId="0" fontId="7" fillId="8" borderId="73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7" fillId="0" borderId="35" xfId="0" applyFont="1" applyBorder="1" applyAlignment="1" applyProtection="1">
      <alignment horizontal="center" vertical="center"/>
      <protection locked="0"/>
    </xf>
    <xf numFmtId="0" fontId="14" fillId="0" borderId="109" xfId="0" applyFont="1" applyBorder="1" applyAlignment="1" applyProtection="1">
      <alignment vertical="center"/>
    </xf>
    <xf numFmtId="0" fontId="14" fillId="0" borderId="75" xfId="0" applyFont="1" applyBorder="1" applyAlignment="1" applyProtection="1"/>
    <xf numFmtId="0" fontId="14" fillId="0" borderId="27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0" fontId="14" fillId="0" borderId="38" xfId="0" applyFont="1" applyBorder="1" applyAlignment="1" applyProtection="1">
      <alignment vertical="center"/>
    </xf>
    <xf numFmtId="0" fontId="14" fillId="0" borderId="39" xfId="0" applyFont="1" applyBorder="1" applyAlignment="1" applyProtection="1"/>
    <xf numFmtId="182" fontId="14" fillId="6" borderId="67" xfId="0" applyNumberFormat="1" applyFont="1" applyFill="1" applyBorder="1" applyAlignment="1" applyProtection="1">
      <alignment horizontal="center" vertical="center"/>
    </xf>
    <xf numFmtId="182" fontId="14" fillId="0" borderId="68" xfId="0" applyNumberFormat="1" applyFont="1" applyBorder="1" applyAlignment="1" applyProtection="1"/>
    <xf numFmtId="182" fontId="14" fillId="0" borderId="16" xfId="0" applyNumberFormat="1" applyFont="1" applyBorder="1" applyAlignment="1" applyProtection="1"/>
    <xf numFmtId="179" fontId="14" fillId="4" borderId="0" xfId="4" applyNumberFormat="1" applyFont="1" applyFill="1" applyBorder="1" applyAlignment="1" applyProtection="1">
      <alignment horizontal="center" vertical="center"/>
      <protection locked="0"/>
    </xf>
    <xf numFmtId="179" fontId="14" fillId="4" borderId="58" xfId="4" applyNumberFormat="1" applyFont="1" applyFill="1" applyBorder="1" applyAlignment="1" applyProtection="1">
      <alignment horizontal="center" vertical="center"/>
      <protection locked="0"/>
    </xf>
    <xf numFmtId="165" fontId="14" fillId="14" borderId="64" xfId="0" applyNumberFormat="1" applyFont="1" applyFill="1" applyBorder="1" applyAlignment="1" applyProtection="1">
      <alignment horizontal="center" vertical="center"/>
    </xf>
    <xf numFmtId="0" fontId="14" fillId="1" borderId="50" xfId="0" applyFont="1" applyFill="1" applyBorder="1" applyAlignment="1" applyProtection="1">
      <alignment horizontal="center" vertical="center"/>
    </xf>
    <xf numFmtId="0" fontId="14" fillId="1" borderId="18" xfId="0" applyFont="1" applyFill="1" applyBorder="1" applyAlignment="1" applyProtection="1">
      <alignment horizontal="center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9" fontId="14" fillId="12" borderId="93" xfId="1" applyFont="1" applyFill="1" applyBorder="1" applyAlignment="1" applyProtection="1">
      <alignment horizontal="center" vertical="center"/>
    </xf>
    <xf numFmtId="9" fontId="14" fillId="12" borderId="57" xfId="1" applyFont="1" applyFill="1" applyBorder="1" applyAlignment="1" applyProtection="1">
      <alignment horizontal="center" vertical="center"/>
    </xf>
    <xf numFmtId="9" fontId="14" fillId="12" borderId="20" xfId="1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37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28" xfId="0" applyFont="1" applyBorder="1" applyAlignment="1" applyProtection="1">
      <alignment horizontal="left" vertical="top"/>
      <protection locked="0"/>
    </xf>
    <xf numFmtId="0" fontId="7" fillId="3" borderId="71" xfId="0" applyFont="1" applyFill="1" applyBorder="1" applyAlignment="1" applyProtection="1">
      <alignment horizontal="center" vertical="center" shrinkToFit="1"/>
    </xf>
    <xf numFmtId="0" fontId="7" fillId="3" borderId="60" xfId="0" applyFont="1" applyFill="1" applyBorder="1" applyAlignment="1" applyProtection="1">
      <alignment horizontal="center" vertical="center" shrinkToFit="1"/>
    </xf>
    <xf numFmtId="179" fontId="7" fillId="4" borderId="0" xfId="4" applyNumberFormat="1" applyFont="1" applyFill="1" applyBorder="1" applyAlignment="1" applyProtection="1">
      <alignment horizontal="left" vertical="center"/>
      <protection locked="0"/>
    </xf>
    <xf numFmtId="179" fontId="7" fillId="4" borderId="58" xfId="4" applyNumberFormat="1" applyFont="1" applyFill="1" applyBorder="1" applyAlignment="1" applyProtection="1">
      <alignment horizontal="left" vertical="center"/>
      <protection locked="0"/>
    </xf>
    <xf numFmtId="0" fontId="29" fillId="8" borderId="67" xfId="0" applyFont="1" applyFill="1" applyBorder="1" applyAlignment="1" applyProtection="1">
      <alignment horizontal="center" vertical="center" wrapText="1"/>
    </xf>
    <xf numFmtId="0" fontId="29" fillId="8" borderId="68" xfId="0" applyFont="1" applyFill="1" applyBorder="1" applyAlignment="1" applyProtection="1">
      <alignment horizontal="center" vertical="center" wrapText="1"/>
    </xf>
    <xf numFmtId="0" fontId="29" fillId="8" borderId="69" xfId="0" applyFont="1" applyFill="1" applyBorder="1" applyAlignment="1" applyProtection="1">
      <alignment horizontal="center" vertical="center" wrapText="1"/>
    </xf>
    <xf numFmtId="0" fontId="14" fillId="8" borderId="64" xfId="0" applyFont="1" applyFill="1" applyBorder="1" applyAlignment="1" applyProtection="1">
      <alignment vertical="center" wrapText="1"/>
      <protection locked="0"/>
    </xf>
    <xf numFmtId="2" fontId="7" fillId="0" borderId="72" xfId="0" applyNumberFormat="1" applyFont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0" fontId="0" fillId="12" borderId="64" xfId="0" applyFill="1" applyBorder="1" applyAlignment="1" applyProtection="1">
      <alignment horizontal="center" vertical="center"/>
    </xf>
    <xf numFmtId="0" fontId="0" fillId="12" borderId="49" xfId="0" applyFill="1" applyBorder="1" applyAlignment="1" applyProtection="1">
      <alignment horizontal="center" vertical="center"/>
    </xf>
    <xf numFmtId="0" fontId="8" fillId="8" borderId="64" xfId="0" applyFont="1" applyFill="1" applyBorder="1" applyAlignment="1" applyProtection="1">
      <alignment horizontal="center" vertical="center" wrapText="1"/>
      <protection locked="0"/>
    </xf>
    <xf numFmtId="0" fontId="8" fillId="8" borderId="50" xfId="0" applyFont="1" applyFill="1" applyBorder="1" applyAlignment="1" applyProtection="1">
      <alignment horizontal="center" vertical="center" wrapText="1"/>
      <protection locked="0"/>
    </xf>
    <xf numFmtId="0" fontId="8" fillId="8" borderId="49" xfId="0" applyFont="1" applyFill="1" applyBorder="1" applyAlignment="1" applyProtection="1">
      <alignment horizontal="center" vertical="center" wrapText="1"/>
      <protection locked="0"/>
    </xf>
    <xf numFmtId="184" fontId="7" fillId="5" borderId="64" xfId="0" applyNumberFormat="1" applyFont="1" applyFill="1" applyBorder="1" applyAlignment="1" applyProtection="1">
      <alignment horizontal="center" vertical="center" wrapText="1"/>
    </xf>
    <xf numFmtId="184" fontId="7" fillId="0" borderId="50" xfId="0" applyNumberFormat="1" applyFont="1" applyBorder="1" applyAlignment="1" applyProtection="1">
      <alignment horizontal="center" vertical="center" wrapText="1"/>
    </xf>
    <xf numFmtId="184" fontId="7" fillId="0" borderId="49" xfId="0" applyNumberFormat="1" applyFont="1" applyBorder="1" applyAlignment="1" applyProtection="1">
      <alignment horizontal="center" vertical="center" wrapText="1"/>
    </xf>
    <xf numFmtId="184" fontId="7" fillId="22" borderId="64" xfId="0" applyNumberFormat="1" applyFont="1" applyFill="1" applyBorder="1" applyAlignment="1" applyProtection="1">
      <alignment horizontal="center" vertical="center" wrapText="1"/>
    </xf>
    <xf numFmtId="184" fontId="7" fillId="22" borderId="50" xfId="0" applyNumberFormat="1" applyFont="1" applyFill="1" applyBorder="1" applyAlignment="1" applyProtection="1">
      <alignment horizontal="center" vertical="center" wrapText="1"/>
    </xf>
    <xf numFmtId="184" fontId="7" fillId="22" borderId="49" xfId="0" applyNumberFormat="1" applyFont="1" applyFill="1" applyBorder="1" applyAlignment="1" applyProtection="1">
      <alignment horizontal="center" vertical="center" wrapText="1"/>
    </xf>
    <xf numFmtId="170" fontId="34" fillId="4" borderId="0" xfId="4" applyNumberFormat="1" applyFont="1" applyFill="1" applyBorder="1" applyAlignment="1" applyProtection="1">
      <alignment horizontal="left" vertical="center"/>
      <protection locked="0"/>
    </xf>
    <xf numFmtId="170" fontId="34" fillId="4" borderId="58" xfId="4" applyNumberFormat="1" applyFont="1" applyFill="1" applyBorder="1" applyAlignment="1" applyProtection="1">
      <alignment horizontal="left" vertical="center"/>
      <protection locked="0"/>
    </xf>
    <xf numFmtId="179" fontId="7" fillId="4" borderId="0" xfId="4" applyNumberFormat="1" applyFont="1" applyFill="1" applyBorder="1" applyAlignment="1" applyProtection="1">
      <alignment horizontal="center" vertical="center"/>
      <protection locked="0"/>
    </xf>
    <xf numFmtId="179" fontId="7" fillId="4" borderId="58" xfId="4" applyNumberFormat="1" applyFont="1" applyFill="1" applyBorder="1" applyAlignment="1" applyProtection="1">
      <alignment horizontal="center" vertical="center"/>
      <protection locked="0"/>
    </xf>
    <xf numFmtId="0" fontId="8" fillId="8" borderId="93" xfId="0" applyFont="1" applyFill="1" applyBorder="1" applyAlignment="1" applyProtection="1">
      <alignment vertical="center" wrapText="1"/>
      <protection locked="0"/>
    </xf>
    <xf numFmtId="0" fontId="8" fillId="8" borderId="57" xfId="0" applyFont="1" applyFill="1" applyBorder="1" applyAlignment="1" applyProtection="1">
      <alignment vertical="center" wrapText="1"/>
      <protection locked="0"/>
    </xf>
    <xf numFmtId="0" fontId="8" fillId="8" borderId="59" xfId="0" applyFont="1" applyFill="1" applyBorder="1" applyAlignment="1" applyProtection="1">
      <alignment vertical="center" wrapText="1"/>
      <protection locked="0"/>
    </xf>
    <xf numFmtId="0" fontId="7" fillId="8" borderId="27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horizontal="center" vertical="center"/>
    </xf>
    <xf numFmtId="0" fontId="7" fillId="8" borderId="28" xfId="0" applyFont="1" applyFill="1" applyBorder="1" applyAlignment="1" applyProtection="1">
      <alignment horizontal="center" vertical="center"/>
    </xf>
    <xf numFmtId="0" fontId="47" fillId="8" borderId="34" xfId="0" applyFont="1" applyFill="1" applyBorder="1" applyAlignment="1" applyProtection="1">
      <alignment horizontal="center" vertical="center" shrinkToFit="1"/>
    </xf>
    <xf numFmtId="0" fontId="7" fillId="8" borderId="38" xfId="0" applyFont="1" applyFill="1" applyBorder="1" applyAlignment="1" applyProtection="1">
      <alignment horizontal="center" vertical="center" shrinkToFit="1"/>
    </xf>
    <xf numFmtId="0" fontId="7" fillId="8" borderId="39" xfId="0" applyFont="1" applyFill="1" applyBorder="1" applyAlignment="1" applyProtection="1">
      <alignment horizontal="center" vertical="center" shrinkToFit="1"/>
    </xf>
    <xf numFmtId="0" fontId="7" fillId="8" borderId="98" xfId="0" applyFont="1" applyFill="1" applyBorder="1" applyAlignment="1" applyProtection="1">
      <alignment horizontal="center" vertical="center"/>
    </xf>
    <xf numFmtId="0" fontId="7" fillId="8" borderId="103" xfId="0" applyFont="1" applyFill="1" applyBorder="1" applyAlignment="1" applyProtection="1">
      <alignment horizontal="center" vertical="center"/>
    </xf>
    <xf numFmtId="1" fontId="7" fillId="0" borderId="34" xfId="0" applyNumberFormat="1" applyFont="1" applyBorder="1" applyAlignment="1" applyProtection="1">
      <alignment horizontal="center" vertical="center"/>
    </xf>
    <xf numFmtId="0" fontId="7" fillId="0" borderId="37" xfId="0" applyNumberFormat="1" applyFont="1" applyBorder="1" applyAlignment="1" applyProtection="1">
      <alignment horizontal="center" vertical="center"/>
    </xf>
    <xf numFmtId="0" fontId="7" fillId="0" borderId="38" xfId="0" applyNumberFormat="1" applyFont="1" applyBorder="1" applyAlignment="1" applyProtection="1">
      <alignment horizontal="center" vertical="center"/>
    </xf>
    <xf numFmtId="0" fontId="7" fillId="0" borderId="40" xfId="0" applyNumberFormat="1" applyFont="1" applyBorder="1" applyAlignment="1" applyProtection="1">
      <alignment horizontal="center" vertical="center"/>
    </xf>
    <xf numFmtId="0" fontId="7" fillId="0" borderId="98" xfId="0" applyNumberFormat="1" applyFont="1" applyBorder="1" applyAlignment="1" applyProtection="1">
      <alignment horizontal="center" vertical="center"/>
    </xf>
    <xf numFmtId="0" fontId="7" fillId="0" borderId="103" xfId="0" applyNumberFormat="1" applyFont="1" applyBorder="1" applyAlignment="1" applyProtection="1">
      <alignment horizontal="center" vertical="center"/>
    </xf>
    <xf numFmtId="0" fontId="14" fillId="4" borderId="57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/>
    </xf>
    <xf numFmtId="0" fontId="14" fillId="0" borderId="28" xfId="0" applyFont="1" applyBorder="1" applyAlignment="1" applyProtection="1">
      <alignment vertical="center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39" xfId="0" applyFont="1" applyBorder="1" applyAlignment="1" applyProtection="1">
      <alignment horizontal="left" vertical="center" wrapText="1"/>
    </xf>
    <xf numFmtId="0" fontId="14" fillId="0" borderId="39" xfId="0" applyFont="1" applyBorder="1" applyAlignment="1" applyProtection="1">
      <alignment vertical="center"/>
    </xf>
    <xf numFmtId="0" fontId="14" fillId="0" borderId="40" xfId="0" applyFont="1" applyBorder="1" applyAlignment="1" applyProtection="1">
      <alignment vertical="center"/>
    </xf>
    <xf numFmtId="1" fontId="7" fillId="0" borderId="19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2" fontId="7" fillId="0" borderId="19" xfId="0" applyNumberFormat="1" applyFont="1" applyBorder="1" applyAlignment="1" applyProtection="1">
      <alignment horizontal="center" vertical="center"/>
    </xf>
    <xf numFmtId="2" fontId="7" fillId="0" borderId="48" xfId="0" applyNumberFormat="1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7" fillId="8" borderId="42" xfId="0" applyFont="1" applyFill="1" applyBorder="1" applyAlignment="1" applyProtection="1">
      <alignment horizontal="center" vertical="center"/>
    </xf>
    <xf numFmtId="0" fontId="7" fillId="8" borderId="67" xfId="0" applyFont="1" applyFill="1" applyBorder="1" applyAlignment="1" applyProtection="1">
      <alignment horizontal="center" vertical="center"/>
    </xf>
    <xf numFmtId="0" fontId="7" fillId="8" borderId="44" xfId="0" applyFont="1" applyFill="1" applyBorder="1" applyAlignment="1" applyProtection="1">
      <alignment horizontal="center" vertical="center"/>
    </xf>
    <xf numFmtId="0" fontId="7" fillId="8" borderId="64" xfId="0" applyFont="1" applyFill="1" applyBorder="1" applyAlignment="1" applyProtection="1">
      <alignment horizontal="center" vertical="center"/>
    </xf>
    <xf numFmtId="0" fontId="7" fillId="8" borderId="70" xfId="0" applyFont="1" applyFill="1" applyBorder="1" applyAlignment="1" applyProtection="1">
      <alignment horizontal="center" vertical="center"/>
    </xf>
    <xf numFmtId="0" fontId="7" fillId="8" borderId="57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center" vertical="center" wrapText="1"/>
    </xf>
    <xf numFmtId="0" fontId="7" fillId="8" borderId="68" xfId="0" applyFont="1" applyFill="1" applyBorder="1" applyAlignment="1" applyProtection="1">
      <alignment horizontal="center" vertical="center" wrapText="1"/>
    </xf>
    <xf numFmtId="0" fontId="7" fillId="8" borderId="57" xfId="0" applyFont="1" applyFill="1" applyBorder="1" applyAlignment="1" applyProtection="1">
      <alignment horizontal="center" vertical="center" wrapText="1"/>
    </xf>
    <xf numFmtId="0" fontId="12" fillId="8" borderId="98" xfId="0" applyFont="1" applyFill="1" applyBorder="1" applyAlignment="1" applyProtection="1">
      <alignment horizontal="center" vertical="center" wrapText="1"/>
    </xf>
    <xf numFmtId="0" fontId="7" fillId="8" borderId="41" xfId="0" applyFont="1" applyFill="1" applyBorder="1" applyAlignment="1" applyProtection="1">
      <alignment horizontal="center" vertical="center" wrapText="1"/>
    </xf>
    <xf numFmtId="0" fontId="12" fillId="8" borderId="37" xfId="0" applyFont="1" applyFill="1" applyBorder="1" applyAlignment="1" applyProtection="1">
      <alignment horizontal="center" vertical="center" wrapText="1"/>
    </xf>
    <xf numFmtId="0" fontId="12" fillId="8" borderId="28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vertical="top"/>
      <protection locked="0"/>
    </xf>
    <xf numFmtId="0" fontId="0" fillId="0" borderId="35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0" fillId="0" borderId="39" xfId="0" applyBorder="1" applyAlignment="1" applyProtection="1">
      <alignment vertical="top"/>
      <protection locked="0"/>
    </xf>
    <xf numFmtId="0" fontId="0" fillId="0" borderId="40" xfId="0" applyBorder="1" applyAlignment="1" applyProtection="1">
      <alignment vertical="top"/>
      <protection locked="0"/>
    </xf>
    <xf numFmtId="0" fontId="7" fillId="15" borderId="34" xfId="0" applyFont="1" applyFill="1" applyBorder="1" applyAlignment="1" applyProtection="1">
      <alignment horizontal="center" vertical="center"/>
    </xf>
    <xf numFmtId="0" fontId="7" fillId="15" borderId="35" xfId="0" applyFont="1" applyFill="1" applyBorder="1" applyAlignment="1" applyProtection="1">
      <alignment horizontal="center" vertical="center"/>
    </xf>
    <xf numFmtId="0" fontId="7" fillId="15" borderId="37" xfId="0" applyFont="1" applyFill="1" applyBorder="1" applyAlignment="1" applyProtection="1">
      <alignment horizontal="center" vertical="center"/>
    </xf>
    <xf numFmtId="0" fontId="7" fillId="15" borderId="27" xfId="0" applyFont="1" applyFill="1" applyBorder="1" applyAlignment="1" applyProtection="1">
      <alignment horizontal="center" vertical="center"/>
    </xf>
    <xf numFmtId="0" fontId="7" fillId="15" borderId="0" xfId="0" applyFont="1" applyFill="1" applyBorder="1" applyAlignment="1" applyProtection="1">
      <alignment horizontal="center" vertical="center"/>
    </xf>
    <xf numFmtId="0" fontId="7" fillId="15" borderId="28" xfId="0" applyFont="1" applyFill="1" applyBorder="1" applyAlignment="1" applyProtection="1">
      <alignment horizontal="center" vertical="center"/>
    </xf>
    <xf numFmtId="0" fontId="7" fillId="8" borderId="42" xfId="0" applyFont="1" applyFill="1" applyBorder="1" applyAlignment="1" applyProtection="1">
      <alignment horizontal="center" vertical="center" shrinkToFit="1"/>
    </xf>
    <xf numFmtId="0" fontId="7" fillId="8" borderId="44" xfId="0" applyFont="1" applyFill="1" applyBorder="1" applyAlignment="1" applyProtection="1">
      <alignment horizontal="center" vertical="center" shrinkToFit="1"/>
    </xf>
    <xf numFmtId="14" fontId="4" fillId="0" borderId="14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4" fillId="0" borderId="40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shrinkToFit="1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 shrinkToFit="1"/>
    </xf>
    <xf numFmtId="0" fontId="18" fillId="0" borderId="38" xfId="0" applyFont="1" applyBorder="1" applyAlignment="1" applyProtection="1">
      <alignment horizontal="center" vertical="center"/>
    </xf>
    <xf numFmtId="0" fontId="18" fillId="0" borderId="40" xfId="0" applyFont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 vertical="center" wrapText="1" shrinkToFit="1"/>
    </xf>
    <xf numFmtId="0" fontId="37" fillId="0" borderId="35" xfId="0" applyFont="1" applyBorder="1" applyAlignment="1" applyProtection="1">
      <alignment horizontal="center" shrinkToFit="1"/>
    </xf>
    <xf numFmtId="0" fontId="37" fillId="0" borderId="27" xfId="0" applyFont="1" applyBorder="1" applyAlignment="1" applyProtection="1">
      <alignment horizontal="center" shrinkToFit="1"/>
    </xf>
    <xf numFmtId="0" fontId="37" fillId="0" borderId="0" xfId="0" applyFont="1" applyBorder="1" applyAlignment="1" applyProtection="1">
      <alignment horizontal="center" shrinkToFit="1"/>
    </xf>
    <xf numFmtId="0" fontId="37" fillId="0" borderId="38" xfId="0" applyFont="1" applyBorder="1" applyAlignment="1" applyProtection="1">
      <alignment horizontal="center" shrinkToFit="1"/>
    </xf>
    <xf numFmtId="0" fontId="37" fillId="0" borderId="39" xfId="0" applyFont="1" applyBorder="1" applyAlignment="1" applyProtection="1">
      <alignment horizontal="center" shrinkToFit="1"/>
    </xf>
    <xf numFmtId="14" fontId="4" fillId="0" borderId="44" xfId="0" applyNumberFormat="1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7" fillId="8" borderId="45" xfId="0" applyFont="1" applyFill="1" applyBorder="1" applyAlignment="1" applyProtection="1">
      <alignment horizontal="center" vertical="center"/>
    </xf>
    <xf numFmtId="0" fontId="29" fillId="0" borderId="27" xfId="0" applyFont="1" applyBorder="1" applyAlignment="1" applyProtection="1">
      <alignment horizontal="center" vertical="center"/>
    </xf>
    <xf numFmtId="0" fontId="29" fillId="0" borderId="58" xfId="0" applyFont="1" applyBorder="1" applyAlignment="1" applyProtection="1">
      <alignment horizontal="center" vertical="center"/>
    </xf>
    <xf numFmtId="0" fontId="29" fillId="0" borderId="38" xfId="0" applyFont="1" applyBorder="1" applyAlignment="1" applyProtection="1">
      <alignment horizontal="center" vertical="center"/>
    </xf>
    <xf numFmtId="0" fontId="29" fillId="0" borderId="21" xfId="0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  <protection locked="0"/>
    </xf>
    <xf numFmtId="0" fontId="7" fillId="0" borderId="95" xfId="0" applyFont="1" applyBorder="1" applyAlignment="1" applyProtection="1">
      <alignment horizontal="center" vertical="center"/>
    </xf>
    <xf numFmtId="0" fontId="7" fillId="0" borderId="9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93" xfId="0" applyFont="1" applyBorder="1" applyAlignment="1" applyProtection="1">
      <alignment horizontal="center" vertical="center" wrapText="1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</xf>
    <xf numFmtId="2" fontId="7" fillId="0" borderId="12" xfId="0" applyNumberFormat="1" applyFont="1" applyBorder="1" applyAlignment="1" applyProtection="1">
      <alignment horizontal="center" vertical="center"/>
    </xf>
    <xf numFmtId="2" fontId="7" fillId="0" borderId="12" xfId="0" applyNumberFormat="1" applyFont="1" applyBorder="1" applyAlignment="1" applyProtection="1"/>
    <xf numFmtId="2" fontId="7" fillId="0" borderId="53" xfId="0" applyNumberFormat="1" applyFont="1" applyBorder="1" applyAlignment="1" applyProtection="1">
      <alignment horizontal="center" vertical="center"/>
    </xf>
    <xf numFmtId="2" fontId="7" fillId="0" borderId="104" xfId="0" applyNumberFormat="1" applyFont="1" applyBorder="1" applyAlignment="1" applyProtection="1">
      <alignment horizontal="center" vertical="center"/>
      <protection locked="0"/>
    </xf>
    <xf numFmtId="2" fontId="7" fillId="0" borderId="104" xfId="0" applyNumberFormat="1" applyFont="1" applyBorder="1" applyAlignment="1" applyProtection="1">
      <protection locked="0"/>
    </xf>
    <xf numFmtId="0" fontId="7" fillId="0" borderId="72" xfId="0" applyFont="1" applyBorder="1" applyAlignment="1" applyProtection="1">
      <alignment horizontal="center" vertical="center"/>
      <protection locked="0"/>
    </xf>
    <xf numFmtId="0" fontId="7" fillId="0" borderId="96" xfId="0" applyFont="1" applyBorder="1" applyAlignment="1" applyProtection="1">
      <alignment horizontal="center" vertical="center" wrapText="1"/>
    </xf>
    <xf numFmtId="0" fontId="7" fillId="0" borderId="97" xfId="0" applyFont="1" applyBorder="1" applyAlignment="1" applyProtection="1"/>
    <xf numFmtId="0" fontId="7" fillId="0" borderId="53" xfId="0" applyFont="1" applyBorder="1" applyAlignment="1" applyProtection="1"/>
    <xf numFmtId="0" fontId="7" fillId="0" borderId="13" xfId="0" applyFont="1" applyBorder="1" applyAlignment="1" applyProtection="1"/>
    <xf numFmtId="0" fontId="7" fillId="0" borderId="53" xfId="0" applyFont="1" applyBorder="1" applyAlignment="1" applyProtection="1">
      <alignment horizontal="center" vertical="center" wrapText="1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94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92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/>
    <xf numFmtId="0" fontId="7" fillId="0" borderId="15" xfId="0" applyFont="1" applyBorder="1" applyAlignment="1" applyProtection="1">
      <alignment horizontal="center" vertical="center" wrapText="1"/>
    </xf>
    <xf numFmtId="2" fontId="7" fillId="0" borderId="54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/>
    <xf numFmtId="2" fontId="7" fillId="0" borderId="14" xfId="0" applyNumberFormat="1" applyFont="1" applyBorder="1" applyAlignment="1" applyProtection="1">
      <alignment horizontal="center" vertical="center"/>
    </xf>
    <xf numFmtId="2" fontId="7" fillId="0" borderId="14" xfId="0" applyNumberFormat="1" applyFont="1" applyBorder="1" applyAlignment="1" applyProtection="1"/>
    <xf numFmtId="0" fontId="7" fillId="0" borderId="15" xfId="0" applyFont="1" applyBorder="1" applyAlignment="1" applyProtection="1"/>
    <xf numFmtId="0" fontId="8" fillId="0" borderId="90" xfId="0" applyFont="1" applyBorder="1" applyAlignment="1" applyProtection="1">
      <alignment horizontal="center" vertical="center"/>
    </xf>
    <xf numFmtId="2" fontId="7" fillId="0" borderId="54" xfId="0" applyNumberFormat="1" applyFont="1" applyFill="1" applyBorder="1" applyAlignment="1" applyProtection="1">
      <alignment horizontal="center" vertical="center"/>
    </xf>
    <xf numFmtId="0" fontId="8" fillId="0" borderId="91" xfId="0" applyFont="1" applyBorder="1" applyAlignment="1" applyProtection="1">
      <alignment horizontal="center" vertical="center"/>
    </xf>
    <xf numFmtId="0" fontId="8" fillId="3" borderId="92" xfId="0" applyFont="1" applyFill="1" applyBorder="1" applyAlignment="1" applyProtection="1">
      <alignment horizontal="center" vertical="center"/>
    </xf>
    <xf numFmtId="0" fontId="8" fillId="3" borderId="91" xfId="0" applyFont="1" applyFill="1" applyBorder="1" applyAlignment="1" applyProtection="1">
      <alignment horizontal="center" vertical="center"/>
    </xf>
    <xf numFmtId="0" fontId="0" fillId="2" borderId="27" xfId="0" applyFill="1" applyBorder="1" applyAlignment="1" applyProtection="1"/>
    <xf numFmtId="0" fontId="0" fillId="2" borderId="0" xfId="0" applyFill="1" applyBorder="1" applyAlignment="1" applyProtection="1"/>
    <xf numFmtId="0" fontId="0" fillId="2" borderId="35" xfId="0" applyFill="1" applyBorder="1" applyAlignment="1" applyProtection="1"/>
    <xf numFmtId="0" fontId="0" fillId="2" borderId="37" xfId="0" applyFill="1" applyBorder="1" applyAlignment="1" applyProtection="1"/>
    <xf numFmtId="0" fontId="0" fillId="2" borderId="38" xfId="0" applyFill="1" applyBorder="1" applyAlignment="1" applyProtection="1"/>
    <xf numFmtId="0" fontId="0" fillId="2" borderId="39" xfId="0" applyFill="1" applyBorder="1" applyAlignment="1" applyProtection="1"/>
    <xf numFmtId="0" fontId="0" fillId="2" borderId="40" xfId="0" applyFill="1" applyBorder="1" applyAlignment="1" applyProtection="1"/>
    <xf numFmtId="0" fontId="7" fillId="2" borderId="27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7" xfId="0" applyFont="1" applyFill="1" applyBorder="1" applyProtection="1"/>
    <xf numFmtId="2" fontId="20" fillId="3" borderId="28" xfId="0" applyNumberFormat="1" applyFont="1" applyFill="1" applyBorder="1" applyAlignment="1" applyProtection="1">
      <alignment horizontal="center" vertical="center"/>
    </xf>
    <xf numFmtId="2" fontId="12" fillId="3" borderId="98" xfId="0" applyNumberFormat="1" applyFont="1" applyFill="1" applyBorder="1" applyAlignment="1" applyProtection="1">
      <alignment horizontal="center" vertical="center"/>
    </xf>
    <xf numFmtId="2" fontId="12" fillId="3" borderId="103" xfId="0" applyNumberFormat="1" applyFont="1" applyFill="1" applyBorder="1" applyAlignment="1" applyProtection="1">
      <alignment horizontal="center" vertical="center"/>
    </xf>
    <xf numFmtId="2" fontId="7" fillId="0" borderId="93" xfId="0" applyNumberFormat="1" applyFont="1" applyBorder="1" applyAlignment="1" applyProtection="1">
      <alignment horizontal="center" vertical="center"/>
    </xf>
    <xf numFmtId="2" fontId="7" fillId="3" borderId="104" xfId="0" applyNumberFormat="1" applyFont="1" applyFill="1" applyBorder="1" applyAlignment="1" applyProtection="1">
      <alignment horizontal="center" vertical="center"/>
      <protection locked="0"/>
    </xf>
    <xf numFmtId="2" fontId="7" fillId="3" borderId="104" xfId="0" applyNumberFormat="1" applyFont="1" applyFill="1" applyBorder="1" applyAlignment="1" applyProtection="1">
      <protection locked="0"/>
    </xf>
    <xf numFmtId="0" fontId="7" fillId="8" borderId="96" xfId="0" applyFont="1" applyFill="1" applyBorder="1" applyAlignment="1" applyProtection="1">
      <alignment horizontal="center" vertical="center"/>
    </xf>
    <xf numFmtId="0" fontId="7" fillId="8" borderId="97" xfId="0" applyFont="1" applyFill="1" applyBorder="1" applyAlignment="1" applyProtection="1">
      <alignment horizontal="center" vertical="center"/>
    </xf>
    <xf numFmtId="0" fontId="7" fillId="8" borderId="43" xfId="0" applyFont="1" applyFill="1" applyBorder="1" applyAlignment="1" applyProtection="1">
      <alignment horizontal="center" vertical="center"/>
    </xf>
    <xf numFmtId="14" fontId="13" fillId="0" borderId="14" xfId="0" applyNumberFormat="1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39" xfId="0" applyFont="1" applyBorder="1" applyAlignment="1" applyProtection="1">
      <alignment horizontal="center" vertical="center"/>
    </xf>
    <xf numFmtId="49" fontId="13" fillId="0" borderId="19" xfId="0" applyNumberFormat="1" applyFont="1" applyBorder="1" applyAlignment="1" applyProtection="1">
      <alignment horizontal="center" vertical="center"/>
    </xf>
    <xf numFmtId="0" fontId="13" fillId="0" borderId="4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 wrapText="1" shrinkToFit="1"/>
    </xf>
    <xf numFmtId="0" fontId="37" fillId="0" borderId="37" xfId="0" applyFont="1" applyBorder="1" applyAlignment="1" applyProtection="1">
      <alignment horizontal="center" shrinkToFit="1"/>
    </xf>
    <xf numFmtId="0" fontId="37" fillId="0" borderId="28" xfId="0" applyFont="1" applyBorder="1" applyAlignment="1" applyProtection="1">
      <alignment horizontal="center" shrinkToFit="1"/>
    </xf>
    <xf numFmtId="0" fontId="37" fillId="0" borderId="40" xfId="0" applyFont="1" applyBorder="1" applyAlignment="1" applyProtection="1">
      <alignment horizontal="center" shrinkToFit="1"/>
    </xf>
    <xf numFmtId="14" fontId="13" fillId="0" borderId="44" xfId="0" applyNumberFormat="1" applyFont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5" fillId="0" borderId="70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7" fillId="0" borderId="8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 shrinkToFit="1"/>
    </xf>
    <xf numFmtId="0" fontId="12" fillId="0" borderId="10" xfId="0" applyFont="1" applyBorder="1" applyAlignment="1" applyProtection="1">
      <alignment horizontal="center" vertical="center" shrinkToFit="1"/>
    </xf>
    <xf numFmtId="0" fontId="7" fillId="8" borderId="69" xfId="0" applyFont="1" applyFill="1" applyBorder="1" applyAlignment="1" applyProtection="1">
      <alignment horizontal="center" vertical="center" shrinkToFit="1"/>
    </xf>
    <xf numFmtId="0" fontId="0" fillId="8" borderId="49" xfId="0" applyFill="1" applyBorder="1" applyAlignment="1" applyProtection="1">
      <alignment horizontal="center" vertical="center" shrinkToFit="1"/>
    </xf>
    <xf numFmtId="0" fontId="0" fillId="8" borderId="12" xfId="0" applyFill="1" applyBorder="1" applyAlignment="1" applyProtection="1">
      <alignment horizontal="center" vertical="center" shrinkToFit="1"/>
    </xf>
    <xf numFmtId="0" fontId="0" fillId="8" borderId="14" xfId="0" applyFill="1" applyBorder="1" applyAlignment="1" applyProtection="1">
      <alignment horizontal="center" vertical="center" shrinkToFit="1"/>
    </xf>
    <xf numFmtId="0" fontId="7" fillId="8" borderId="49" xfId="0" applyFont="1" applyFill="1" applyBorder="1" applyAlignment="1" applyProtection="1">
      <alignment horizontal="center" vertical="center"/>
    </xf>
    <xf numFmtId="0" fontId="0" fillId="8" borderId="49" xfId="0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horizontal="center" vertical="center"/>
    </xf>
    <xf numFmtId="0" fontId="0" fillId="8" borderId="97" xfId="0" applyFill="1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8" borderId="49" xfId="0" applyFill="1" applyBorder="1" applyProtection="1"/>
    <xf numFmtId="0" fontId="12" fillId="0" borderId="55" xfId="0" applyFont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horizontal="center" vertical="center" shrinkToFit="1"/>
    </xf>
    <xf numFmtId="0" fontId="12" fillId="0" borderId="33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1" fontId="7" fillId="0" borderId="14" xfId="0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166" fontId="12" fillId="0" borderId="14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/>
    </xf>
    <xf numFmtId="166" fontId="12" fillId="0" borderId="19" xfId="0" applyNumberFormat="1" applyFont="1" applyBorder="1" applyAlignment="1" applyProtection="1">
      <alignment horizontal="center" vertical="center"/>
    </xf>
    <xf numFmtId="0" fontId="0" fillId="1" borderId="69" xfId="0" applyFill="1" applyBorder="1" applyAlignment="1" applyProtection="1"/>
    <xf numFmtId="0" fontId="0" fillId="1" borderId="49" xfId="0" applyFill="1" applyBorder="1" applyAlignment="1" applyProtection="1"/>
    <xf numFmtId="0" fontId="0" fillId="8" borderId="52" xfId="0" applyFill="1" applyBorder="1" applyAlignment="1" applyProtection="1">
      <alignment horizontal="center" vertical="center"/>
    </xf>
    <xf numFmtId="0" fontId="7" fillId="8" borderId="12" xfId="0" applyFont="1" applyFill="1" applyBorder="1" applyAlignment="1" applyProtection="1">
      <alignment horizontal="center" vertical="center"/>
    </xf>
    <xf numFmtId="0" fontId="7" fillId="8" borderId="14" xfId="0" applyFont="1" applyFill="1" applyBorder="1" applyAlignment="1" applyProtection="1">
      <alignment horizontal="center" vertical="center"/>
    </xf>
    <xf numFmtId="0" fontId="7" fillId="8" borderId="14" xfId="0" applyFont="1" applyFill="1" applyBorder="1" applyAlignment="1" applyProtection="1">
      <alignment horizontal="center"/>
    </xf>
    <xf numFmtId="2" fontId="7" fillId="0" borderId="14" xfId="0" applyNumberFormat="1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center" vertical="center"/>
    </xf>
    <xf numFmtId="4" fontId="7" fillId="0" borderId="15" xfId="0" applyNumberFormat="1" applyFont="1" applyBorder="1" applyAlignment="1" applyProtection="1">
      <alignment horizontal="center" vertical="center"/>
    </xf>
    <xf numFmtId="0" fontId="7" fillId="8" borderId="64" xfId="0" applyFont="1" applyFill="1" applyBorder="1" applyAlignment="1" applyProtection="1">
      <alignment horizontal="center"/>
    </xf>
    <xf numFmtId="2" fontId="7" fillId="0" borderId="64" xfId="0" applyNumberFormat="1" applyFont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165" fontId="7" fillId="2" borderId="35" xfId="0" applyNumberFormat="1" applyFont="1" applyFill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 shrinkToFit="1"/>
    </xf>
    <xf numFmtId="0" fontId="12" fillId="0" borderId="35" xfId="0" applyFont="1" applyBorder="1" applyAlignment="1" applyProtection="1">
      <alignment horizontal="center" vertical="center" shrinkToFit="1"/>
    </xf>
    <xf numFmtId="0" fontId="12" fillId="0" borderId="37" xfId="0" applyFont="1" applyBorder="1" applyAlignment="1" applyProtection="1">
      <alignment horizontal="center" vertical="center" shrinkToFit="1"/>
    </xf>
    <xf numFmtId="0" fontId="7" fillId="8" borderId="102" xfId="0" applyFont="1" applyFill="1" applyBorder="1" applyAlignment="1" applyProtection="1">
      <alignment horizontal="center" vertical="center" wrapText="1"/>
    </xf>
    <xf numFmtId="0" fontId="7" fillId="8" borderId="43" xfId="0" applyFont="1" applyFill="1" applyBorder="1" applyAlignment="1" applyProtection="1">
      <alignment horizontal="center" vertical="center" wrapText="1"/>
    </xf>
    <xf numFmtId="0" fontId="7" fillId="8" borderId="96" xfId="0" applyFont="1" applyFill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8" borderId="44" xfId="0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4" fontId="12" fillId="0" borderId="93" xfId="0" applyNumberFormat="1" applyFont="1" applyBorder="1" applyAlignment="1" applyProtection="1">
      <alignment horizontal="center" vertical="center"/>
    </xf>
    <xf numFmtId="2" fontId="12" fillId="0" borderId="76" xfId="0" applyNumberFormat="1" applyFont="1" applyBorder="1" applyAlignment="1" applyProtection="1">
      <alignment horizontal="center" vertical="center"/>
    </xf>
    <xf numFmtId="2" fontId="12" fillId="0" borderId="20" xfId="0" applyNumberFormat="1" applyFont="1" applyBorder="1" applyAlignment="1" applyProtection="1">
      <alignment horizontal="center" vertical="center"/>
    </xf>
    <xf numFmtId="2" fontId="12" fillId="0" borderId="21" xfId="0" applyNumberFormat="1" applyFont="1" applyBorder="1" applyAlignment="1" applyProtection="1">
      <alignment horizontal="center" vertical="center"/>
    </xf>
    <xf numFmtId="2" fontId="12" fillId="0" borderId="14" xfId="0" applyNumberFormat="1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2" fontId="12" fillId="0" borderId="53" xfId="0" applyNumberFormat="1" applyFont="1" applyBorder="1" applyAlignment="1" applyProtection="1">
      <alignment horizontal="center" vertical="center"/>
    </xf>
    <xf numFmtId="2" fontId="12" fillId="0" borderId="54" xfId="0" applyNumberFormat="1" applyFont="1" applyBorder="1" applyAlignment="1" applyProtection="1">
      <alignment horizontal="center" vertical="center"/>
    </xf>
    <xf numFmtId="2" fontId="12" fillId="0" borderId="86" xfId="0" applyNumberFormat="1" applyFont="1" applyBorder="1" applyAlignment="1" applyProtection="1">
      <alignment horizontal="center" vertical="center"/>
    </xf>
    <xf numFmtId="2" fontId="12" fillId="0" borderId="47" xfId="0" applyNumberFormat="1" applyFont="1" applyBorder="1" applyAlignment="1" applyProtection="1">
      <alignment horizontal="center" vertical="center"/>
    </xf>
    <xf numFmtId="0" fontId="7" fillId="8" borderId="49" xfId="0" applyFont="1" applyFill="1" applyBorder="1" applyAlignment="1" applyProtection="1">
      <alignment horizontal="center" vertical="center" wrapText="1"/>
    </xf>
    <xf numFmtId="0" fontId="12" fillId="16" borderId="34" xfId="0" applyFont="1" applyFill="1" applyBorder="1" applyAlignment="1" applyProtection="1">
      <alignment horizontal="center" vertical="center" wrapText="1"/>
    </xf>
    <xf numFmtId="0" fontId="12" fillId="16" borderId="37" xfId="0" applyFont="1" applyFill="1" applyBorder="1" applyAlignment="1" applyProtection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6" borderId="42" xfId="0" applyFont="1" applyFill="1" applyBorder="1" applyAlignment="1" applyProtection="1">
      <alignment horizontal="center" vertical="center" wrapText="1"/>
    </xf>
    <xf numFmtId="0" fontId="7" fillId="6" borderId="44" xfId="0" applyFont="1" applyFill="1" applyBorder="1" applyAlignment="1" applyProtection="1">
      <alignment horizontal="center" vertical="center" wrapText="1"/>
    </xf>
    <xf numFmtId="9" fontId="12" fillId="0" borderId="44" xfId="1" applyFont="1" applyBorder="1" applyAlignment="1" applyProtection="1">
      <alignment horizontal="center" vertical="center"/>
      <protection locked="0"/>
    </xf>
    <xf numFmtId="9" fontId="12" fillId="0" borderId="45" xfId="1" applyFont="1" applyBorder="1" applyAlignment="1" applyProtection="1">
      <alignment horizontal="center" vertical="center"/>
      <protection locked="0"/>
    </xf>
    <xf numFmtId="0" fontId="7" fillId="6" borderId="34" xfId="0" applyFont="1" applyFill="1" applyBorder="1" applyAlignment="1" applyProtection="1">
      <alignment horizontal="center" vertical="center" wrapText="1"/>
    </xf>
    <xf numFmtId="0" fontId="7" fillId="6" borderId="35" xfId="0" applyFont="1" applyFill="1" applyBorder="1" applyAlignment="1" applyProtection="1">
      <alignment horizontal="center" vertical="center" wrapText="1"/>
    </xf>
    <xf numFmtId="0" fontId="7" fillId="6" borderId="71" xfId="0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4" xfId="0" applyFont="1" applyBorder="1" applyAlignment="1" applyProtection="1">
      <alignment vertical="top"/>
      <protection locked="0"/>
    </xf>
    <xf numFmtId="0" fontId="7" fillId="0" borderId="35" xfId="0" applyFont="1" applyBorder="1" applyAlignment="1" applyProtection="1">
      <alignment vertical="top"/>
      <protection locked="0"/>
    </xf>
    <xf numFmtId="0" fontId="7" fillId="0" borderId="37" xfId="0" applyFont="1" applyBorder="1" applyAlignment="1" applyProtection="1">
      <alignment vertical="top"/>
      <protection locked="0"/>
    </xf>
    <xf numFmtId="0" fontId="7" fillId="0" borderId="27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28" xfId="0" applyFont="1" applyBorder="1" applyAlignment="1" applyProtection="1">
      <alignment vertical="top"/>
      <protection locked="0"/>
    </xf>
    <xf numFmtId="0" fontId="7" fillId="0" borderId="38" xfId="0" applyFont="1" applyBorder="1" applyAlignment="1" applyProtection="1">
      <alignment vertical="top"/>
      <protection locked="0"/>
    </xf>
    <xf numFmtId="0" fontId="7" fillId="0" borderId="39" xfId="0" applyFont="1" applyBorder="1" applyAlignment="1" applyProtection="1">
      <alignment vertical="top"/>
      <protection locked="0"/>
    </xf>
    <xf numFmtId="0" fontId="7" fillId="0" borderId="40" xfId="0" applyFont="1" applyBorder="1" applyAlignment="1" applyProtection="1">
      <alignment vertical="top"/>
      <protection locked="0"/>
    </xf>
    <xf numFmtId="0" fontId="2" fillId="0" borderId="34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37" xfId="0" applyFont="1" applyBorder="1" applyAlignment="1" applyProtection="1">
      <alignment horizontal="center" vertical="center"/>
    </xf>
    <xf numFmtId="0" fontId="19" fillId="0" borderId="38" xfId="0" applyFont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9" fontId="12" fillId="0" borderId="37" xfId="1" applyFont="1" applyBorder="1" applyAlignment="1" applyProtection="1">
      <alignment horizontal="center" vertical="center"/>
      <protection locked="0"/>
    </xf>
    <xf numFmtId="9" fontId="7" fillId="0" borderId="40" xfId="1" applyFont="1" applyBorder="1" applyAlignment="1">
      <alignment horizontal="center" vertical="center"/>
    </xf>
    <xf numFmtId="0" fontId="7" fillId="6" borderId="74" xfId="0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9" fontId="12" fillId="16" borderId="37" xfId="1" applyFont="1" applyFill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 applyProtection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 wrapText="1"/>
    </xf>
    <xf numFmtId="9" fontId="12" fillId="0" borderId="20" xfId="1" applyFont="1" applyBorder="1" applyAlignment="1" applyProtection="1">
      <alignment horizontal="center" vertical="center"/>
    </xf>
    <xf numFmtId="9" fontId="12" fillId="0" borderId="40" xfId="1" applyFont="1" applyBorder="1" applyAlignment="1" applyProtection="1">
      <alignment horizontal="center" vertical="center"/>
    </xf>
    <xf numFmtId="173" fontId="16" fillId="18" borderId="14" xfId="0" applyNumberFormat="1" applyFont="1" applyFill="1" applyBorder="1" applyAlignment="1" applyProtection="1">
      <alignment horizontal="center" vertical="center"/>
    </xf>
    <xf numFmtId="173" fontId="16" fillId="18" borderId="15" xfId="0" applyNumberFormat="1" applyFont="1" applyFill="1" applyBorder="1" applyAlignment="1" applyProtection="1">
      <alignment horizontal="center" vertical="center"/>
    </xf>
    <xf numFmtId="173" fontId="16" fillId="18" borderId="19" xfId="0" applyNumberFormat="1" applyFont="1" applyFill="1" applyBorder="1" applyAlignment="1" applyProtection="1">
      <alignment horizontal="center" vertical="center"/>
    </xf>
    <xf numFmtId="173" fontId="16" fillId="18" borderId="48" xfId="0" applyNumberFormat="1" applyFont="1" applyFill="1" applyBorder="1" applyAlignment="1" applyProtection="1">
      <alignment horizontal="center" vertical="center"/>
    </xf>
    <xf numFmtId="0" fontId="45" fillId="0" borderId="102" xfId="0" applyNumberFormat="1" applyFont="1" applyFill="1" applyBorder="1" applyAlignment="1" applyProtection="1">
      <alignment horizontal="center" vertical="center"/>
    </xf>
    <xf numFmtId="0" fontId="45" fillId="0" borderId="97" xfId="0" applyNumberFormat="1" applyFont="1" applyFill="1" applyBorder="1" applyAlignment="1" applyProtection="1">
      <alignment horizontal="center" vertical="center"/>
    </xf>
    <xf numFmtId="0" fontId="45" fillId="0" borderId="95" xfId="0" applyNumberFormat="1" applyFont="1" applyFill="1" applyBorder="1" applyAlignment="1" applyProtection="1">
      <alignment horizontal="center" vertical="center"/>
    </xf>
    <xf numFmtId="0" fontId="12" fillId="8" borderId="34" xfId="0" applyFont="1" applyFill="1" applyBorder="1" applyAlignment="1" applyProtection="1">
      <alignment horizontal="center" vertical="center"/>
    </xf>
    <xf numFmtId="0" fontId="7" fillId="8" borderId="71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center" vertical="center"/>
    </xf>
    <xf numFmtId="0" fontId="12" fillId="8" borderId="70" xfId="0" applyFont="1" applyFill="1" applyBorder="1" applyAlignment="1" applyProtection="1">
      <alignment horizontal="center" vertical="center"/>
    </xf>
    <xf numFmtId="0" fontId="12" fillId="8" borderId="71" xfId="0" applyFont="1" applyFill="1" applyBorder="1" applyAlignment="1" applyProtection="1">
      <alignment horizontal="center" vertical="center"/>
    </xf>
    <xf numFmtId="0" fontId="7" fillId="8" borderId="20" xfId="0" applyFont="1" applyFill="1" applyBorder="1" applyAlignment="1" applyProtection="1">
      <alignment horizontal="center" vertical="center"/>
    </xf>
    <xf numFmtId="0" fontId="12" fillId="8" borderId="96" xfId="0" applyFont="1" applyFill="1" applyBorder="1" applyAlignment="1" applyProtection="1">
      <alignment horizontal="center" vertical="center"/>
    </xf>
    <xf numFmtId="0" fontId="12" fillId="8" borderId="97" xfId="0" applyFont="1" applyFill="1" applyBorder="1" applyAlignment="1" applyProtection="1">
      <alignment horizontal="center" vertical="center"/>
    </xf>
    <xf numFmtId="0" fontId="12" fillId="8" borderId="102" xfId="0" applyFont="1" applyFill="1" applyBorder="1" applyAlignment="1" applyProtection="1">
      <alignment horizontal="center" vertical="center"/>
    </xf>
    <xf numFmtId="0" fontId="12" fillId="8" borderId="95" xfId="0" applyFont="1" applyFill="1" applyBorder="1" applyAlignment="1" applyProtection="1">
      <alignment horizontal="center" vertical="center"/>
    </xf>
    <xf numFmtId="0" fontId="12" fillId="8" borderId="86" xfId="0" applyFont="1" applyFill="1" applyBorder="1" applyAlignment="1" applyProtection="1">
      <alignment horizontal="center" vertical="center"/>
    </xf>
    <xf numFmtId="0" fontId="12" fillId="8" borderId="17" xfId="0" applyFont="1" applyFill="1" applyBorder="1" applyAlignment="1" applyProtection="1">
      <alignment horizontal="center" vertical="center"/>
    </xf>
    <xf numFmtId="0" fontId="12" fillId="8" borderId="47" xfId="0" applyFont="1" applyFill="1" applyBorder="1" applyAlignment="1" applyProtection="1">
      <alignment horizontal="center" vertical="center"/>
    </xf>
    <xf numFmtId="0" fontId="7" fillId="8" borderId="86" xfId="0" applyFont="1" applyFill="1" applyBorder="1" applyAlignment="1" applyProtection="1">
      <alignment horizontal="center" vertical="center"/>
    </xf>
    <xf numFmtId="0" fontId="7" fillId="8" borderId="17" xfId="0" applyFont="1" applyFill="1" applyBorder="1" applyAlignment="1" applyProtection="1">
      <alignment horizontal="center" vertical="center"/>
    </xf>
    <xf numFmtId="0" fontId="12" fillId="16" borderId="101" xfId="0" applyFont="1" applyFill="1" applyBorder="1" applyAlignment="1" applyProtection="1">
      <alignment horizontal="center" vertical="center"/>
    </xf>
    <xf numFmtId="0" fontId="12" fillId="0" borderId="60" xfId="0" applyFont="1" applyBorder="1" applyAlignment="1" applyProtection="1">
      <alignment horizontal="center" vertical="center"/>
    </xf>
    <xf numFmtId="2" fontId="12" fillId="16" borderId="96" xfId="0" applyNumberFormat="1" applyFont="1" applyFill="1" applyBorder="1" applyAlignment="1" applyProtection="1">
      <alignment horizontal="center" vertical="center"/>
    </xf>
    <xf numFmtId="2" fontId="12" fillId="16" borderId="43" xfId="0" applyNumberFormat="1" applyFont="1" applyFill="1" applyBorder="1" applyAlignment="1" applyProtection="1">
      <alignment horizontal="center" vertical="center"/>
    </xf>
    <xf numFmtId="2" fontId="12" fillId="16" borderId="97" xfId="0" applyNumberFormat="1" applyFont="1" applyFill="1" applyBorder="1" applyAlignment="1" applyProtection="1">
      <alignment horizontal="center" vertical="center"/>
    </xf>
    <xf numFmtId="2" fontId="7" fillId="16" borderId="59" xfId="0" applyNumberFormat="1" applyFont="1" applyFill="1" applyBorder="1" applyAlignment="1" applyProtection="1">
      <alignment horizontal="center" vertical="center"/>
    </xf>
    <xf numFmtId="2" fontId="7" fillId="16" borderId="56" xfId="0" applyNumberFormat="1" applyFont="1" applyFill="1" applyBorder="1" applyAlignment="1" applyProtection="1">
      <alignment horizontal="center" vertical="center"/>
    </xf>
    <xf numFmtId="0" fontId="32" fillId="2" borderId="34" xfId="0" applyFont="1" applyFill="1" applyBorder="1" applyAlignment="1" applyProtection="1">
      <alignment horizontal="center" vertical="center"/>
    </xf>
    <xf numFmtId="0" fontId="32" fillId="2" borderId="35" xfId="0" applyFont="1" applyFill="1" applyBorder="1" applyAlignment="1" applyProtection="1">
      <alignment horizontal="center" vertical="center"/>
    </xf>
    <xf numFmtId="0" fontId="32" fillId="2" borderId="37" xfId="0" applyFont="1" applyFill="1" applyBorder="1" applyAlignment="1" applyProtection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</xf>
    <xf numFmtId="0" fontId="28" fillId="2" borderId="37" xfId="0" applyFont="1" applyFill="1" applyBorder="1" applyAlignment="1" applyProtection="1">
      <alignment horizontal="center" vertical="center"/>
    </xf>
    <xf numFmtId="183" fontId="16" fillId="17" borderId="34" xfId="0" applyNumberFormat="1" applyFont="1" applyFill="1" applyBorder="1" applyAlignment="1" applyProtection="1">
      <alignment horizontal="center" vertical="center"/>
    </xf>
    <xf numFmtId="183" fontId="16" fillId="17" borderId="35" xfId="0" applyNumberFormat="1" applyFont="1" applyFill="1" applyBorder="1" applyAlignment="1" applyProtection="1">
      <alignment horizontal="center" vertical="center"/>
    </xf>
    <xf numFmtId="183" fontId="16" fillId="17" borderId="27" xfId="0" applyNumberFormat="1" applyFont="1" applyFill="1" applyBorder="1" applyAlignment="1" applyProtection="1">
      <alignment horizontal="center" vertical="center"/>
    </xf>
    <xf numFmtId="183" fontId="16" fillId="17" borderId="0" xfId="0" applyNumberFormat="1" applyFont="1" applyFill="1" applyBorder="1" applyAlignment="1" applyProtection="1">
      <alignment horizontal="center" vertical="center"/>
    </xf>
    <xf numFmtId="183" fontId="16" fillId="17" borderId="38" xfId="0" applyNumberFormat="1" applyFont="1" applyFill="1" applyBorder="1" applyAlignment="1" applyProtection="1">
      <alignment horizontal="center" vertical="center"/>
    </xf>
    <xf numFmtId="183" fontId="16" fillId="17" borderId="40" xfId="0" applyNumberFormat="1" applyFont="1" applyFill="1" applyBorder="1" applyAlignment="1" applyProtection="1">
      <alignment horizontal="center" vertical="center"/>
    </xf>
    <xf numFmtId="0" fontId="14" fillId="20" borderId="42" xfId="0" applyFont="1" applyFill="1" applyBorder="1" applyAlignment="1" applyProtection="1">
      <alignment horizontal="right" vertical="center" wrapText="1"/>
    </xf>
    <xf numFmtId="0" fontId="14" fillId="20" borderId="44" xfId="0" applyFont="1" applyFill="1" applyBorder="1" applyAlignment="1" applyProtection="1">
      <alignment horizontal="right" vertical="center"/>
    </xf>
    <xf numFmtId="0" fontId="14" fillId="20" borderId="12" xfId="0" applyFont="1" applyFill="1" applyBorder="1" applyAlignment="1" applyProtection="1">
      <alignment horizontal="right" vertical="center"/>
    </xf>
    <xf numFmtId="0" fontId="14" fillId="20" borderId="14" xfId="0" applyFont="1" applyFill="1" applyBorder="1" applyAlignment="1" applyProtection="1">
      <alignment horizontal="right" vertical="center"/>
    </xf>
    <xf numFmtId="0" fontId="14" fillId="20" borderId="46" xfId="0" applyFont="1" applyFill="1" applyBorder="1" applyAlignment="1" applyProtection="1">
      <alignment horizontal="right" vertical="center"/>
    </xf>
    <xf numFmtId="0" fontId="14" fillId="20" borderId="19" xfId="0" applyFont="1" applyFill="1" applyBorder="1" applyAlignment="1" applyProtection="1">
      <alignment horizontal="right" vertical="center"/>
    </xf>
    <xf numFmtId="9" fontId="28" fillId="20" borderId="44" xfId="5" applyFont="1" applyFill="1" applyBorder="1" applyAlignment="1" applyProtection="1">
      <alignment horizontal="center" vertical="center"/>
    </xf>
    <xf numFmtId="9" fontId="28" fillId="20" borderId="14" xfId="5" applyFont="1" applyFill="1" applyBorder="1" applyAlignment="1" applyProtection="1">
      <alignment horizontal="center" vertical="center"/>
    </xf>
    <xf numFmtId="9" fontId="28" fillId="20" borderId="19" xfId="5" applyFont="1" applyFill="1" applyBorder="1" applyAlignment="1" applyProtection="1">
      <alignment horizontal="center" vertical="center"/>
    </xf>
    <xf numFmtId="0" fontId="14" fillId="21" borderId="8" xfId="0" applyFont="1" applyFill="1" applyBorder="1" applyAlignment="1" applyProtection="1">
      <alignment horizontal="right" vertical="center"/>
    </xf>
    <xf numFmtId="0" fontId="14" fillId="21" borderId="9" xfId="0" applyFont="1" applyFill="1" applyBorder="1" applyAlignment="1" applyProtection="1">
      <alignment horizontal="right" vertical="center"/>
    </xf>
    <xf numFmtId="0" fontId="12" fillId="0" borderId="100" xfId="0" applyNumberFormat="1" applyFont="1" applyFill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91" xfId="0" applyFont="1" applyBorder="1" applyAlignment="1" applyProtection="1">
      <alignment horizontal="right" vertical="center"/>
    </xf>
    <xf numFmtId="0" fontId="12" fillId="16" borderId="99" xfId="0" applyFont="1" applyFill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2" fontId="12" fillId="16" borderId="53" xfId="0" applyNumberFormat="1" applyFont="1" applyFill="1" applyBorder="1" applyAlignment="1" applyProtection="1">
      <alignment horizontal="center" vertical="center"/>
    </xf>
    <xf numFmtId="2" fontId="12" fillId="16" borderId="54" xfId="0" applyNumberFormat="1" applyFont="1" applyFill="1" applyBorder="1" applyAlignment="1" applyProtection="1">
      <alignment horizontal="center" vertical="center"/>
    </xf>
    <xf numFmtId="2" fontId="12" fillId="16" borderId="13" xfId="0" applyNumberFormat="1" applyFont="1" applyFill="1" applyBorder="1" applyAlignment="1" applyProtection="1">
      <alignment horizontal="center" vertical="center"/>
    </xf>
    <xf numFmtId="2" fontId="7" fillId="16" borderId="53" xfId="0" applyNumberFormat="1" applyFont="1" applyFill="1" applyBorder="1" applyAlignment="1" applyProtection="1">
      <alignment horizontal="center" vertical="center"/>
    </xf>
    <xf numFmtId="2" fontId="7" fillId="16" borderId="1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right" vertical="center"/>
    </xf>
    <xf numFmtId="0" fontId="12" fillId="0" borderId="99" xfId="0" applyNumberFormat="1" applyFont="1" applyFill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right" vertical="center"/>
    </xf>
    <xf numFmtId="0" fontId="12" fillId="0" borderId="46" xfId="0" applyNumberFormat="1" applyFont="1" applyFill="1" applyBorder="1" applyAlignment="1" applyProtection="1">
      <alignment horizontal="right" vertical="center"/>
    </xf>
    <xf numFmtId="0" fontId="7" fillId="0" borderId="19" xfId="0" applyFont="1" applyBorder="1" applyAlignment="1" applyProtection="1">
      <alignment horizontal="right" vertical="center"/>
    </xf>
    <xf numFmtId="0" fontId="12" fillId="16" borderId="100" xfId="0" applyFont="1" applyFill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167" fontId="12" fillId="16" borderId="86" xfId="0" applyNumberFormat="1" applyFont="1" applyFill="1" applyBorder="1" applyAlignment="1" applyProtection="1">
      <alignment horizontal="center" vertical="center"/>
    </xf>
    <xf numFmtId="167" fontId="12" fillId="0" borderId="47" xfId="0" applyNumberFormat="1" applyFont="1" applyBorder="1" applyAlignment="1" applyProtection="1">
      <alignment horizontal="center" vertical="center"/>
    </xf>
    <xf numFmtId="167" fontId="12" fillId="0" borderId="17" xfId="0" applyNumberFormat="1" applyFont="1" applyBorder="1" applyAlignment="1" applyProtection="1">
      <alignment horizontal="center" vertical="center"/>
    </xf>
    <xf numFmtId="167" fontId="7" fillId="16" borderId="86" xfId="0" applyNumberFormat="1" applyFont="1" applyFill="1" applyBorder="1" applyAlignment="1" applyProtection="1">
      <alignment horizontal="center" vertical="center"/>
    </xf>
    <xf numFmtId="167" fontId="7" fillId="16" borderId="17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left" vertical="center" indent="5"/>
    </xf>
    <xf numFmtId="0" fontId="7" fillId="0" borderId="44" xfId="0" applyFont="1" applyBorder="1" applyAlignment="1" applyProtection="1">
      <alignment horizontal="left" vertical="center" indent="5"/>
    </xf>
    <xf numFmtId="0" fontId="7" fillId="0" borderId="96" xfId="0" applyFont="1" applyBorder="1" applyAlignment="1" applyProtection="1">
      <alignment horizontal="left" vertical="center" indent="5"/>
    </xf>
    <xf numFmtId="0" fontId="7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8">
    <cellStyle name="Euro" xfId="2"/>
    <cellStyle name="Euro 2" xfId="6"/>
    <cellStyle name="Monétaire" xfId="7" builtinId="4"/>
    <cellStyle name="Monétaire 2" xfId="3"/>
    <cellStyle name="Normal" xfId="0" builtinId="0"/>
    <cellStyle name="Normal 3" xfId="4"/>
    <cellStyle name="Pourcentage" xfId="1" builtinId="5"/>
    <cellStyle name="Pourcentage 2" xfId="5"/>
  </cellStyles>
  <dxfs count="36"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  <dxf>
      <font>
        <condense val="0"/>
        <extend val="0"/>
        <color indexed="42"/>
      </font>
    </dxf>
    <dxf>
      <font>
        <condense val="0"/>
        <extend val="0"/>
        <color indexed="9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5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5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5"/>
      </font>
    </dxf>
    <dxf>
      <font>
        <condense val="0"/>
        <extend val="0"/>
        <color indexed="42"/>
      </font>
    </dxf>
    <dxf>
      <font>
        <condense val="0"/>
        <extend val="0"/>
        <color indexed="43"/>
      </font>
    </dxf>
    <dxf>
      <font>
        <condense val="0"/>
        <extend val="0"/>
        <color indexed="42"/>
      </font>
    </dxf>
    <dxf>
      <font>
        <condense val="0"/>
        <extend val="0"/>
        <color indexed="47"/>
      </font>
    </dxf>
    <dxf>
      <font>
        <condense val="0"/>
        <extend val="0"/>
        <color indexed="45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FF"/>
      <color rgb="FFCCFFCC"/>
      <color rgb="FFFFCCFF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1</xdr:col>
      <xdr:colOff>845345</xdr:colOff>
      <xdr:row>4</xdr:row>
      <xdr:rowOff>198120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7" y="0"/>
          <a:ext cx="2250282" cy="1388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1358900</xdr:colOff>
      <xdr:row>6</xdr:row>
      <xdr:rowOff>76200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0"/>
          <a:ext cx="185420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3</xdr:col>
      <xdr:colOff>0</xdr:colOff>
      <xdr:row>6</xdr:row>
      <xdr:rowOff>34834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2032000" cy="1254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ilippe/UKAD/DEVIS/Base%20de%20donn&#233;es%20Devis%20BA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Devis_Dpo\DPO_001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_Revient_PF"/>
      <sheetName val="Prix_Revient_PF_DT_figee"/>
      <sheetName val="Prix_revient_CM_DP_LI_ML"/>
      <sheetName val="Prix_Revient_CHU_MEU_TOU"/>
      <sheetName val="Prix_Revient_Essai"/>
      <sheetName val="Valeur_Ref_Element"/>
      <sheetName val="Liste_Taux_CdC"/>
      <sheetName val="Nuance-Densité"/>
      <sheetName val="Code OP_CDC"/>
      <sheetName val="N° OP_C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101</v>
          </cell>
          <cell r="B1">
            <v>105</v>
          </cell>
          <cell r="C1">
            <v>106</v>
          </cell>
          <cell r="D1">
            <v>204</v>
          </cell>
          <cell r="E1">
            <v>307</v>
          </cell>
          <cell r="F1">
            <v>311</v>
          </cell>
          <cell r="G1">
            <v>312</v>
          </cell>
          <cell r="H1">
            <v>402</v>
          </cell>
          <cell r="I1">
            <v>502</v>
          </cell>
          <cell r="J1">
            <v>504</v>
          </cell>
          <cell r="K1">
            <v>505</v>
          </cell>
          <cell r="L1">
            <v>603</v>
          </cell>
          <cell r="M1">
            <v>604</v>
          </cell>
          <cell r="N1">
            <v>605</v>
          </cell>
          <cell r="O1">
            <v>608</v>
          </cell>
          <cell r="P1">
            <v>609</v>
          </cell>
          <cell r="Q1">
            <v>614</v>
          </cell>
          <cell r="R1">
            <v>615</v>
          </cell>
          <cell r="S1">
            <v>616</v>
          </cell>
          <cell r="T1">
            <v>618</v>
          </cell>
          <cell r="U1">
            <v>621</v>
          </cell>
          <cell r="V1">
            <v>622</v>
          </cell>
          <cell r="W1">
            <v>625</v>
          </cell>
          <cell r="X1">
            <v>626</v>
          </cell>
          <cell r="Y1">
            <v>636</v>
          </cell>
          <cell r="Z1">
            <v>638</v>
          </cell>
          <cell r="AA1">
            <v>639</v>
          </cell>
          <cell r="AB1">
            <v>640</v>
          </cell>
          <cell r="AC1">
            <v>650</v>
          </cell>
          <cell r="AD1">
            <v>655</v>
          </cell>
          <cell r="AE1">
            <v>660</v>
          </cell>
          <cell r="AF1">
            <v>665</v>
          </cell>
          <cell r="AG1">
            <v>666</v>
          </cell>
          <cell r="AH1">
            <v>667</v>
          </cell>
          <cell r="AI1">
            <v>704</v>
          </cell>
          <cell r="AJ1">
            <v>705</v>
          </cell>
          <cell r="AK1">
            <v>712</v>
          </cell>
          <cell r="AL1">
            <v>800</v>
          </cell>
          <cell r="AM1">
            <v>807</v>
          </cell>
          <cell r="AN1">
            <v>808</v>
          </cell>
          <cell r="AO1">
            <v>810</v>
          </cell>
          <cell r="AP1">
            <v>811</v>
          </cell>
          <cell r="AQ1">
            <v>901</v>
          </cell>
          <cell r="AR1">
            <v>902</v>
          </cell>
          <cell r="AS1">
            <v>903</v>
          </cell>
          <cell r="AT1">
            <v>904</v>
          </cell>
          <cell r="AU1">
            <v>905</v>
          </cell>
          <cell r="AV1">
            <v>906</v>
          </cell>
          <cell r="AW1">
            <v>908</v>
          </cell>
          <cell r="AX1">
            <v>909</v>
          </cell>
          <cell r="AY1">
            <v>910</v>
          </cell>
          <cell r="AZ1">
            <v>913</v>
          </cell>
          <cell r="BA1">
            <v>914</v>
          </cell>
          <cell r="BB1">
            <v>915</v>
          </cell>
          <cell r="BC1">
            <v>916</v>
          </cell>
          <cell r="BD1">
            <v>917</v>
          </cell>
          <cell r="BE1">
            <v>918</v>
          </cell>
          <cell r="BF1">
            <v>919</v>
          </cell>
          <cell r="BG1">
            <v>920</v>
          </cell>
          <cell r="BH1">
            <v>921</v>
          </cell>
          <cell r="BI1">
            <v>922</v>
          </cell>
          <cell r="BJ1">
            <v>923</v>
          </cell>
          <cell r="BK1">
            <v>924</v>
          </cell>
          <cell r="BL1">
            <v>925</v>
          </cell>
          <cell r="BM1">
            <v>926</v>
          </cell>
          <cell r="BN1">
            <v>927</v>
          </cell>
          <cell r="BO1">
            <v>930</v>
          </cell>
          <cell r="BP1">
            <v>931</v>
          </cell>
          <cell r="BQ1">
            <v>932</v>
          </cell>
          <cell r="BR1">
            <v>933</v>
          </cell>
          <cell r="BS1">
            <v>934</v>
          </cell>
          <cell r="BT1">
            <v>949</v>
          </cell>
          <cell r="BU1">
            <v>951</v>
          </cell>
          <cell r="BV1">
            <v>952</v>
          </cell>
          <cell r="BW1">
            <v>953</v>
          </cell>
          <cell r="BX1">
            <v>954</v>
          </cell>
          <cell r="BY1">
            <v>955</v>
          </cell>
          <cell r="BZ1">
            <v>956</v>
          </cell>
          <cell r="CA1">
            <v>957</v>
          </cell>
          <cell r="CB1">
            <v>958</v>
          </cell>
          <cell r="CC1">
            <v>959</v>
          </cell>
          <cell r="CD1">
            <v>960</v>
          </cell>
          <cell r="CE1">
            <v>963</v>
          </cell>
          <cell r="CF1">
            <v>964</v>
          </cell>
          <cell r="CG1">
            <v>965</v>
          </cell>
          <cell r="CH1">
            <v>966</v>
          </cell>
          <cell r="CI1">
            <v>967</v>
          </cell>
          <cell r="CJ1">
            <v>968</v>
          </cell>
          <cell r="CK1">
            <v>970</v>
          </cell>
          <cell r="CL1">
            <v>971</v>
          </cell>
          <cell r="CM1">
            <v>973</v>
          </cell>
          <cell r="CN1">
            <v>974</v>
          </cell>
          <cell r="CO1">
            <v>975</v>
          </cell>
          <cell r="CP1">
            <v>978</v>
          </cell>
          <cell r="CQ1">
            <v>980</v>
          </cell>
          <cell r="CR1">
            <v>981</v>
          </cell>
          <cell r="CS1">
            <v>982</v>
          </cell>
          <cell r="CT1">
            <v>983</v>
          </cell>
          <cell r="CU1">
            <v>984</v>
          </cell>
          <cell r="CV1">
            <v>985</v>
          </cell>
          <cell r="CW1">
            <v>999</v>
          </cell>
          <cell r="CX1">
            <v>1000</v>
          </cell>
          <cell r="CY1">
            <v>1006</v>
          </cell>
          <cell r="CZ1">
            <v>1007</v>
          </cell>
          <cell r="DA1">
            <v>1009</v>
          </cell>
          <cell r="DB1">
            <v>1011</v>
          </cell>
          <cell r="DC1">
            <v>1014</v>
          </cell>
          <cell r="DD1">
            <v>1101</v>
          </cell>
          <cell r="DE1">
            <v>1104</v>
          </cell>
          <cell r="DF1">
            <v>1105</v>
          </cell>
          <cell r="DG1">
            <v>1107</v>
          </cell>
          <cell r="DH1">
            <v>1108</v>
          </cell>
          <cell r="DI1">
            <v>1110</v>
          </cell>
          <cell r="DJ1">
            <v>1111</v>
          </cell>
          <cell r="DK1">
            <v>1112</v>
          </cell>
          <cell r="DL1">
            <v>1201</v>
          </cell>
          <cell r="DM1">
            <v>1302</v>
          </cell>
          <cell r="DN1">
            <v>1304</v>
          </cell>
          <cell r="DO1">
            <v>1406</v>
          </cell>
          <cell r="DP1">
            <v>1407</v>
          </cell>
          <cell r="DQ1">
            <v>1413</v>
          </cell>
          <cell r="DR1">
            <v>1501</v>
          </cell>
          <cell r="DS1">
            <v>1502</v>
          </cell>
          <cell r="DT1">
            <v>1503</v>
          </cell>
          <cell r="DU1">
            <v>1602</v>
          </cell>
          <cell r="DV1">
            <v>1604</v>
          </cell>
          <cell r="DW1">
            <v>1701</v>
          </cell>
          <cell r="DX1">
            <v>1702</v>
          </cell>
          <cell r="DY1">
            <v>1802</v>
          </cell>
          <cell r="DZ1">
            <v>1804</v>
          </cell>
          <cell r="EA1">
            <v>2001</v>
          </cell>
          <cell r="EB1">
            <v>2305</v>
          </cell>
          <cell r="EC1">
            <v>2308</v>
          </cell>
          <cell r="ED1">
            <v>2308</v>
          </cell>
          <cell r="EE1">
            <v>2309</v>
          </cell>
          <cell r="EF1">
            <v>2310</v>
          </cell>
          <cell r="EG1">
            <v>2311</v>
          </cell>
          <cell r="EH1">
            <v>2312</v>
          </cell>
          <cell r="EI1">
            <v>2313</v>
          </cell>
        </row>
        <row r="2">
          <cell r="A2" t="str">
            <v>CBF25</v>
          </cell>
          <cell r="B2" t="str">
            <v>CBF25</v>
          </cell>
          <cell r="C2" t="str">
            <v>CBF25</v>
          </cell>
          <cell r="D2" t="str">
            <v>CBSGEK</v>
          </cell>
          <cell r="E2" t="str">
            <v>CACA5</v>
          </cell>
          <cell r="F2" t="str">
            <v>CBFME</v>
          </cell>
          <cell r="G2" t="str">
            <v>CBFME</v>
          </cell>
          <cell r="H2" t="str">
            <v>CDFGR</v>
          </cell>
          <cell r="I2" t="str">
            <v>CALDP</v>
          </cell>
          <cell r="J2" t="str">
            <v>CEUAM</v>
          </cell>
          <cell r="K2" t="str">
            <v>CA200</v>
          </cell>
          <cell r="L2" t="str">
            <v>CBCF25</v>
          </cell>
          <cell r="M2" t="str">
            <v>CBCF25</v>
          </cell>
          <cell r="N2" t="str">
            <v>CCRAG</v>
          </cell>
          <cell r="O2" t="str">
            <v>CBCF25</v>
          </cell>
          <cell r="P2" t="str">
            <v>CCRST</v>
          </cell>
          <cell r="Q2" t="str">
            <v>CCRAG</v>
          </cell>
          <cell r="R2" t="str">
            <v>CCRF16</v>
          </cell>
          <cell r="S2" t="str">
            <v>CBCF25</v>
          </cell>
          <cell r="T2" t="str">
            <v>CCRTT</v>
          </cell>
          <cell r="U2" t="str">
            <v>CCRTT</v>
          </cell>
          <cell r="V2" t="str">
            <v>CCRTT</v>
          </cell>
          <cell r="W2" t="str">
            <v>CCRTT</v>
          </cell>
          <cell r="X2" t="str">
            <v>CCRF16</v>
          </cell>
          <cell r="Y2" t="str">
            <v>CCRTT</v>
          </cell>
          <cell r="Z2" t="str">
            <v>CCRTT</v>
          </cell>
          <cell r="AA2" t="str">
            <v>CCRTT</v>
          </cell>
          <cell r="AB2" t="str">
            <v>GTAF</v>
          </cell>
          <cell r="AC2" t="str">
            <v>GFPIEC</v>
          </cell>
          <cell r="AD2" t="str">
            <v>GFPIEC</v>
          </cell>
          <cell r="AE2" t="str">
            <v>GFPIEC</v>
          </cell>
          <cell r="AF2" t="str">
            <v>GFPIEC</v>
          </cell>
          <cell r="AG2" t="str">
            <v>GFPIEC</v>
          </cell>
          <cell r="AH2" t="str">
            <v>GFPIEC</v>
          </cell>
          <cell r="AI2" t="str">
            <v>CEUFG</v>
          </cell>
          <cell r="AJ2" t="str">
            <v>CEUFR</v>
          </cell>
          <cell r="AK2" t="str">
            <v>CEUAM</v>
          </cell>
          <cell r="AL2" t="str">
            <v>CBRSF</v>
          </cell>
          <cell r="AM2" t="str">
            <v>CBPSF</v>
          </cell>
          <cell r="AN2" t="str">
            <v>CDFVE</v>
          </cell>
          <cell r="AO2" t="str">
            <v>HTPIN</v>
          </cell>
          <cell r="AP2" t="str">
            <v>HTPEX</v>
          </cell>
          <cell r="AQ2" t="str">
            <v>001859</v>
          </cell>
          <cell r="AR2">
            <v>10027</v>
          </cell>
          <cell r="AS2" t="str">
            <v>010338</v>
          </cell>
          <cell r="AT2" t="str">
            <v>008474</v>
          </cell>
          <cell r="AU2" t="str">
            <v>800331</v>
          </cell>
          <cell r="AV2">
            <v>10343</v>
          </cell>
          <cell r="AW2" t="str">
            <v>801311</v>
          </cell>
          <cell r="AX2">
            <v>10040</v>
          </cell>
          <cell r="AY2" t="str">
            <v>CBEPP</v>
          </cell>
          <cell r="AZ2">
            <v>10027</v>
          </cell>
          <cell r="BA2" t="str">
            <v>008968</v>
          </cell>
          <cell r="BB2">
            <v>10377</v>
          </cell>
          <cell r="BC2">
            <v>10208</v>
          </cell>
          <cell r="BD2">
            <v>10472</v>
          </cell>
          <cell r="BE2">
            <v>10472</v>
          </cell>
          <cell r="BF2" t="str">
            <v>006889</v>
          </cell>
          <cell r="BG2">
            <v>2846</v>
          </cell>
          <cell r="BH2" t="str">
            <v>706260</v>
          </cell>
          <cell r="BI2" t="str">
            <v>004323</v>
          </cell>
          <cell r="BJ2" t="str">
            <v>BAALE</v>
          </cell>
          <cell r="BK2" t="str">
            <v>008474</v>
          </cell>
          <cell r="BL2" t="str">
            <v>010074</v>
          </cell>
          <cell r="BM2" t="str">
            <v>006889</v>
          </cell>
          <cell r="BN2" t="str">
            <v>803346</v>
          </cell>
          <cell r="BO2" t="str">
            <v>804261</v>
          </cell>
          <cell r="BP2" t="str">
            <v>804261</v>
          </cell>
          <cell r="BQ2">
            <v>10472</v>
          </cell>
          <cell r="BR2" t="str">
            <v>540342</v>
          </cell>
          <cell r="BS2">
            <v>10472</v>
          </cell>
          <cell r="BT2" t="str">
            <v>008474</v>
          </cell>
          <cell r="BU2" t="str">
            <v>001859</v>
          </cell>
          <cell r="BV2">
            <v>10027</v>
          </cell>
          <cell r="BW2" t="str">
            <v>010338</v>
          </cell>
          <cell r="BX2" t="str">
            <v>009326</v>
          </cell>
          <cell r="BY2" t="str">
            <v>800331</v>
          </cell>
          <cell r="BZ2">
            <v>10343</v>
          </cell>
          <cell r="CA2" t="str">
            <v>002813</v>
          </cell>
          <cell r="CB2" t="str">
            <v>002813</v>
          </cell>
          <cell r="CC2">
            <v>10040</v>
          </cell>
          <cell r="CD2" t="str">
            <v>540844</v>
          </cell>
          <cell r="CE2">
            <v>10027</v>
          </cell>
          <cell r="CF2" t="str">
            <v>800581</v>
          </cell>
          <cell r="CG2">
            <v>10377</v>
          </cell>
          <cell r="CH2">
            <v>10208</v>
          </cell>
          <cell r="CI2">
            <v>10472</v>
          </cell>
          <cell r="CJ2">
            <v>10472</v>
          </cell>
          <cell r="CK2">
            <v>2846</v>
          </cell>
          <cell r="CL2" t="str">
            <v>706260</v>
          </cell>
          <cell r="CM2" t="str">
            <v>BAALE</v>
          </cell>
          <cell r="CN2" t="str">
            <v>803677</v>
          </cell>
          <cell r="CO2" t="str">
            <v>801701</v>
          </cell>
          <cell r="CP2">
            <v>8847</v>
          </cell>
          <cell r="CQ2" t="str">
            <v>804261</v>
          </cell>
          <cell r="CR2" t="str">
            <v>804261</v>
          </cell>
          <cell r="CS2">
            <v>10472</v>
          </cell>
          <cell r="CT2" t="str">
            <v>540342</v>
          </cell>
          <cell r="CU2">
            <v>10472</v>
          </cell>
          <cell r="CV2" t="str">
            <v>805395</v>
          </cell>
          <cell r="CW2" t="str">
            <v>010057</v>
          </cell>
          <cell r="CX2" t="str">
            <v>HLANCF</v>
          </cell>
          <cell r="CY2" t="str">
            <v>CDDCAI</v>
          </cell>
          <cell r="CZ2" t="str">
            <v>CEUCTL</v>
          </cell>
          <cell r="DA2" t="str">
            <v>CCFLAM</v>
          </cell>
          <cell r="DB2" t="str">
            <v>CDMARQ</v>
          </cell>
          <cell r="DC2" t="str">
            <v>HBLOC</v>
          </cell>
          <cell r="DD2" t="str">
            <v>CDAG</v>
          </cell>
          <cell r="DE2" t="str">
            <v>CDAP</v>
          </cell>
          <cell r="DF2" t="str">
            <v>CCBILL</v>
          </cell>
          <cell r="DG2" t="str">
            <v>CDMA</v>
          </cell>
          <cell r="DH2" t="str">
            <v>CDAP</v>
          </cell>
          <cell r="DI2" t="str">
            <v>CDREP</v>
          </cell>
          <cell r="DJ2" t="str">
            <v>CDRC</v>
          </cell>
          <cell r="DK2" t="str">
            <v>CEUCTL</v>
          </cell>
          <cell r="DL2" t="str">
            <v>CDLFS1</v>
          </cell>
          <cell r="DM2" t="str">
            <v>CBFGA</v>
          </cell>
          <cell r="DN2" t="str">
            <v>CBFGA</v>
          </cell>
          <cell r="DO2" t="str">
            <v>CBCFR8</v>
          </cell>
          <cell r="DP2" t="str">
            <v>BCIV1</v>
          </cell>
          <cell r="DQ2" t="str">
            <v>CBTRCH</v>
          </cell>
          <cell r="DR2" t="str">
            <v>CBF25</v>
          </cell>
          <cell r="DS2" t="str">
            <v>CCFDR</v>
          </cell>
          <cell r="DT2" t="str">
            <v>CADG</v>
          </cell>
          <cell r="DU2" t="str">
            <v>CBF25</v>
          </cell>
          <cell r="DV2" t="str">
            <v>CBF25</v>
          </cell>
          <cell r="DW2" t="str">
            <v>HRECL</v>
          </cell>
          <cell r="DX2" t="str">
            <v>HRECL</v>
          </cell>
          <cell r="DY2" t="str">
            <v>HRLAB</v>
          </cell>
          <cell r="DZ2" t="str">
            <v>HRLABC</v>
          </cell>
          <cell r="EA2" t="str">
            <v>CBCF25</v>
          </cell>
          <cell r="EB2" t="str">
            <v>CDSPE</v>
          </cell>
          <cell r="EC2" t="str">
            <v>CDFVE</v>
          </cell>
          <cell r="ED2" t="str">
            <v>CDVI</v>
          </cell>
          <cell r="EE2" t="str">
            <v>HQA</v>
          </cell>
          <cell r="EF2" t="str">
            <v>CBQAF</v>
          </cell>
          <cell r="EG2" t="str">
            <v>CDFVE</v>
          </cell>
          <cell r="EH2" t="str">
            <v>HPVRE</v>
          </cell>
          <cell r="EI2" t="str">
            <v>CDVMS</v>
          </cell>
        </row>
        <row r="3">
          <cell r="A3" t="str">
            <v>CBF45</v>
          </cell>
          <cell r="B3" t="str">
            <v>CBF45</v>
          </cell>
          <cell r="C3" t="str">
            <v>CBF45</v>
          </cell>
          <cell r="D3" t="str">
            <v>CBSGGS</v>
          </cell>
          <cell r="E3" t="str">
            <v>CALDP</v>
          </cell>
          <cell r="F3" t="str">
            <v>CBFMF</v>
          </cell>
          <cell r="G3" t="str">
            <v>CBFMF</v>
          </cell>
          <cell r="H3" t="str">
            <v>BCSABL</v>
          </cell>
          <cell r="J3" t="str">
            <v>CA350</v>
          </cell>
          <cell r="K3" t="str">
            <v>CA350</v>
          </cell>
          <cell r="L3" t="str">
            <v>CBCF45</v>
          </cell>
          <cell r="M3" t="str">
            <v>CBCF45</v>
          </cell>
          <cell r="N3" t="str">
            <v>CCRCG</v>
          </cell>
          <cell r="O3" t="str">
            <v>CBCF45</v>
          </cell>
          <cell r="P3" t="str">
            <v>CCRTT</v>
          </cell>
          <cell r="Q3" t="str">
            <v>CCRF16</v>
          </cell>
          <cell r="R3" t="str">
            <v>CCRFMG</v>
          </cell>
          <cell r="S3" t="str">
            <v>CBCF45</v>
          </cell>
          <cell r="T3" t="str">
            <v>CCTFR</v>
          </cell>
          <cell r="U3" t="str">
            <v>CCTR2</v>
          </cell>
          <cell r="V3" t="str">
            <v>CBCF25</v>
          </cell>
          <cell r="W3" t="str">
            <v>CCTR2</v>
          </cell>
          <cell r="X3" t="str">
            <v>CCRFMG</v>
          </cell>
          <cell r="Y3" t="str">
            <v>CCTFR</v>
          </cell>
          <cell r="Z3" t="str">
            <v>CCTFR</v>
          </cell>
          <cell r="AA3" t="str">
            <v>CCTFR</v>
          </cell>
          <cell r="AC3" t="str">
            <v>GFRR</v>
          </cell>
          <cell r="AD3" t="str">
            <v>GFROID</v>
          </cell>
          <cell r="AE3" t="str">
            <v>GFROID</v>
          </cell>
          <cell r="AF3" t="str">
            <v>GFROID</v>
          </cell>
          <cell r="AG3" t="str">
            <v>GFROID</v>
          </cell>
          <cell r="AH3" t="str">
            <v>GFROID</v>
          </cell>
          <cell r="AJ3" t="str">
            <v>CEURF</v>
          </cell>
          <cell r="AK3" t="str">
            <v>CEUCN</v>
          </cell>
          <cell r="AL3" t="str">
            <v>CBRSP</v>
          </cell>
          <cell r="AM3" t="str">
            <v>CBPSP</v>
          </cell>
          <cell r="AN3" t="str">
            <v>CALME</v>
          </cell>
          <cell r="AP3" t="str">
            <v>GTPEX</v>
          </cell>
          <cell r="AQ3" t="str">
            <v>002069</v>
          </cell>
          <cell r="AR3">
            <v>10066</v>
          </cell>
          <cell r="AS3">
            <v>10584</v>
          </cell>
          <cell r="AT3" t="str">
            <v>009326</v>
          </cell>
          <cell r="AU3" t="str">
            <v>800332</v>
          </cell>
          <cell r="AV3" t="str">
            <v>700555</v>
          </cell>
          <cell r="AX3" t="str">
            <v>540844</v>
          </cell>
          <cell r="AZ3">
            <v>10066</v>
          </cell>
          <cell r="BA3" t="str">
            <v>010074</v>
          </cell>
          <cell r="BB3">
            <v>10472</v>
          </cell>
          <cell r="BC3">
            <v>10377</v>
          </cell>
          <cell r="BD3" t="str">
            <v>800576</v>
          </cell>
          <cell r="BE3" t="str">
            <v>537110</v>
          </cell>
          <cell r="BF3" t="str">
            <v>008474</v>
          </cell>
          <cell r="BG3" t="str">
            <v>537007</v>
          </cell>
          <cell r="BH3" t="str">
            <v>740739</v>
          </cell>
          <cell r="BI3" t="str">
            <v>804259</v>
          </cell>
          <cell r="BJ3" t="str">
            <v>BAFIRM</v>
          </cell>
          <cell r="BK3" t="str">
            <v>545768</v>
          </cell>
          <cell r="BL3" t="str">
            <v>801701</v>
          </cell>
          <cell r="BM3" t="str">
            <v>008474</v>
          </cell>
          <cell r="BQ3" t="str">
            <v>800893</v>
          </cell>
          <cell r="BS3" t="str">
            <v>800893</v>
          </cell>
          <cell r="BT3" t="str">
            <v>010074</v>
          </cell>
          <cell r="BU3" t="str">
            <v>002069</v>
          </cell>
          <cell r="BV3">
            <v>10066</v>
          </cell>
          <cell r="BW3">
            <v>10343</v>
          </cell>
          <cell r="BX3" t="str">
            <v>010209</v>
          </cell>
          <cell r="BY3" t="str">
            <v>801113</v>
          </cell>
          <cell r="BZ3" t="str">
            <v>700555</v>
          </cell>
          <cell r="CA3">
            <v>10027</v>
          </cell>
          <cell r="CB3" t="str">
            <v>801311</v>
          </cell>
          <cell r="CC3" t="str">
            <v>540844</v>
          </cell>
          <cell r="CD3" t="str">
            <v>800578</v>
          </cell>
          <cell r="CE3">
            <v>10377</v>
          </cell>
          <cell r="CF3" t="str">
            <v>800736</v>
          </cell>
          <cell r="CG3">
            <v>10472</v>
          </cell>
          <cell r="CH3">
            <v>10377</v>
          </cell>
          <cell r="CI3" t="str">
            <v>800893</v>
          </cell>
          <cell r="CJ3" t="str">
            <v>537110</v>
          </cell>
          <cell r="CK3" t="str">
            <v>537007</v>
          </cell>
          <cell r="CL3" t="str">
            <v>740739</v>
          </cell>
          <cell r="CM3" t="str">
            <v>BAFIRM</v>
          </cell>
          <cell r="CN3" t="str">
            <v>BCSTPA</v>
          </cell>
          <cell r="CS3" t="str">
            <v>800893</v>
          </cell>
          <cell r="CU3" t="str">
            <v>800893</v>
          </cell>
          <cell r="CW3" t="str">
            <v>800947</v>
          </cell>
          <cell r="CX3" t="str">
            <v>GFADM</v>
          </cell>
          <cell r="CZ3" t="str">
            <v>CEUAM</v>
          </cell>
          <cell r="DA3" t="str">
            <v>CCTFLA</v>
          </cell>
          <cell r="DB3" t="str">
            <v>CEUCTL</v>
          </cell>
          <cell r="DD3" t="str">
            <v>CDAP</v>
          </cell>
          <cell r="DF3" t="str">
            <v>CCTDU</v>
          </cell>
          <cell r="DG3" t="str">
            <v>CDMA4</v>
          </cell>
          <cell r="DJ3" t="str">
            <v>CDRESS</v>
          </cell>
          <cell r="DK3" t="str">
            <v>CDVI</v>
          </cell>
          <cell r="DL3" t="str">
            <v>CDUS1</v>
          </cell>
          <cell r="DM3" t="str">
            <v>CBFGAD</v>
          </cell>
          <cell r="DN3" t="str">
            <v>CBFGAD</v>
          </cell>
          <cell r="DO3" t="str">
            <v>CBLDC</v>
          </cell>
          <cell r="DP3" t="str">
            <v>BCIV7</v>
          </cell>
          <cell r="DS3" t="str">
            <v>CBF25</v>
          </cell>
          <cell r="DT3" t="str">
            <v>GRED2G</v>
          </cell>
          <cell r="DU3" t="str">
            <v>CBF45</v>
          </cell>
          <cell r="DV3" t="str">
            <v>CBF45</v>
          </cell>
          <cell r="DW3" t="str">
            <v>GHRECL</v>
          </cell>
          <cell r="DX3" t="str">
            <v>GFADM</v>
          </cell>
          <cell r="EA3" t="str">
            <v>CBCF45</v>
          </cell>
          <cell r="ED3" t="str">
            <v>GPARA</v>
          </cell>
          <cell r="EE3" t="str">
            <v>HRECL</v>
          </cell>
          <cell r="EF3" t="str">
            <v>HPVRE</v>
          </cell>
          <cell r="EI3" t="str">
            <v>CDPSP</v>
          </cell>
        </row>
        <row r="4">
          <cell r="A4" t="str">
            <v>CBSMX</v>
          </cell>
          <cell r="B4" t="str">
            <v>CBFPF</v>
          </cell>
          <cell r="C4" t="str">
            <v>CBINTF</v>
          </cell>
          <cell r="D4" t="str">
            <v>CBSGPS</v>
          </cell>
          <cell r="F4" t="str">
            <v>CBMBA</v>
          </cell>
          <cell r="G4" t="str">
            <v>CBMBA</v>
          </cell>
          <cell r="H4" t="str">
            <v>GBAV</v>
          </cell>
          <cell r="J4" t="str">
            <v>CA200</v>
          </cell>
          <cell r="K4" t="str">
            <v>CAK125</v>
          </cell>
          <cell r="L4" t="str">
            <v>CBCHAU</v>
          </cell>
          <cell r="M4" t="str">
            <v>CBCHAU</v>
          </cell>
          <cell r="N4" t="str">
            <v>CCRF16</v>
          </cell>
          <cell r="O4" t="str">
            <v>CBCHAU</v>
          </cell>
          <cell r="P4" t="str">
            <v>CCTFR</v>
          </cell>
          <cell r="Q4" t="str">
            <v>CCRFMG</v>
          </cell>
          <cell r="R4" t="str">
            <v>CCRFMP</v>
          </cell>
          <cell r="S4" t="str">
            <v>CBCHAU</v>
          </cell>
          <cell r="T4" t="str">
            <v>CCTR2</v>
          </cell>
          <cell r="U4" t="str">
            <v>CBCF25</v>
          </cell>
          <cell r="V4" t="str">
            <v>CBCF45</v>
          </cell>
          <cell r="W4" t="str">
            <v>CCRAG</v>
          </cell>
          <cell r="X4" t="str">
            <v>CCRFMP</v>
          </cell>
          <cell r="Y4" t="str">
            <v>CCTR2</v>
          </cell>
          <cell r="Z4" t="str">
            <v>CCRFMG</v>
          </cell>
          <cell r="AA4" t="str">
            <v>CCTR2</v>
          </cell>
          <cell r="AC4" t="str">
            <v>GFRT</v>
          </cell>
          <cell r="AD4" t="str">
            <v>GFRR</v>
          </cell>
          <cell r="AF4" t="str">
            <v>GFRR</v>
          </cell>
          <cell r="AG4" t="str">
            <v>GFRR</v>
          </cell>
          <cell r="AH4" t="str">
            <v>GFRR</v>
          </cell>
          <cell r="AK4" t="str">
            <v>CEUCNG</v>
          </cell>
          <cell r="AL4" t="str">
            <v>CCRTH</v>
          </cell>
          <cell r="AM4" t="str">
            <v>CCPTH</v>
          </cell>
          <cell r="AN4" t="str">
            <v>CAP1</v>
          </cell>
          <cell r="AQ4" t="str">
            <v>002929</v>
          </cell>
          <cell r="AR4" t="str">
            <v>801885</v>
          </cell>
          <cell r="AS4" t="str">
            <v>532968</v>
          </cell>
          <cell r="AT4" t="str">
            <v>010209</v>
          </cell>
          <cell r="AU4" t="str">
            <v>801113</v>
          </cell>
          <cell r="AV4" t="str">
            <v>702325</v>
          </cell>
          <cell r="AX4" t="str">
            <v>804261</v>
          </cell>
          <cell r="AZ4">
            <v>10377</v>
          </cell>
          <cell r="BA4" t="str">
            <v>531723</v>
          </cell>
          <cell r="BB4">
            <v>4368</v>
          </cell>
          <cell r="BC4" t="str">
            <v>542276</v>
          </cell>
          <cell r="BD4" t="str">
            <v>800893</v>
          </cell>
          <cell r="BE4">
            <v>8110</v>
          </cell>
          <cell r="BF4" t="str">
            <v>804259</v>
          </cell>
          <cell r="BG4" t="str">
            <v>803933</v>
          </cell>
          <cell r="BI4" t="str">
            <v>BCHTY</v>
          </cell>
          <cell r="BJ4" t="str">
            <v>BCSTVI</v>
          </cell>
          <cell r="BK4" t="str">
            <v>802831</v>
          </cell>
          <cell r="BM4">
            <v>959</v>
          </cell>
          <cell r="BT4">
            <v>10208</v>
          </cell>
          <cell r="BU4" t="str">
            <v>002929</v>
          </cell>
          <cell r="BV4" t="str">
            <v>801885</v>
          </cell>
          <cell r="BW4">
            <v>10584</v>
          </cell>
          <cell r="BX4">
            <v>10078</v>
          </cell>
          <cell r="BY4" t="str">
            <v>804259</v>
          </cell>
          <cell r="BZ4" t="str">
            <v>702325</v>
          </cell>
          <cell r="CB4" t="str">
            <v>804576</v>
          </cell>
          <cell r="CC4" t="str">
            <v>804318</v>
          </cell>
          <cell r="CD4" t="str">
            <v>804893</v>
          </cell>
          <cell r="CE4">
            <v>10552</v>
          </cell>
          <cell r="CF4" t="str">
            <v>CASTPA</v>
          </cell>
          <cell r="CG4" t="str">
            <v>803883</v>
          </cell>
          <cell r="CH4" t="str">
            <v>542276</v>
          </cell>
          <cell r="CI4" t="str">
            <v>801111</v>
          </cell>
          <cell r="CJ4">
            <v>8110</v>
          </cell>
          <cell r="CK4" t="str">
            <v>803933</v>
          </cell>
          <cell r="CM4" t="str">
            <v>BCSTVI</v>
          </cell>
          <cell r="CW4" t="str">
            <v>803902</v>
          </cell>
          <cell r="CZ4" t="str">
            <v>CEUFR</v>
          </cell>
          <cell r="DB4" t="str">
            <v>CACNM</v>
          </cell>
          <cell r="DF4" t="str">
            <v>CDDU</v>
          </cell>
          <cell r="DG4" t="str">
            <v>GCLTE</v>
          </cell>
          <cell r="DJ4" t="str">
            <v>GCLTE</v>
          </cell>
          <cell r="DK4" t="str">
            <v>CDAP</v>
          </cell>
          <cell r="DL4" t="str">
            <v>CDUS37</v>
          </cell>
          <cell r="DM4" t="str">
            <v>CBFGAL</v>
          </cell>
          <cell r="DN4" t="str">
            <v>CBFGAL</v>
          </cell>
          <cell r="DO4" t="str">
            <v>CBRAIR</v>
          </cell>
          <cell r="DS4" t="str">
            <v>CBF45</v>
          </cell>
          <cell r="DU4" t="str">
            <v>CBPRLF</v>
          </cell>
          <cell r="DV4" t="str">
            <v>CBPRLF</v>
          </cell>
          <cell r="EA4" t="str">
            <v>CBCHAU</v>
          </cell>
          <cell r="EF4" t="str">
            <v>HMQP</v>
          </cell>
        </row>
        <row r="5">
          <cell r="B5" t="str">
            <v>CBSMX</v>
          </cell>
          <cell r="D5" t="str">
            <v>CBTOBR</v>
          </cell>
          <cell r="F5" t="str">
            <v>CBMBA2</v>
          </cell>
          <cell r="G5" t="str">
            <v>CBMBA2</v>
          </cell>
          <cell r="H5" t="str">
            <v>GGREN</v>
          </cell>
          <cell r="J5" t="str">
            <v>CAK125</v>
          </cell>
          <cell r="K5" t="str">
            <v>CALDP</v>
          </cell>
          <cell r="L5" t="str">
            <v>CBCSMX</v>
          </cell>
          <cell r="M5" t="str">
            <v>CBCSMX</v>
          </cell>
          <cell r="N5" t="str">
            <v>CCRFMG</v>
          </cell>
          <cell r="O5" t="str">
            <v>CBCSMX</v>
          </cell>
          <cell r="P5" t="str">
            <v>CCTR2</v>
          </cell>
          <cell r="Q5" t="str">
            <v>CCRFMP</v>
          </cell>
          <cell r="R5" t="str">
            <v>CCRFR</v>
          </cell>
          <cell r="S5" t="str">
            <v>CBCSMX</v>
          </cell>
          <cell r="T5" t="str">
            <v>CBCF25</v>
          </cell>
          <cell r="U5" t="str">
            <v>CBCF45</v>
          </cell>
          <cell r="V5" t="str">
            <v>CBCHAU</v>
          </cell>
          <cell r="W5" t="str">
            <v>CCRCG</v>
          </cell>
          <cell r="X5" t="str">
            <v>CCRFR</v>
          </cell>
          <cell r="Y5" t="str">
            <v>CCRCG</v>
          </cell>
          <cell r="Z5" t="str">
            <v>CCRFMP</v>
          </cell>
          <cell r="AA5" t="str">
            <v>CCRF16</v>
          </cell>
          <cell r="AF5" t="str">
            <v>GFRT</v>
          </cell>
          <cell r="AG5" t="str">
            <v>GFRT</v>
          </cell>
          <cell r="AH5" t="str">
            <v>GFRT</v>
          </cell>
          <cell r="AL5" t="str">
            <v>CDRCN</v>
          </cell>
          <cell r="AM5" t="str">
            <v>CDPCN</v>
          </cell>
          <cell r="AN5" t="str">
            <v>CAP12</v>
          </cell>
          <cell r="AQ5" t="str">
            <v>007675</v>
          </cell>
          <cell r="AR5">
            <v>9771</v>
          </cell>
          <cell r="AS5" t="str">
            <v>702325</v>
          </cell>
          <cell r="AT5" t="str">
            <v>010349</v>
          </cell>
          <cell r="AU5" t="str">
            <v>802273</v>
          </cell>
          <cell r="AV5" t="str">
            <v>706571</v>
          </cell>
          <cell r="AX5" t="str">
            <v>804318</v>
          </cell>
          <cell r="AZ5">
            <v>10552</v>
          </cell>
          <cell r="BA5" t="str">
            <v>800581</v>
          </cell>
          <cell r="BB5" t="str">
            <v>800582</v>
          </cell>
          <cell r="BC5" t="str">
            <v>740739</v>
          </cell>
          <cell r="BD5" t="str">
            <v>801111</v>
          </cell>
          <cell r="BE5" t="str">
            <v>CASTPA</v>
          </cell>
          <cell r="BF5" t="str">
            <v>804260</v>
          </cell>
          <cell r="BG5">
            <v>9252</v>
          </cell>
          <cell r="BI5" t="str">
            <v>BCRLTY</v>
          </cell>
          <cell r="BK5" t="str">
            <v>803677</v>
          </cell>
          <cell r="BT5">
            <v>1155</v>
          </cell>
          <cell r="BU5" t="str">
            <v>007675</v>
          </cell>
          <cell r="BV5">
            <v>9771</v>
          </cell>
          <cell r="BW5" t="str">
            <v>532968</v>
          </cell>
          <cell r="BX5">
            <v>10584</v>
          </cell>
          <cell r="BY5" t="str">
            <v>804260</v>
          </cell>
          <cell r="BZ5" t="str">
            <v>706571</v>
          </cell>
          <cell r="CB5">
            <v>805620</v>
          </cell>
          <cell r="CC5" t="str">
            <v>804893</v>
          </cell>
          <cell r="CD5" t="str">
            <v>805249</v>
          </cell>
          <cell r="CE5" t="str">
            <v>532184</v>
          </cell>
          <cell r="CG5" t="str">
            <v>805078</v>
          </cell>
          <cell r="CH5" t="str">
            <v>740739</v>
          </cell>
          <cell r="CI5" t="str">
            <v>804893</v>
          </cell>
          <cell r="CJ5" t="str">
            <v>CASTPA</v>
          </cell>
          <cell r="CK5">
            <v>9252</v>
          </cell>
          <cell r="CW5" t="str">
            <v>BCJET</v>
          </cell>
          <cell r="CZ5" t="str">
            <v>CEURF</v>
          </cell>
          <cell r="DB5" t="str">
            <v>CACP1</v>
          </cell>
          <cell r="DF5" t="str">
            <v>GBIL</v>
          </cell>
          <cell r="DG5" t="str">
            <v>GPARA</v>
          </cell>
          <cell r="DL5" t="str">
            <v>CDUS4</v>
          </cell>
          <cell r="DN5" t="str">
            <v>CARCER</v>
          </cell>
          <cell r="DO5" t="str">
            <v>CBRCLO</v>
          </cell>
          <cell r="DS5" t="str">
            <v>CA100T</v>
          </cell>
          <cell r="DU5" t="str">
            <v>CBPRLP</v>
          </cell>
          <cell r="DV5" t="str">
            <v>CBPRLP</v>
          </cell>
          <cell r="EA5" t="str">
            <v>CBCSMX</v>
          </cell>
          <cell r="EF5" t="str">
            <v>GPVRE</v>
          </cell>
        </row>
        <row r="6">
          <cell r="D6" t="str">
            <v>CBTORB</v>
          </cell>
          <cell r="F6" t="str">
            <v>CBMBA4</v>
          </cell>
          <cell r="G6" t="str">
            <v>CBMBA4</v>
          </cell>
          <cell r="K6" t="str">
            <v>CALREC</v>
          </cell>
          <cell r="L6" t="str">
            <v>CCRAG</v>
          </cell>
          <cell r="M6" t="str">
            <v>CCRTT</v>
          </cell>
          <cell r="N6" t="str">
            <v>CCRFMP</v>
          </cell>
          <cell r="O6" t="str">
            <v>CCRF16</v>
          </cell>
          <cell r="P6" t="str">
            <v>CCRF16</v>
          </cell>
          <cell r="Q6" t="str">
            <v>CCRFR</v>
          </cell>
          <cell r="R6" t="str">
            <v>CCRST</v>
          </cell>
          <cell r="S6" t="str">
            <v>CCRAG</v>
          </cell>
          <cell r="T6" t="str">
            <v>CBCF45</v>
          </cell>
          <cell r="U6" t="str">
            <v>CBCHAU</v>
          </cell>
          <cell r="V6" t="str">
            <v>CBCSMX</v>
          </cell>
          <cell r="W6" t="str">
            <v>CCRF16</v>
          </cell>
          <cell r="X6" t="str">
            <v>CCRSO</v>
          </cell>
          <cell r="Y6" t="str">
            <v>CCRF16</v>
          </cell>
          <cell r="Z6" t="str">
            <v>CCRFR</v>
          </cell>
          <cell r="AA6" t="str">
            <v>CCRFMG</v>
          </cell>
          <cell r="AL6" t="str">
            <v>CERUSI</v>
          </cell>
          <cell r="AM6" t="str">
            <v>CEPUSI</v>
          </cell>
          <cell r="AN6" t="str">
            <v>CAP13</v>
          </cell>
          <cell r="AQ6" t="str">
            <v>010154</v>
          </cell>
          <cell r="AR6" t="str">
            <v>CESJET</v>
          </cell>
          <cell r="AS6" t="str">
            <v>716152</v>
          </cell>
          <cell r="AT6">
            <v>10078</v>
          </cell>
          <cell r="AU6" t="str">
            <v>804259</v>
          </cell>
          <cell r="AV6" t="str">
            <v>708385</v>
          </cell>
          <cell r="AX6" t="str">
            <v>804893</v>
          </cell>
          <cell r="AZ6">
            <v>1155</v>
          </cell>
          <cell r="BA6" t="str">
            <v>800582</v>
          </cell>
          <cell r="BB6" t="str">
            <v>800728</v>
          </cell>
          <cell r="BC6" t="str">
            <v>800766</v>
          </cell>
          <cell r="BD6" t="str">
            <v>804893</v>
          </cell>
          <cell r="BE6" t="str">
            <v>CBSOU</v>
          </cell>
          <cell r="BF6" t="str">
            <v>804261</v>
          </cell>
          <cell r="BI6" t="str">
            <v>BCSTRE</v>
          </cell>
          <cell r="BK6" t="str">
            <v>BCSTPA</v>
          </cell>
          <cell r="BT6" t="str">
            <v>804261</v>
          </cell>
          <cell r="BU6" t="str">
            <v>008983</v>
          </cell>
          <cell r="BV6" t="str">
            <v>CASTJE</v>
          </cell>
          <cell r="BW6" t="str">
            <v>700555</v>
          </cell>
          <cell r="BX6" t="str">
            <v>540760</v>
          </cell>
          <cell r="BY6" t="str">
            <v>804261</v>
          </cell>
          <cell r="BZ6" t="str">
            <v>708385</v>
          </cell>
          <cell r="CE6" t="str">
            <v>800581</v>
          </cell>
          <cell r="CG6">
            <v>8680</v>
          </cell>
          <cell r="CH6" t="str">
            <v>800766</v>
          </cell>
          <cell r="CI6" t="str">
            <v>805087</v>
          </cell>
          <cell r="CJ6" t="str">
            <v>CBSOU</v>
          </cell>
          <cell r="CW6" t="str">
            <v>BCSTME</v>
          </cell>
          <cell r="CZ6" t="str">
            <v>GPARA</v>
          </cell>
          <cell r="DB6" t="str">
            <v>CACP12</v>
          </cell>
          <cell r="DL6" t="str">
            <v>CDUS41</v>
          </cell>
          <cell r="DO6" t="str">
            <v>CBRCON</v>
          </cell>
          <cell r="DS6" t="str">
            <v>CA400T</v>
          </cell>
          <cell r="DU6" t="str">
            <v>CBSCP</v>
          </cell>
          <cell r="DV6" t="str">
            <v>CBSCP</v>
          </cell>
          <cell r="EA6" t="str">
            <v>CBSOGO</v>
          </cell>
          <cell r="EF6" t="str">
            <v>GVFAB</v>
          </cell>
        </row>
        <row r="7">
          <cell r="D7" t="str">
            <v>CBTSMX</v>
          </cell>
          <cell r="F7" t="str">
            <v>CBMBA5</v>
          </cell>
          <cell r="G7" t="str">
            <v>CBMBA5</v>
          </cell>
          <cell r="K7" t="str">
            <v>CAR1</v>
          </cell>
          <cell r="L7" t="str">
            <v>CCRCG</v>
          </cell>
          <cell r="M7" t="str">
            <v>GFPIEC</v>
          </cell>
          <cell r="N7" t="str">
            <v>CCRFR</v>
          </cell>
          <cell r="O7" t="str">
            <v>CCRFMG</v>
          </cell>
          <cell r="P7" t="str">
            <v>CCRFMG</v>
          </cell>
          <cell r="Q7" t="str">
            <v>CCRST</v>
          </cell>
          <cell r="R7" t="str">
            <v>CCRTT</v>
          </cell>
          <cell r="S7" t="str">
            <v>CCRCG</v>
          </cell>
          <cell r="T7" t="str">
            <v>CBCHAU</v>
          </cell>
          <cell r="U7" t="str">
            <v>CBCSMX</v>
          </cell>
          <cell r="V7" t="str">
            <v>CBRCON</v>
          </cell>
          <cell r="W7" t="str">
            <v>CCRFMG</v>
          </cell>
          <cell r="X7" t="str">
            <v>GFPIEC</v>
          </cell>
          <cell r="Y7" t="str">
            <v>CCRFMG</v>
          </cell>
          <cell r="Z7" t="str">
            <v>CCRST</v>
          </cell>
          <cell r="AA7" t="str">
            <v>CCRFMP</v>
          </cell>
          <cell r="AL7" t="str">
            <v>GPARA</v>
          </cell>
          <cell r="AM7" t="str">
            <v>CAPSTL</v>
          </cell>
          <cell r="AN7" t="str">
            <v>CAP23</v>
          </cell>
          <cell r="AQ7" t="str">
            <v>010209</v>
          </cell>
          <cell r="AS7" t="str">
            <v>721850</v>
          </cell>
          <cell r="AT7">
            <v>10584</v>
          </cell>
          <cell r="AU7" t="str">
            <v>804260</v>
          </cell>
          <cell r="AV7" t="str">
            <v>721850</v>
          </cell>
          <cell r="AZ7" t="str">
            <v>532184</v>
          </cell>
          <cell r="BA7" t="str">
            <v>800736</v>
          </cell>
          <cell r="BB7" t="str">
            <v>803883</v>
          </cell>
          <cell r="BC7" t="str">
            <v>CASTPA</v>
          </cell>
          <cell r="BD7" t="str">
            <v>805087</v>
          </cell>
          <cell r="BT7">
            <v>8154</v>
          </cell>
          <cell r="BU7" t="str">
            <v>010154</v>
          </cell>
          <cell r="BV7" t="str">
            <v>CESJET</v>
          </cell>
          <cell r="BW7" t="str">
            <v>702325</v>
          </cell>
          <cell r="BX7" t="str">
            <v>702325</v>
          </cell>
          <cell r="BY7" t="str">
            <v>804893</v>
          </cell>
          <cell r="BZ7" t="str">
            <v>721850</v>
          </cell>
          <cell r="CE7" t="str">
            <v>800582</v>
          </cell>
          <cell r="CG7" t="str">
            <v>CASTPA</v>
          </cell>
          <cell r="CH7" t="str">
            <v>CASTPA</v>
          </cell>
          <cell r="CI7" t="str">
            <v>CASTGR</v>
          </cell>
          <cell r="CW7" t="str">
            <v>BCSTPA</v>
          </cell>
          <cell r="DB7" t="str">
            <v>CACP13</v>
          </cell>
          <cell r="DL7" t="str">
            <v>CDUS65</v>
          </cell>
          <cell r="DO7" t="str">
            <v>CBRFR3</v>
          </cell>
          <cell r="DS7" t="str">
            <v>CA4A</v>
          </cell>
          <cell r="DU7" t="str">
            <v>CBSGGS</v>
          </cell>
          <cell r="DV7" t="str">
            <v>CBSGGS</v>
          </cell>
          <cell r="EA7" t="str">
            <v>CBCELE</v>
          </cell>
        </row>
        <row r="8">
          <cell r="D8" t="str">
            <v>CDSGEX</v>
          </cell>
          <cell r="F8" t="str">
            <v>CBMBCW</v>
          </cell>
          <cell r="G8" t="str">
            <v>CBMBCW</v>
          </cell>
          <cell r="K8" t="str">
            <v>GECROU</v>
          </cell>
          <cell r="L8" t="str">
            <v>CCRF16</v>
          </cell>
          <cell r="N8" t="str">
            <v>CCRST</v>
          </cell>
          <cell r="O8" t="str">
            <v>CCRFMP</v>
          </cell>
          <cell r="P8" t="str">
            <v>CCRFMP</v>
          </cell>
          <cell r="Q8" t="str">
            <v>CCRTT</v>
          </cell>
          <cell r="R8" t="str">
            <v>CCTFR</v>
          </cell>
          <cell r="S8" t="str">
            <v>CCRF16</v>
          </cell>
          <cell r="T8" t="str">
            <v>CBCSMX</v>
          </cell>
          <cell r="U8" t="str">
            <v>CBRCON</v>
          </cell>
          <cell r="V8" t="str">
            <v>CCRAG</v>
          </cell>
          <cell r="W8" t="str">
            <v>CCRFMP</v>
          </cell>
          <cell r="X8" t="str">
            <v>GFRR</v>
          </cell>
          <cell r="Y8" t="str">
            <v>CCRFMP</v>
          </cell>
          <cell r="Z8" t="str">
            <v>GFPIEC</v>
          </cell>
          <cell r="AA8" t="str">
            <v>CCRSO</v>
          </cell>
          <cell r="AL8" t="str">
            <v>GPREST</v>
          </cell>
          <cell r="AM8" t="str">
            <v>CAST12</v>
          </cell>
          <cell r="AN8" t="str">
            <v>CAP24</v>
          </cell>
          <cell r="AQ8" t="str">
            <v>010507</v>
          </cell>
          <cell r="AS8" t="str">
            <v>733716</v>
          </cell>
          <cell r="AT8" t="str">
            <v>540760</v>
          </cell>
          <cell r="AU8" t="str">
            <v>804261</v>
          </cell>
          <cell r="AV8" t="str">
            <v>723270</v>
          </cell>
          <cell r="AZ8" t="str">
            <v>800581</v>
          </cell>
          <cell r="BA8" t="str">
            <v>800739</v>
          </cell>
          <cell r="BB8" t="str">
            <v>804261</v>
          </cell>
          <cell r="BD8" t="str">
            <v>CASTGR</v>
          </cell>
          <cell r="BT8">
            <v>959</v>
          </cell>
          <cell r="BU8" t="str">
            <v>010209</v>
          </cell>
          <cell r="BW8" t="str">
            <v>708385</v>
          </cell>
          <cell r="BX8" t="str">
            <v>709101</v>
          </cell>
          <cell r="BY8" t="str">
            <v>CASTTT</v>
          </cell>
          <cell r="BZ8" t="str">
            <v>723270</v>
          </cell>
          <cell r="CE8" t="str">
            <v>801885</v>
          </cell>
          <cell r="CI8" t="str">
            <v>CDSTGR</v>
          </cell>
          <cell r="CW8" t="str">
            <v>BCSTSA</v>
          </cell>
          <cell r="DB8" t="str">
            <v>CACP23</v>
          </cell>
          <cell r="DL8" t="str">
            <v>CDUSCM</v>
          </cell>
          <cell r="DO8" t="str">
            <v>CBRFR6</v>
          </cell>
          <cell r="DS8" t="str">
            <v>CADR11</v>
          </cell>
          <cell r="DU8" t="str">
            <v>CBSGPS</v>
          </cell>
          <cell r="DV8" t="str">
            <v>CBSGPS</v>
          </cell>
          <cell r="EA8" t="str">
            <v>CALBP</v>
          </cell>
        </row>
        <row r="9">
          <cell r="D9" t="str">
            <v>CDTOEX</v>
          </cell>
          <cell r="F9" t="str">
            <v>CBMBW</v>
          </cell>
          <cell r="G9" t="str">
            <v>CBMBW</v>
          </cell>
          <cell r="L9" t="str">
            <v>CCRFMG</v>
          </cell>
          <cell r="N9" t="str">
            <v>CCRTT</v>
          </cell>
          <cell r="O9" t="str">
            <v>CCRFR</v>
          </cell>
          <cell r="P9" t="str">
            <v>CCRFR</v>
          </cell>
          <cell r="Q9" t="str">
            <v>CCTFR</v>
          </cell>
          <cell r="R9" t="str">
            <v>GFPIEC</v>
          </cell>
          <cell r="S9" t="str">
            <v>CCRFMG</v>
          </cell>
          <cell r="T9" t="str">
            <v>CCRAG</v>
          </cell>
          <cell r="U9" t="str">
            <v>CCRAG</v>
          </cell>
          <cell r="V9" t="str">
            <v>CCRCG</v>
          </cell>
          <cell r="W9" t="str">
            <v>CCRFR</v>
          </cell>
          <cell r="Y9" t="str">
            <v>CCRFR</v>
          </cell>
          <cell r="Z9" t="str">
            <v>GFRR</v>
          </cell>
          <cell r="AA9" t="str">
            <v>CCRST</v>
          </cell>
          <cell r="AM9" t="str">
            <v>CAST13</v>
          </cell>
          <cell r="AN9" t="str">
            <v>CAP25</v>
          </cell>
          <cell r="AQ9" t="str">
            <v>010589</v>
          </cell>
          <cell r="AS9" t="str">
            <v>801141</v>
          </cell>
          <cell r="AT9" t="str">
            <v>709101</v>
          </cell>
          <cell r="AU9" t="str">
            <v>804893</v>
          </cell>
          <cell r="AV9" t="str">
            <v>733196</v>
          </cell>
          <cell r="AZ9" t="str">
            <v>800582</v>
          </cell>
          <cell r="BA9" t="str">
            <v>CASTPA</v>
          </cell>
          <cell r="BB9" t="str">
            <v>804821</v>
          </cell>
          <cell r="BD9" t="str">
            <v>CDSTGR</v>
          </cell>
          <cell r="BT9" t="str">
            <v>CASTPA</v>
          </cell>
          <cell r="BU9" t="str">
            <v>010374</v>
          </cell>
          <cell r="BW9" t="str">
            <v>716152</v>
          </cell>
          <cell r="BX9" t="str">
            <v>715847</v>
          </cell>
          <cell r="BY9" t="str">
            <v>FIRM</v>
          </cell>
          <cell r="BZ9" t="str">
            <v>733196</v>
          </cell>
          <cell r="CE9">
            <v>8680</v>
          </cell>
          <cell r="CW9" t="str">
            <v>CASTGR</v>
          </cell>
          <cell r="DB9" t="str">
            <v>CACP24</v>
          </cell>
          <cell r="DL9" t="str">
            <v>CDUSCT</v>
          </cell>
          <cell r="DO9" t="str">
            <v>CBRFR8</v>
          </cell>
          <cell r="DS9" t="str">
            <v>CADR13</v>
          </cell>
          <cell r="DU9" t="str">
            <v>CBTOBR</v>
          </cell>
          <cell r="DV9" t="str">
            <v>CBTOBR</v>
          </cell>
          <cell r="EA9" t="str">
            <v>CALFB</v>
          </cell>
        </row>
        <row r="10">
          <cell r="D10" t="str">
            <v>CEUSG</v>
          </cell>
          <cell r="F10" t="str">
            <v>BCHME</v>
          </cell>
          <cell r="G10" t="str">
            <v>CDMEX</v>
          </cell>
          <cell r="L10" t="str">
            <v>CCRFMP</v>
          </cell>
          <cell r="N10" t="str">
            <v>CCTR2</v>
          </cell>
          <cell r="O10" t="str">
            <v>CCRSO</v>
          </cell>
          <cell r="P10" t="str">
            <v>GFPIEC</v>
          </cell>
          <cell r="Q10" t="str">
            <v>GFPIEC</v>
          </cell>
          <cell r="S10" t="str">
            <v>CCRFMP</v>
          </cell>
          <cell r="T10" t="str">
            <v>CCRCG</v>
          </cell>
          <cell r="U10" t="str">
            <v>CCRCG</v>
          </cell>
          <cell r="V10" t="str">
            <v>CCRF16</v>
          </cell>
          <cell r="W10" t="str">
            <v>CCRST</v>
          </cell>
          <cell r="Y10" t="str">
            <v>CCRST</v>
          </cell>
          <cell r="Z10" t="str">
            <v>GFRT</v>
          </cell>
          <cell r="AA10" t="str">
            <v>GFPIEC</v>
          </cell>
          <cell r="AM10" t="str">
            <v>CAST23</v>
          </cell>
          <cell r="AN10" t="str">
            <v>CAP8</v>
          </cell>
          <cell r="AQ10">
            <v>577</v>
          </cell>
          <cell r="AS10" t="str">
            <v>802702</v>
          </cell>
          <cell r="AT10" t="str">
            <v>715847</v>
          </cell>
          <cell r="AU10">
            <v>959</v>
          </cell>
          <cell r="AV10" t="str">
            <v>733716</v>
          </cell>
          <cell r="AZ10" t="str">
            <v>801885</v>
          </cell>
          <cell r="BB10" t="str">
            <v>804928</v>
          </cell>
          <cell r="BU10" t="str">
            <v>010507</v>
          </cell>
          <cell r="BW10" t="str">
            <v>721850</v>
          </cell>
          <cell r="BX10" t="str">
            <v>800337</v>
          </cell>
          <cell r="BZ10" t="str">
            <v>733716</v>
          </cell>
          <cell r="CE10">
            <v>9879</v>
          </cell>
          <cell r="CW10" t="str">
            <v>CASTPA</v>
          </cell>
          <cell r="DB10" t="str">
            <v>CALS25</v>
          </cell>
          <cell r="DL10" t="str">
            <v>CACA1</v>
          </cell>
          <cell r="DO10" t="str">
            <v>CCRAIR</v>
          </cell>
          <cell r="DS10" t="str">
            <v>CALPB</v>
          </cell>
          <cell r="DU10" t="str">
            <v>CBTORB</v>
          </cell>
          <cell r="DV10" t="str">
            <v>CBTORB</v>
          </cell>
          <cell r="EA10" t="str">
            <v>CALFPG</v>
          </cell>
        </row>
        <row r="11">
          <cell r="D11" t="str">
            <v>CACP1</v>
          </cell>
          <cell r="F11" t="str">
            <v>BDMEU</v>
          </cell>
          <cell r="G11" t="str">
            <v>BCHME</v>
          </cell>
          <cell r="L11" t="str">
            <v>CCRFR</v>
          </cell>
          <cell r="N11" t="str">
            <v>GFPIEC</v>
          </cell>
          <cell r="O11" t="str">
            <v>CCRST</v>
          </cell>
          <cell r="P11" t="str">
            <v>GFRR</v>
          </cell>
          <cell r="Q11" t="str">
            <v>GFRR</v>
          </cell>
          <cell r="S11" t="str">
            <v>CCRFR</v>
          </cell>
          <cell r="T11" t="str">
            <v>CCRF16</v>
          </cell>
          <cell r="U11" t="str">
            <v>CCRF16</v>
          </cell>
          <cell r="V11" t="str">
            <v>CCRFMG</v>
          </cell>
          <cell r="W11" t="str">
            <v>GFPIEC</v>
          </cell>
          <cell r="Y11" t="str">
            <v>GFPIEC</v>
          </cell>
          <cell r="AA11" t="str">
            <v>GFRR</v>
          </cell>
          <cell r="AM11" t="str">
            <v>CAST24</v>
          </cell>
          <cell r="AN11" t="str">
            <v>CAPC19</v>
          </cell>
          <cell r="AQ11">
            <v>10027</v>
          </cell>
          <cell r="AS11" t="str">
            <v>804259</v>
          </cell>
          <cell r="AT11" t="str">
            <v>800337</v>
          </cell>
          <cell r="AU11" t="str">
            <v>CASTTT</v>
          </cell>
          <cell r="AV11" t="str">
            <v>736982</v>
          </cell>
          <cell r="AZ11" t="str">
            <v>803728</v>
          </cell>
          <cell r="BB11" t="str">
            <v>805078</v>
          </cell>
          <cell r="BU11" t="str">
            <v>010589</v>
          </cell>
          <cell r="BW11" t="str">
            <v>733196</v>
          </cell>
          <cell r="BX11" t="str">
            <v>801365</v>
          </cell>
          <cell r="BZ11" t="str">
            <v>736982</v>
          </cell>
          <cell r="CE11" t="str">
            <v>BCSTCP</v>
          </cell>
          <cell r="CW11" t="str">
            <v>CBPOU</v>
          </cell>
          <cell r="DB11" t="str">
            <v>CAP12</v>
          </cell>
          <cell r="DL11" t="str">
            <v>CACA2</v>
          </cell>
          <cell r="DO11" t="str">
            <v>CCTAIR</v>
          </cell>
          <cell r="DS11" t="str">
            <v>GBM</v>
          </cell>
          <cell r="DU11" t="str">
            <v>CBTSMX</v>
          </cell>
          <cell r="DV11" t="str">
            <v>CBTSMX</v>
          </cell>
          <cell r="EA11" t="str">
            <v>CALFPP</v>
          </cell>
        </row>
        <row r="12">
          <cell r="D12" t="str">
            <v>CACP12</v>
          </cell>
          <cell r="F12" t="str">
            <v>CAZG</v>
          </cell>
          <cell r="G12" t="str">
            <v>BDMEU</v>
          </cell>
          <cell r="L12" t="str">
            <v>CCRSO</v>
          </cell>
          <cell r="O12" t="str">
            <v>CCRTT</v>
          </cell>
          <cell r="P12" t="str">
            <v>GFRT</v>
          </cell>
          <cell r="Q12" t="str">
            <v>GFRT</v>
          </cell>
          <cell r="S12" t="str">
            <v>CCRSO</v>
          </cell>
          <cell r="T12" t="str">
            <v>CCRFMG</v>
          </cell>
          <cell r="U12" t="str">
            <v>CCRFMG</v>
          </cell>
          <cell r="V12" t="str">
            <v>CCRFMP</v>
          </cell>
          <cell r="W12" t="str">
            <v>GFRR</v>
          </cell>
          <cell r="Y12" t="str">
            <v>GFRR</v>
          </cell>
          <cell r="AA12" t="str">
            <v>GFRT</v>
          </cell>
          <cell r="AM12" t="str">
            <v>CAST25</v>
          </cell>
          <cell r="AN12" t="str">
            <v>GPARA</v>
          </cell>
          <cell r="AQ12">
            <v>10066</v>
          </cell>
          <cell r="AS12" t="str">
            <v>804260</v>
          </cell>
          <cell r="AT12" t="str">
            <v>801365</v>
          </cell>
          <cell r="AU12" t="str">
            <v>FIRM</v>
          </cell>
          <cell r="AV12" t="str">
            <v>741247</v>
          </cell>
          <cell r="AZ12">
            <v>8680</v>
          </cell>
          <cell r="BB12">
            <v>8154</v>
          </cell>
          <cell r="BU12">
            <v>577</v>
          </cell>
          <cell r="BW12" t="str">
            <v>741247</v>
          </cell>
          <cell r="BX12">
            <v>9413</v>
          </cell>
          <cell r="BZ12" t="str">
            <v>741247</v>
          </cell>
          <cell r="CE12" t="str">
            <v>CASTSC</v>
          </cell>
          <cell r="CW12" t="str">
            <v>CDSTGR</v>
          </cell>
          <cell r="DB12" t="str">
            <v>CAP13</v>
          </cell>
          <cell r="DL12" t="str">
            <v>CACA3</v>
          </cell>
          <cell r="DO12" t="str">
            <v>CARFLA</v>
          </cell>
          <cell r="DS12" t="str">
            <v>GRED2G</v>
          </cell>
          <cell r="DU12" t="str">
            <v>CCPRLT</v>
          </cell>
          <cell r="DV12" t="str">
            <v>CCPRLT</v>
          </cell>
        </row>
        <row r="13">
          <cell r="D13" t="str">
            <v>CACP13</v>
          </cell>
          <cell r="G13" t="str">
            <v>CAZG</v>
          </cell>
          <cell r="L13" t="str">
            <v>CCRST</v>
          </cell>
          <cell r="O13" t="str">
            <v>GFPIEC</v>
          </cell>
          <cell r="S13" t="str">
            <v>CCRST</v>
          </cell>
          <cell r="T13" t="str">
            <v>CCRFMP</v>
          </cell>
          <cell r="U13" t="str">
            <v>CCRFMP</v>
          </cell>
          <cell r="V13" t="str">
            <v>CCRFR</v>
          </cell>
          <cell r="AM13" t="str">
            <v>CASTL1</v>
          </cell>
          <cell r="AQ13">
            <v>10472</v>
          </cell>
          <cell r="AS13" t="str">
            <v>CBBPF</v>
          </cell>
          <cell r="AT13">
            <v>9413</v>
          </cell>
          <cell r="AV13" t="str">
            <v>804259</v>
          </cell>
          <cell r="AZ13">
            <v>9140</v>
          </cell>
          <cell r="BB13">
            <v>8680</v>
          </cell>
          <cell r="BU13">
            <v>10027</v>
          </cell>
          <cell r="BW13" t="str">
            <v>801141</v>
          </cell>
          <cell r="BX13">
            <v>959</v>
          </cell>
          <cell r="BZ13" t="str">
            <v>804259</v>
          </cell>
          <cell r="CE13" t="str">
            <v>CBSCP</v>
          </cell>
          <cell r="CW13" t="str">
            <v>STMIG</v>
          </cell>
          <cell r="DB13" t="str">
            <v>CAP23</v>
          </cell>
          <cell r="DL13" t="str">
            <v>CACA4</v>
          </cell>
          <cell r="DS13" t="str">
            <v>GREDB</v>
          </cell>
          <cell r="DU13" t="str">
            <v>CDPRLX</v>
          </cell>
          <cell r="DV13" t="str">
            <v>CDPRLX</v>
          </cell>
        </row>
        <row r="14">
          <cell r="D14" t="str">
            <v>CACP23</v>
          </cell>
          <cell r="L14" t="str">
            <v>CCRTT</v>
          </cell>
          <cell r="S14" t="str">
            <v>CCTR2</v>
          </cell>
          <cell r="T14" t="str">
            <v>CCRFR</v>
          </cell>
          <cell r="U14" t="str">
            <v>CCRFR</v>
          </cell>
          <cell r="V14" t="str">
            <v>CCRSO</v>
          </cell>
          <cell r="AM14" t="str">
            <v>CASTL8</v>
          </cell>
          <cell r="AQ14">
            <v>10552</v>
          </cell>
          <cell r="AS14" t="str">
            <v>CBEBDP</v>
          </cell>
          <cell r="AT14">
            <v>959</v>
          </cell>
          <cell r="AV14" t="str">
            <v>CBINTF</v>
          </cell>
          <cell r="AZ14">
            <v>9879</v>
          </cell>
          <cell r="BB14">
            <v>9758</v>
          </cell>
          <cell r="BU14">
            <v>10066</v>
          </cell>
          <cell r="BW14" t="str">
            <v>802702</v>
          </cell>
          <cell r="BX14">
            <v>9796</v>
          </cell>
          <cell r="BZ14" t="str">
            <v>CBINTF</v>
          </cell>
          <cell r="DB14" t="str">
            <v>CAP24</v>
          </cell>
          <cell r="DL14" t="str">
            <v>CACA5</v>
          </cell>
          <cell r="DS14" t="str">
            <v>GREDP</v>
          </cell>
          <cell r="DU14" t="str">
            <v>CDSGEX</v>
          </cell>
          <cell r="DV14" t="str">
            <v>CDSGEX</v>
          </cell>
        </row>
        <row r="15">
          <cell r="D15" t="str">
            <v>CACP24</v>
          </cell>
          <cell r="L15" t="str">
            <v>CCTR2</v>
          </cell>
          <cell r="S15" t="str">
            <v>GFPIEC</v>
          </cell>
          <cell r="T15" t="str">
            <v>CCRSO</v>
          </cell>
          <cell r="U15" t="str">
            <v>CCRSO</v>
          </cell>
          <cell r="V15" t="str">
            <v>CCRST</v>
          </cell>
          <cell r="AM15" t="str">
            <v>GPREST</v>
          </cell>
          <cell r="AQ15">
            <v>2929</v>
          </cell>
          <cell r="AS15" t="str">
            <v>CBGFR</v>
          </cell>
          <cell r="AT15">
            <v>9796</v>
          </cell>
          <cell r="AV15" t="str">
            <v>CBPAM</v>
          </cell>
          <cell r="AZ15" t="str">
            <v>CBSCP</v>
          </cell>
          <cell r="BB15" t="str">
            <v>CASTPA</v>
          </cell>
          <cell r="BU15">
            <v>10472</v>
          </cell>
          <cell r="BW15" t="str">
            <v>804259</v>
          </cell>
          <cell r="BX15">
            <v>9991</v>
          </cell>
          <cell r="BZ15" t="str">
            <v>CBPAM</v>
          </cell>
          <cell r="DB15" t="str">
            <v>CAP25</v>
          </cell>
          <cell r="DL15" t="str">
            <v>CALREC</v>
          </cell>
          <cell r="DU15" t="str">
            <v>CDTOEX</v>
          </cell>
          <cell r="DV15" t="str">
            <v>CDTOEX</v>
          </cell>
        </row>
        <row r="16">
          <cell r="D16" t="str">
            <v>CACP9</v>
          </cell>
          <cell r="L16" t="str">
            <v>GFPIEC</v>
          </cell>
          <cell r="S16" t="str">
            <v>GFRR</v>
          </cell>
          <cell r="T16" t="str">
            <v>CCRST</v>
          </cell>
          <cell r="U16" t="str">
            <v>CCRST</v>
          </cell>
          <cell r="V16" t="str">
            <v>GFPIEC</v>
          </cell>
          <cell r="AQ16">
            <v>3404</v>
          </cell>
          <cell r="AS16" t="str">
            <v>CBGPC</v>
          </cell>
          <cell r="AT16">
            <v>9991</v>
          </cell>
          <cell r="AZ16" t="str">
            <v>HDRA</v>
          </cell>
          <cell r="BU16">
            <v>10552</v>
          </cell>
          <cell r="BW16" t="str">
            <v>804260</v>
          </cell>
          <cell r="BX16" t="str">
            <v>CASTLA</v>
          </cell>
          <cell r="DB16" t="str">
            <v>CAP8</v>
          </cell>
          <cell r="DL16" t="str">
            <v>CAUS23</v>
          </cell>
          <cell r="DU16" t="str">
            <v>CEPRLU</v>
          </cell>
          <cell r="DV16" t="str">
            <v>CEPRLU</v>
          </cell>
        </row>
        <row r="17">
          <cell r="D17" t="str">
            <v>CALS25</v>
          </cell>
          <cell r="L17" t="str">
            <v>GFRR</v>
          </cell>
          <cell r="T17" t="str">
            <v>GFPIEC</v>
          </cell>
          <cell r="U17" t="str">
            <v>GFPIEC</v>
          </cell>
          <cell r="AQ17">
            <v>4706</v>
          </cell>
          <cell r="AT17" t="str">
            <v>CASTLA</v>
          </cell>
          <cell r="BU17">
            <v>2846</v>
          </cell>
          <cell r="BW17" t="str">
            <v>CBBPF</v>
          </cell>
          <cell r="BX17" t="str">
            <v>CBLCIR</v>
          </cell>
          <cell r="DB17" t="str">
            <v>GPARA</v>
          </cell>
          <cell r="DL17" t="str">
            <v>CAUSL1</v>
          </cell>
          <cell r="DU17" t="str">
            <v>CESJET</v>
          </cell>
          <cell r="DV17" t="str">
            <v>CESJET</v>
          </cell>
        </row>
        <row r="18">
          <cell r="D18" t="str">
            <v>CALSA</v>
          </cell>
          <cell r="L18" t="str">
            <v>GFRT</v>
          </cell>
          <cell r="T18" t="str">
            <v>GFRR</v>
          </cell>
          <cell r="AQ18" t="str">
            <v>504074</v>
          </cell>
          <cell r="AT18" t="str">
            <v>CBLCIR</v>
          </cell>
          <cell r="BU18">
            <v>2929</v>
          </cell>
          <cell r="BW18" t="str">
            <v>CBEBDP</v>
          </cell>
          <cell r="DL18" t="str">
            <v>GCLTE</v>
          </cell>
          <cell r="DU18" t="str">
            <v>CESUSI</v>
          </cell>
          <cell r="DV18" t="str">
            <v>CESUSI</v>
          </cell>
        </row>
        <row r="19">
          <cell r="D19" t="str">
            <v>GCPECH</v>
          </cell>
          <cell r="T19" t="str">
            <v>GFRT</v>
          </cell>
          <cell r="AQ19" t="str">
            <v>531723</v>
          </cell>
          <cell r="BU19">
            <v>3404</v>
          </cell>
          <cell r="BW19" t="str">
            <v>CBGFR</v>
          </cell>
          <cell r="DL19" t="str">
            <v>GPARA</v>
          </cell>
          <cell r="DU19" t="str">
            <v>CEUAM</v>
          </cell>
          <cell r="DV19" t="str">
            <v>CEUAM</v>
          </cell>
        </row>
        <row r="20">
          <cell r="D20" t="str">
            <v>GPARA</v>
          </cell>
          <cell r="AQ20" t="str">
            <v>537007</v>
          </cell>
          <cell r="BU20">
            <v>4706</v>
          </cell>
          <cell r="BW20" t="str">
            <v>CBGPC</v>
          </cell>
          <cell r="DU20" t="str">
            <v>CEUCN</v>
          </cell>
          <cell r="DV20" t="str">
            <v>CEUCN</v>
          </cell>
        </row>
        <row r="21">
          <cell r="AQ21" t="str">
            <v>537008</v>
          </cell>
          <cell r="BU21" t="str">
            <v>531723</v>
          </cell>
          <cell r="DU21" t="str">
            <v>CEUCNG</v>
          </cell>
          <cell r="DV21" t="str">
            <v>CEUCNG</v>
          </cell>
        </row>
        <row r="22">
          <cell r="AQ22" t="str">
            <v>540020</v>
          </cell>
          <cell r="BU22" t="str">
            <v>537007</v>
          </cell>
          <cell r="DU22" t="str">
            <v>CEUFR</v>
          </cell>
          <cell r="DV22" t="str">
            <v>CEUFR</v>
          </cell>
        </row>
        <row r="23">
          <cell r="AQ23" t="str">
            <v>544234</v>
          </cell>
          <cell r="BU23" t="str">
            <v>537008</v>
          </cell>
          <cell r="DU23" t="str">
            <v>CEURF</v>
          </cell>
          <cell r="DV23" t="str">
            <v>CEURF</v>
          </cell>
        </row>
        <row r="24">
          <cell r="AQ24" t="str">
            <v>544462</v>
          </cell>
          <cell r="BU24" t="str">
            <v>540020</v>
          </cell>
          <cell r="DU24" t="str">
            <v>CEUSG</v>
          </cell>
          <cell r="DV24" t="str">
            <v>CEUSG</v>
          </cell>
        </row>
        <row r="25">
          <cell r="AQ25" t="str">
            <v>545491</v>
          </cell>
          <cell r="BU25" t="str">
            <v>544234</v>
          </cell>
          <cell r="DU25" t="str">
            <v>HPRELE</v>
          </cell>
          <cell r="DV25" t="str">
            <v>HPRELE</v>
          </cell>
        </row>
        <row r="26">
          <cell r="AQ26">
            <v>5920</v>
          </cell>
          <cell r="BU26" t="str">
            <v>544462</v>
          </cell>
          <cell r="DU26">
            <v>10027</v>
          </cell>
          <cell r="DV26">
            <v>10027</v>
          </cell>
        </row>
        <row r="27">
          <cell r="AQ27">
            <v>6748</v>
          </cell>
          <cell r="BU27" t="str">
            <v>545491</v>
          </cell>
          <cell r="DU27">
            <v>10066</v>
          </cell>
          <cell r="DV27">
            <v>10066</v>
          </cell>
        </row>
        <row r="28">
          <cell r="AQ28">
            <v>7174</v>
          </cell>
          <cell r="BU28">
            <v>5920</v>
          </cell>
          <cell r="DU28">
            <v>10377</v>
          </cell>
          <cell r="DV28">
            <v>10377</v>
          </cell>
        </row>
        <row r="29">
          <cell r="AQ29" t="str">
            <v>727204</v>
          </cell>
          <cell r="BU29">
            <v>6748</v>
          </cell>
          <cell r="DU29">
            <v>10472</v>
          </cell>
          <cell r="DV29">
            <v>10472</v>
          </cell>
        </row>
        <row r="30">
          <cell r="AQ30" t="str">
            <v>800557</v>
          </cell>
          <cell r="BU30">
            <v>7174</v>
          </cell>
          <cell r="DU30">
            <v>10552</v>
          </cell>
          <cell r="DV30">
            <v>10552</v>
          </cell>
        </row>
        <row r="31">
          <cell r="AQ31" t="str">
            <v>800581</v>
          </cell>
          <cell r="BU31" t="str">
            <v>720939</v>
          </cell>
          <cell r="DU31">
            <v>2846</v>
          </cell>
          <cell r="DV31">
            <v>2846</v>
          </cell>
        </row>
        <row r="32">
          <cell r="AQ32" t="str">
            <v>800736</v>
          </cell>
          <cell r="BU32" t="str">
            <v>727204</v>
          </cell>
          <cell r="DU32">
            <v>3404</v>
          </cell>
          <cell r="DV32">
            <v>3404</v>
          </cell>
        </row>
        <row r="33">
          <cell r="AQ33" t="str">
            <v>800739</v>
          </cell>
          <cell r="BU33" t="str">
            <v>800557</v>
          </cell>
          <cell r="DU33">
            <v>4706</v>
          </cell>
          <cell r="DV33">
            <v>4706</v>
          </cell>
        </row>
        <row r="34">
          <cell r="AQ34" t="str">
            <v>800758</v>
          </cell>
          <cell r="BU34" t="str">
            <v>800581</v>
          </cell>
          <cell r="DU34">
            <v>5920</v>
          </cell>
          <cell r="DV34">
            <v>5920</v>
          </cell>
        </row>
        <row r="35">
          <cell r="AQ35" t="str">
            <v>801111</v>
          </cell>
          <cell r="BU35" t="str">
            <v>800736</v>
          </cell>
          <cell r="DU35">
            <v>6748</v>
          </cell>
          <cell r="DV35">
            <v>6748</v>
          </cell>
        </row>
        <row r="36">
          <cell r="AQ36" t="str">
            <v>801162</v>
          </cell>
          <cell r="BU36" t="str">
            <v>800758</v>
          </cell>
          <cell r="DU36" t="str">
            <v>700555</v>
          </cell>
          <cell r="DV36" t="str">
            <v>700555</v>
          </cell>
        </row>
        <row r="37">
          <cell r="AQ37" t="str">
            <v>801163</v>
          </cell>
          <cell r="BU37" t="str">
            <v>801111</v>
          </cell>
          <cell r="DU37" t="str">
            <v>800557</v>
          </cell>
          <cell r="DV37" t="str">
            <v>800557</v>
          </cell>
        </row>
        <row r="38">
          <cell r="AQ38" t="str">
            <v>801248</v>
          </cell>
          <cell r="BU38" t="str">
            <v>801162</v>
          </cell>
          <cell r="DU38" t="str">
            <v>801163</v>
          </cell>
          <cell r="DV38" t="str">
            <v>801163</v>
          </cell>
        </row>
        <row r="39">
          <cell r="AQ39" t="str">
            <v>801412</v>
          </cell>
          <cell r="BU39" t="str">
            <v>801163</v>
          </cell>
          <cell r="DU39" t="str">
            <v>801248</v>
          </cell>
          <cell r="DV39" t="str">
            <v>801248</v>
          </cell>
        </row>
        <row r="40">
          <cell r="AQ40" t="str">
            <v>803253</v>
          </cell>
          <cell r="BU40" t="str">
            <v>801248</v>
          </cell>
          <cell r="DU40" t="str">
            <v>803797</v>
          </cell>
          <cell r="DV40" t="str">
            <v>803797</v>
          </cell>
        </row>
        <row r="41">
          <cell r="AQ41" t="str">
            <v>803423</v>
          </cell>
          <cell r="BU41" t="str">
            <v>801412</v>
          </cell>
          <cell r="DU41" t="str">
            <v>803933</v>
          </cell>
          <cell r="DV41" t="str">
            <v>803933</v>
          </cell>
        </row>
        <row r="42">
          <cell r="AQ42" t="str">
            <v>803795</v>
          </cell>
          <cell r="BU42" t="str">
            <v>803253</v>
          </cell>
          <cell r="DU42" t="str">
            <v>804259</v>
          </cell>
          <cell r="DV42" t="str">
            <v>804259</v>
          </cell>
        </row>
        <row r="43">
          <cell r="AQ43" t="str">
            <v>803797</v>
          </cell>
          <cell r="BU43" t="str">
            <v>803423</v>
          </cell>
          <cell r="DU43" t="str">
            <v>804260</v>
          </cell>
          <cell r="DV43" t="str">
            <v>804260</v>
          </cell>
        </row>
        <row r="44">
          <cell r="AQ44" t="str">
            <v>803883</v>
          </cell>
          <cell r="BU44" t="str">
            <v>803795</v>
          </cell>
          <cell r="DU44" t="str">
            <v>804261</v>
          </cell>
          <cell r="DV44" t="str">
            <v>804261</v>
          </cell>
        </row>
        <row r="45">
          <cell r="AQ45" t="str">
            <v>803933</v>
          </cell>
          <cell r="BU45" t="str">
            <v>803797</v>
          </cell>
          <cell r="DU45">
            <v>8680</v>
          </cell>
          <cell r="DV45">
            <v>8680</v>
          </cell>
        </row>
        <row r="46">
          <cell r="AQ46" t="str">
            <v>804259</v>
          </cell>
          <cell r="BU46" t="str">
            <v>803883</v>
          </cell>
          <cell r="DU46">
            <v>9252</v>
          </cell>
          <cell r="DV46">
            <v>9252</v>
          </cell>
        </row>
        <row r="47">
          <cell r="AQ47" t="str">
            <v>804260</v>
          </cell>
          <cell r="BU47" t="str">
            <v>803933</v>
          </cell>
          <cell r="DU47">
            <v>9771</v>
          </cell>
          <cell r="DV47">
            <v>9771</v>
          </cell>
        </row>
        <row r="48">
          <cell r="AQ48" t="str">
            <v>804261</v>
          </cell>
          <cell r="BU48" t="str">
            <v>804259</v>
          </cell>
          <cell r="DU48">
            <v>9879</v>
          </cell>
          <cell r="DV48">
            <v>9879</v>
          </cell>
        </row>
        <row r="49">
          <cell r="AQ49" t="str">
            <v>804262</v>
          </cell>
          <cell r="BU49" t="str">
            <v>804260</v>
          </cell>
          <cell r="DU49" t="str">
            <v>GBANC</v>
          </cell>
          <cell r="DV49" t="str">
            <v>GBANC</v>
          </cell>
        </row>
        <row r="50">
          <cell r="AQ50" t="str">
            <v>804807</v>
          </cell>
          <cell r="BU50" t="str">
            <v>804261</v>
          </cell>
          <cell r="DU50" t="str">
            <v>GCPECH</v>
          </cell>
          <cell r="DV50" t="str">
            <v>GCPECH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19"/>
  <sheetViews>
    <sheetView topLeftCell="A95" zoomScale="80" zoomScaleNormal="80" workbookViewId="0">
      <selection activeCell="Z63" sqref="Z63"/>
    </sheetView>
  </sheetViews>
  <sheetFormatPr baseColWidth="10" defaultRowHeight="12.75" x14ac:dyDescent="0.2"/>
  <cols>
    <col min="1" max="1" width="21.28515625" style="47" customWidth="1"/>
    <col min="2" max="2" width="12.85546875" style="2" customWidth="1"/>
    <col min="3" max="3" width="6" style="2" customWidth="1"/>
    <col min="4" max="4" width="12.140625" style="2" customWidth="1"/>
    <col min="5" max="5" width="14.140625" style="2" customWidth="1"/>
    <col min="6" max="6" width="15.28515625" style="2" customWidth="1"/>
    <col min="7" max="7" width="12" style="2" customWidth="1"/>
    <col min="8" max="8" width="12.85546875" style="2" customWidth="1"/>
    <col min="9" max="11" width="11.28515625" style="2" customWidth="1"/>
    <col min="12" max="12" width="14.7109375" style="2" customWidth="1"/>
    <col min="13" max="13" width="15" style="2" customWidth="1"/>
    <col min="14" max="15" width="17.5703125" style="2" customWidth="1"/>
    <col min="16" max="16" width="16.42578125" style="2" customWidth="1"/>
    <col min="17" max="17" width="17.140625" style="2" customWidth="1"/>
    <col min="18" max="18" width="6.42578125" style="2" hidden="1" customWidth="1"/>
    <col min="19" max="19" width="4.42578125" style="2" hidden="1" customWidth="1"/>
    <col min="20" max="23" width="15.140625" style="2" hidden="1" customWidth="1"/>
    <col min="24" max="28" width="11.42578125" style="2"/>
    <col min="29" max="29" width="7.85546875" style="2" customWidth="1"/>
    <col min="30" max="30" width="9.28515625" style="2" customWidth="1"/>
    <col min="31" max="16384" width="11.42578125" style="2"/>
  </cols>
  <sheetData>
    <row r="1" spans="1:25" ht="25.5" customHeight="1" x14ac:dyDescent="0.2">
      <c r="A1" s="447"/>
      <c r="B1" s="448"/>
      <c r="C1" s="457" t="s">
        <v>158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9"/>
      <c r="P1" s="1" t="s">
        <v>0</v>
      </c>
      <c r="Q1" s="342">
        <f ca="1">TODAY()</f>
        <v>42142</v>
      </c>
    </row>
    <row r="2" spans="1:25" ht="12.75" customHeight="1" x14ac:dyDescent="0.2">
      <c r="A2" s="449"/>
      <c r="B2" s="450"/>
      <c r="C2" s="460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2"/>
      <c r="P2" s="3" t="s">
        <v>1</v>
      </c>
      <c r="Q2" s="161" t="s">
        <v>133</v>
      </c>
    </row>
    <row r="3" spans="1:25" ht="16.5" customHeight="1" thickBot="1" x14ac:dyDescent="0.3">
      <c r="A3" s="449"/>
      <c r="B3" s="450"/>
      <c r="C3" s="463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5"/>
      <c r="P3" s="3" t="s">
        <v>4</v>
      </c>
      <c r="Q3" s="198" t="s">
        <v>165</v>
      </c>
    </row>
    <row r="4" spans="1:25" ht="38.25" customHeight="1" thickBot="1" x14ac:dyDescent="0.25">
      <c r="A4" s="449"/>
      <c r="B4" s="450"/>
      <c r="C4" s="453" t="s">
        <v>107</v>
      </c>
      <c r="D4" s="454"/>
      <c r="E4" s="455" t="s">
        <v>194</v>
      </c>
      <c r="F4" s="456"/>
      <c r="G4" s="466" t="s">
        <v>6</v>
      </c>
      <c r="H4" s="429" t="s">
        <v>195</v>
      </c>
      <c r="I4" s="429"/>
      <c r="J4" s="429"/>
      <c r="K4" s="429"/>
      <c r="L4" s="429"/>
      <c r="M4" s="429"/>
      <c r="N4" s="430"/>
      <c r="O4" s="5" t="s">
        <v>7</v>
      </c>
      <c r="P4" s="6" t="s">
        <v>8</v>
      </c>
      <c r="Q4" s="199" t="str">
        <f>CONCATENATE(A114," ≠ ",C114,"x",E114)</f>
        <v>4 ≠ 610x254</v>
      </c>
    </row>
    <row r="5" spans="1:25" ht="24" customHeight="1" thickBot="1" x14ac:dyDescent="0.25">
      <c r="A5" s="451"/>
      <c r="B5" s="452"/>
      <c r="C5" s="468"/>
      <c r="D5" s="469"/>
      <c r="E5" s="469"/>
      <c r="F5" s="470"/>
      <c r="G5" s="467"/>
      <c r="H5" s="431"/>
      <c r="I5" s="431"/>
      <c r="J5" s="431"/>
      <c r="K5" s="431"/>
      <c r="L5" s="431"/>
      <c r="M5" s="431"/>
      <c r="N5" s="432"/>
      <c r="O5" s="160">
        <f>1000*(L9/L105)</f>
        <v>1311.4670785556723</v>
      </c>
      <c r="P5" s="6" t="s">
        <v>9</v>
      </c>
      <c r="Q5" s="332">
        <v>4.43</v>
      </c>
    </row>
    <row r="6" spans="1:25" ht="13.5" thickBo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25" ht="35.25" customHeight="1" x14ac:dyDescent="0.2">
      <c r="A7" s="640" t="s">
        <v>11</v>
      </c>
      <c r="B7" s="471" t="s">
        <v>12</v>
      </c>
      <c r="C7" s="472"/>
      <c r="D7" s="472"/>
      <c r="E7" s="472"/>
      <c r="F7" s="473"/>
      <c r="G7" s="486" t="s">
        <v>13</v>
      </c>
      <c r="H7" s="488" t="s">
        <v>14</v>
      </c>
      <c r="I7" s="486" t="s">
        <v>15</v>
      </c>
      <c r="J7" s="482" t="s">
        <v>16</v>
      </c>
      <c r="K7" s="483"/>
      <c r="L7" s="422" t="s">
        <v>17</v>
      </c>
      <c r="M7" s="424" t="s">
        <v>18</v>
      </c>
      <c r="N7" s="425"/>
      <c r="O7" s="424" t="s">
        <v>19</v>
      </c>
      <c r="P7" s="425"/>
      <c r="Q7" s="490" t="s">
        <v>20</v>
      </c>
    </row>
    <row r="8" spans="1:25" ht="30.75" thickBot="1" x14ac:dyDescent="0.25">
      <c r="A8" s="641"/>
      <c r="B8" s="474"/>
      <c r="C8" s="475"/>
      <c r="D8" s="475"/>
      <c r="E8" s="475"/>
      <c r="F8" s="476"/>
      <c r="G8" s="487"/>
      <c r="H8" s="489"/>
      <c r="I8" s="487"/>
      <c r="J8" s="484"/>
      <c r="K8" s="485"/>
      <c r="L8" s="423"/>
      <c r="M8" s="10" t="s">
        <v>21</v>
      </c>
      <c r="N8" s="10" t="s">
        <v>22</v>
      </c>
      <c r="O8" s="10" t="s">
        <v>21</v>
      </c>
      <c r="P8" s="10" t="s">
        <v>22</v>
      </c>
      <c r="Q8" s="491"/>
    </row>
    <row r="9" spans="1:25" ht="27" thickBot="1" x14ac:dyDescent="0.45">
      <c r="A9" s="11" t="s">
        <v>23</v>
      </c>
      <c r="B9" s="426" t="s">
        <v>117</v>
      </c>
      <c r="C9" s="427"/>
      <c r="D9" s="427"/>
      <c r="E9" s="427"/>
      <c r="F9" s="428"/>
      <c r="G9" s="12" t="s">
        <v>25</v>
      </c>
      <c r="H9" s="105">
        <v>915</v>
      </c>
      <c r="I9" s="13">
        <v>1</v>
      </c>
      <c r="J9" s="433">
        <v>7250</v>
      </c>
      <c r="K9" s="434"/>
      <c r="L9" s="99">
        <f>I9*J9</f>
        <v>7250</v>
      </c>
      <c r="M9" s="113">
        <f>'Synthèse-Prix'!E70</f>
        <v>14.074074074074073</v>
      </c>
      <c r="N9" s="113">
        <f>'Synthèse-Prix'!E70</f>
        <v>14.074074074074073</v>
      </c>
      <c r="O9" s="100">
        <f>L9*N9</f>
        <v>102037.03703703702</v>
      </c>
      <c r="P9" s="14">
        <f>L9*N9</f>
        <v>102037.03703703702</v>
      </c>
      <c r="Q9" s="15">
        <f>N9</f>
        <v>14.074074074074073</v>
      </c>
      <c r="Y9" s="382"/>
    </row>
    <row r="10" spans="1:25" ht="23.25" customHeight="1" thickBot="1" x14ac:dyDescent="0.25">
      <c r="A10" s="16" t="s">
        <v>26</v>
      </c>
      <c r="B10" s="477" t="s">
        <v>24</v>
      </c>
      <c r="C10" s="478"/>
      <c r="D10" s="478"/>
      <c r="E10" s="478"/>
      <c r="F10" s="479"/>
      <c r="G10" s="173">
        <f>(H9/2)^2*PI()/10000</f>
        <v>65.755497735042852</v>
      </c>
      <c r="H10" s="185">
        <f>J9/Q5</f>
        <v>1636.568848758465</v>
      </c>
      <c r="I10" s="17"/>
      <c r="J10" s="480" t="s">
        <v>2</v>
      </c>
      <c r="K10" s="481"/>
      <c r="L10" s="18">
        <v>0</v>
      </c>
      <c r="M10" s="19" t="s">
        <v>2</v>
      </c>
      <c r="N10" s="20" t="s">
        <v>2</v>
      </c>
      <c r="O10" s="21">
        <v>0</v>
      </c>
      <c r="P10" s="21">
        <v>0</v>
      </c>
      <c r="Q10" s="22" t="s">
        <v>2</v>
      </c>
    </row>
    <row r="11" spans="1:25" ht="12.75" hidden="1" customHeight="1" thickBot="1" x14ac:dyDescent="0.25">
      <c r="A11" s="536" t="s">
        <v>24</v>
      </c>
      <c r="B11" s="539"/>
      <c r="C11" s="23">
        <v>0</v>
      </c>
      <c r="D11" s="24">
        <v>0</v>
      </c>
      <c r="E11" s="24">
        <v>0</v>
      </c>
      <c r="F11" s="25">
        <v>0</v>
      </c>
      <c r="G11" s="26" t="e">
        <v>#VALUE!</v>
      </c>
      <c r="H11" s="27"/>
      <c r="I11" s="27"/>
      <c r="J11" s="27"/>
      <c r="K11" s="27"/>
      <c r="L11" s="435" t="e">
        <v>#VALUE!</v>
      </c>
      <c r="M11" s="28" t="s">
        <v>2</v>
      </c>
      <c r="N11" s="444" t="s">
        <v>2</v>
      </c>
      <c r="O11" s="495" t="s">
        <v>2</v>
      </c>
      <c r="P11" s="438">
        <v>0</v>
      </c>
      <c r="Q11" s="441">
        <v>0</v>
      </c>
    </row>
    <row r="12" spans="1:25" ht="12.75" hidden="1" customHeight="1" x14ac:dyDescent="0.2">
      <c r="A12" s="537"/>
      <c r="B12" s="539"/>
      <c r="C12" s="515"/>
      <c r="D12" s="516"/>
      <c r="E12" s="516"/>
      <c r="F12" s="516"/>
      <c r="G12" s="516"/>
      <c r="H12" s="517"/>
      <c r="I12" s="517"/>
      <c r="J12" s="517"/>
      <c r="K12" s="518"/>
      <c r="L12" s="436"/>
      <c r="M12" s="29" t="s">
        <v>24</v>
      </c>
      <c r="N12" s="445"/>
      <c r="O12" s="496"/>
      <c r="P12" s="439"/>
      <c r="Q12" s="442"/>
    </row>
    <row r="13" spans="1:25" ht="12.75" hidden="1" customHeight="1" x14ac:dyDescent="0.2">
      <c r="A13" s="537"/>
      <c r="B13" s="539"/>
      <c r="C13" s="519"/>
      <c r="D13" s="516"/>
      <c r="E13" s="516"/>
      <c r="F13" s="516"/>
      <c r="G13" s="516"/>
      <c r="H13" s="517"/>
      <c r="I13" s="517"/>
      <c r="J13" s="517"/>
      <c r="K13" s="518"/>
      <c r="L13" s="436"/>
      <c r="M13" s="524"/>
      <c r="N13" s="445"/>
      <c r="O13" s="496"/>
      <c r="P13" s="439"/>
      <c r="Q13" s="442"/>
    </row>
    <row r="14" spans="1:25" ht="15" hidden="1" customHeight="1" thickBot="1" x14ac:dyDescent="0.25">
      <c r="A14" s="538"/>
      <c r="B14" s="540"/>
      <c r="C14" s="520"/>
      <c r="D14" s="521"/>
      <c r="E14" s="521"/>
      <c r="F14" s="521"/>
      <c r="G14" s="521"/>
      <c r="H14" s="522"/>
      <c r="I14" s="522"/>
      <c r="J14" s="522"/>
      <c r="K14" s="523"/>
      <c r="L14" s="437"/>
      <c r="M14" s="525"/>
      <c r="N14" s="446"/>
      <c r="O14" s="497"/>
      <c r="P14" s="440"/>
      <c r="Q14" s="443"/>
    </row>
    <row r="15" spans="1:25" ht="38.25" customHeight="1" thickBot="1" x14ac:dyDescent="0.25">
      <c r="A15" s="492" t="s">
        <v>199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4"/>
      <c r="T15" s="184"/>
    </row>
    <row r="16" spans="1:25" ht="18.75" customHeight="1" thickBot="1" x14ac:dyDescent="0.25">
      <c r="A16" s="547" t="s">
        <v>29</v>
      </c>
      <c r="B16" s="550" t="s">
        <v>30</v>
      </c>
      <c r="C16" s="31" t="s">
        <v>15</v>
      </c>
      <c r="D16" s="32" t="s">
        <v>13</v>
      </c>
      <c r="E16" s="32" t="s">
        <v>187</v>
      </c>
      <c r="F16" s="33" t="s">
        <v>31</v>
      </c>
      <c r="G16" s="34" t="s">
        <v>186</v>
      </c>
      <c r="H16" s="504" t="s">
        <v>32</v>
      </c>
      <c r="I16" s="498" t="s">
        <v>33</v>
      </c>
      <c r="J16" s="501" t="s">
        <v>34</v>
      </c>
      <c r="K16" s="504" t="s">
        <v>35</v>
      </c>
      <c r="L16" s="551" t="s">
        <v>188</v>
      </c>
      <c r="M16" s="498" t="s">
        <v>36</v>
      </c>
      <c r="N16" s="507" t="s">
        <v>184</v>
      </c>
      <c r="O16" s="508"/>
      <c r="P16" s="541" t="s">
        <v>185</v>
      </c>
      <c r="Q16" s="542"/>
    </row>
    <row r="17" spans="1:23" ht="12.75" customHeight="1" x14ac:dyDescent="0.2">
      <c r="A17" s="548"/>
      <c r="B17" s="499"/>
      <c r="C17" s="526" t="s">
        <v>37</v>
      </c>
      <c r="D17" s="527"/>
      <c r="E17" s="527"/>
      <c r="F17" s="528"/>
      <c r="G17" s="529"/>
      <c r="H17" s="505"/>
      <c r="I17" s="499"/>
      <c r="J17" s="502"/>
      <c r="K17" s="505"/>
      <c r="L17" s="552"/>
      <c r="M17" s="554"/>
      <c r="N17" s="509"/>
      <c r="O17" s="510"/>
      <c r="P17" s="543"/>
      <c r="Q17" s="544"/>
    </row>
    <row r="18" spans="1:23" ht="12.75" customHeight="1" thickBot="1" x14ac:dyDescent="0.25">
      <c r="A18" s="548"/>
      <c r="B18" s="499"/>
      <c r="C18" s="530"/>
      <c r="D18" s="527"/>
      <c r="E18" s="527"/>
      <c r="F18" s="528"/>
      <c r="G18" s="531"/>
      <c r="H18" s="505"/>
      <c r="I18" s="499"/>
      <c r="J18" s="502"/>
      <c r="K18" s="505"/>
      <c r="L18" s="552"/>
      <c r="M18" s="513" t="s">
        <v>38</v>
      </c>
      <c r="N18" s="511"/>
      <c r="O18" s="512"/>
      <c r="P18" s="545"/>
      <c r="Q18" s="546"/>
    </row>
    <row r="19" spans="1:23" ht="17.25" customHeight="1" thickBot="1" x14ac:dyDescent="0.25">
      <c r="A19" s="549"/>
      <c r="B19" s="500"/>
      <c r="C19" s="532"/>
      <c r="D19" s="533"/>
      <c r="E19" s="533"/>
      <c r="F19" s="534"/>
      <c r="G19" s="535"/>
      <c r="H19" s="506"/>
      <c r="I19" s="500"/>
      <c r="J19" s="503"/>
      <c r="K19" s="506"/>
      <c r="L19" s="553"/>
      <c r="M19" s="514"/>
      <c r="N19" s="359" t="s">
        <v>21</v>
      </c>
      <c r="O19" s="360" t="s">
        <v>39</v>
      </c>
      <c r="P19" s="357" t="s">
        <v>21</v>
      </c>
      <c r="Q19" s="358" t="s">
        <v>39</v>
      </c>
    </row>
    <row r="20" spans="1:23" s="116" customFormat="1" ht="18.75" customHeight="1" thickBot="1" x14ac:dyDescent="0.3">
      <c r="A20" s="569" t="s">
        <v>40</v>
      </c>
      <c r="B20" s="570"/>
      <c r="C20" s="292">
        <f>I9</f>
        <v>1</v>
      </c>
      <c r="D20" s="293" t="s">
        <v>41</v>
      </c>
      <c r="E20" s="294">
        <f>H9</f>
        <v>915</v>
      </c>
      <c r="F20" s="295">
        <v>2330</v>
      </c>
      <c r="G20" s="296">
        <v>1000</v>
      </c>
      <c r="H20" s="128"/>
      <c r="I20" s="128"/>
      <c r="J20" s="128"/>
      <c r="K20" s="128"/>
      <c r="L20" s="571">
        <f>L9</f>
        <v>7250</v>
      </c>
      <c r="M20" s="297">
        <v>60</v>
      </c>
      <c r="N20" s="557"/>
      <c r="O20" s="566"/>
      <c r="P20" s="560">
        <v>0</v>
      </c>
      <c r="Q20" s="563">
        <v>0</v>
      </c>
    </row>
    <row r="21" spans="1:23" s="116" customFormat="1" ht="18.75" customHeight="1" x14ac:dyDescent="0.25">
      <c r="A21" s="398"/>
      <c r="B21" s="555"/>
      <c r="C21" s="574"/>
      <c r="D21" s="575"/>
      <c r="E21" s="575"/>
      <c r="F21" s="575"/>
      <c r="G21" s="575"/>
      <c r="H21" s="575"/>
      <c r="I21" s="575"/>
      <c r="J21" s="575"/>
      <c r="K21" s="576"/>
      <c r="L21" s="572"/>
      <c r="M21" s="130" t="s">
        <v>42</v>
      </c>
      <c r="N21" s="558"/>
      <c r="O21" s="567"/>
      <c r="P21" s="561"/>
      <c r="Q21" s="564"/>
    </row>
    <row r="22" spans="1:23" s="116" customFormat="1" ht="18.75" customHeight="1" x14ac:dyDescent="0.2">
      <c r="A22" s="398"/>
      <c r="B22" s="555"/>
      <c r="C22" s="574"/>
      <c r="D22" s="575"/>
      <c r="E22" s="575"/>
      <c r="F22" s="575"/>
      <c r="G22" s="575"/>
      <c r="H22" s="575"/>
      <c r="I22" s="575"/>
      <c r="J22" s="575"/>
      <c r="K22" s="576"/>
      <c r="L22" s="572"/>
      <c r="M22" s="580"/>
      <c r="N22" s="558"/>
      <c r="O22" s="567"/>
      <c r="P22" s="561"/>
      <c r="Q22" s="564"/>
    </row>
    <row r="23" spans="1:23" s="116" customFormat="1" ht="18.75" customHeight="1" x14ac:dyDescent="0.2">
      <c r="A23" s="399"/>
      <c r="B23" s="556"/>
      <c r="C23" s="577"/>
      <c r="D23" s="578"/>
      <c r="E23" s="578"/>
      <c r="F23" s="578"/>
      <c r="G23" s="578"/>
      <c r="H23" s="578"/>
      <c r="I23" s="578"/>
      <c r="J23" s="578"/>
      <c r="K23" s="579"/>
      <c r="L23" s="573"/>
      <c r="M23" s="581"/>
      <c r="N23" s="559"/>
      <c r="O23" s="568"/>
      <c r="P23" s="562"/>
      <c r="Q23" s="565"/>
    </row>
    <row r="24" spans="1:23" s="116" customFormat="1" ht="18.75" customHeight="1" thickBot="1" x14ac:dyDescent="0.3">
      <c r="A24" s="397" t="s">
        <v>114</v>
      </c>
      <c r="B24" s="555" t="s">
        <v>115</v>
      </c>
      <c r="C24" s="141">
        <v>1</v>
      </c>
      <c r="D24" s="142" t="s">
        <v>41</v>
      </c>
      <c r="E24" s="174">
        <f>E20</f>
        <v>915</v>
      </c>
      <c r="F24" s="143">
        <f>F20</f>
        <v>2330</v>
      </c>
      <c r="G24" s="175">
        <f>1000*L20/(L20-(H24+I24+J24+K24))</f>
        <v>1010.10101010101</v>
      </c>
      <c r="H24" s="132">
        <f>L20*H25</f>
        <v>72.5</v>
      </c>
      <c r="I24" s="132"/>
      <c r="J24" s="132"/>
      <c r="K24" s="132"/>
      <c r="L24" s="582">
        <f>L20-H24-I24-J24-K24</f>
        <v>7177.5</v>
      </c>
      <c r="M24" s="129">
        <f>60*(H26/J26)+H27*60</f>
        <v>540</v>
      </c>
      <c r="N24" s="406">
        <f>VLOOKUP($B24,Feuil1!$A$3:$D$10,3)</f>
        <v>108.511</v>
      </c>
      <c r="O24" s="409">
        <f>VLOOKUP($B24,Feuil1!$A$3:$D$10,2)</f>
        <v>59.978797177467541</v>
      </c>
      <c r="P24" s="390">
        <f>N24*M24/60</f>
        <v>976.59899999999993</v>
      </c>
      <c r="Q24" s="391">
        <f>O24*M24/60</f>
        <v>539.80917459720786</v>
      </c>
    </row>
    <row r="25" spans="1:23" s="116" customFormat="1" ht="18.75" customHeight="1" x14ac:dyDescent="0.25">
      <c r="A25" s="398"/>
      <c r="B25" s="555"/>
      <c r="C25" s="134"/>
      <c r="D25" s="135"/>
      <c r="E25" s="136"/>
      <c r="F25" s="136"/>
      <c r="G25" s="156" t="s">
        <v>131</v>
      </c>
      <c r="H25" s="157">
        <v>0.01</v>
      </c>
      <c r="I25" s="138"/>
      <c r="J25" s="138"/>
      <c r="K25" s="139"/>
      <c r="L25" s="583"/>
      <c r="M25" s="130" t="s">
        <v>42</v>
      </c>
      <c r="N25" s="407"/>
      <c r="O25" s="410"/>
      <c r="P25" s="412"/>
      <c r="Q25" s="392"/>
    </row>
    <row r="26" spans="1:23" s="116" customFormat="1" ht="18.75" customHeight="1" x14ac:dyDescent="0.2">
      <c r="A26" s="398"/>
      <c r="B26" s="555"/>
      <c r="C26" s="134"/>
      <c r="D26" s="344" t="s">
        <v>134</v>
      </c>
      <c r="E26" s="162"/>
      <c r="F26" s="176"/>
      <c r="G26" s="163" t="s">
        <v>135</v>
      </c>
      <c r="H26" s="164">
        <v>20</v>
      </c>
      <c r="I26" s="165" t="s">
        <v>136</v>
      </c>
      <c r="J26" s="642">
        <v>4</v>
      </c>
      <c r="K26" s="643"/>
      <c r="L26" s="583"/>
      <c r="M26" s="419"/>
      <c r="N26" s="407"/>
      <c r="O26" s="410"/>
      <c r="P26" s="412"/>
      <c r="Q26" s="392"/>
    </row>
    <row r="27" spans="1:23" s="116" customFormat="1" ht="18.75" customHeight="1" x14ac:dyDescent="0.2">
      <c r="A27" s="399"/>
      <c r="B27" s="556"/>
      <c r="C27" s="177"/>
      <c r="D27" s="178"/>
      <c r="E27" s="178"/>
      <c r="F27" s="178"/>
      <c r="G27" s="179" t="s">
        <v>137</v>
      </c>
      <c r="H27" s="180">
        <v>4</v>
      </c>
      <c r="I27" s="171"/>
      <c r="J27" s="171"/>
      <c r="K27" s="181"/>
      <c r="L27" s="584"/>
      <c r="M27" s="420"/>
      <c r="N27" s="408"/>
      <c r="O27" s="411"/>
      <c r="P27" s="412"/>
      <c r="Q27" s="392"/>
    </row>
    <row r="28" spans="1:23" s="116" customFormat="1" ht="18.75" customHeight="1" thickBot="1" x14ac:dyDescent="0.3">
      <c r="A28" s="644" t="s">
        <v>139</v>
      </c>
      <c r="B28" s="647" t="s">
        <v>116</v>
      </c>
      <c r="C28" s="141">
        <v>1</v>
      </c>
      <c r="D28" s="308" t="s">
        <v>140</v>
      </c>
      <c r="E28" s="308">
        <v>930</v>
      </c>
      <c r="F28" s="143">
        <f>100*(K30/$Q$5)/E30</f>
        <v>2261.2535803709729</v>
      </c>
      <c r="G28" s="175">
        <f>1000*L24/(L24-(H28+I28+J28+K28))</f>
        <v>1000</v>
      </c>
      <c r="H28" s="132"/>
      <c r="I28" s="132"/>
      <c r="J28" s="132"/>
      <c r="K28" s="132"/>
      <c r="L28" s="582">
        <f>L24-H28-I28-J28-K28</f>
        <v>7177.5</v>
      </c>
      <c r="M28" s="133">
        <v>40</v>
      </c>
      <c r="N28" s="406">
        <f>VLOOKUP($B28,Feuil1!$A$3:$D$10,3)</f>
        <v>1571.1869999999999</v>
      </c>
      <c r="O28" s="409">
        <f>VLOOKUP($B28,Feuil1!$A$3:$D$10,2)</f>
        <v>562.68632536441885</v>
      </c>
      <c r="P28" s="390">
        <f>N28*M28/60</f>
        <v>1047.4579999999999</v>
      </c>
      <c r="Q28" s="391">
        <f>O28*M28/60</f>
        <v>375.12421690961253</v>
      </c>
      <c r="T28" s="182" t="s">
        <v>118</v>
      </c>
      <c r="U28" s="182" t="s">
        <v>140</v>
      </c>
      <c r="V28" s="182" t="s">
        <v>159</v>
      </c>
      <c r="W28" s="182" t="s">
        <v>141</v>
      </c>
    </row>
    <row r="29" spans="1:23" s="116" customFormat="1" ht="18.75" customHeight="1" x14ac:dyDescent="0.3">
      <c r="A29" s="645"/>
      <c r="B29" s="555"/>
      <c r="C29" s="166"/>
      <c r="D29" s="309"/>
      <c r="E29" s="230"/>
      <c r="F29" s="165"/>
      <c r="G29" s="165"/>
      <c r="H29" s="138"/>
      <c r="I29" s="138"/>
      <c r="J29" s="138"/>
      <c r="K29" s="139"/>
      <c r="L29" s="583"/>
      <c r="M29" s="130" t="s">
        <v>42</v>
      </c>
      <c r="N29" s="407"/>
      <c r="O29" s="410"/>
      <c r="P29" s="412"/>
      <c r="Q29" s="392"/>
      <c r="T29" s="183">
        <f>((E28^2-2*((E28*(SQRT(2)-1.25)/SQRT(2))^2))/10000)</f>
        <v>84.157702524122485</v>
      </c>
      <c r="U29" s="183">
        <f>E28^2*TAN(PI()/8)*2/10000</f>
        <v>71.650662019297982</v>
      </c>
      <c r="V29" s="183">
        <f>(E28*E29/10000)</f>
        <v>0</v>
      </c>
      <c r="W29" s="183">
        <f>(E28/2)^2*PI()/10000</f>
        <v>67.929087152245302</v>
      </c>
    </row>
    <row r="30" spans="1:23" s="116" customFormat="1" ht="18.75" customHeight="1" x14ac:dyDescent="0.2">
      <c r="A30" s="645"/>
      <c r="B30" s="555"/>
      <c r="C30" s="166"/>
      <c r="D30" s="309" t="s">
        <v>132</v>
      </c>
      <c r="E30" s="310">
        <f>HLOOKUP(D28,T28:V29,2)</f>
        <v>71.650662019297982</v>
      </c>
      <c r="F30" s="169"/>
      <c r="G30" s="170"/>
      <c r="H30" s="170"/>
      <c r="I30" s="170"/>
      <c r="J30" s="252" t="s">
        <v>147</v>
      </c>
      <c r="K30" s="311">
        <f>L28/C28</f>
        <v>7177.5</v>
      </c>
      <c r="L30" s="583"/>
      <c r="M30" s="419"/>
      <c r="N30" s="407"/>
      <c r="O30" s="410"/>
      <c r="P30" s="412"/>
      <c r="Q30" s="392"/>
    </row>
    <row r="31" spans="1:23" s="116" customFormat="1" ht="18.75" customHeight="1" x14ac:dyDescent="0.2">
      <c r="A31" s="646"/>
      <c r="B31" s="556"/>
      <c r="C31" s="167"/>
      <c r="D31" s="305" t="s">
        <v>166</v>
      </c>
      <c r="E31" s="307"/>
      <c r="F31" s="304"/>
      <c r="G31" s="305"/>
      <c r="H31" s="140"/>
      <c r="I31" s="140"/>
      <c r="J31" s="186" t="s">
        <v>138</v>
      </c>
      <c r="K31" s="306"/>
      <c r="L31" s="584"/>
      <c r="M31" s="420"/>
      <c r="N31" s="408"/>
      <c r="O31" s="411"/>
      <c r="P31" s="412"/>
      <c r="Q31" s="392"/>
    </row>
    <row r="32" spans="1:23" s="116" customFormat="1" ht="18.75" customHeight="1" thickBot="1" x14ac:dyDescent="0.3">
      <c r="A32" s="397" t="s">
        <v>114</v>
      </c>
      <c r="B32" s="555" t="s">
        <v>115</v>
      </c>
      <c r="C32" s="131">
        <f>C28</f>
        <v>1</v>
      </c>
      <c r="D32" s="131" t="s">
        <v>118</v>
      </c>
      <c r="E32" s="131">
        <f>E28</f>
        <v>930</v>
      </c>
      <c r="F32" s="254">
        <f>F28</f>
        <v>2261.2535803709729</v>
      </c>
      <c r="G32" s="158">
        <f>1000*L28/(L28-(H32+I32+J32+K32))</f>
        <v>1004.0160642570281</v>
      </c>
      <c r="H32" s="159">
        <f>L28*H33</f>
        <v>28.71</v>
      </c>
      <c r="I32" s="159"/>
      <c r="J32" s="159"/>
      <c r="K32" s="159"/>
      <c r="L32" s="582">
        <f>L28-H32-I32-J32-K32</f>
        <v>7148.79</v>
      </c>
      <c r="M32" s="133">
        <f>(H34*60)/J34+(H35+60)</f>
        <v>482.5</v>
      </c>
      <c r="N32" s="406">
        <f>VLOOKUP($B32,Feuil1!$A$3:$D$10,3)</f>
        <v>108.511</v>
      </c>
      <c r="O32" s="409">
        <f>VLOOKUP($B32,Feuil1!$A$3:$D$10,2)</f>
        <v>59.978797177467541</v>
      </c>
      <c r="P32" s="390">
        <f>N32*M32/60</f>
        <v>872.60929166666654</v>
      </c>
      <c r="Q32" s="391">
        <f>O32*M32/60</f>
        <v>482.32949396880144</v>
      </c>
    </row>
    <row r="33" spans="1:23" s="116" customFormat="1" ht="18.75" customHeight="1" x14ac:dyDescent="0.25">
      <c r="A33" s="398"/>
      <c r="B33" s="555"/>
      <c r="C33" s="314"/>
      <c r="D33" s="315"/>
      <c r="E33" s="252"/>
      <c r="F33" s="253"/>
      <c r="G33" s="316" t="s">
        <v>157</v>
      </c>
      <c r="H33" s="317">
        <v>4.0000000000000001E-3</v>
      </c>
      <c r="I33" s="165"/>
      <c r="J33" s="165"/>
      <c r="K33" s="318"/>
      <c r="L33" s="583"/>
      <c r="M33" s="130" t="s">
        <v>42</v>
      </c>
      <c r="N33" s="407"/>
      <c r="O33" s="410"/>
      <c r="P33" s="412"/>
      <c r="Q33" s="392"/>
    </row>
    <row r="34" spans="1:23" s="116" customFormat="1" ht="18.75" customHeight="1" x14ac:dyDescent="0.2">
      <c r="A34" s="398"/>
      <c r="B34" s="555"/>
      <c r="C34" s="314"/>
      <c r="D34" s="344">
        <v>940</v>
      </c>
      <c r="E34" s="252"/>
      <c r="F34" s="319"/>
      <c r="G34" s="163" t="s">
        <v>135</v>
      </c>
      <c r="H34" s="164">
        <v>14</v>
      </c>
      <c r="I34" s="165" t="s">
        <v>136</v>
      </c>
      <c r="J34" s="663">
        <v>2</v>
      </c>
      <c r="K34" s="664"/>
      <c r="L34" s="583"/>
      <c r="M34" s="419"/>
      <c r="N34" s="407"/>
      <c r="O34" s="410"/>
      <c r="P34" s="412"/>
      <c r="Q34" s="392"/>
    </row>
    <row r="35" spans="1:23" s="116" customFormat="1" ht="18.75" customHeight="1" x14ac:dyDescent="0.2">
      <c r="A35" s="399"/>
      <c r="B35" s="556"/>
      <c r="C35" s="314"/>
      <c r="D35" s="315"/>
      <c r="E35" s="315"/>
      <c r="F35" s="315"/>
      <c r="G35" s="163" t="s">
        <v>137</v>
      </c>
      <c r="H35" s="164">
        <v>2.5</v>
      </c>
      <c r="I35" s="165" t="s">
        <v>142</v>
      </c>
      <c r="J35" s="165"/>
      <c r="K35" s="318"/>
      <c r="L35" s="584"/>
      <c r="M35" s="420"/>
      <c r="N35" s="408"/>
      <c r="O35" s="411"/>
      <c r="P35" s="412"/>
      <c r="Q35" s="392"/>
    </row>
    <row r="36" spans="1:23" s="116" customFormat="1" ht="18.75" customHeight="1" thickBot="1" x14ac:dyDescent="0.3">
      <c r="A36" s="644" t="s">
        <v>148</v>
      </c>
      <c r="B36" s="647" t="s">
        <v>116</v>
      </c>
      <c r="C36" s="141">
        <v>1</v>
      </c>
      <c r="D36" s="142" t="s">
        <v>118</v>
      </c>
      <c r="E36" s="142">
        <v>710</v>
      </c>
      <c r="F36" s="143">
        <f>100*(K39/$Q$5)/E37</f>
        <v>3289.910945122434</v>
      </c>
      <c r="G36" s="175">
        <f>1000*L32/(L32-(H36+I36+J36+K36))</f>
        <v>1000</v>
      </c>
      <c r="H36" s="132"/>
      <c r="I36" s="132"/>
      <c r="J36" s="132"/>
      <c r="K36" s="132"/>
      <c r="L36" s="582">
        <f>L32-H36-I36-J36-K36</f>
        <v>7148.79</v>
      </c>
      <c r="M36" s="133">
        <v>40</v>
      </c>
      <c r="N36" s="406">
        <f>VLOOKUP($B36,Feuil1!$A$3:$D$10,3)</f>
        <v>1571.1869999999999</v>
      </c>
      <c r="O36" s="409">
        <f>VLOOKUP($B36,Feuil1!$A$3:$D$10,2)</f>
        <v>562.68632536441885</v>
      </c>
      <c r="P36" s="390">
        <f>N36*M36/60</f>
        <v>1047.4579999999999</v>
      </c>
      <c r="Q36" s="391">
        <f>O36*M36/60</f>
        <v>375.12421690961253</v>
      </c>
      <c r="T36" s="182" t="s">
        <v>118</v>
      </c>
      <c r="U36" s="182" t="s">
        <v>140</v>
      </c>
      <c r="V36" s="182" t="s">
        <v>159</v>
      </c>
      <c r="W36" s="182" t="s">
        <v>141</v>
      </c>
    </row>
    <row r="37" spans="1:23" s="116" customFormat="1" ht="18.75" customHeight="1" x14ac:dyDescent="0.3">
      <c r="A37" s="645"/>
      <c r="B37" s="555"/>
      <c r="C37" s="166"/>
      <c r="D37" s="162" t="s">
        <v>132</v>
      </c>
      <c r="E37" s="168">
        <f>HLOOKUP(D36,T36:W37,2)</f>
        <v>49.050639198069305</v>
      </c>
      <c r="F37" s="170"/>
      <c r="G37" s="170"/>
      <c r="H37" s="170"/>
      <c r="I37" s="170"/>
      <c r="J37" s="138"/>
      <c r="K37" s="139"/>
      <c r="L37" s="583"/>
      <c r="M37" s="130" t="s">
        <v>42</v>
      </c>
      <c r="N37" s="407"/>
      <c r="O37" s="410"/>
      <c r="P37" s="412"/>
      <c r="Q37" s="392"/>
      <c r="T37" s="183">
        <f>((E36^2-2*((E36*(SQRT(2)-1.25)/SQRT(2))^2))/10000)</f>
        <v>49.050639198069305</v>
      </c>
      <c r="U37" s="183">
        <f>E36^2*TAN(PI()/8)*2/10000</f>
        <v>41.761011358455441</v>
      </c>
      <c r="V37" s="183" t="e">
        <f>(E36*#REF!/10000)</f>
        <v>#REF!</v>
      </c>
      <c r="W37" s="183">
        <f>(E36/2)^2*PI()/10000</f>
        <v>39.591921416865368</v>
      </c>
    </row>
    <row r="38" spans="1:23" s="116" customFormat="1" ht="18.75" customHeight="1" x14ac:dyDescent="0.2">
      <c r="A38" s="645"/>
      <c r="B38" s="555"/>
      <c r="C38" s="166"/>
      <c r="D38" s="170"/>
      <c r="E38" s="170"/>
      <c r="F38" s="170"/>
      <c r="G38" s="170"/>
      <c r="H38" s="330" t="s">
        <v>138</v>
      </c>
      <c r="I38" s="331">
        <f>E18/E37</f>
        <v>0</v>
      </c>
      <c r="J38" s="138"/>
      <c r="K38" s="139"/>
      <c r="L38" s="583"/>
      <c r="M38" s="419"/>
      <c r="N38" s="407"/>
      <c r="O38" s="410"/>
      <c r="P38" s="412"/>
      <c r="Q38" s="392"/>
    </row>
    <row r="39" spans="1:23" s="116" customFormat="1" ht="18.75" customHeight="1" x14ac:dyDescent="0.2">
      <c r="A39" s="646"/>
      <c r="B39" s="556"/>
      <c r="C39" s="170"/>
      <c r="D39" s="305" t="s">
        <v>166</v>
      </c>
      <c r="E39" s="329"/>
      <c r="F39" s="170"/>
      <c r="G39" s="170"/>
      <c r="H39" s="170"/>
      <c r="I39" s="329"/>
      <c r="J39" s="252" t="s">
        <v>147</v>
      </c>
      <c r="K39" s="312">
        <f>L36/C36</f>
        <v>7148.79</v>
      </c>
      <c r="L39" s="584"/>
      <c r="M39" s="420"/>
      <c r="N39" s="408"/>
      <c r="O39" s="411"/>
      <c r="P39" s="412"/>
      <c r="Q39" s="392"/>
    </row>
    <row r="40" spans="1:23" s="116" customFormat="1" ht="18.75" customHeight="1" thickBot="1" x14ac:dyDescent="0.25">
      <c r="A40" s="397" t="s">
        <v>154</v>
      </c>
      <c r="B40" s="652" t="s">
        <v>167</v>
      </c>
      <c r="C40" s="141">
        <f>C36</f>
        <v>1</v>
      </c>
      <c r="D40" s="141" t="str">
        <f>D36</f>
        <v>CAA</v>
      </c>
      <c r="E40" s="141">
        <f>E36</f>
        <v>710</v>
      </c>
      <c r="F40" s="257">
        <f>F36</f>
        <v>3289.910945122434</v>
      </c>
      <c r="G40" s="328">
        <f>1000*L28/(L28-(H40+I40+J40+K40))</f>
        <v>1000</v>
      </c>
      <c r="H40" s="228"/>
      <c r="I40" s="228"/>
      <c r="J40" s="228"/>
      <c r="K40" s="228"/>
      <c r="L40" s="582">
        <f>L36-H40-I40-J40-K40</f>
        <v>7148.79</v>
      </c>
      <c r="M40" s="219"/>
      <c r="N40" s="384">
        <v>0.05</v>
      </c>
      <c r="O40" s="387">
        <f>N40</f>
        <v>0.05</v>
      </c>
      <c r="P40" s="390">
        <f>N40*$L40</f>
        <v>357.43950000000001</v>
      </c>
      <c r="Q40" s="391">
        <f>O40*$L40</f>
        <v>357.43950000000001</v>
      </c>
    </row>
    <row r="41" spans="1:23" s="116" customFormat="1" ht="18.75" customHeight="1" x14ac:dyDescent="0.2">
      <c r="A41" s="398"/>
      <c r="B41" s="653"/>
      <c r="C41" s="220"/>
      <c r="D41" s="221"/>
      <c r="E41" s="221"/>
      <c r="F41" s="221"/>
      <c r="G41" s="238"/>
      <c r="H41" s="222"/>
      <c r="I41" s="223"/>
      <c r="J41" s="224"/>
      <c r="K41" s="225"/>
      <c r="L41" s="583"/>
      <c r="M41" s="226"/>
      <c r="N41" s="385"/>
      <c r="O41" s="417"/>
      <c r="P41" s="390"/>
      <c r="Q41" s="392"/>
    </row>
    <row r="42" spans="1:23" s="116" customFormat="1" ht="18.75" customHeight="1" x14ac:dyDescent="0.2">
      <c r="A42" s="398"/>
      <c r="B42" s="653"/>
      <c r="C42" s="239"/>
      <c r="D42" s="238"/>
      <c r="E42" s="240"/>
      <c r="F42" s="227"/>
      <c r="G42" s="238"/>
      <c r="H42" s="240"/>
      <c r="I42" s="227"/>
      <c r="J42" s="224"/>
      <c r="K42" s="225"/>
      <c r="L42" s="583"/>
      <c r="M42" s="393"/>
      <c r="N42" s="385"/>
      <c r="O42" s="417"/>
      <c r="P42" s="390"/>
      <c r="Q42" s="392"/>
    </row>
    <row r="43" spans="1:23" s="116" customFormat="1" ht="18.75" customHeight="1" x14ac:dyDescent="0.2">
      <c r="A43" s="399"/>
      <c r="B43" s="654"/>
      <c r="C43" s="241"/>
      <c r="D43" s="242"/>
      <c r="E43" s="243"/>
      <c r="F43" s="244"/>
      <c r="G43" s="234"/>
      <c r="H43" s="235"/>
      <c r="I43" s="235"/>
      <c r="J43" s="235"/>
      <c r="K43" s="237"/>
      <c r="L43" s="584"/>
      <c r="M43" s="394"/>
      <c r="N43" s="386"/>
      <c r="O43" s="418"/>
      <c r="P43" s="390"/>
      <c r="Q43" s="392"/>
    </row>
    <row r="44" spans="1:23" ht="18.75" thickBot="1" x14ac:dyDescent="0.3">
      <c r="A44" s="397" t="s">
        <v>155</v>
      </c>
      <c r="B44" s="652" t="s">
        <v>163</v>
      </c>
      <c r="C44" s="141">
        <v>2</v>
      </c>
      <c r="D44" s="141" t="str">
        <f>D40</f>
        <v>CAA</v>
      </c>
      <c r="E44" s="141">
        <f>E40</f>
        <v>710</v>
      </c>
      <c r="F44" s="257">
        <f>(F40-2*F46)/C44</f>
        <v>1644.955472561217</v>
      </c>
      <c r="G44" s="175">
        <f>1000*L40/(L44-(H44+I44+J44+K44))</f>
        <v>1000.9736177149223</v>
      </c>
      <c r="H44" s="249"/>
      <c r="I44" s="228">
        <f>(C44-1)*E37*J46/100*$Q$5</f>
        <v>3.4767093063591528</v>
      </c>
      <c r="J44" s="228">
        <f>$Q$5*E45*F46*2/100</f>
        <v>0</v>
      </c>
      <c r="K44" s="249"/>
      <c r="L44" s="582">
        <f>L40-H44-I44-J44-K44</f>
        <v>7145.3132906936407</v>
      </c>
      <c r="M44" s="133"/>
      <c r="N44" s="655">
        <v>230</v>
      </c>
      <c r="O44" s="658">
        <f>N44</f>
        <v>230</v>
      </c>
      <c r="P44" s="390">
        <f>N44</f>
        <v>230</v>
      </c>
      <c r="Q44" s="391">
        <f>O44</f>
        <v>230</v>
      </c>
      <c r="T44" s="182" t="s">
        <v>118</v>
      </c>
      <c r="U44" s="182" t="s">
        <v>140</v>
      </c>
      <c r="V44" s="182" t="s">
        <v>159</v>
      </c>
      <c r="W44" s="182" t="s">
        <v>141</v>
      </c>
    </row>
    <row r="45" spans="1:23" ht="15" customHeight="1" x14ac:dyDescent="0.3">
      <c r="A45" s="398"/>
      <c r="B45" s="653"/>
      <c r="C45" s="229"/>
      <c r="D45" s="162" t="s">
        <v>132</v>
      </c>
      <c r="E45" s="168">
        <f>E37</f>
        <v>49.050639198069305</v>
      </c>
      <c r="F45" s="221"/>
      <c r="G45" s="221"/>
      <c r="H45" s="221"/>
      <c r="I45" s="232"/>
      <c r="J45" s="395"/>
      <c r="K45" s="396"/>
      <c r="L45" s="583"/>
      <c r="M45" s="133" t="s">
        <v>42</v>
      </c>
      <c r="N45" s="656"/>
      <c r="O45" s="659"/>
      <c r="P45" s="412"/>
      <c r="Q45" s="392"/>
      <c r="T45" s="183">
        <f>((E44^2-2*((E44*(SQRT(2)-1.25)/SQRT(2))^2))/10000)</f>
        <v>49.050639198069305</v>
      </c>
      <c r="U45" s="183">
        <f>E44^2*TAN(PI()/8)*2/10000</f>
        <v>41.761011358455441</v>
      </c>
      <c r="V45" s="183">
        <f>(E44*E45/10000)</f>
        <v>3.4825953830629208</v>
      </c>
      <c r="W45" s="183">
        <f>(E44/2)^2*PI()/10000</f>
        <v>39.591921416865368</v>
      </c>
    </row>
    <row r="46" spans="1:23" ht="15" customHeight="1" x14ac:dyDescent="0.2">
      <c r="A46" s="398"/>
      <c r="B46" s="653"/>
      <c r="C46" s="229"/>
      <c r="D46" s="221"/>
      <c r="E46" s="245" t="s">
        <v>145</v>
      </c>
      <c r="F46" s="246">
        <v>0</v>
      </c>
      <c r="G46" s="221"/>
      <c r="H46" s="221"/>
      <c r="I46" s="232" t="s">
        <v>146</v>
      </c>
      <c r="J46" s="247">
        <v>1.6</v>
      </c>
      <c r="K46" s="248"/>
      <c r="L46" s="583"/>
      <c r="M46" s="650"/>
      <c r="N46" s="656"/>
      <c r="O46" s="659"/>
      <c r="P46" s="412"/>
      <c r="Q46" s="392"/>
    </row>
    <row r="47" spans="1:23" ht="15" customHeight="1" x14ac:dyDescent="0.2">
      <c r="A47" s="399"/>
      <c r="B47" s="654"/>
      <c r="C47" s="346"/>
      <c r="D47" s="347"/>
      <c r="E47" s="347"/>
      <c r="F47" s="347"/>
      <c r="G47" s="250"/>
      <c r="H47" s="250"/>
      <c r="I47" s="236" t="s">
        <v>147</v>
      </c>
      <c r="J47" s="258">
        <f>L44/C44</f>
        <v>3572.6566453468204</v>
      </c>
      <c r="K47" s="251"/>
      <c r="L47" s="584"/>
      <c r="M47" s="651"/>
      <c r="N47" s="657"/>
      <c r="O47" s="660"/>
      <c r="P47" s="412"/>
      <c r="Q47" s="392"/>
    </row>
    <row r="48" spans="1:23" s="116" customFormat="1" ht="18.75" customHeight="1" thickBot="1" x14ac:dyDescent="0.25">
      <c r="A48" s="397" t="s">
        <v>154</v>
      </c>
      <c r="B48" s="652" t="s">
        <v>169</v>
      </c>
      <c r="C48" s="141">
        <f>C44</f>
        <v>2</v>
      </c>
      <c r="D48" s="141" t="str">
        <f>D44</f>
        <v>CAA</v>
      </c>
      <c r="E48" s="141">
        <f>E44</f>
        <v>710</v>
      </c>
      <c r="F48" s="257">
        <f>F44</f>
        <v>1644.955472561217</v>
      </c>
      <c r="G48" s="328">
        <f>1000*L44/(L44-(H48+I48+J48+K48))</f>
        <v>1000</v>
      </c>
      <c r="H48" s="228"/>
      <c r="I48" s="228"/>
      <c r="J48" s="228"/>
      <c r="K48" s="228"/>
      <c r="L48" s="582">
        <f>L44-H48-I48-J48-K48</f>
        <v>7145.3132906936407</v>
      </c>
      <c r="M48" s="219"/>
      <c r="N48" s="384">
        <v>0.05</v>
      </c>
      <c r="O48" s="387">
        <f>N48</f>
        <v>0.05</v>
      </c>
      <c r="P48" s="390">
        <f>N48*$L48</f>
        <v>357.26566453468206</v>
      </c>
      <c r="Q48" s="391">
        <f>O48*$L48</f>
        <v>357.26566453468206</v>
      </c>
    </row>
    <row r="49" spans="1:23" s="116" customFormat="1" ht="18.75" customHeight="1" x14ac:dyDescent="0.2">
      <c r="A49" s="398"/>
      <c r="B49" s="653"/>
      <c r="C49" s="220"/>
      <c r="D49" s="221"/>
      <c r="E49" s="221"/>
      <c r="F49" s="221"/>
      <c r="G49" s="238"/>
      <c r="H49" s="222"/>
      <c r="I49" s="223"/>
      <c r="J49" s="224"/>
      <c r="K49" s="225"/>
      <c r="L49" s="583"/>
      <c r="M49" s="226"/>
      <c r="N49" s="385"/>
      <c r="O49" s="417"/>
      <c r="P49" s="390"/>
      <c r="Q49" s="392"/>
    </row>
    <row r="50" spans="1:23" s="116" customFormat="1" ht="18.75" customHeight="1" x14ac:dyDescent="0.2">
      <c r="A50" s="398"/>
      <c r="B50" s="653"/>
      <c r="C50" s="239"/>
      <c r="D50" s="238"/>
      <c r="E50" s="240"/>
      <c r="F50" s="227"/>
      <c r="G50" s="238"/>
      <c r="H50" s="240"/>
      <c r="I50" s="227"/>
      <c r="J50" s="224"/>
      <c r="K50" s="225"/>
      <c r="L50" s="583"/>
      <c r="M50" s="393"/>
      <c r="N50" s="385"/>
      <c r="O50" s="417"/>
      <c r="P50" s="390"/>
      <c r="Q50" s="392"/>
    </row>
    <row r="51" spans="1:23" s="116" customFormat="1" ht="18.75" customHeight="1" x14ac:dyDescent="0.2">
      <c r="A51" s="399"/>
      <c r="B51" s="654"/>
      <c r="C51" s="241"/>
      <c r="D51" s="242"/>
      <c r="E51" s="243"/>
      <c r="F51" s="244"/>
      <c r="G51" s="234"/>
      <c r="H51" s="235"/>
      <c r="I51" s="235"/>
      <c r="J51" s="235"/>
      <c r="K51" s="237"/>
      <c r="L51" s="584"/>
      <c r="M51" s="394"/>
      <c r="N51" s="386"/>
      <c r="O51" s="418"/>
      <c r="P51" s="390"/>
      <c r="Q51" s="392"/>
    </row>
    <row r="52" spans="1:23" s="116" customFormat="1" ht="18.75" customHeight="1" thickBot="1" x14ac:dyDescent="0.3">
      <c r="A52" s="397" t="s">
        <v>155</v>
      </c>
      <c r="B52" s="414" t="s">
        <v>168</v>
      </c>
      <c r="C52" s="255">
        <f>C48</f>
        <v>2</v>
      </c>
      <c r="D52" s="255" t="str">
        <f>D48</f>
        <v>CAA</v>
      </c>
      <c r="E52" s="255">
        <f>(E48-2*J54)</f>
        <v>700</v>
      </c>
      <c r="F52" s="256">
        <f>F48</f>
        <v>1644.955472561217</v>
      </c>
      <c r="G52" s="175">
        <f>1000*L40/(L40-(H52+I52+J52+K52))</f>
        <v>1029.6280731246061</v>
      </c>
      <c r="H52" s="228"/>
      <c r="I52" s="228">
        <f>L40*((I53/1000)-1)</f>
        <v>205.71007959183683</v>
      </c>
      <c r="J52" s="228">
        <f>$Q$5*E54*K53*C40*2/100</f>
        <v>0</v>
      </c>
      <c r="K52" s="228"/>
      <c r="L52" s="403">
        <f>L40-H52-I52-J52-K52</f>
        <v>6943.0799204081632</v>
      </c>
      <c r="M52" s="133"/>
      <c r="N52" s="384">
        <v>0.45</v>
      </c>
      <c r="O52" s="387">
        <f>N52</f>
        <v>0.45</v>
      </c>
      <c r="P52" s="390">
        <f>N52*$L52</f>
        <v>3124.3859641836734</v>
      </c>
      <c r="Q52" s="391">
        <f>O52*$L52</f>
        <v>3124.3859641836734</v>
      </c>
      <c r="T52" s="182" t="s">
        <v>118</v>
      </c>
      <c r="U52" s="182" t="s">
        <v>140</v>
      </c>
      <c r="V52" s="182" t="s">
        <v>159</v>
      </c>
      <c r="W52" s="182" t="s">
        <v>141</v>
      </c>
    </row>
    <row r="53" spans="1:23" s="116" customFormat="1" ht="18.75" customHeight="1" x14ac:dyDescent="0.3">
      <c r="A53" s="398"/>
      <c r="B53" s="415"/>
      <c r="C53" s="229"/>
      <c r="D53" s="309"/>
      <c r="E53" s="230"/>
      <c r="F53" s="230"/>
      <c r="G53" s="231"/>
      <c r="H53" s="191" t="s">
        <v>144</v>
      </c>
      <c r="I53" s="192">
        <f>1000*E45/E54</f>
        <v>1028.7755102040817</v>
      </c>
      <c r="J53" s="189"/>
      <c r="K53" s="190"/>
      <c r="L53" s="404"/>
      <c r="M53" s="133" t="s">
        <v>42</v>
      </c>
      <c r="N53" s="385"/>
      <c r="O53" s="417"/>
      <c r="P53" s="390"/>
      <c r="Q53" s="392"/>
      <c r="T53" s="183">
        <f>((E52^2-2*((E52*(SQRT(2)-1.25)/SQRT(2))^2))/10000)</f>
        <v>47.678661390704143</v>
      </c>
      <c r="U53" s="183">
        <f>E52^2*TAN(PI()/8)*2/10000</f>
        <v>40.592929112563311</v>
      </c>
      <c r="V53" s="183">
        <f>(E52*E53/10000)</f>
        <v>0</v>
      </c>
      <c r="W53" s="183">
        <f>(E52/2)^2*PI()/10000</f>
        <v>38.484510006474963</v>
      </c>
    </row>
    <row r="54" spans="1:23" s="116" customFormat="1" ht="18.75" customHeight="1" x14ac:dyDescent="0.2">
      <c r="A54" s="398"/>
      <c r="B54" s="415"/>
      <c r="C54" s="229"/>
      <c r="D54" s="232" t="s">
        <v>132</v>
      </c>
      <c r="E54" s="223">
        <f>HLOOKUP(D52,T52:W53,2)</f>
        <v>47.678661390704143</v>
      </c>
      <c r="F54" s="233"/>
      <c r="G54" s="222"/>
      <c r="H54" s="193"/>
      <c r="I54" s="194" t="s">
        <v>143</v>
      </c>
      <c r="J54" s="362">
        <v>5</v>
      </c>
      <c r="K54" s="320"/>
      <c r="L54" s="404"/>
      <c r="M54" s="393"/>
      <c r="N54" s="385"/>
      <c r="O54" s="417"/>
      <c r="P54" s="390"/>
      <c r="Q54" s="392"/>
    </row>
    <row r="55" spans="1:23" s="116" customFormat="1" ht="18.75" customHeight="1" x14ac:dyDescent="0.2">
      <c r="A55" s="399"/>
      <c r="B55" s="416"/>
      <c r="C55" s="229"/>
      <c r="D55" s="224"/>
      <c r="E55" s="232"/>
      <c r="F55" s="233"/>
      <c r="G55" s="252"/>
      <c r="H55" s="264"/>
      <c r="I55" s="309"/>
      <c r="J55" s="309" t="s">
        <v>147</v>
      </c>
      <c r="K55" s="327">
        <f>L52/C52</f>
        <v>3471.5399602040816</v>
      </c>
      <c r="L55" s="405"/>
      <c r="M55" s="394"/>
      <c r="N55" s="386"/>
      <c r="O55" s="418"/>
      <c r="P55" s="390"/>
      <c r="Q55" s="392"/>
    </row>
    <row r="56" spans="1:23" s="116" customFormat="1" ht="18.75" customHeight="1" thickBot="1" x14ac:dyDescent="0.25">
      <c r="A56" s="397" t="s">
        <v>154</v>
      </c>
      <c r="B56" s="652" t="s">
        <v>170</v>
      </c>
      <c r="C56" s="141">
        <f>C52</f>
        <v>2</v>
      </c>
      <c r="D56" s="141" t="str">
        <f>D52</f>
        <v>CAA</v>
      </c>
      <c r="E56" s="141">
        <f>E52</f>
        <v>700</v>
      </c>
      <c r="F56" s="257">
        <f>F52</f>
        <v>1644.955472561217</v>
      </c>
      <c r="G56" s="328">
        <f>1000*L52/(L52-(H56+I56+J56+K56))</f>
        <v>1000</v>
      </c>
      <c r="H56" s="228"/>
      <c r="I56" s="228"/>
      <c r="J56" s="228"/>
      <c r="K56" s="228"/>
      <c r="L56" s="582">
        <f>L52-H56-I56-J56-K56</f>
        <v>6943.0799204081632</v>
      </c>
      <c r="M56" s="219"/>
      <c r="N56" s="384">
        <v>0.05</v>
      </c>
      <c r="O56" s="387">
        <f>N56</f>
        <v>0.05</v>
      </c>
      <c r="P56" s="390">
        <f>N56*$L56</f>
        <v>347.15399602040816</v>
      </c>
      <c r="Q56" s="391">
        <f>O56*$L56</f>
        <v>347.15399602040816</v>
      </c>
    </row>
    <row r="57" spans="1:23" s="116" customFormat="1" ht="18.75" customHeight="1" x14ac:dyDescent="0.2">
      <c r="A57" s="398"/>
      <c r="B57" s="653"/>
      <c r="C57" s="220"/>
      <c r="D57" s="221"/>
      <c r="E57" s="221"/>
      <c r="F57" s="221"/>
      <c r="G57" s="238"/>
      <c r="H57" s="222"/>
      <c r="I57" s="223"/>
      <c r="J57" s="224"/>
      <c r="K57" s="225"/>
      <c r="L57" s="583"/>
      <c r="M57" s="226"/>
      <c r="N57" s="385"/>
      <c r="O57" s="417"/>
      <c r="P57" s="390"/>
      <c r="Q57" s="392"/>
    </row>
    <row r="58" spans="1:23" s="116" customFormat="1" ht="18.75" customHeight="1" x14ac:dyDescent="0.2">
      <c r="A58" s="398"/>
      <c r="B58" s="653"/>
      <c r="C58" s="239"/>
      <c r="D58" s="238"/>
      <c r="E58" s="240"/>
      <c r="F58" s="227"/>
      <c r="G58" s="238"/>
      <c r="H58" s="240"/>
      <c r="I58" s="227"/>
      <c r="J58" s="224"/>
      <c r="K58" s="225"/>
      <c r="L58" s="583"/>
      <c r="M58" s="393"/>
      <c r="N58" s="385"/>
      <c r="O58" s="417"/>
      <c r="P58" s="390"/>
      <c r="Q58" s="392"/>
    </row>
    <row r="59" spans="1:23" s="116" customFormat="1" ht="18.75" customHeight="1" x14ac:dyDescent="0.2">
      <c r="A59" s="399"/>
      <c r="B59" s="654"/>
      <c r="C59" s="241"/>
      <c r="D59" s="242"/>
      <c r="E59" s="243"/>
      <c r="F59" s="244"/>
      <c r="G59" s="234"/>
      <c r="H59" s="235"/>
      <c r="I59" s="235"/>
      <c r="J59" s="235"/>
      <c r="K59" s="237"/>
      <c r="L59" s="584"/>
      <c r="M59" s="394"/>
      <c r="N59" s="386"/>
      <c r="O59" s="418"/>
      <c r="P59" s="390"/>
      <c r="Q59" s="392"/>
    </row>
    <row r="60" spans="1:23" s="116" customFormat="1" ht="18.75" customHeight="1" thickBot="1" x14ac:dyDescent="0.3">
      <c r="A60" s="397" t="s">
        <v>114</v>
      </c>
      <c r="B60" s="555" t="s">
        <v>115</v>
      </c>
      <c r="C60" s="131">
        <f>C56</f>
        <v>2</v>
      </c>
      <c r="D60" s="131" t="str">
        <f>D56</f>
        <v>CAA</v>
      </c>
      <c r="E60" s="131">
        <f>E56</f>
        <v>700</v>
      </c>
      <c r="F60" s="254">
        <f>F56</f>
        <v>1644.955472561217</v>
      </c>
      <c r="G60" s="158">
        <f>1000*L28/(L28-(H60+I60+J60+K60))</f>
        <v>1004.0160642570281</v>
      </c>
      <c r="H60" s="159">
        <f>L28*H61</f>
        <v>28.71</v>
      </c>
      <c r="I60" s="159"/>
      <c r="J60" s="159"/>
      <c r="K60" s="159"/>
      <c r="L60" s="582">
        <f>L56-H60-I60-J60-K60</f>
        <v>6914.3699204081631</v>
      </c>
      <c r="M60" s="133">
        <f>(H62*60)/J62+(H63*60)</f>
        <v>690</v>
      </c>
      <c r="N60" s="406">
        <f>VLOOKUP($B60,Feuil1!$A$3:$D$10,3)</f>
        <v>108.511</v>
      </c>
      <c r="O60" s="409">
        <f>VLOOKUP($B60,Feuil1!$A$3:$D$10,2)</f>
        <v>59.978797177467541</v>
      </c>
      <c r="P60" s="390">
        <f>N60*M60/60</f>
        <v>1247.8764999999999</v>
      </c>
      <c r="Q60" s="391">
        <f>O60*M60/60</f>
        <v>689.75616754087673</v>
      </c>
    </row>
    <row r="61" spans="1:23" s="116" customFormat="1" ht="18.75" customHeight="1" x14ac:dyDescent="0.25">
      <c r="A61" s="398"/>
      <c r="B61" s="555"/>
      <c r="C61" s="314"/>
      <c r="D61" s="315"/>
      <c r="E61" s="252"/>
      <c r="F61" s="253"/>
      <c r="G61" s="316" t="s">
        <v>157</v>
      </c>
      <c r="H61" s="317">
        <v>4.0000000000000001E-3</v>
      </c>
      <c r="I61" s="165"/>
      <c r="J61" s="165"/>
      <c r="K61" s="318"/>
      <c r="L61" s="583"/>
      <c r="M61" s="130" t="s">
        <v>42</v>
      </c>
      <c r="N61" s="407"/>
      <c r="O61" s="410"/>
      <c r="P61" s="412"/>
      <c r="Q61" s="392"/>
    </row>
    <row r="62" spans="1:23" s="116" customFormat="1" ht="18.75" customHeight="1" x14ac:dyDescent="0.2">
      <c r="A62" s="398"/>
      <c r="B62" s="555"/>
      <c r="C62" s="314"/>
      <c r="D62" s="343">
        <v>940</v>
      </c>
      <c r="E62" s="252"/>
      <c r="F62" s="319"/>
      <c r="G62" s="163" t="s">
        <v>135</v>
      </c>
      <c r="H62" s="164">
        <v>14</v>
      </c>
      <c r="I62" s="165" t="s">
        <v>136</v>
      </c>
      <c r="J62" s="663">
        <v>2</v>
      </c>
      <c r="K62" s="664"/>
      <c r="L62" s="583"/>
      <c r="M62" s="419"/>
      <c r="N62" s="407"/>
      <c r="O62" s="410"/>
      <c r="P62" s="412"/>
      <c r="Q62" s="392"/>
    </row>
    <row r="63" spans="1:23" s="116" customFormat="1" ht="18.75" customHeight="1" x14ac:dyDescent="0.2">
      <c r="A63" s="399"/>
      <c r="B63" s="556"/>
      <c r="C63" s="314"/>
      <c r="D63" s="315"/>
      <c r="E63" s="315"/>
      <c r="F63" s="315"/>
      <c r="G63" s="163" t="s">
        <v>137</v>
      </c>
      <c r="H63" s="164">
        <v>4.5</v>
      </c>
      <c r="I63" s="165" t="s">
        <v>142</v>
      </c>
      <c r="J63" s="165"/>
      <c r="K63" s="318"/>
      <c r="L63" s="584"/>
      <c r="M63" s="420"/>
      <c r="N63" s="408"/>
      <c r="O63" s="411"/>
      <c r="P63" s="412"/>
      <c r="Q63" s="392"/>
    </row>
    <row r="64" spans="1:23" s="116" customFormat="1" ht="18.75" customHeight="1" thickBot="1" x14ac:dyDescent="0.3">
      <c r="A64" s="644" t="s">
        <v>171</v>
      </c>
      <c r="B64" s="647" t="s">
        <v>116</v>
      </c>
      <c r="C64" s="141">
        <v>2</v>
      </c>
      <c r="D64" s="142" t="s">
        <v>159</v>
      </c>
      <c r="E64" s="142">
        <v>620</v>
      </c>
      <c r="F64" s="143">
        <f>100*(K67/$Q$5)/E66</f>
        <v>4749.8656454897673</v>
      </c>
      <c r="G64" s="175">
        <f>1000*L60/(L60-(H64+I64+J64+K64))</f>
        <v>1000</v>
      </c>
      <c r="H64" s="132"/>
      <c r="I64" s="132"/>
      <c r="J64" s="132"/>
      <c r="K64" s="132"/>
      <c r="L64" s="582">
        <f>L60-H64-I64-J64-K64</f>
        <v>6914.3699204081631</v>
      </c>
      <c r="M64" s="133">
        <v>60</v>
      </c>
      <c r="N64" s="406">
        <f>VLOOKUP($B64,Feuil1!$A$3:$D$10,3)</f>
        <v>1571.1869999999999</v>
      </c>
      <c r="O64" s="409">
        <f>VLOOKUP($B64,Feuil1!$A$3:$D$10,2)</f>
        <v>562.68632536441885</v>
      </c>
      <c r="P64" s="390">
        <f>N64*M64/60</f>
        <v>1571.1870000000001</v>
      </c>
      <c r="Q64" s="391">
        <f>O64*M64/60</f>
        <v>562.68632536441885</v>
      </c>
      <c r="T64" s="182" t="s">
        <v>118</v>
      </c>
      <c r="U64" s="182" t="s">
        <v>140</v>
      </c>
      <c r="V64" s="182" t="s">
        <v>159</v>
      </c>
      <c r="W64" s="182" t="s">
        <v>141</v>
      </c>
    </row>
    <row r="65" spans="1:25" s="116" customFormat="1" ht="18.75" customHeight="1" x14ac:dyDescent="0.3">
      <c r="A65" s="645"/>
      <c r="B65" s="555"/>
      <c r="C65" s="166"/>
      <c r="D65" s="309" t="s">
        <v>160</v>
      </c>
      <c r="E65" s="230">
        <v>265</v>
      </c>
      <c r="F65" s="170"/>
      <c r="G65" s="170"/>
      <c r="H65" s="170"/>
      <c r="I65" s="170"/>
      <c r="J65" s="138"/>
      <c r="K65" s="139"/>
      <c r="L65" s="583"/>
      <c r="M65" s="130" t="s">
        <v>42</v>
      </c>
      <c r="N65" s="407"/>
      <c r="O65" s="410"/>
      <c r="P65" s="412"/>
      <c r="Q65" s="392"/>
      <c r="T65" s="183">
        <f>((E64^2-2*((E64*(SQRT(2)-1.25)/SQRT(2))^2))/10000)</f>
        <v>37.403423344054431</v>
      </c>
      <c r="U65" s="183">
        <f>E64^2*TAN(PI()/8)*2/10000</f>
        <v>31.844738675243548</v>
      </c>
      <c r="V65" s="183">
        <f>(E64*E65/10000)</f>
        <v>16.43</v>
      </c>
      <c r="W65" s="183">
        <f>(E64/2)^2*PI()/10000</f>
        <v>30.190705400997913</v>
      </c>
    </row>
    <row r="66" spans="1:25" s="116" customFormat="1" ht="18.75" customHeight="1" x14ac:dyDescent="0.2">
      <c r="A66" s="645"/>
      <c r="B66" s="555"/>
      <c r="C66" s="166"/>
      <c r="D66" s="162" t="s">
        <v>132</v>
      </c>
      <c r="E66" s="168">
        <f>HLOOKUP(D64,T64:W65,2)</f>
        <v>16.43</v>
      </c>
      <c r="F66" s="170"/>
      <c r="G66" s="170"/>
      <c r="H66" s="170"/>
      <c r="I66" s="170"/>
      <c r="J66" s="138"/>
      <c r="K66" s="139"/>
      <c r="L66" s="583"/>
      <c r="M66" s="419"/>
      <c r="N66" s="407"/>
      <c r="O66" s="410"/>
      <c r="P66" s="412"/>
      <c r="Q66" s="392"/>
    </row>
    <row r="67" spans="1:25" s="116" customFormat="1" ht="18.75" customHeight="1" x14ac:dyDescent="0.2">
      <c r="A67" s="646"/>
      <c r="B67" s="556"/>
      <c r="C67" s="170" t="s">
        <v>180</v>
      </c>
      <c r="D67" s="171"/>
      <c r="E67" s="313"/>
      <c r="F67" s="186" t="s">
        <v>138</v>
      </c>
      <c r="G67" s="172">
        <f>E54/E66</f>
        <v>2.90192704751699</v>
      </c>
      <c r="H67" s="313"/>
      <c r="I67" s="313"/>
      <c r="J67" s="252" t="s">
        <v>147</v>
      </c>
      <c r="K67" s="312">
        <f>L64/C64</f>
        <v>3457.1849602040816</v>
      </c>
      <c r="L67" s="584"/>
      <c r="M67" s="420"/>
      <c r="N67" s="408"/>
      <c r="O67" s="411"/>
      <c r="P67" s="412"/>
      <c r="Q67" s="392"/>
    </row>
    <row r="68" spans="1:25" s="116" customFormat="1" ht="18.75" customHeight="1" x14ac:dyDescent="0.25">
      <c r="A68" s="397" t="s">
        <v>204</v>
      </c>
      <c r="B68" s="414" t="s">
        <v>125</v>
      </c>
      <c r="C68" s="195">
        <f>C64</f>
        <v>2</v>
      </c>
      <c r="D68" s="195" t="str">
        <f t="shared" ref="D68:F68" si="0">D64</f>
        <v>Plat</v>
      </c>
      <c r="E68" s="195">
        <f>E64-2*J70</f>
        <v>614</v>
      </c>
      <c r="F68" s="321">
        <f t="shared" si="0"/>
        <v>4749.8656454897673</v>
      </c>
      <c r="G68" s="196">
        <f>1000*L64/(L64-(H68+I68+J68+K68))</f>
        <v>1034.3019928196056</v>
      </c>
      <c r="H68" s="132"/>
      <c r="I68" s="132">
        <f>L64*((I69-1000)/1000)</f>
        <v>229.31084829042257</v>
      </c>
      <c r="J68" s="132"/>
      <c r="K68" s="132"/>
      <c r="L68" s="582">
        <f>L64-H68-I68-J68-K68</f>
        <v>6685.0590721177405</v>
      </c>
      <c r="M68" s="133">
        <v>240</v>
      </c>
      <c r="N68" s="406">
        <f>VLOOKUP($B68,Feuil1!$A$3:$D$10,3)</f>
        <v>311.02999999999997</v>
      </c>
      <c r="O68" s="409">
        <f>VLOOKUP($B68,Feuil1!$A$3:$D$10,2)</f>
        <v>148.5</v>
      </c>
      <c r="P68" s="390">
        <f>N68*M68/60</f>
        <v>1244.1199999999999</v>
      </c>
      <c r="Q68" s="391">
        <f>O68*M68/60</f>
        <v>594</v>
      </c>
      <c r="T68" s="182" t="s">
        <v>118</v>
      </c>
      <c r="U68" s="182" t="s">
        <v>140</v>
      </c>
      <c r="V68" s="182" t="s">
        <v>159</v>
      </c>
      <c r="W68" s="182" t="s">
        <v>141</v>
      </c>
      <c r="Y68" s="383"/>
    </row>
    <row r="69" spans="1:25" s="116" customFormat="1" ht="18.75" customHeight="1" x14ac:dyDescent="0.3">
      <c r="A69" s="398"/>
      <c r="B69" s="415"/>
      <c r="C69" s="134"/>
      <c r="D69" s="309" t="s">
        <v>160</v>
      </c>
      <c r="E69" s="230">
        <f>E65-2*J70</f>
        <v>259</v>
      </c>
      <c r="F69" s="227"/>
      <c r="G69" s="197"/>
      <c r="H69" s="191" t="s">
        <v>144</v>
      </c>
      <c r="I69" s="192">
        <f>1000*E66/E70</f>
        <v>1033.1643882132482</v>
      </c>
      <c r="J69" s="189"/>
      <c r="K69" s="190"/>
      <c r="L69" s="583"/>
      <c r="M69" s="130" t="s">
        <v>42</v>
      </c>
      <c r="N69" s="407"/>
      <c r="O69" s="410"/>
      <c r="P69" s="412"/>
      <c r="Q69" s="392"/>
      <c r="T69" s="183">
        <f>((E68^2-2*((E68*(SQRT(2)-1.25)/SQRT(2))^2))/10000)</f>
        <v>36.68298904010183</v>
      </c>
      <c r="U69" s="183">
        <f>E68^2*TAN(PI()/8)*2/10000</f>
        <v>31.231371232081468</v>
      </c>
      <c r="V69" s="183">
        <f>(E68*E69/10000)</f>
        <v>15.9026</v>
      </c>
      <c r="W69" s="183">
        <f>(E68/2)^2*PI()/10000</f>
        <v>29.609196600818443</v>
      </c>
    </row>
    <row r="70" spans="1:25" s="116" customFormat="1" ht="18.75" customHeight="1" x14ac:dyDescent="0.3">
      <c r="A70" s="398"/>
      <c r="B70" s="415"/>
      <c r="C70" s="134"/>
      <c r="D70" s="232" t="s">
        <v>132</v>
      </c>
      <c r="E70" s="260">
        <f>HLOOKUP(D68,T68:V69,2)</f>
        <v>15.9026</v>
      </c>
      <c r="F70" s="197"/>
      <c r="G70" s="197"/>
      <c r="H70" s="193"/>
      <c r="I70" s="194" t="s">
        <v>143</v>
      </c>
      <c r="J70" s="661">
        <v>3</v>
      </c>
      <c r="K70" s="662"/>
      <c r="L70" s="583"/>
      <c r="M70" s="419"/>
      <c r="N70" s="407"/>
      <c r="O70" s="410"/>
      <c r="P70" s="412"/>
      <c r="Q70" s="392"/>
    </row>
    <row r="71" spans="1:25" s="116" customFormat="1" ht="18.75" customHeight="1" x14ac:dyDescent="0.2">
      <c r="A71" s="399"/>
      <c r="B71" s="416"/>
      <c r="C71" s="134"/>
      <c r="D71" s="135"/>
      <c r="E71" s="136"/>
      <c r="F71" s="137"/>
      <c r="G71" s="135"/>
      <c r="H71" s="138"/>
      <c r="I71" s="138"/>
      <c r="J71" s="138"/>
      <c r="K71" s="139"/>
      <c r="L71" s="584"/>
      <c r="M71" s="420"/>
      <c r="N71" s="408"/>
      <c r="O71" s="411"/>
      <c r="P71" s="412"/>
      <c r="Q71" s="392"/>
    </row>
    <row r="72" spans="1:25" s="116" customFormat="1" ht="18.75" customHeight="1" thickBot="1" x14ac:dyDescent="0.3">
      <c r="A72" s="397" t="s">
        <v>114</v>
      </c>
      <c r="B72" s="555" t="s">
        <v>115</v>
      </c>
      <c r="C72" s="141">
        <f>C68</f>
        <v>2</v>
      </c>
      <c r="D72" s="141" t="str">
        <f t="shared" ref="D72:F72" si="1">D68</f>
        <v>Plat</v>
      </c>
      <c r="E72" s="141">
        <f t="shared" si="1"/>
        <v>614</v>
      </c>
      <c r="F72" s="257">
        <f t="shared" si="1"/>
        <v>4749.8656454897673</v>
      </c>
      <c r="G72" s="175">
        <f>1000*L68/(L68-(H72+I72+J72+K72))</f>
        <v>1005.0251256281406</v>
      </c>
      <c r="H72" s="132">
        <f>L68*H73</f>
        <v>33.425295360588706</v>
      </c>
      <c r="I72" s="132"/>
      <c r="J72" s="132"/>
      <c r="K72" s="132"/>
      <c r="L72" s="582">
        <f>L68-H72-I72-J72-K72</f>
        <v>6651.6337767571522</v>
      </c>
      <c r="M72" s="133">
        <f>((H74*60)/J74)+(H75*60)</f>
        <v>300</v>
      </c>
      <c r="N72" s="406">
        <f>VLOOKUP($B72,Feuil1!$A$3:$D$10,3)</f>
        <v>108.511</v>
      </c>
      <c r="O72" s="409">
        <f>VLOOKUP($B72,Feuil1!$A$3:$D$10,2)</f>
        <v>59.978797177467541</v>
      </c>
      <c r="P72" s="390">
        <f>N72*M72/60</f>
        <v>542.55499999999995</v>
      </c>
      <c r="Q72" s="391">
        <f>O72*M72/60</f>
        <v>299.89398588733769</v>
      </c>
    </row>
    <row r="73" spans="1:25" s="116" customFormat="1" ht="18.75" customHeight="1" x14ac:dyDescent="0.25">
      <c r="A73" s="398"/>
      <c r="B73" s="555"/>
      <c r="C73" s="322"/>
      <c r="D73" s="135"/>
      <c r="E73" s="136"/>
      <c r="F73" s="137"/>
      <c r="G73" s="261" t="s">
        <v>157</v>
      </c>
      <c r="H73" s="157">
        <v>5.0000000000000001E-3</v>
      </c>
      <c r="I73" s="187"/>
      <c r="J73" s="187"/>
      <c r="K73" s="188"/>
      <c r="L73" s="583"/>
      <c r="M73" s="130" t="s">
        <v>42</v>
      </c>
      <c r="N73" s="407"/>
      <c r="O73" s="410"/>
      <c r="P73" s="412"/>
      <c r="Q73" s="392"/>
    </row>
    <row r="74" spans="1:25" s="116" customFormat="1" ht="18.75" customHeight="1" x14ac:dyDescent="0.2">
      <c r="A74" s="398"/>
      <c r="B74" s="555"/>
      <c r="C74" s="134"/>
      <c r="D74" s="343">
        <v>970</v>
      </c>
      <c r="E74" s="136"/>
      <c r="F74" s="155"/>
      <c r="G74" s="262" t="s">
        <v>135</v>
      </c>
      <c r="H74" s="263">
        <v>10</v>
      </c>
      <c r="I74" s="187" t="s">
        <v>136</v>
      </c>
      <c r="J74" s="627">
        <v>2</v>
      </c>
      <c r="K74" s="628"/>
      <c r="L74" s="583"/>
      <c r="M74" s="419"/>
      <c r="N74" s="407"/>
      <c r="O74" s="410"/>
      <c r="P74" s="412"/>
      <c r="Q74" s="392"/>
    </row>
    <row r="75" spans="1:25" s="116" customFormat="1" ht="18.75" customHeight="1" x14ac:dyDescent="0.2">
      <c r="A75" s="399"/>
      <c r="B75" s="556"/>
      <c r="C75" s="323"/>
      <c r="D75" s="324"/>
      <c r="E75" s="324"/>
      <c r="F75" s="324"/>
      <c r="G75" s="163" t="s">
        <v>137</v>
      </c>
      <c r="H75" s="164">
        <v>0</v>
      </c>
      <c r="I75" s="325"/>
      <c r="J75" s="325"/>
      <c r="K75" s="326"/>
      <c r="L75" s="584"/>
      <c r="M75" s="420"/>
      <c r="N75" s="408"/>
      <c r="O75" s="411"/>
      <c r="P75" s="412"/>
      <c r="Q75" s="392"/>
    </row>
    <row r="76" spans="1:25" s="116" customFormat="1" ht="18.75" customHeight="1" thickBot="1" x14ac:dyDescent="0.3">
      <c r="A76" s="644" t="s">
        <v>172</v>
      </c>
      <c r="B76" s="647" t="s">
        <v>116</v>
      </c>
      <c r="C76" s="141">
        <v>2</v>
      </c>
      <c r="D76" s="142" t="s">
        <v>159</v>
      </c>
      <c r="E76" s="142">
        <v>610</v>
      </c>
      <c r="F76" s="143">
        <f>100*(K79/$Q$5)/E78</f>
        <v>4845.415859483036</v>
      </c>
      <c r="G76" s="175">
        <f>1000*L72/(L72-(H76+I76+J76+K76))</f>
        <v>1000</v>
      </c>
      <c r="H76" s="132"/>
      <c r="I76" s="132"/>
      <c r="J76" s="132"/>
      <c r="K76" s="132"/>
      <c r="L76" s="582">
        <f>L72-H76-I76-J76-K76</f>
        <v>6651.6337767571522</v>
      </c>
      <c r="M76" s="133">
        <v>24</v>
      </c>
      <c r="N76" s="406">
        <f>VLOOKUP($B76,Feuil1!$A$3:$D$10,3)</f>
        <v>1571.1869999999999</v>
      </c>
      <c r="O76" s="409">
        <f>VLOOKUP($B76,Feuil1!$A$3:$D$10,2)</f>
        <v>562.68632536441885</v>
      </c>
      <c r="P76" s="390">
        <f>N76*M76/60</f>
        <v>628.47479999999996</v>
      </c>
      <c r="Q76" s="391">
        <f>O76*M76/60</f>
        <v>225.07453014576757</v>
      </c>
      <c r="T76" s="182" t="s">
        <v>118</v>
      </c>
      <c r="U76" s="182" t="s">
        <v>140</v>
      </c>
      <c r="V76" s="182" t="s">
        <v>159</v>
      </c>
      <c r="W76" s="182" t="s">
        <v>141</v>
      </c>
    </row>
    <row r="77" spans="1:25" s="116" customFormat="1" ht="18.75" customHeight="1" x14ac:dyDescent="0.3">
      <c r="A77" s="645"/>
      <c r="B77" s="555"/>
      <c r="C77" s="166"/>
      <c r="D77" s="309" t="s">
        <v>160</v>
      </c>
      <c r="E77" s="230">
        <v>254</v>
      </c>
      <c r="F77" s="170"/>
      <c r="G77" s="170"/>
      <c r="H77" s="170"/>
      <c r="I77" s="170"/>
      <c r="J77" s="138"/>
      <c r="K77" s="139"/>
      <c r="L77" s="583"/>
      <c r="M77" s="130" t="s">
        <v>42</v>
      </c>
      <c r="N77" s="407"/>
      <c r="O77" s="410"/>
      <c r="P77" s="412"/>
      <c r="Q77" s="392"/>
      <c r="T77" s="183">
        <f>((E76^2-2*((E76*(SQRT(2)-1.25)/SQRT(2))^2))/10000)</f>
        <v>36.206591639757171</v>
      </c>
      <c r="U77" s="183">
        <f>E76^2*TAN(PI()/8)*2/10000</f>
        <v>30.82577331180573</v>
      </c>
      <c r="V77" s="183">
        <f>(E76*E77/10000)</f>
        <v>15.494</v>
      </c>
      <c r="W77" s="183">
        <f>(E76/2)^2*PI()/10000</f>
        <v>29.224665660019049</v>
      </c>
    </row>
    <row r="78" spans="1:25" s="116" customFormat="1" ht="18.75" customHeight="1" x14ac:dyDescent="0.2">
      <c r="A78" s="645"/>
      <c r="B78" s="555"/>
      <c r="C78" s="166"/>
      <c r="D78" s="162" t="s">
        <v>132</v>
      </c>
      <c r="E78" s="168">
        <f>HLOOKUP(D76,T76:W77,2)</f>
        <v>15.494</v>
      </c>
      <c r="F78" s="170"/>
      <c r="G78" s="170"/>
      <c r="H78" s="170"/>
      <c r="I78" s="170"/>
      <c r="J78" s="138"/>
      <c r="K78" s="139"/>
      <c r="L78" s="583"/>
      <c r="M78" s="419"/>
      <c r="N78" s="407"/>
      <c r="O78" s="410"/>
      <c r="P78" s="412"/>
      <c r="Q78" s="392"/>
    </row>
    <row r="79" spans="1:25" s="116" customFormat="1" ht="18.75" customHeight="1" x14ac:dyDescent="0.2">
      <c r="A79" s="646"/>
      <c r="B79" s="556"/>
      <c r="C79" s="351" t="s">
        <v>161</v>
      </c>
      <c r="D79" s="171"/>
      <c r="E79" s="313"/>
      <c r="F79" s="186" t="s">
        <v>138</v>
      </c>
      <c r="G79" s="172">
        <f>E70/E78</f>
        <v>1.0263714986446366</v>
      </c>
      <c r="H79" s="313"/>
      <c r="I79" s="313"/>
      <c r="J79" s="352" t="s">
        <v>147</v>
      </c>
      <c r="K79" s="353">
        <f>L76/C76</f>
        <v>3325.8168883785761</v>
      </c>
      <c r="L79" s="584"/>
      <c r="M79" s="420"/>
      <c r="N79" s="408"/>
      <c r="O79" s="411"/>
      <c r="P79" s="412"/>
      <c r="Q79" s="392"/>
    </row>
    <row r="80" spans="1:25" s="116" customFormat="1" ht="18.75" customHeight="1" thickBot="1" x14ac:dyDescent="0.25">
      <c r="A80" s="397" t="s">
        <v>154</v>
      </c>
      <c r="B80" s="665" t="s">
        <v>182</v>
      </c>
      <c r="C80" s="131">
        <f>C76</f>
        <v>2</v>
      </c>
      <c r="D80" s="131" t="str">
        <f>D76</f>
        <v>Plat</v>
      </c>
      <c r="E80" s="131">
        <f>E76</f>
        <v>610</v>
      </c>
      <c r="F80" s="254">
        <f>F76</f>
        <v>4845.415859483036</v>
      </c>
      <c r="G80" s="158">
        <f>1000*L72/(L72-(H80+I80+J80+K80))</f>
        <v>1000</v>
      </c>
      <c r="H80" s="218"/>
      <c r="I80" s="218"/>
      <c r="J80" s="218"/>
      <c r="K80" s="218"/>
      <c r="L80" s="403">
        <f>L76-H80-I80-J80-K80</f>
        <v>6651.6337767571522</v>
      </c>
      <c r="M80" s="219"/>
      <c r="N80" s="384">
        <v>0.03</v>
      </c>
      <c r="O80" s="387">
        <f>N80</f>
        <v>0.03</v>
      </c>
      <c r="P80" s="390">
        <f>N80*$L80</f>
        <v>199.54901330271457</v>
      </c>
      <c r="Q80" s="391">
        <f>O80*$L80</f>
        <v>199.54901330271457</v>
      </c>
    </row>
    <row r="81" spans="1:23" s="116" customFormat="1" ht="18.75" customHeight="1" x14ac:dyDescent="0.2">
      <c r="A81" s="398"/>
      <c r="B81" s="666"/>
      <c r="C81" s="220"/>
      <c r="D81" s="221"/>
      <c r="E81" s="221"/>
      <c r="F81" s="221"/>
      <c r="G81" s="238"/>
      <c r="H81" s="222"/>
      <c r="I81" s="223"/>
      <c r="J81" s="224"/>
      <c r="K81" s="225"/>
      <c r="L81" s="404"/>
      <c r="M81" s="226"/>
      <c r="N81" s="385"/>
      <c r="O81" s="388"/>
      <c r="P81" s="390"/>
      <c r="Q81" s="392"/>
    </row>
    <row r="82" spans="1:23" s="116" customFormat="1" ht="18.75" customHeight="1" x14ac:dyDescent="0.2">
      <c r="A82" s="398"/>
      <c r="B82" s="666"/>
      <c r="C82" s="239"/>
      <c r="D82" s="238"/>
      <c r="E82" s="240"/>
      <c r="F82" s="227"/>
      <c r="G82" s="238"/>
      <c r="H82" s="240"/>
      <c r="I82" s="227"/>
      <c r="J82" s="224"/>
      <c r="K82" s="225"/>
      <c r="L82" s="404"/>
      <c r="M82" s="393"/>
      <c r="N82" s="385"/>
      <c r="O82" s="388"/>
      <c r="P82" s="390"/>
      <c r="Q82" s="392"/>
    </row>
    <row r="83" spans="1:23" s="116" customFormat="1" ht="18.75" customHeight="1" x14ac:dyDescent="0.2">
      <c r="A83" s="399"/>
      <c r="B83" s="667"/>
      <c r="C83" s="241"/>
      <c r="D83" s="242"/>
      <c r="E83" s="243"/>
      <c r="F83" s="244"/>
      <c r="G83" s="234"/>
      <c r="H83" s="235"/>
      <c r="I83" s="235"/>
      <c r="J83" s="235"/>
      <c r="K83" s="237"/>
      <c r="L83" s="405"/>
      <c r="M83" s="394"/>
      <c r="N83" s="386"/>
      <c r="O83" s="389"/>
      <c r="P83" s="390"/>
      <c r="Q83" s="392"/>
    </row>
    <row r="84" spans="1:23" s="116" customFormat="1" ht="18.75" customHeight="1" x14ac:dyDescent="0.25">
      <c r="A84" s="397" t="s">
        <v>155</v>
      </c>
      <c r="B84" s="414" t="s">
        <v>183</v>
      </c>
      <c r="C84" s="195">
        <f>C80</f>
        <v>2</v>
      </c>
      <c r="D84" s="195" t="str">
        <f>D80</f>
        <v>Plat</v>
      </c>
      <c r="E84" s="195">
        <f>E80-2*J86</f>
        <v>610</v>
      </c>
      <c r="F84" s="321">
        <f>F80</f>
        <v>4845.415859483036</v>
      </c>
      <c r="G84" s="196">
        <f>1000*L80/(L80-(H84+I84+J84+K84))</f>
        <v>1000</v>
      </c>
      <c r="H84" s="132"/>
      <c r="I84" s="132">
        <f>L76*((I85-1000)/1000)</f>
        <v>0</v>
      </c>
      <c r="J84" s="132"/>
      <c r="K84" s="132"/>
      <c r="L84" s="403">
        <f>L80-H84-I84-J84-K84</f>
        <v>6651.6337767571522</v>
      </c>
      <c r="M84" s="133"/>
      <c r="N84" s="384">
        <v>0.05</v>
      </c>
      <c r="O84" s="387">
        <f>N84</f>
        <v>0.05</v>
      </c>
      <c r="P84" s="390">
        <f>L84*N84</f>
        <v>332.58168883785766</v>
      </c>
      <c r="Q84" s="391">
        <f>L84*O84</f>
        <v>332.58168883785766</v>
      </c>
      <c r="T84" s="182" t="s">
        <v>118</v>
      </c>
      <c r="U84" s="182" t="s">
        <v>140</v>
      </c>
      <c r="V84" s="182" t="s">
        <v>159</v>
      </c>
      <c r="W84" s="182" t="s">
        <v>141</v>
      </c>
    </row>
    <row r="85" spans="1:23" s="116" customFormat="1" ht="18.75" customHeight="1" x14ac:dyDescent="0.3">
      <c r="A85" s="398"/>
      <c r="B85" s="415"/>
      <c r="C85" s="134"/>
      <c r="D85" s="309" t="s">
        <v>160</v>
      </c>
      <c r="E85" s="230">
        <f>E77-2*J86</f>
        <v>254</v>
      </c>
      <c r="F85" s="227"/>
      <c r="G85" s="197"/>
      <c r="H85" s="191"/>
      <c r="I85" s="192">
        <f>1000*E78/E86</f>
        <v>1000</v>
      </c>
      <c r="J85" s="189"/>
      <c r="K85" s="190"/>
      <c r="L85" s="404"/>
      <c r="M85" s="130" t="s">
        <v>42</v>
      </c>
      <c r="N85" s="385"/>
      <c r="O85" s="417"/>
      <c r="P85" s="412"/>
      <c r="Q85" s="392"/>
      <c r="T85" s="183">
        <f>((E84^2-2*((E84*(SQRT(2)-1.25)/SQRT(2))^2))/10000)</f>
        <v>36.206591639757171</v>
      </c>
      <c r="U85" s="183">
        <f>E84^2*TAN(PI()/8)*2/10000</f>
        <v>30.82577331180573</v>
      </c>
      <c r="V85" s="183">
        <f>(E84*E85/10000)</f>
        <v>15.494</v>
      </c>
      <c r="W85" s="183">
        <f>(E84/2)^2*PI()/10000</f>
        <v>29.224665660019049</v>
      </c>
    </row>
    <row r="86" spans="1:23" s="116" customFormat="1" ht="18.75" customHeight="1" x14ac:dyDescent="0.3">
      <c r="A86" s="398"/>
      <c r="B86" s="415"/>
      <c r="C86" s="134"/>
      <c r="D86" s="232" t="s">
        <v>132</v>
      </c>
      <c r="E86" s="310">
        <f>HLOOKUP(D84,T84:V85,2)</f>
        <v>15.494</v>
      </c>
      <c r="F86" s="197"/>
      <c r="G86" s="197"/>
      <c r="H86" s="193"/>
      <c r="I86" s="194"/>
      <c r="J86" s="661"/>
      <c r="K86" s="662"/>
      <c r="L86" s="404"/>
      <c r="M86" s="419"/>
      <c r="N86" s="385"/>
      <c r="O86" s="417"/>
      <c r="P86" s="412"/>
      <c r="Q86" s="392"/>
    </row>
    <row r="87" spans="1:23" s="116" customFormat="1" ht="18.75" customHeight="1" x14ac:dyDescent="0.2">
      <c r="A87" s="399"/>
      <c r="B87" s="416"/>
      <c r="C87" s="323"/>
      <c r="D87" s="324"/>
      <c r="E87" s="348"/>
      <c r="F87" s="349"/>
      <c r="G87" s="324"/>
      <c r="H87" s="140"/>
      <c r="I87" s="140"/>
      <c r="J87" s="140"/>
      <c r="K87" s="350"/>
      <c r="L87" s="405"/>
      <c r="M87" s="420"/>
      <c r="N87" s="386"/>
      <c r="O87" s="418"/>
      <c r="P87" s="412"/>
      <c r="Q87" s="392"/>
    </row>
    <row r="88" spans="1:23" s="116" customFormat="1" ht="18.75" customHeight="1" thickBot="1" x14ac:dyDescent="0.25">
      <c r="A88" s="397" t="s">
        <v>154</v>
      </c>
      <c r="B88" s="665" t="s">
        <v>181</v>
      </c>
      <c r="C88" s="131">
        <f>C80</f>
        <v>2</v>
      </c>
      <c r="D88" s="131" t="str">
        <f>D80</f>
        <v>Plat</v>
      </c>
      <c r="E88" s="131">
        <f>E80</f>
        <v>610</v>
      </c>
      <c r="F88" s="254">
        <f>F80</f>
        <v>4845.415859483036</v>
      </c>
      <c r="G88" s="158">
        <f>1000*L84/(L84-(H88+I88+J88+K88))</f>
        <v>1000</v>
      </c>
      <c r="H88" s="218"/>
      <c r="I88" s="218"/>
      <c r="J88" s="218"/>
      <c r="K88" s="218"/>
      <c r="L88" s="403">
        <f>L84-H88-I88-J88-K88</f>
        <v>6651.6337767571522</v>
      </c>
      <c r="M88" s="219"/>
      <c r="N88" s="384">
        <v>0.05</v>
      </c>
      <c r="O88" s="387">
        <f>N88</f>
        <v>0.05</v>
      </c>
      <c r="P88" s="390">
        <f>N88*$L88</f>
        <v>332.58168883785766</v>
      </c>
      <c r="Q88" s="391">
        <f>O88*$L88</f>
        <v>332.58168883785766</v>
      </c>
    </row>
    <row r="89" spans="1:23" s="116" customFormat="1" ht="18.75" customHeight="1" x14ac:dyDescent="0.2">
      <c r="A89" s="398"/>
      <c r="B89" s="666"/>
      <c r="C89" s="220"/>
      <c r="D89" s="221"/>
      <c r="E89" s="221"/>
      <c r="F89" s="221"/>
      <c r="G89" s="238"/>
      <c r="H89" s="222"/>
      <c r="I89" s="223"/>
      <c r="J89" s="224"/>
      <c r="K89" s="225"/>
      <c r="L89" s="404"/>
      <c r="M89" s="226"/>
      <c r="N89" s="385"/>
      <c r="O89" s="388"/>
      <c r="P89" s="390"/>
      <c r="Q89" s="392"/>
    </row>
    <row r="90" spans="1:23" s="116" customFormat="1" ht="18.75" customHeight="1" x14ac:dyDescent="0.2">
      <c r="A90" s="398"/>
      <c r="B90" s="666"/>
      <c r="C90" s="239"/>
      <c r="D90" s="238"/>
      <c r="E90" s="240"/>
      <c r="F90" s="227"/>
      <c r="G90" s="238"/>
      <c r="H90" s="240"/>
      <c r="I90" s="227"/>
      <c r="J90" s="224"/>
      <c r="K90" s="225"/>
      <c r="L90" s="404"/>
      <c r="M90" s="393"/>
      <c r="N90" s="385"/>
      <c r="O90" s="388"/>
      <c r="P90" s="390"/>
      <c r="Q90" s="392"/>
    </row>
    <row r="91" spans="1:23" s="116" customFormat="1" ht="18.75" customHeight="1" x14ac:dyDescent="0.2">
      <c r="A91" s="399"/>
      <c r="B91" s="667"/>
      <c r="C91" s="241"/>
      <c r="D91" s="242"/>
      <c r="E91" s="243"/>
      <c r="F91" s="244"/>
      <c r="G91" s="234"/>
      <c r="H91" s="235"/>
      <c r="I91" s="235"/>
      <c r="J91" s="235"/>
      <c r="K91" s="237"/>
      <c r="L91" s="405"/>
      <c r="M91" s="394"/>
      <c r="N91" s="386"/>
      <c r="O91" s="389"/>
      <c r="P91" s="390"/>
      <c r="Q91" s="392"/>
    </row>
    <row r="92" spans="1:23" s="116" customFormat="1" ht="18.75" customHeight="1" x14ac:dyDescent="0.25">
      <c r="A92" s="397" t="s">
        <v>155</v>
      </c>
      <c r="B92" s="414" t="s">
        <v>173</v>
      </c>
      <c r="C92" s="195">
        <f>C88</f>
        <v>2</v>
      </c>
      <c r="D92" s="195" t="str">
        <f>D88</f>
        <v>Plat</v>
      </c>
      <c r="E92" s="195">
        <f>E88-2*J94</f>
        <v>610</v>
      </c>
      <c r="F92" s="321">
        <f>F88</f>
        <v>4845.415859483036</v>
      </c>
      <c r="G92" s="196">
        <f>1000*L88/(L88-(H92+I92+J92+K92))</f>
        <v>1000</v>
      </c>
      <c r="H92" s="132"/>
      <c r="I92" s="132">
        <f>L80*((I93-1000)/1000)</f>
        <v>0</v>
      </c>
      <c r="J92" s="132"/>
      <c r="K92" s="132"/>
      <c r="L92" s="403">
        <f>L88-H92-I92-J92-K92</f>
        <v>6651.6337767571522</v>
      </c>
      <c r="M92" s="133"/>
      <c r="N92" s="384">
        <f>I94/L92</f>
        <v>0.75169502227731377</v>
      </c>
      <c r="O92" s="387">
        <f>N92</f>
        <v>0.75169502227731377</v>
      </c>
      <c r="P92" s="390">
        <f>L92*N92</f>
        <v>5000</v>
      </c>
      <c r="Q92" s="391">
        <f>L92*O92</f>
        <v>5000</v>
      </c>
      <c r="T92" s="182" t="s">
        <v>118</v>
      </c>
      <c r="U92" s="182" t="s">
        <v>140</v>
      </c>
      <c r="V92" s="182" t="s">
        <v>159</v>
      </c>
      <c r="W92" s="182" t="s">
        <v>141</v>
      </c>
    </row>
    <row r="93" spans="1:23" s="116" customFormat="1" ht="18.75" customHeight="1" x14ac:dyDescent="0.3">
      <c r="A93" s="398"/>
      <c r="B93" s="415"/>
      <c r="C93" s="134"/>
      <c r="D93" s="309" t="s">
        <v>160</v>
      </c>
      <c r="E93" s="230">
        <f>E85</f>
        <v>254</v>
      </c>
      <c r="F93" s="227"/>
      <c r="G93" s="197"/>
      <c r="H93" s="191"/>
      <c r="I93" s="192">
        <f>1000*E78/E94</f>
        <v>1000</v>
      </c>
      <c r="J93" s="189"/>
      <c r="K93" s="190"/>
      <c r="L93" s="404"/>
      <c r="M93" s="130" t="s">
        <v>42</v>
      </c>
      <c r="N93" s="385"/>
      <c r="O93" s="417"/>
      <c r="P93" s="412"/>
      <c r="Q93" s="392"/>
      <c r="T93" s="183">
        <f>((E92^2-2*((E92*(SQRT(2)-1.25)/SQRT(2))^2))/10000)</f>
        <v>36.206591639757171</v>
      </c>
      <c r="U93" s="183">
        <f>E92^2*TAN(PI()/8)*2/10000</f>
        <v>30.82577331180573</v>
      </c>
      <c r="V93" s="183">
        <f>(E92*E93/10000)</f>
        <v>15.494</v>
      </c>
      <c r="W93" s="183">
        <f>(E92/2)^2*PI()/10000</f>
        <v>29.224665660019049</v>
      </c>
    </row>
    <row r="94" spans="1:23" s="116" customFormat="1" ht="18.75" customHeight="1" x14ac:dyDescent="0.3">
      <c r="A94" s="398"/>
      <c r="B94" s="415"/>
      <c r="C94" s="134"/>
      <c r="D94" s="232" t="s">
        <v>132</v>
      </c>
      <c r="E94" s="310">
        <f>E86</f>
        <v>15.494</v>
      </c>
      <c r="F94" s="197"/>
      <c r="G94" s="227"/>
      <c r="H94" s="363" t="s">
        <v>191</v>
      </c>
      <c r="I94" s="421">
        <v>5000</v>
      </c>
      <c r="J94" s="421"/>
      <c r="K94" s="320" t="s">
        <v>192</v>
      </c>
      <c r="L94" s="404"/>
      <c r="M94" s="419"/>
      <c r="N94" s="385"/>
      <c r="O94" s="417"/>
      <c r="P94" s="412"/>
      <c r="Q94" s="392"/>
    </row>
    <row r="95" spans="1:23" s="116" customFormat="1" ht="18.75" customHeight="1" x14ac:dyDescent="0.2">
      <c r="A95" s="399"/>
      <c r="B95" s="416"/>
      <c r="C95" s="134"/>
      <c r="D95" s="135"/>
      <c r="E95" s="136"/>
      <c r="F95" s="137"/>
      <c r="G95" s="138" t="s">
        <v>196</v>
      </c>
      <c r="H95" s="138"/>
      <c r="I95" s="138"/>
      <c r="J95" s="138"/>
      <c r="K95" s="139"/>
      <c r="L95" s="405"/>
      <c r="M95" s="420"/>
      <c r="N95" s="386"/>
      <c r="O95" s="418"/>
      <c r="P95" s="412"/>
      <c r="Q95" s="392"/>
    </row>
    <row r="96" spans="1:23" s="116" customFormat="1" ht="18.75" customHeight="1" thickBot="1" x14ac:dyDescent="0.25">
      <c r="A96" s="397" t="s">
        <v>154</v>
      </c>
      <c r="B96" s="665" t="s">
        <v>175</v>
      </c>
      <c r="C96" s="141">
        <f>C80</f>
        <v>2</v>
      </c>
      <c r="D96" s="141" t="str">
        <f>D80</f>
        <v>Plat</v>
      </c>
      <c r="E96" s="141">
        <f>E80</f>
        <v>610</v>
      </c>
      <c r="F96" s="257">
        <f>F80</f>
        <v>4845.415859483036</v>
      </c>
      <c r="G96" s="175">
        <f>1000*L92/(L92-(H96+I96+J96+K96))</f>
        <v>1000</v>
      </c>
      <c r="H96" s="228"/>
      <c r="I96" s="228"/>
      <c r="J96" s="228"/>
      <c r="K96" s="228"/>
      <c r="L96" s="403">
        <f>L80-H96-I96-J96-K96</f>
        <v>6651.6337767571522</v>
      </c>
      <c r="M96" s="219"/>
      <c r="N96" s="384">
        <v>0.05</v>
      </c>
      <c r="O96" s="387">
        <f>N96</f>
        <v>0.05</v>
      </c>
      <c r="P96" s="390">
        <f>N96*$L96</f>
        <v>332.58168883785766</v>
      </c>
      <c r="Q96" s="391">
        <f>O96*$L96</f>
        <v>332.58168883785766</v>
      </c>
    </row>
    <row r="97" spans="1:17" s="116" customFormat="1" ht="18.75" customHeight="1" x14ac:dyDescent="0.2">
      <c r="A97" s="398"/>
      <c r="B97" s="666"/>
      <c r="C97" s="220"/>
      <c r="D97" s="309" t="s">
        <v>160</v>
      </c>
      <c r="E97" s="230">
        <f>E93</f>
        <v>254</v>
      </c>
      <c r="F97" s="221"/>
      <c r="G97" s="238"/>
      <c r="H97" s="222"/>
      <c r="I97" s="223"/>
      <c r="J97" s="224"/>
      <c r="K97" s="225"/>
      <c r="L97" s="404"/>
      <c r="M97" s="226"/>
      <c r="N97" s="385"/>
      <c r="O97" s="388"/>
      <c r="P97" s="390"/>
      <c r="Q97" s="392"/>
    </row>
    <row r="98" spans="1:17" s="116" customFormat="1" ht="18.75" customHeight="1" x14ac:dyDescent="0.2">
      <c r="A98" s="398"/>
      <c r="B98" s="666"/>
      <c r="C98" s="239"/>
      <c r="D98" s="238"/>
      <c r="E98" s="240"/>
      <c r="F98" s="227"/>
      <c r="G98" s="238"/>
      <c r="H98" s="240"/>
      <c r="I98" s="227"/>
      <c r="J98" s="224"/>
      <c r="K98" s="225"/>
      <c r="L98" s="404"/>
      <c r="M98" s="393"/>
      <c r="N98" s="385"/>
      <c r="O98" s="388"/>
      <c r="P98" s="390"/>
      <c r="Q98" s="392"/>
    </row>
    <row r="99" spans="1:17" s="116" customFormat="1" ht="18.75" customHeight="1" x14ac:dyDescent="0.2">
      <c r="A99" s="399"/>
      <c r="B99" s="667"/>
      <c r="C99" s="241"/>
      <c r="D99" s="242"/>
      <c r="E99" s="243"/>
      <c r="F99" s="244"/>
      <c r="G99" s="234"/>
      <c r="H99" s="235"/>
      <c r="I99" s="235"/>
      <c r="J99" s="235"/>
      <c r="K99" s="237"/>
      <c r="L99" s="405"/>
      <c r="M99" s="394"/>
      <c r="N99" s="386"/>
      <c r="O99" s="389"/>
      <c r="P99" s="390"/>
      <c r="Q99" s="392"/>
    </row>
    <row r="100" spans="1:17" s="116" customFormat="1" ht="18.75" customHeight="1" thickBot="1" x14ac:dyDescent="0.3">
      <c r="A100" s="397" t="s">
        <v>174</v>
      </c>
      <c r="B100" s="400" t="s">
        <v>178</v>
      </c>
      <c r="C100" s="141">
        <v>4</v>
      </c>
      <c r="D100" s="141" t="str">
        <f>D96</f>
        <v>Plat</v>
      </c>
      <c r="E100" s="141">
        <f>E96</f>
        <v>610</v>
      </c>
      <c r="F100" s="257">
        <f>100*J103/($Q$5*E102)</f>
        <v>2013.449610291146</v>
      </c>
      <c r="G100" s="175">
        <f>1000*L96/(L96-(H100+I100+J100+K100))</f>
        <v>1203.2274092173702</v>
      </c>
      <c r="H100" s="249"/>
      <c r="I100" s="228">
        <f>2*C100*E102*J102/100*$Q$5</f>
        <v>8.7857177600000007</v>
      </c>
      <c r="J100" s="228">
        <f>$Q$5*E102*F103*C100*2/100</f>
        <v>1114.6879408</v>
      </c>
      <c r="K100" s="249"/>
      <c r="L100" s="403">
        <f>L96-H100-I100-J100-K100</f>
        <v>5528.1601181971528</v>
      </c>
      <c r="M100" s="133">
        <f>(E101/J101)*C100*2</f>
        <v>677.33333333333337</v>
      </c>
      <c r="N100" s="406">
        <f>VLOOKUP($B100,Feuil1!$A$3:$D$10,3)</f>
        <v>132.82</v>
      </c>
      <c r="O100" s="409">
        <f>VLOOKUP($B100,Feuil1!$A$3:$D$10,2)</f>
        <v>27.28</v>
      </c>
      <c r="P100" s="390">
        <f>N100*M100/60</f>
        <v>1499.3902222222221</v>
      </c>
      <c r="Q100" s="391">
        <f>O100*M100/60</f>
        <v>307.96088888888892</v>
      </c>
    </row>
    <row r="101" spans="1:17" s="116" customFormat="1" ht="18.75" customHeight="1" x14ac:dyDescent="0.25">
      <c r="A101" s="398"/>
      <c r="B101" s="401"/>
      <c r="C101" s="229"/>
      <c r="D101" s="309" t="s">
        <v>160</v>
      </c>
      <c r="E101" s="230">
        <f>E93</f>
        <v>254</v>
      </c>
      <c r="F101" s="221"/>
      <c r="G101" s="221"/>
      <c r="H101" s="221"/>
      <c r="I101" s="232" t="s">
        <v>177</v>
      </c>
      <c r="J101" s="395">
        <v>3</v>
      </c>
      <c r="K101" s="396"/>
      <c r="L101" s="404"/>
      <c r="M101" s="130" t="s">
        <v>42</v>
      </c>
      <c r="N101" s="407"/>
      <c r="O101" s="410"/>
      <c r="P101" s="412"/>
      <c r="Q101" s="392"/>
    </row>
    <row r="102" spans="1:17" s="116" customFormat="1" ht="18.75" customHeight="1" x14ac:dyDescent="0.2">
      <c r="A102" s="398"/>
      <c r="B102" s="401"/>
      <c r="C102" s="229"/>
      <c r="D102" s="232" t="s">
        <v>132</v>
      </c>
      <c r="E102" s="333">
        <f>E94</f>
        <v>15.494</v>
      </c>
      <c r="F102" s="221"/>
      <c r="G102" s="221"/>
      <c r="H102" s="221"/>
      <c r="I102" s="232" t="s">
        <v>146</v>
      </c>
      <c r="J102" s="345">
        <v>1.6</v>
      </c>
      <c r="K102" s="248"/>
      <c r="L102" s="404"/>
      <c r="M102" s="393"/>
      <c r="N102" s="407"/>
      <c r="O102" s="410"/>
      <c r="P102" s="412"/>
      <c r="Q102" s="392"/>
    </row>
    <row r="103" spans="1:17" s="116" customFormat="1" ht="18.75" customHeight="1" x14ac:dyDescent="0.2">
      <c r="A103" s="398"/>
      <c r="B103" s="401"/>
      <c r="C103" s="229"/>
      <c r="D103" s="232"/>
      <c r="E103" s="232" t="s">
        <v>145</v>
      </c>
      <c r="F103" s="246">
        <v>203</v>
      </c>
      <c r="G103" s="221"/>
      <c r="H103" s="221"/>
      <c r="I103" s="232" t="s">
        <v>197</v>
      </c>
      <c r="J103" s="377">
        <v>1382</v>
      </c>
      <c r="K103" s="248"/>
      <c r="L103" s="404"/>
      <c r="M103" s="413"/>
      <c r="N103" s="407"/>
      <c r="O103" s="410"/>
      <c r="P103" s="412"/>
      <c r="Q103" s="392"/>
    </row>
    <row r="104" spans="1:17" s="116" customFormat="1" ht="18.75" customHeight="1" x14ac:dyDescent="0.2">
      <c r="A104" s="399"/>
      <c r="B104" s="402"/>
      <c r="C104" s="341"/>
      <c r="D104" s="234"/>
      <c r="E104" s="234"/>
      <c r="F104" s="234"/>
      <c r="G104" s="250"/>
      <c r="H104" s="235"/>
      <c r="I104" s="232" t="s">
        <v>198</v>
      </c>
      <c r="J104" s="377">
        <f>J103*C100</f>
        <v>5528</v>
      </c>
      <c r="K104" s="251"/>
      <c r="L104" s="405"/>
      <c r="M104" s="394"/>
      <c r="N104" s="408"/>
      <c r="O104" s="411"/>
      <c r="P104" s="412"/>
      <c r="Q104" s="392"/>
    </row>
    <row r="105" spans="1:17" ht="18.75" customHeight="1" thickBot="1" x14ac:dyDescent="0.3">
      <c r="A105" s="618"/>
      <c r="B105" s="619"/>
      <c r="C105" s="255">
        <f>C100</f>
        <v>4</v>
      </c>
      <c r="D105" s="372" t="str">
        <f>D100</f>
        <v>Plat</v>
      </c>
      <c r="E105" s="372">
        <f>E100</f>
        <v>610</v>
      </c>
      <c r="F105" s="373">
        <f>F100</f>
        <v>2013.449610291146</v>
      </c>
      <c r="G105" s="175">
        <f>1000*L72/(L72-(H105+I105+J105+K105))</f>
        <v>1000</v>
      </c>
      <c r="H105" s="374"/>
      <c r="I105" s="374"/>
      <c r="J105" s="375">
        <v>0</v>
      </c>
      <c r="K105" s="376"/>
      <c r="L105" s="624">
        <f>L100-H105-I105-J105-K105</f>
        <v>5528.1601181971528</v>
      </c>
      <c r="M105" s="144"/>
      <c r="N105" s="629"/>
      <c r="O105" s="633"/>
      <c r="P105" s="390">
        <f>SUM(P24:P100)</f>
        <v>21291.267018443941</v>
      </c>
      <c r="Q105" s="587">
        <f>SUM(Q24:Q100)</f>
        <v>15065.298204767576</v>
      </c>
    </row>
    <row r="106" spans="1:17" ht="18" customHeight="1" x14ac:dyDescent="0.25">
      <c r="A106" s="620"/>
      <c r="B106" s="621"/>
      <c r="C106" s="682" t="s">
        <v>43</v>
      </c>
      <c r="D106" s="683"/>
      <c r="E106" s="683"/>
      <c r="F106" s="683"/>
      <c r="G106" s="683"/>
      <c r="H106" s="684"/>
      <c r="I106" s="684"/>
      <c r="J106" s="684"/>
      <c r="K106" s="685"/>
      <c r="L106" s="625"/>
      <c r="M106" s="145"/>
      <c r="N106" s="630"/>
      <c r="O106" s="634"/>
      <c r="P106" s="412"/>
      <c r="Q106" s="588"/>
    </row>
    <row r="107" spans="1:17" ht="12.75" customHeight="1" thickBot="1" x14ac:dyDescent="0.25">
      <c r="A107" s="622"/>
      <c r="B107" s="623"/>
      <c r="C107" s="686"/>
      <c r="D107" s="687"/>
      <c r="E107" s="687"/>
      <c r="F107" s="687"/>
      <c r="G107" s="687"/>
      <c r="H107" s="688"/>
      <c r="I107" s="688"/>
      <c r="J107" s="688"/>
      <c r="K107" s="689"/>
      <c r="L107" s="626"/>
      <c r="M107" s="371"/>
      <c r="N107" s="631"/>
      <c r="O107" s="635"/>
      <c r="P107" s="632"/>
      <c r="Q107" s="589"/>
    </row>
    <row r="108" spans="1:17" ht="24.75" customHeight="1" thickBot="1" x14ac:dyDescent="0.25">
      <c r="A108" s="289"/>
      <c r="B108" s="272"/>
      <c r="C108" s="287"/>
      <c r="D108" s="287"/>
      <c r="E108" s="287"/>
      <c r="F108" s="287"/>
      <c r="G108" s="290" t="s">
        <v>44</v>
      </c>
      <c r="H108" s="291">
        <f>H24+H28+H32+H36+H40+H44+H48+H52+H56+H60+H64+H68+H72+H76+H80+H84+H88+H92+H96+H100+H105</f>
        <v>163.34529536058872</v>
      </c>
      <c r="I108" s="291">
        <f t="shared" ref="I108:K108" si="2">I24+I28+I32+I36+I40+I44+I48+I52+I56+I60+I64+I68+I72+I76+I80+I84+I88+I92+I96+I100+I105</f>
        <v>447.28335494861858</v>
      </c>
      <c r="J108" s="291">
        <f t="shared" si="2"/>
        <v>1114.6879408</v>
      </c>
      <c r="K108" s="291">
        <f t="shared" si="2"/>
        <v>0</v>
      </c>
      <c r="L108" s="287"/>
      <c r="M108" s="287"/>
      <c r="N108" s="287"/>
      <c r="O108" s="287"/>
      <c r="P108" s="287"/>
      <c r="Q108" s="288"/>
    </row>
    <row r="109" spans="1:17" ht="13.5" customHeight="1" thickBot="1" x14ac:dyDescent="0.4">
      <c r="A109" s="37"/>
      <c r="B109" s="104"/>
      <c r="C109" s="38"/>
      <c r="D109" s="38"/>
      <c r="E109" s="38"/>
      <c r="F109" s="38"/>
      <c r="G109" s="38"/>
      <c r="H109" s="39"/>
      <c r="I109" s="39"/>
      <c r="J109" s="39"/>
      <c r="K109" s="40"/>
      <c r="L109" s="40"/>
      <c r="M109" s="40"/>
      <c r="N109" s="40"/>
      <c r="O109" s="40"/>
      <c r="P109" s="97"/>
      <c r="Q109" s="106"/>
    </row>
    <row r="110" spans="1:17" ht="13.5" customHeight="1" x14ac:dyDescent="0.2">
      <c r="A110" s="378"/>
      <c r="B110" s="378"/>
      <c r="C110" s="602" t="s">
        <v>47</v>
      </c>
      <c r="D110" s="606"/>
      <c r="E110" s="603"/>
      <c r="F110" s="378"/>
      <c r="G110" s="378"/>
      <c r="H110" s="378"/>
      <c r="I110" s="378"/>
      <c r="J110" s="378"/>
      <c r="K110" s="378"/>
      <c r="L110" s="378"/>
      <c r="M110" s="378"/>
      <c r="N110" s="378"/>
      <c r="O110" s="378"/>
      <c r="P110" s="378"/>
      <c r="Q110" s="379"/>
    </row>
    <row r="111" spans="1:17" ht="13.5" customHeight="1" thickBot="1" x14ac:dyDescent="0.25">
      <c r="A111" s="380"/>
      <c r="B111" s="380"/>
      <c r="C111" s="668"/>
      <c r="D111" s="669"/>
      <c r="E111" s="670"/>
      <c r="F111" s="380"/>
      <c r="G111" s="380"/>
      <c r="H111" s="380"/>
      <c r="I111" s="380"/>
      <c r="J111" s="380"/>
      <c r="K111" s="380"/>
      <c r="L111" s="380"/>
      <c r="M111" s="380"/>
      <c r="N111" s="380"/>
      <c r="O111" s="380"/>
      <c r="P111" s="380"/>
      <c r="Q111" s="381"/>
    </row>
    <row r="112" spans="1:17" ht="12.75" customHeight="1" x14ac:dyDescent="0.2">
      <c r="A112" s="598" t="s">
        <v>15</v>
      </c>
      <c r="B112" s="600" t="s">
        <v>46</v>
      </c>
      <c r="C112" s="671" t="s">
        <v>200</v>
      </c>
      <c r="D112" s="600"/>
      <c r="E112" s="674" t="s">
        <v>201</v>
      </c>
      <c r="F112" s="602" t="s">
        <v>31</v>
      </c>
      <c r="G112" s="603"/>
      <c r="H112" s="606" t="s">
        <v>48</v>
      </c>
      <c r="I112" s="607"/>
      <c r="J112" s="607"/>
      <c r="K112" s="608"/>
      <c r="L112" s="606" t="s">
        <v>49</v>
      </c>
      <c r="M112" s="607"/>
      <c r="N112" s="607"/>
      <c r="O112" s="608"/>
      <c r="P112" s="611" t="s">
        <v>50</v>
      </c>
      <c r="Q112" s="613" t="s">
        <v>51</v>
      </c>
    </row>
    <row r="113" spans="1:17" ht="13.5" customHeight="1" thickBot="1" x14ac:dyDescent="0.25">
      <c r="A113" s="599"/>
      <c r="B113" s="601"/>
      <c r="C113" s="672"/>
      <c r="D113" s="673"/>
      <c r="E113" s="675"/>
      <c r="F113" s="604"/>
      <c r="G113" s="605"/>
      <c r="H113" s="609"/>
      <c r="I113" s="609"/>
      <c r="J113" s="609"/>
      <c r="K113" s="610"/>
      <c r="L113" s="609"/>
      <c r="M113" s="609"/>
      <c r="N113" s="609"/>
      <c r="O113" s="610"/>
      <c r="P113" s="612"/>
      <c r="Q113" s="614"/>
    </row>
    <row r="114" spans="1:17" ht="12.75" customHeight="1" x14ac:dyDescent="0.2">
      <c r="A114" s="590">
        <f>C105</f>
        <v>4</v>
      </c>
      <c r="B114" s="592" t="str">
        <f>D105</f>
        <v>Plat</v>
      </c>
      <c r="C114" s="676">
        <f>E105</f>
        <v>610</v>
      </c>
      <c r="D114" s="677"/>
      <c r="E114" s="680">
        <f>E101</f>
        <v>254</v>
      </c>
      <c r="F114" s="594">
        <f>F105</f>
        <v>2013.449610291146</v>
      </c>
      <c r="G114" s="595"/>
      <c r="H114" s="615" t="s">
        <v>162</v>
      </c>
      <c r="I114" s="607"/>
      <c r="J114" s="607"/>
      <c r="K114" s="608"/>
      <c r="L114" s="617" t="s">
        <v>202</v>
      </c>
      <c r="M114" s="607"/>
      <c r="N114" s="607"/>
      <c r="O114" s="608"/>
      <c r="P114" s="648">
        <f>L105/C105</f>
        <v>1382.0400295492882</v>
      </c>
      <c r="Q114" s="585">
        <f>L105</f>
        <v>5528.1601181971528</v>
      </c>
    </row>
    <row r="115" spans="1:17" ht="13.5" customHeight="1" thickBot="1" x14ac:dyDescent="0.25">
      <c r="A115" s="591"/>
      <c r="B115" s="593"/>
      <c r="C115" s="678"/>
      <c r="D115" s="679"/>
      <c r="E115" s="681"/>
      <c r="F115" s="596"/>
      <c r="G115" s="597"/>
      <c r="H115" s="616"/>
      <c r="I115" s="609"/>
      <c r="J115" s="609"/>
      <c r="K115" s="610"/>
      <c r="L115" s="609"/>
      <c r="M115" s="609"/>
      <c r="N115" s="609"/>
      <c r="O115" s="610"/>
      <c r="P115" s="649"/>
      <c r="Q115" s="586"/>
    </row>
    <row r="116" spans="1:17" ht="13.5" thickBot="1" x14ac:dyDescent="0.25">
      <c r="A116" s="41"/>
      <c r="B116" s="42"/>
      <c r="C116" s="42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4"/>
    </row>
    <row r="117" spans="1:17" ht="12.75" customHeight="1" x14ac:dyDescent="0.2">
      <c r="A117" s="636" t="s">
        <v>189</v>
      </c>
      <c r="B117" s="636"/>
      <c r="C117" s="636"/>
      <c r="D117" s="636"/>
      <c r="E117" s="636"/>
      <c r="F117" s="636"/>
      <c r="G117" s="636"/>
      <c r="H117" s="636"/>
      <c r="I117" s="636"/>
      <c r="J117" s="636"/>
      <c r="K117" s="636"/>
      <c r="L117" s="636"/>
      <c r="M117" s="636"/>
      <c r="N117" s="636"/>
      <c r="O117" s="636"/>
      <c r="P117" s="636"/>
      <c r="Q117" s="637"/>
    </row>
    <row r="118" spans="1:17" x14ac:dyDescent="0.2">
      <c r="A118" s="638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9"/>
    </row>
    <row r="119" spans="1:17" ht="13.5" thickBot="1" x14ac:dyDescent="0.25">
      <c r="A119" s="4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46"/>
    </row>
  </sheetData>
  <sheetProtection selectLockedCells="1" selectUnlockedCells="1"/>
  <mergeCells count="248">
    <mergeCell ref="C110:E111"/>
    <mergeCell ref="C112:D113"/>
    <mergeCell ref="E112:E113"/>
    <mergeCell ref="C114:D115"/>
    <mergeCell ref="E114:E115"/>
    <mergeCell ref="M82:M83"/>
    <mergeCell ref="A84:A87"/>
    <mergeCell ref="B84:B87"/>
    <mergeCell ref="L84:L87"/>
    <mergeCell ref="C106:K107"/>
    <mergeCell ref="A96:A99"/>
    <mergeCell ref="B96:B99"/>
    <mergeCell ref="L96:L99"/>
    <mergeCell ref="A88:A91"/>
    <mergeCell ref="B88:B91"/>
    <mergeCell ref="L88:L91"/>
    <mergeCell ref="N84:N87"/>
    <mergeCell ref="O84:O87"/>
    <mergeCell ref="P84:P87"/>
    <mergeCell ref="Q84:Q87"/>
    <mergeCell ref="J86:K86"/>
    <mergeCell ref="M86:M87"/>
    <mergeCell ref="A80:A83"/>
    <mergeCell ref="B80:B83"/>
    <mergeCell ref="L80:L83"/>
    <mergeCell ref="N80:N83"/>
    <mergeCell ref="O80:O83"/>
    <mergeCell ref="P80:P83"/>
    <mergeCell ref="Q80:Q83"/>
    <mergeCell ref="A76:A79"/>
    <mergeCell ref="B76:B79"/>
    <mergeCell ref="L76:L79"/>
    <mergeCell ref="N76:N79"/>
    <mergeCell ref="O76:O79"/>
    <mergeCell ref="P76:P79"/>
    <mergeCell ref="Q76:Q79"/>
    <mergeCell ref="M78:M79"/>
    <mergeCell ref="M58:M59"/>
    <mergeCell ref="N68:N71"/>
    <mergeCell ref="O68:O71"/>
    <mergeCell ref="P68:P71"/>
    <mergeCell ref="Q68:Q71"/>
    <mergeCell ref="Q56:Q59"/>
    <mergeCell ref="M62:M63"/>
    <mergeCell ref="J62:K62"/>
    <mergeCell ref="P60:P63"/>
    <mergeCell ref="N60:N63"/>
    <mergeCell ref="A56:A59"/>
    <mergeCell ref="B56:B59"/>
    <mergeCell ref="L56:L59"/>
    <mergeCell ref="N56:N59"/>
    <mergeCell ref="O56:O59"/>
    <mergeCell ref="P56:P59"/>
    <mergeCell ref="Q64:Q67"/>
    <mergeCell ref="M66:M67"/>
    <mergeCell ref="N64:N67"/>
    <mergeCell ref="O64:O67"/>
    <mergeCell ref="P64:P67"/>
    <mergeCell ref="P48:P51"/>
    <mergeCell ref="A32:A35"/>
    <mergeCell ref="B32:B35"/>
    <mergeCell ref="L32:L35"/>
    <mergeCell ref="N32:N35"/>
    <mergeCell ref="O32:O35"/>
    <mergeCell ref="P32:P35"/>
    <mergeCell ref="Q32:Q35"/>
    <mergeCell ref="M34:M35"/>
    <mergeCell ref="A36:A39"/>
    <mergeCell ref="B36:B39"/>
    <mergeCell ref="L36:L39"/>
    <mergeCell ref="N36:N39"/>
    <mergeCell ref="O36:O39"/>
    <mergeCell ref="P36:P39"/>
    <mergeCell ref="Q36:Q39"/>
    <mergeCell ref="M38:M39"/>
    <mergeCell ref="J34:K34"/>
    <mergeCell ref="Q48:Q51"/>
    <mergeCell ref="P52:P55"/>
    <mergeCell ref="Q52:Q55"/>
    <mergeCell ref="M54:M55"/>
    <mergeCell ref="A40:A43"/>
    <mergeCell ref="B40:B43"/>
    <mergeCell ref="A44:A47"/>
    <mergeCell ref="B44:B47"/>
    <mergeCell ref="L44:L47"/>
    <mergeCell ref="N44:N47"/>
    <mergeCell ref="O44:O47"/>
    <mergeCell ref="P44:P47"/>
    <mergeCell ref="Q44:Q47"/>
    <mergeCell ref="O48:O51"/>
    <mergeCell ref="J45:K45"/>
    <mergeCell ref="M50:M51"/>
    <mergeCell ref="A48:A51"/>
    <mergeCell ref="B48:B51"/>
    <mergeCell ref="L48:L51"/>
    <mergeCell ref="N48:N51"/>
    <mergeCell ref="A117:Q118"/>
    <mergeCell ref="A7:A8"/>
    <mergeCell ref="Q60:Q63"/>
    <mergeCell ref="Q24:Q27"/>
    <mergeCell ref="J26:K26"/>
    <mergeCell ref="A68:A71"/>
    <mergeCell ref="B68:B71"/>
    <mergeCell ref="L68:L71"/>
    <mergeCell ref="P24:P27"/>
    <mergeCell ref="M26:M27"/>
    <mergeCell ref="A28:A31"/>
    <mergeCell ref="B28:B31"/>
    <mergeCell ref="P28:P31"/>
    <mergeCell ref="M30:M31"/>
    <mergeCell ref="Q28:Q31"/>
    <mergeCell ref="L28:L31"/>
    <mergeCell ref="N28:N31"/>
    <mergeCell ref="O28:O31"/>
    <mergeCell ref="L60:L63"/>
    <mergeCell ref="N40:N43"/>
    <mergeCell ref="O40:O43"/>
    <mergeCell ref="P114:P115"/>
    <mergeCell ref="P40:P43"/>
    <mergeCell ref="Q40:Q43"/>
    <mergeCell ref="Q114:Q115"/>
    <mergeCell ref="N72:N75"/>
    <mergeCell ref="O72:O75"/>
    <mergeCell ref="P72:P75"/>
    <mergeCell ref="Q72:Q75"/>
    <mergeCell ref="Q105:Q107"/>
    <mergeCell ref="A114:A115"/>
    <mergeCell ref="B114:B115"/>
    <mergeCell ref="F114:G115"/>
    <mergeCell ref="A112:A113"/>
    <mergeCell ref="B112:B113"/>
    <mergeCell ref="F112:G113"/>
    <mergeCell ref="H112:K113"/>
    <mergeCell ref="L112:O113"/>
    <mergeCell ref="P112:P113"/>
    <mergeCell ref="Q112:Q113"/>
    <mergeCell ref="H114:K115"/>
    <mergeCell ref="L114:O115"/>
    <mergeCell ref="A105:B107"/>
    <mergeCell ref="L105:L107"/>
    <mergeCell ref="J74:K74"/>
    <mergeCell ref="N105:N107"/>
    <mergeCell ref="P105:P107"/>
    <mergeCell ref="O105:O107"/>
    <mergeCell ref="P20:P23"/>
    <mergeCell ref="Q20:Q23"/>
    <mergeCell ref="O20:O23"/>
    <mergeCell ref="A20:A23"/>
    <mergeCell ref="B20:B23"/>
    <mergeCell ref="L20:L23"/>
    <mergeCell ref="C21:K23"/>
    <mergeCell ref="M22:M23"/>
    <mergeCell ref="A24:A27"/>
    <mergeCell ref="B24:B27"/>
    <mergeCell ref="L24:L27"/>
    <mergeCell ref="A60:A63"/>
    <mergeCell ref="B60:B63"/>
    <mergeCell ref="N24:N27"/>
    <mergeCell ref="O24:O27"/>
    <mergeCell ref="O60:O63"/>
    <mergeCell ref="A72:A75"/>
    <mergeCell ref="N20:N23"/>
    <mergeCell ref="M70:M71"/>
    <mergeCell ref="M74:M75"/>
    <mergeCell ref="B72:B75"/>
    <mergeCell ref="L72:L75"/>
    <mergeCell ref="M42:M43"/>
    <mergeCell ref="M46:M47"/>
    <mergeCell ref="L40:L43"/>
    <mergeCell ref="A52:A55"/>
    <mergeCell ref="B52:B55"/>
    <mergeCell ref="L52:L55"/>
    <mergeCell ref="N52:N55"/>
    <mergeCell ref="O52:O55"/>
    <mergeCell ref="A64:A67"/>
    <mergeCell ref="J70:K70"/>
    <mergeCell ref="B64:B67"/>
    <mergeCell ref="L64:L67"/>
    <mergeCell ref="A15:Q15"/>
    <mergeCell ref="O11:O14"/>
    <mergeCell ref="I16:I19"/>
    <mergeCell ref="J16:J19"/>
    <mergeCell ref="K16:K19"/>
    <mergeCell ref="N16:O18"/>
    <mergeCell ref="M18:M19"/>
    <mergeCell ref="C12:K14"/>
    <mergeCell ref="M13:M14"/>
    <mergeCell ref="C17:G19"/>
    <mergeCell ref="A11:A14"/>
    <mergeCell ref="B11:B14"/>
    <mergeCell ref="P16:Q18"/>
    <mergeCell ref="A16:A19"/>
    <mergeCell ref="B16:B19"/>
    <mergeCell ref="H16:H19"/>
    <mergeCell ref="L16:L19"/>
    <mergeCell ref="M16:M17"/>
    <mergeCell ref="L7:L8"/>
    <mergeCell ref="M7:N7"/>
    <mergeCell ref="B9:F9"/>
    <mergeCell ref="H4:N5"/>
    <mergeCell ref="J9:K9"/>
    <mergeCell ref="L11:L14"/>
    <mergeCell ref="P11:P14"/>
    <mergeCell ref="Q11:Q14"/>
    <mergeCell ref="N11:N14"/>
    <mergeCell ref="A1:B5"/>
    <mergeCell ref="C4:D4"/>
    <mergeCell ref="E4:F4"/>
    <mergeCell ref="C1:O3"/>
    <mergeCell ref="G4:G5"/>
    <mergeCell ref="C5:F5"/>
    <mergeCell ref="B7:F8"/>
    <mergeCell ref="B10:F10"/>
    <mergeCell ref="J10:K10"/>
    <mergeCell ref="J7:K8"/>
    <mergeCell ref="G7:G8"/>
    <mergeCell ref="H7:H8"/>
    <mergeCell ref="I7:I8"/>
    <mergeCell ref="O7:P7"/>
    <mergeCell ref="Q7:Q8"/>
    <mergeCell ref="N88:N91"/>
    <mergeCell ref="O88:O91"/>
    <mergeCell ref="P88:P91"/>
    <mergeCell ref="Q88:Q91"/>
    <mergeCell ref="M90:M91"/>
    <mergeCell ref="A92:A95"/>
    <mergeCell ref="B92:B95"/>
    <mergeCell ref="L92:L95"/>
    <mergeCell ref="N92:N95"/>
    <mergeCell ref="O92:O95"/>
    <mergeCell ref="P92:P95"/>
    <mergeCell ref="Q92:Q95"/>
    <mergeCell ref="M94:M95"/>
    <mergeCell ref="I94:J94"/>
    <mergeCell ref="N96:N99"/>
    <mergeCell ref="O96:O99"/>
    <mergeCell ref="P96:P99"/>
    <mergeCell ref="Q96:Q99"/>
    <mergeCell ref="M98:M99"/>
    <mergeCell ref="J101:K101"/>
    <mergeCell ref="A100:A104"/>
    <mergeCell ref="B100:B104"/>
    <mergeCell ref="L100:L104"/>
    <mergeCell ref="N100:N104"/>
    <mergeCell ref="O100:O104"/>
    <mergeCell ref="P100:P104"/>
    <mergeCell ref="Q100:Q104"/>
    <mergeCell ref="M102:M104"/>
  </mergeCells>
  <phoneticPr fontId="0" type="noConversion"/>
  <conditionalFormatting sqref="Q4">
    <cfRule type="cellIs" dxfId="35" priority="76" stopIfTrue="1" operator="equal">
      <formula>0</formula>
    </cfRule>
  </conditionalFormatting>
  <conditionalFormatting sqref="F28 E11:F11 E20:F20 E24:F24">
    <cfRule type="cellIs" dxfId="34" priority="77" stopIfTrue="1" operator="equal">
      <formula>0</formula>
    </cfRule>
  </conditionalFormatting>
  <conditionalFormatting sqref="P11:P14 P20:P23">
    <cfRule type="cellIs" dxfId="33" priority="78" stopIfTrue="1" operator="equal">
      <formula>0</formula>
    </cfRule>
  </conditionalFormatting>
  <conditionalFormatting sqref="Q11:Q14 Q19:Q31 P24:P31 P60:Q63 P105:Q107">
    <cfRule type="cellIs" dxfId="32" priority="79" stopIfTrue="1" operator="equal">
      <formula>0</formula>
    </cfRule>
  </conditionalFormatting>
  <conditionalFormatting sqref="H9:I10">
    <cfRule type="cellIs" dxfId="31" priority="80" stopIfTrue="1" operator="equal">
      <formula>0</formula>
    </cfRule>
  </conditionalFormatting>
  <conditionalFormatting sqref="P64:Q67">
    <cfRule type="cellIs" dxfId="30" priority="53" stopIfTrue="1" operator="equal">
      <formula>0</formula>
    </cfRule>
  </conditionalFormatting>
  <conditionalFormatting sqref="E64:F64">
    <cfRule type="cellIs" dxfId="29" priority="51" stopIfTrue="1" operator="equal">
      <formula>0</formula>
    </cfRule>
  </conditionalFormatting>
  <conditionalFormatting sqref="P72:Q75">
    <cfRule type="cellIs" dxfId="28" priority="50" stopIfTrue="1" operator="equal">
      <formula>0</formula>
    </cfRule>
  </conditionalFormatting>
  <conditionalFormatting sqref="P44:P47">
    <cfRule type="cellIs" dxfId="27" priority="37" stopIfTrue="1" operator="equal">
      <formula>0</formula>
    </cfRule>
  </conditionalFormatting>
  <conditionalFormatting sqref="P40:P43 P52:P55">
    <cfRule type="cellIs" dxfId="26" priority="43" stopIfTrue="1" operator="equal">
      <formula>0</formula>
    </cfRule>
  </conditionalFormatting>
  <conditionalFormatting sqref="Q40:Q43 Q52:Q55">
    <cfRule type="cellIs" dxfId="25" priority="40" stopIfTrue="1" operator="equal">
      <formula>0</formula>
    </cfRule>
  </conditionalFormatting>
  <conditionalFormatting sqref="Q44:Q47">
    <cfRule type="cellIs" dxfId="24" priority="36" stopIfTrue="1" operator="equal">
      <formula>0</formula>
    </cfRule>
  </conditionalFormatting>
  <conditionalFormatting sqref="P32:Q35">
    <cfRule type="cellIs" dxfId="23" priority="23" stopIfTrue="1" operator="equal">
      <formula>0</formula>
    </cfRule>
  </conditionalFormatting>
  <conditionalFormatting sqref="Q56:Q59">
    <cfRule type="cellIs" dxfId="22" priority="24" stopIfTrue="1" operator="equal">
      <formula>0</formula>
    </cfRule>
  </conditionalFormatting>
  <conditionalFormatting sqref="P56:P59">
    <cfRule type="cellIs" dxfId="21" priority="25" stopIfTrue="1" operator="equal">
      <formula>0</formula>
    </cfRule>
  </conditionalFormatting>
  <conditionalFormatting sqref="P36:Q39">
    <cfRule type="cellIs" dxfId="20" priority="22" stopIfTrue="1" operator="equal">
      <formula>0</formula>
    </cfRule>
  </conditionalFormatting>
  <conditionalFormatting sqref="Q48:Q51">
    <cfRule type="cellIs" dxfId="19" priority="19" stopIfTrue="1" operator="equal">
      <formula>0</formula>
    </cfRule>
  </conditionalFormatting>
  <conditionalFormatting sqref="E36:F36">
    <cfRule type="cellIs" dxfId="18" priority="21" stopIfTrue="1" operator="equal">
      <formula>0</formula>
    </cfRule>
  </conditionalFormatting>
  <conditionalFormatting sqref="Q80:Q83">
    <cfRule type="cellIs" dxfId="17" priority="15" stopIfTrue="1" operator="equal">
      <formula>0</formula>
    </cfRule>
  </conditionalFormatting>
  <conditionalFormatting sqref="P84:Q87">
    <cfRule type="cellIs" dxfId="16" priority="14" stopIfTrue="1" operator="equal">
      <formula>0</formula>
    </cfRule>
  </conditionalFormatting>
  <conditionalFormatting sqref="P48:P51">
    <cfRule type="cellIs" dxfId="15" priority="20" stopIfTrue="1" operator="equal">
      <formula>0</formula>
    </cfRule>
  </conditionalFormatting>
  <conditionalFormatting sqref="P80:P83">
    <cfRule type="cellIs" dxfId="14" priority="16" stopIfTrue="1" operator="equal">
      <formula>0</formula>
    </cfRule>
  </conditionalFormatting>
  <conditionalFormatting sqref="E76:F76">
    <cfRule type="cellIs" dxfId="13" priority="17" stopIfTrue="1" operator="equal">
      <formula>0</formula>
    </cfRule>
  </conditionalFormatting>
  <conditionalFormatting sqref="P76:Q79">
    <cfRule type="cellIs" dxfId="12" priority="18" stopIfTrue="1" operator="equal">
      <formula>0</formula>
    </cfRule>
  </conditionalFormatting>
  <conditionalFormatting sqref="Q88:Q91">
    <cfRule type="cellIs" dxfId="11" priority="7" stopIfTrue="1" operator="equal">
      <formula>0</formula>
    </cfRule>
  </conditionalFormatting>
  <conditionalFormatting sqref="P92:Q95">
    <cfRule type="cellIs" dxfId="10" priority="6" stopIfTrue="1" operator="equal">
      <formula>0</formula>
    </cfRule>
  </conditionalFormatting>
  <conditionalFormatting sqref="P88:P91">
    <cfRule type="cellIs" dxfId="9" priority="8" stopIfTrue="1" operator="equal">
      <formula>0</formula>
    </cfRule>
  </conditionalFormatting>
  <conditionalFormatting sqref="Q96:Q99">
    <cfRule type="cellIs" dxfId="8" priority="4" stopIfTrue="1" operator="equal">
      <formula>0</formula>
    </cfRule>
  </conditionalFormatting>
  <conditionalFormatting sqref="P96:P99">
    <cfRule type="cellIs" dxfId="7" priority="5" stopIfTrue="1" operator="equal">
      <formula>0</formula>
    </cfRule>
  </conditionalFormatting>
  <conditionalFormatting sqref="P100:Q104">
    <cfRule type="cellIs" dxfId="6" priority="3" stopIfTrue="1" operator="equal">
      <formula>0</formula>
    </cfRule>
  </conditionalFormatting>
  <conditionalFormatting sqref="P114:Q115 L114 A114:B115 C114 H114 F114">
    <cfRule type="cellIs" dxfId="5" priority="2" stopIfTrue="1" operator="equal">
      <formula>0</formula>
    </cfRule>
  </conditionalFormatting>
  <conditionalFormatting sqref="P68:Q71">
    <cfRule type="cellIs" dxfId="4" priority="1" stopIfTrue="1" operator="equal">
      <formula>0</formula>
    </cfRule>
  </conditionalFormatting>
  <pageMargins left="0.24" right="0.21" top="0.59" bottom="0.46" header="0.37" footer="0.4921259845"/>
  <pageSetup paperSize="9" scale="42" fitToHeight="0" orientation="portrait" r:id="rId1"/>
  <headerFooter alignWithMargins="0"/>
  <rowBreaks count="1" manualBreakCount="1">
    <brk id="9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opLeftCell="A50" zoomScale="75" workbookViewId="0">
      <selection activeCell="Z63" sqref="Z63"/>
    </sheetView>
  </sheetViews>
  <sheetFormatPr baseColWidth="10" defaultRowHeight="12.75" x14ac:dyDescent="0.2"/>
  <cols>
    <col min="1" max="1" width="7.42578125" style="2" customWidth="1"/>
    <col min="2" max="2" width="20.7109375" style="2" customWidth="1"/>
    <col min="3" max="3" width="12.140625" style="2" customWidth="1"/>
    <col min="4" max="4" width="23.7109375" style="2" customWidth="1"/>
    <col min="5" max="5" width="15.85546875" style="2" customWidth="1"/>
    <col min="6" max="6" width="12.140625" style="2" customWidth="1"/>
    <col min="7" max="7" width="9.5703125" style="2" customWidth="1"/>
    <col min="8" max="8" width="18.7109375" style="2" customWidth="1"/>
    <col min="9" max="9" width="20.28515625" style="2" customWidth="1"/>
    <col min="10" max="10" width="19.140625" style="2" customWidth="1"/>
    <col min="11" max="11" width="18.85546875" style="2" customWidth="1"/>
    <col min="12" max="12" width="8" style="2" customWidth="1"/>
    <col min="13" max="16384" width="11.42578125" style="2"/>
  </cols>
  <sheetData>
    <row r="1" spans="1:12" ht="25.5" x14ac:dyDescent="0.2">
      <c r="A1" s="743"/>
      <c r="B1" s="448"/>
      <c r="C1" s="747" t="s">
        <v>158</v>
      </c>
      <c r="D1" s="748"/>
      <c r="E1" s="748"/>
      <c r="F1" s="748"/>
      <c r="G1" s="748"/>
      <c r="H1" s="748"/>
      <c r="I1" s="748"/>
      <c r="J1" s="111" t="s">
        <v>53</v>
      </c>
      <c r="K1" s="753">
        <f ca="1">Process!Q1</f>
        <v>42142</v>
      </c>
      <c r="L1" s="754"/>
    </row>
    <row r="2" spans="1:12" x14ac:dyDescent="0.2">
      <c r="A2" s="744"/>
      <c r="B2" s="450"/>
      <c r="C2" s="749"/>
      <c r="D2" s="750"/>
      <c r="E2" s="750"/>
      <c r="F2" s="750"/>
      <c r="G2" s="750"/>
      <c r="H2" s="750"/>
      <c r="I2" s="750"/>
      <c r="J2" s="112" t="s">
        <v>1</v>
      </c>
      <c r="K2" s="734" t="str">
        <f>Process!Q2</f>
        <v>Y. Le COLLEN</v>
      </c>
      <c r="L2" s="735"/>
    </row>
    <row r="3" spans="1:12" x14ac:dyDescent="0.2">
      <c r="A3" s="744"/>
      <c r="B3" s="450"/>
      <c r="C3" s="749"/>
      <c r="D3" s="750"/>
      <c r="E3" s="750"/>
      <c r="F3" s="750"/>
      <c r="G3" s="750"/>
      <c r="H3" s="750"/>
      <c r="I3" s="750"/>
      <c r="J3" s="112" t="s">
        <v>3</v>
      </c>
      <c r="K3" s="734"/>
      <c r="L3" s="735"/>
    </row>
    <row r="4" spans="1:12" ht="13.5" thickBot="1" x14ac:dyDescent="0.25">
      <c r="A4" s="744"/>
      <c r="B4" s="450"/>
      <c r="C4" s="751"/>
      <c r="D4" s="752"/>
      <c r="E4" s="752"/>
      <c r="F4" s="752"/>
      <c r="G4" s="752"/>
      <c r="H4" s="752"/>
      <c r="I4" s="752"/>
      <c r="J4" s="112" t="s">
        <v>4</v>
      </c>
      <c r="K4" s="734" t="str">
        <f>Process!Q3</f>
        <v>TA6V</v>
      </c>
      <c r="L4" s="735"/>
    </row>
    <row r="5" spans="1:12" ht="18" customHeight="1" x14ac:dyDescent="0.2">
      <c r="A5" s="744"/>
      <c r="B5" s="450"/>
      <c r="C5" s="466" t="s">
        <v>5</v>
      </c>
      <c r="D5" s="694"/>
      <c r="E5" s="695" t="s">
        <v>6</v>
      </c>
      <c r="F5" s="698" t="str">
        <f>Process!H4</f>
        <v>WYMAN &amp; GORDON</v>
      </c>
      <c r="G5" s="698"/>
      <c r="H5" s="698"/>
      <c r="I5" s="698"/>
      <c r="J5" s="112" t="s">
        <v>8</v>
      </c>
      <c r="K5" s="734" t="str">
        <f>Process!Q4</f>
        <v>4 ≠ 610x254</v>
      </c>
      <c r="L5" s="735"/>
    </row>
    <row r="6" spans="1:12" ht="12.75" customHeight="1" x14ac:dyDescent="0.2">
      <c r="A6" s="744"/>
      <c r="B6" s="450"/>
      <c r="C6" s="756" t="str">
        <f>Process!E4</f>
        <v>UDEV150020</v>
      </c>
      <c r="D6" s="757"/>
      <c r="E6" s="696"/>
      <c r="F6" s="699"/>
      <c r="G6" s="699"/>
      <c r="H6" s="699"/>
      <c r="I6" s="700"/>
      <c r="J6" s="112" t="s">
        <v>9</v>
      </c>
      <c r="K6" s="738">
        <f>Process!Q5</f>
        <v>4.43</v>
      </c>
      <c r="L6" s="739"/>
    </row>
    <row r="7" spans="1:12" ht="13.5" customHeight="1" thickBot="1" x14ac:dyDescent="0.25">
      <c r="A7" s="745"/>
      <c r="B7" s="746"/>
      <c r="C7" s="758"/>
      <c r="D7" s="759"/>
      <c r="E7" s="697"/>
      <c r="F7" s="701"/>
      <c r="G7" s="701"/>
      <c r="H7" s="701"/>
      <c r="I7" s="701"/>
      <c r="J7" s="110" t="s">
        <v>10</v>
      </c>
      <c r="K7" s="736"/>
      <c r="L7" s="737"/>
    </row>
    <row r="8" spans="1:12" ht="18.75" thickBot="1" x14ac:dyDescent="0.3">
      <c r="A8" s="49"/>
      <c r="B8" s="50"/>
      <c r="C8" s="90"/>
      <c r="D8" s="90"/>
      <c r="E8" s="90"/>
      <c r="F8" s="90"/>
      <c r="G8" s="90"/>
      <c r="H8" s="90"/>
      <c r="I8" s="90"/>
      <c r="J8" s="52"/>
      <c r="K8" s="53"/>
      <c r="L8" s="54"/>
    </row>
    <row r="9" spans="1:12" ht="26.25" customHeight="1" thickBot="1" x14ac:dyDescent="0.25">
      <c r="A9" s="740" t="s">
        <v>45</v>
      </c>
      <c r="B9" s="741"/>
      <c r="C9" s="741"/>
      <c r="D9" s="741"/>
      <c r="E9" s="741"/>
      <c r="F9" s="741"/>
      <c r="G9" s="741"/>
      <c r="H9" s="741"/>
      <c r="I9" s="741"/>
      <c r="J9" s="741"/>
      <c r="K9" s="741"/>
      <c r="L9" s="742"/>
    </row>
    <row r="10" spans="1:12" ht="20.25" customHeight="1" x14ac:dyDescent="0.2">
      <c r="A10" s="732" t="s">
        <v>46</v>
      </c>
      <c r="B10" s="733"/>
      <c r="C10" s="704" t="s">
        <v>47</v>
      </c>
      <c r="D10" s="704"/>
      <c r="E10" s="704" t="s">
        <v>31</v>
      </c>
      <c r="F10" s="704"/>
      <c r="G10" s="704" t="s">
        <v>48</v>
      </c>
      <c r="H10" s="704"/>
      <c r="I10" s="59" t="s">
        <v>49</v>
      </c>
      <c r="J10" s="59" t="s">
        <v>50</v>
      </c>
      <c r="K10" s="704" t="s">
        <v>51</v>
      </c>
      <c r="L10" s="755"/>
    </row>
    <row r="11" spans="1:12" ht="21" customHeight="1" thickBot="1" x14ac:dyDescent="0.25">
      <c r="A11" s="62">
        <f>Process!A114</f>
        <v>4</v>
      </c>
      <c r="B11" s="78" t="str">
        <f>Process!B114</f>
        <v>Plat</v>
      </c>
      <c r="C11" s="690">
        <f>Process!C114</f>
        <v>610</v>
      </c>
      <c r="D11" s="691"/>
      <c r="E11" s="690">
        <f>Process!F114</f>
        <v>2013.449610291146</v>
      </c>
      <c r="F11" s="691"/>
      <c r="G11" s="691" t="str">
        <f>Process!H114</f>
        <v>BRUT</v>
      </c>
      <c r="H11" s="691"/>
      <c r="I11" s="64" t="str">
        <f>Process!L114</f>
        <v>RECUIT</v>
      </c>
      <c r="J11" s="65">
        <f>Process!P114</f>
        <v>1382.0400295492882</v>
      </c>
      <c r="K11" s="692">
        <f>Process!Q114</f>
        <v>5528.1601181971528</v>
      </c>
      <c r="L11" s="693"/>
    </row>
    <row r="12" spans="1:12" ht="13.5" thickBot="1" x14ac:dyDescent="0.25">
      <c r="A12" s="91"/>
      <c r="B12" s="92"/>
      <c r="C12" s="50"/>
      <c r="D12" s="50"/>
      <c r="E12" s="50"/>
      <c r="F12" s="50"/>
      <c r="G12" s="50"/>
      <c r="H12" s="50"/>
      <c r="I12" s="50"/>
      <c r="J12" s="93"/>
      <c r="K12" s="94"/>
      <c r="L12" s="95"/>
    </row>
    <row r="13" spans="1:12" x14ac:dyDescent="0.2">
      <c r="A13" s="717" t="s">
        <v>52</v>
      </c>
      <c r="B13" s="718"/>
      <c r="C13" s="718"/>
      <c r="D13" s="718"/>
      <c r="E13" s="718"/>
      <c r="F13" s="718"/>
      <c r="G13" s="718"/>
      <c r="H13" s="718"/>
      <c r="I13" s="718"/>
      <c r="J13" s="718"/>
      <c r="K13" s="718"/>
      <c r="L13" s="719"/>
    </row>
    <row r="14" spans="1:12" x14ac:dyDescent="0.2">
      <c r="A14" s="720"/>
      <c r="B14" s="721"/>
      <c r="C14" s="721"/>
      <c r="D14" s="721"/>
      <c r="E14" s="721"/>
      <c r="F14" s="721"/>
      <c r="G14" s="721"/>
      <c r="H14" s="721"/>
      <c r="I14" s="721"/>
      <c r="J14" s="721"/>
      <c r="K14" s="721"/>
      <c r="L14" s="722"/>
    </row>
    <row r="15" spans="1:12" x14ac:dyDescent="0.2">
      <c r="A15" s="720"/>
      <c r="B15" s="721"/>
      <c r="C15" s="721"/>
      <c r="D15" s="721"/>
      <c r="E15" s="721"/>
      <c r="F15" s="721"/>
      <c r="G15" s="721"/>
      <c r="H15" s="721"/>
      <c r="I15" s="721"/>
      <c r="J15" s="721"/>
      <c r="K15" s="721"/>
      <c r="L15" s="722"/>
    </row>
    <row r="16" spans="1:12" x14ac:dyDescent="0.2">
      <c r="A16" s="720"/>
      <c r="B16" s="721"/>
      <c r="C16" s="721"/>
      <c r="D16" s="721"/>
      <c r="E16" s="721"/>
      <c r="F16" s="721"/>
      <c r="G16" s="721"/>
      <c r="H16" s="721"/>
      <c r="I16" s="721"/>
      <c r="J16" s="721"/>
      <c r="K16" s="721"/>
      <c r="L16" s="722"/>
    </row>
    <row r="17" spans="1:12" x14ac:dyDescent="0.2">
      <c r="A17" s="720"/>
      <c r="B17" s="721"/>
      <c r="C17" s="721"/>
      <c r="D17" s="721"/>
      <c r="E17" s="721"/>
      <c r="F17" s="721"/>
      <c r="G17" s="721"/>
      <c r="H17" s="721"/>
      <c r="I17" s="721"/>
      <c r="J17" s="721"/>
      <c r="K17" s="721"/>
      <c r="L17" s="722"/>
    </row>
    <row r="18" spans="1:12" x14ac:dyDescent="0.2">
      <c r="A18" s="720"/>
      <c r="B18" s="721"/>
      <c r="C18" s="721"/>
      <c r="D18" s="721"/>
      <c r="E18" s="721"/>
      <c r="F18" s="721"/>
      <c r="G18" s="721"/>
      <c r="H18" s="721"/>
      <c r="I18" s="721"/>
      <c r="J18" s="721"/>
      <c r="K18" s="721"/>
      <c r="L18" s="722"/>
    </row>
    <row r="19" spans="1:12" x14ac:dyDescent="0.2">
      <c r="A19" s="720"/>
      <c r="B19" s="721"/>
      <c r="C19" s="721"/>
      <c r="D19" s="721"/>
      <c r="E19" s="721"/>
      <c r="F19" s="721"/>
      <c r="G19" s="721"/>
      <c r="H19" s="721"/>
      <c r="I19" s="721"/>
      <c r="J19" s="721"/>
      <c r="K19" s="721"/>
      <c r="L19" s="722"/>
    </row>
    <row r="20" spans="1:12" x14ac:dyDescent="0.2">
      <c r="A20" s="720"/>
      <c r="B20" s="721"/>
      <c r="C20" s="721"/>
      <c r="D20" s="721"/>
      <c r="E20" s="721"/>
      <c r="F20" s="721"/>
      <c r="G20" s="721"/>
      <c r="H20" s="721"/>
      <c r="I20" s="721"/>
      <c r="J20" s="721"/>
      <c r="K20" s="721"/>
      <c r="L20" s="722"/>
    </row>
    <row r="21" spans="1:12" x14ac:dyDescent="0.2">
      <c r="A21" s="720"/>
      <c r="B21" s="721"/>
      <c r="C21" s="721"/>
      <c r="D21" s="721"/>
      <c r="E21" s="721"/>
      <c r="F21" s="721"/>
      <c r="G21" s="721"/>
      <c r="H21" s="721"/>
      <c r="I21" s="721"/>
      <c r="J21" s="721"/>
      <c r="K21" s="721"/>
      <c r="L21" s="722"/>
    </row>
    <row r="22" spans="1:12" x14ac:dyDescent="0.2">
      <c r="A22" s="720"/>
      <c r="B22" s="721"/>
      <c r="C22" s="721"/>
      <c r="D22" s="721"/>
      <c r="E22" s="721"/>
      <c r="F22" s="721"/>
      <c r="G22" s="721"/>
      <c r="H22" s="721"/>
      <c r="I22" s="721"/>
      <c r="J22" s="721"/>
      <c r="K22" s="721"/>
      <c r="L22" s="722"/>
    </row>
    <row r="23" spans="1:12" s="116" customFormat="1" ht="18.75" customHeight="1" x14ac:dyDescent="0.2">
      <c r="A23" s="720"/>
      <c r="B23" s="721"/>
      <c r="C23" s="721"/>
      <c r="D23" s="721"/>
      <c r="E23" s="721"/>
      <c r="F23" s="721"/>
      <c r="G23" s="721"/>
      <c r="H23" s="721"/>
      <c r="I23" s="721"/>
      <c r="J23" s="721"/>
      <c r="K23" s="721"/>
      <c r="L23" s="722"/>
    </row>
    <row r="24" spans="1:12" s="116" customFormat="1" ht="18.75" customHeight="1" thickBot="1" x14ac:dyDescent="0.25">
      <c r="A24" s="723"/>
      <c r="B24" s="724"/>
      <c r="C24" s="724"/>
      <c r="D24" s="724"/>
      <c r="E24" s="724"/>
      <c r="F24" s="724"/>
      <c r="G24" s="724"/>
      <c r="H24" s="724"/>
      <c r="I24" s="724"/>
      <c r="J24" s="724"/>
      <c r="K24" s="724"/>
      <c r="L24" s="725"/>
    </row>
    <row r="25" spans="1:12" s="116" customFormat="1" ht="18.75" customHeight="1" thickBot="1" x14ac:dyDescent="0.25">
      <c r="A25" s="115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24"/>
    </row>
    <row r="26" spans="1:12" s="116" customFormat="1" ht="18.75" customHeight="1" x14ac:dyDescent="0.2">
      <c r="A26" s="726" t="s">
        <v>97</v>
      </c>
      <c r="B26" s="727"/>
      <c r="C26" s="727"/>
      <c r="D26" s="727"/>
      <c r="E26" s="727"/>
      <c r="F26" s="727"/>
      <c r="G26" s="727"/>
      <c r="H26" s="727"/>
      <c r="I26" s="727"/>
      <c r="J26" s="727"/>
      <c r="K26" s="727"/>
      <c r="L26" s="728"/>
    </row>
    <row r="27" spans="1:12" s="116" customFormat="1" ht="18.75" customHeight="1" thickBot="1" x14ac:dyDescent="0.25">
      <c r="A27" s="729"/>
      <c r="B27" s="730"/>
      <c r="C27" s="730"/>
      <c r="D27" s="730"/>
      <c r="E27" s="730"/>
      <c r="F27" s="730"/>
      <c r="G27" s="730"/>
      <c r="H27" s="730"/>
      <c r="I27" s="730"/>
      <c r="J27" s="730"/>
      <c r="K27" s="730"/>
      <c r="L27" s="731"/>
    </row>
    <row r="28" spans="1:12" s="116" customFormat="1" ht="18.75" customHeight="1" x14ac:dyDescent="0.2">
      <c r="A28" s="702" t="s">
        <v>98</v>
      </c>
      <c r="B28" s="704" t="s">
        <v>29</v>
      </c>
      <c r="C28" s="706" t="s">
        <v>99</v>
      </c>
      <c r="D28" s="606"/>
      <c r="E28" s="606"/>
      <c r="F28" s="606"/>
      <c r="G28" s="603"/>
      <c r="H28" s="708" t="s">
        <v>100</v>
      </c>
      <c r="I28" s="541" t="s">
        <v>101</v>
      </c>
      <c r="J28" s="711" t="s">
        <v>102</v>
      </c>
      <c r="K28" s="713" t="s">
        <v>103</v>
      </c>
      <c r="L28" s="715"/>
    </row>
    <row r="29" spans="1:12" s="116" customFormat="1" ht="18.75" customHeight="1" thickBot="1" x14ac:dyDescent="0.25">
      <c r="A29" s="703"/>
      <c r="B29" s="705"/>
      <c r="C29" s="707"/>
      <c r="D29" s="669"/>
      <c r="E29" s="669"/>
      <c r="F29" s="669"/>
      <c r="G29" s="670"/>
      <c r="H29" s="709"/>
      <c r="I29" s="710"/>
      <c r="J29" s="712"/>
      <c r="K29" s="714"/>
      <c r="L29" s="716"/>
    </row>
    <row r="30" spans="1:12" s="116" customFormat="1" ht="18.75" customHeight="1" x14ac:dyDescent="0.2">
      <c r="A30" s="763"/>
      <c r="B30" s="778"/>
      <c r="C30" s="779"/>
      <c r="D30" s="780"/>
      <c r="E30" s="780"/>
      <c r="F30" s="780"/>
      <c r="G30" s="780"/>
      <c r="H30" s="773"/>
      <c r="I30" s="775"/>
      <c r="J30" s="776">
        <f>A30*H30</f>
        <v>0</v>
      </c>
      <c r="K30" s="760">
        <f>I30*A30</f>
        <v>0</v>
      </c>
      <c r="L30" s="761" t="s">
        <v>105</v>
      </c>
    </row>
    <row r="31" spans="1:12" s="116" customFormat="1" ht="18.75" customHeight="1" x14ac:dyDescent="0.2">
      <c r="A31" s="763"/>
      <c r="B31" s="765"/>
      <c r="C31" s="781"/>
      <c r="D31" s="782"/>
      <c r="E31" s="782"/>
      <c r="F31" s="782"/>
      <c r="G31" s="782"/>
      <c r="H31" s="774"/>
      <c r="I31" s="775"/>
      <c r="J31" s="777"/>
      <c r="K31" s="760"/>
      <c r="L31" s="762"/>
    </row>
    <row r="32" spans="1:12" s="116" customFormat="1" ht="18.75" customHeight="1" x14ac:dyDescent="0.2">
      <c r="A32" s="763"/>
      <c r="B32" s="766"/>
      <c r="C32" s="781"/>
      <c r="D32" s="782"/>
      <c r="E32" s="782"/>
      <c r="F32" s="782"/>
      <c r="G32" s="782"/>
      <c r="H32" s="774"/>
      <c r="I32" s="775"/>
      <c r="J32" s="777"/>
      <c r="K32" s="760"/>
      <c r="L32" s="762"/>
    </row>
    <row r="33" spans="1:12" s="116" customFormat="1" ht="18.75" customHeight="1" x14ac:dyDescent="0.2">
      <c r="A33" s="763"/>
      <c r="B33" s="764"/>
      <c r="C33" s="767"/>
      <c r="D33" s="768"/>
      <c r="E33" s="768"/>
      <c r="F33" s="768"/>
      <c r="G33" s="768"/>
      <c r="H33" s="773"/>
      <c r="I33" s="775"/>
      <c r="J33" s="776">
        <f>A33*H33</f>
        <v>0</v>
      </c>
      <c r="K33" s="760">
        <f>I33*A33</f>
        <v>0</v>
      </c>
      <c r="L33" s="762" t="s">
        <v>105</v>
      </c>
    </row>
    <row r="34" spans="1:12" s="116" customFormat="1" ht="18.75" customHeight="1" x14ac:dyDescent="0.2">
      <c r="A34" s="763"/>
      <c r="B34" s="765"/>
      <c r="C34" s="769"/>
      <c r="D34" s="770"/>
      <c r="E34" s="770"/>
      <c r="F34" s="770"/>
      <c r="G34" s="770"/>
      <c r="H34" s="774"/>
      <c r="I34" s="775"/>
      <c r="J34" s="777"/>
      <c r="K34" s="760"/>
      <c r="L34" s="762"/>
    </row>
    <row r="35" spans="1:12" s="116" customFormat="1" ht="18.75" customHeight="1" x14ac:dyDescent="0.2">
      <c r="A35" s="763"/>
      <c r="B35" s="766"/>
      <c r="C35" s="771"/>
      <c r="D35" s="772"/>
      <c r="E35" s="772"/>
      <c r="F35" s="772"/>
      <c r="G35" s="772"/>
      <c r="H35" s="774"/>
      <c r="I35" s="775"/>
      <c r="J35" s="777"/>
      <c r="K35" s="760"/>
      <c r="L35" s="762"/>
    </row>
    <row r="36" spans="1:12" s="116" customFormat="1" ht="18.75" customHeight="1" x14ac:dyDescent="0.2">
      <c r="A36" s="784"/>
      <c r="B36" s="764"/>
      <c r="C36" s="767"/>
      <c r="D36" s="768"/>
      <c r="E36" s="768"/>
      <c r="F36" s="768"/>
      <c r="G36" s="787"/>
      <c r="H36" s="773"/>
      <c r="I36" s="775"/>
      <c r="J36" s="776">
        <f>A36*H36</f>
        <v>0</v>
      </c>
      <c r="K36" s="760">
        <f>I36*A36</f>
        <v>0</v>
      </c>
      <c r="L36" s="762" t="s">
        <v>105</v>
      </c>
    </row>
    <row r="37" spans="1:12" s="116" customFormat="1" ht="18.75" customHeight="1" x14ac:dyDescent="0.2">
      <c r="A37" s="785"/>
      <c r="B37" s="765"/>
      <c r="C37" s="769"/>
      <c r="D37" s="770"/>
      <c r="E37" s="770"/>
      <c r="F37" s="770"/>
      <c r="G37" s="788"/>
      <c r="H37" s="774"/>
      <c r="I37" s="775"/>
      <c r="J37" s="777"/>
      <c r="K37" s="760"/>
      <c r="L37" s="762"/>
    </row>
    <row r="38" spans="1:12" s="116" customFormat="1" ht="18.75" customHeight="1" x14ac:dyDescent="0.2">
      <c r="A38" s="786"/>
      <c r="B38" s="766"/>
      <c r="C38" s="771"/>
      <c r="D38" s="772"/>
      <c r="E38" s="772"/>
      <c r="F38" s="772"/>
      <c r="G38" s="789"/>
      <c r="H38" s="774"/>
      <c r="I38" s="775"/>
      <c r="J38" s="777"/>
      <c r="K38" s="760"/>
      <c r="L38" s="762"/>
    </row>
    <row r="39" spans="1:12" s="116" customFormat="1" ht="18.75" customHeight="1" x14ac:dyDescent="0.2">
      <c r="A39" s="763"/>
      <c r="B39" s="763"/>
      <c r="C39" s="783"/>
      <c r="D39" s="782"/>
      <c r="E39" s="782"/>
      <c r="F39" s="782"/>
      <c r="G39" s="782"/>
      <c r="H39" s="773"/>
      <c r="I39" s="775"/>
      <c r="J39" s="776">
        <f>A39*H39</f>
        <v>0</v>
      </c>
      <c r="K39" s="760">
        <f>I39*A39</f>
        <v>0</v>
      </c>
      <c r="L39" s="762" t="s">
        <v>105</v>
      </c>
    </row>
    <row r="40" spans="1:12" s="116" customFormat="1" ht="18.75" customHeight="1" x14ac:dyDescent="0.2">
      <c r="A40" s="763"/>
      <c r="B40" s="763"/>
      <c r="C40" s="781"/>
      <c r="D40" s="782"/>
      <c r="E40" s="782"/>
      <c r="F40" s="782"/>
      <c r="G40" s="782"/>
      <c r="H40" s="774"/>
      <c r="I40" s="775"/>
      <c r="J40" s="777"/>
      <c r="K40" s="760"/>
      <c r="L40" s="762"/>
    </row>
    <row r="41" spans="1:12" s="116" customFormat="1" ht="18.75" customHeight="1" x14ac:dyDescent="0.2">
      <c r="A41" s="763"/>
      <c r="B41" s="763"/>
      <c r="C41" s="781"/>
      <c r="D41" s="782"/>
      <c r="E41" s="782"/>
      <c r="F41" s="782"/>
      <c r="G41" s="782"/>
      <c r="H41" s="774"/>
      <c r="I41" s="775"/>
      <c r="J41" s="777"/>
      <c r="K41" s="760"/>
      <c r="L41" s="762"/>
    </row>
    <row r="42" spans="1:12" s="116" customFormat="1" ht="18.75" customHeight="1" x14ac:dyDescent="0.2">
      <c r="A42" s="763"/>
      <c r="B42" s="765"/>
      <c r="C42" s="790"/>
      <c r="D42" s="791"/>
      <c r="E42" s="791"/>
      <c r="F42" s="791"/>
      <c r="G42" s="781"/>
      <c r="H42" s="773"/>
      <c r="I42" s="775"/>
      <c r="J42" s="776">
        <f>A42*H42</f>
        <v>0</v>
      </c>
      <c r="K42" s="760">
        <f>I42*A42</f>
        <v>0</v>
      </c>
      <c r="L42" s="762" t="s">
        <v>105</v>
      </c>
    </row>
    <row r="43" spans="1:12" s="116" customFormat="1" ht="18.75" customHeight="1" x14ac:dyDescent="0.2">
      <c r="A43" s="763"/>
      <c r="B43" s="765"/>
      <c r="C43" s="791"/>
      <c r="D43" s="791"/>
      <c r="E43" s="791"/>
      <c r="F43" s="791"/>
      <c r="G43" s="781"/>
      <c r="H43" s="774"/>
      <c r="I43" s="775"/>
      <c r="J43" s="777"/>
      <c r="K43" s="760"/>
      <c r="L43" s="762"/>
    </row>
    <row r="44" spans="1:12" s="116" customFormat="1" ht="18.75" customHeight="1" x14ac:dyDescent="0.2">
      <c r="A44" s="763"/>
      <c r="B44" s="766"/>
      <c r="C44" s="791"/>
      <c r="D44" s="791"/>
      <c r="E44" s="791"/>
      <c r="F44" s="791"/>
      <c r="G44" s="781"/>
      <c r="H44" s="774"/>
      <c r="I44" s="775"/>
      <c r="J44" s="777"/>
      <c r="K44" s="760"/>
      <c r="L44" s="762"/>
    </row>
    <row r="45" spans="1:12" s="116" customFormat="1" ht="18.75" customHeight="1" x14ac:dyDescent="0.2">
      <c r="A45" s="763"/>
      <c r="B45" s="763"/>
      <c r="C45" s="790"/>
      <c r="D45" s="791"/>
      <c r="E45" s="791"/>
      <c r="F45" s="791"/>
      <c r="G45" s="781"/>
      <c r="H45" s="773"/>
      <c r="I45" s="775"/>
      <c r="J45" s="776">
        <f>A45*H45</f>
        <v>0</v>
      </c>
      <c r="K45" s="760">
        <f>I45*A45</f>
        <v>0</v>
      </c>
      <c r="L45" s="762" t="s">
        <v>105</v>
      </c>
    </row>
    <row r="46" spans="1:12" s="116" customFormat="1" ht="18.75" customHeight="1" x14ac:dyDescent="0.2">
      <c r="A46" s="763"/>
      <c r="B46" s="763"/>
      <c r="C46" s="791"/>
      <c r="D46" s="791"/>
      <c r="E46" s="791"/>
      <c r="F46" s="791"/>
      <c r="G46" s="781"/>
      <c r="H46" s="774"/>
      <c r="I46" s="775"/>
      <c r="J46" s="777"/>
      <c r="K46" s="760"/>
      <c r="L46" s="762"/>
    </row>
    <row r="47" spans="1:12" s="116" customFormat="1" ht="18.75" customHeight="1" x14ac:dyDescent="0.2">
      <c r="A47" s="763"/>
      <c r="B47" s="763"/>
      <c r="C47" s="791"/>
      <c r="D47" s="791"/>
      <c r="E47" s="791"/>
      <c r="F47" s="791"/>
      <c r="G47" s="781"/>
      <c r="H47" s="774"/>
      <c r="I47" s="775"/>
      <c r="J47" s="777"/>
      <c r="K47" s="760"/>
      <c r="L47" s="762"/>
    </row>
    <row r="48" spans="1:12" s="116" customFormat="1" ht="18.75" customHeight="1" x14ac:dyDescent="0.2">
      <c r="A48" s="763"/>
      <c r="B48" s="763"/>
      <c r="C48" s="790"/>
      <c r="D48" s="790"/>
      <c r="E48" s="790"/>
      <c r="F48" s="790"/>
      <c r="G48" s="792"/>
      <c r="H48" s="793"/>
      <c r="I48" s="775"/>
      <c r="J48" s="776"/>
      <c r="K48" s="760"/>
      <c r="L48" s="762" t="s">
        <v>105</v>
      </c>
    </row>
    <row r="49" spans="1:12" s="116" customFormat="1" ht="18.75" customHeight="1" x14ac:dyDescent="0.2">
      <c r="A49" s="763"/>
      <c r="B49" s="763"/>
      <c r="C49" s="790"/>
      <c r="D49" s="790"/>
      <c r="E49" s="790"/>
      <c r="F49" s="790"/>
      <c r="G49" s="792"/>
      <c r="H49" s="794"/>
      <c r="I49" s="775"/>
      <c r="J49" s="777"/>
      <c r="K49" s="760"/>
      <c r="L49" s="762"/>
    </row>
    <row r="50" spans="1:12" s="116" customFormat="1" ht="18.75" customHeight="1" x14ac:dyDescent="0.2">
      <c r="A50" s="763"/>
      <c r="B50" s="763"/>
      <c r="C50" s="790"/>
      <c r="D50" s="790"/>
      <c r="E50" s="790"/>
      <c r="F50" s="790"/>
      <c r="G50" s="792"/>
      <c r="H50" s="794"/>
      <c r="I50" s="775"/>
      <c r="J50" s="777"/>
      <c r="K50" s="760"/>
      <c r="L50" s="762"/>
    </row>
    <row r="51" spans="1:12" s="116" customFormat="1" ht="18.75" customHeight="1" x14ac:dyDescent="0.2">
      <c r="A51" s="763"/>
      <c r="B51" s="763"/>
      <c r="C51" s="790"/>
      <c r="D51" s="790"/>
      <c r="E51" s="790"/>
      <c r="F51" s="790"/>
      <c r="G51" s="792"/>
      <c r="H51" s="793"/>
      <c r="I51" s="775"/>
      <c r="J51" s="776"/>
      <c r="K51" s="760"/>
      <c r="L51" s="762" t="s">
        <v>105</v>
      </c>
    </row>
    <row r="52" spans="1:12" s="116" customFormat="1" ht="18.75" customHeight="1" x14ac:dyDescent="0.2">
      <c r="A52" s="763"/>
      <c r="B52" s="763"/>
      <c r="C52" s="790"/>
      <c r="D52" s="790"/>
      <c r="E52" s="790"/>
      <c r="F52" s="790"/>
      <c r="G52" s="792"/>
      <c r="H52" s="794"/>
      <c r="I52" s="775"/>
      <c r="J52" s="777"/>
      <c r="K52" s="760"/>
      <c r="L52" s="762"/>
    </row>
    <row r="53" spans="1:12" s="116" customFormat="1" ht="18.75" customHeight="1" x14ac:dyDescent="0.2">
      <c r="A53" s="763"/>
      <c r="B53" s="763"/>
      <c r="C53" s="790"/>
      <c r="D53" s="790"/>
      <c r="E53" s="790"/>
      <c r="F53" s="790"/>
      <c r="G53" s="792"/>
      <c r="H53" s="794"/>
      <c r="I53" s="775"/>
      <c r="J53" s="777"/>
      <c r="K53" s="760"/>
      <c r="L53" s="762"/>
    </row>
    <row r="54" spans="1:12" s="116" customFormat="1" ht="18.75" customHeight="1" x14ac:dyDescent="0.2">
      <c r="A54" s="763"/>
      <c r="B54" s="763"/>
      <c r="C54" s="790"/>
      <c r="D54" s="791"/>
      <c r="E54" s="791"/>
      <c r="F54" s="791"/>
      <c r="G54" s="797"/>
      <c r="H54" s="793"/>
      <c r="I54" s="775"/>
      <c r="J54" s="776"/>
      <c r="K54" s="760"/>
      <c r="L54" s="762" t="s">
        <v>105</v>
      </c>
    </row>
    <row r="55" spans="1:12" s="116" customFormat="1" ht="18.75" customHeight="1" x14ac:dyDescent="0.2">
      <c r="A55" s="763"/>
      <c r="B55" s="763"/>
      <c r="C55" s="791"/>
      <c r="D55" s="791"/>
      <c r="E55" s="791"/>
      <c r="F55" s="791"/>
      <c r="G55" s="797"/>
      <c r="H55" s="794"/>
      <c r="I55" s="775"/>
      <c r="J55" s="777"/>
      <c r="K55" s="760"/>
      <c r="L55" s="762"/>
    </row>
    <row r="56" spans="1:12" s="116" customFormat="1" ht="18.75" customHeight="1" x14ac:dyDescent="0.2">
      <c r="A56" s="763"/>
      <c r="B56" s="763"/>
      <c r="C56" s="791"/>
      <c r="D56" s="791"/>
      <c r="E56" s="791"/>
      <c r="F56" s="791"/>
      <c r="G56" s="797"/>
      <c r="H56" s="794"/>
      <c r="I56" s="775"/>
      <c r="J56" s="777"/>
      <c r="K56" s="760"/>
      <c r="L56" s="762"/>
    </row>
    <row r="57" spans="1:12" s="116" customFormat="1" ht="18.75" customHeight="1" x14ac:dyDescent="0.2">
      <c r="A57" s="763"/>
      <c r="B57" s="765"/>
      <c r="C57" s="790"/>
      <c r="D57" s="791"/>
      <c r="E57" s="791"/>
      <c r="F57" s="791"/>
      <c r="G57" s="791"/>
      <c r="H57" s="795"/>
      <c r="I57" s="775"/>
      <c r="J57" s="776"/>
      <c r="K57" s="760"/>
      <c r="L57" s="762" t="s">
        <v>105</v>
      </c>
    </row>
    <row r="58" spans="1:12" s="116" customFormat="1" ht="18.75" customHeight="1" x14ac:dyDescent="0.2">
      <c r="A58" s="763"/>
      <c r="B58" s="765"/>
      <c r="C58" s="791"/>
      <c r="D58" s="791"/>
      <c r="E58" s="791"/>
      <c r="F58" s="791"/>
      <c r="G58" s="791"/>
      <c r="H58" s="796"/>
      <c r="I58" s="775"/>
      <c r="J58" s="777"/>
      <c r="K58" s="760"/>
      <c r="L58" s="762"/>
    </row>
    <row r="59" spans="1:12" s="116" customFormat="1" ht="18.75" customHeight="1" x14ac:dyDescent="0.2">
      <c r="A59" s="763"/>
      <c r="B59" s="766"/>
      <c r="C59" s="791"/>
      <c r="D59" s="791"/>
      <c r="E59" s="791"/>
      <c r="F59" s="791"/>
      <c r="G59" s="791"/>
      <c r="H59" s="796"/>
      <c r="I59" s="775"/>
      <c r="J59" s="777"/>
      <c r="K59" s="760"/>
      <c r="L59" s="762"/>
    </row>
    <row r="60" spans="1:12" s="116" customFormat="1" ht="18.75" customHeight="1" x14ac:dyDescent="0.2">
      <c r="A60" s="763"/>
      <c r="B60" s="763"/>
      <c r="C60" s="790"/>
      <c r="D60" s="791"/>
      <c r="E60" s="791"/>
      <c r="F60" s="791"/>
      <c r="G60" s="791"/>
      <c r="H60" s="795"/>
      <c r="I60" s="775"/>
      <c r="J60" s="776"/>
      <c r="K60" s="760"/>
      <c r="L60" s="762" t="s">
        <v>105</v>
      </c>
    </row>
    <row r="61" spans="1:12" s="116" customFormat="1" ht="18.75" customHeight="1" x14ac:dyDescent="0.2">
      <c r="A61" s="763"/>
      <c r="B61" s="763"/>
      <c r="C61" s="791"/>
      <c r="D61" s="791"/>
      <c r="E61" s="791"/>
      <c r="F61" s="791"/>
      <c r="G61" s="791"/>
      <c r="H61" s="796"/>
      <c r="I61" s="775"/>
      <c r="J61" s="777"/>
      <c r="K61" s="760"/>
      <c r="L61" s="762"/>
    </row>
    <row r="62" spans="1:12" s="116" customFormat="1" ht="18.75" customHeight="1" x14ac:dyDescent="0.2">
      <c r="A62" s="763"/>
      <c r="B62" s="763"/>
      <c r="C62" s="791"/>
      <c r="D62" s="791"/>
      <c r="E62" s="791"/>
      <c r="F62" s="791"/>
      <c r="G62" s="791"/>
      <c r="H62" s="796"/>
      <c r="I62" s="775"/>
      <c r="J62" s="777"/>
      <c r="K62" s="760"/>
      <c r="L62" s="762"/>
    </row>
    <row r="63" spans="1:12" s="116" customFormat="1" ht="18.75" customHeight="1" x14ac:dyDescent="0.2">
      <c r="A63" s="763"/>
      <c r="B63" s="763" t="s">
        <v>24</v>
      </c>
      <c r="C63" s="790" t="s">
        <v>104</v>
      </c>
      <c r="D63" s="791"/>
      <c r="E63" s="791"/>
      <c r="F63" s="791"/>
      <c r="G63" s="791"/>
      <c r="H63" s="795"/>
      <c r="I63" s="775">
        <v>0</v>
      </c>
      <c r="J63" s="776">
        <f>A63*H63</f>
        <v>0</v>
      </c>
      <c r="K63" s="760">
        <v>0</v>
      </c>
      <c r="L63" s="762" t="s">
        <v>105</v>
      </c>
    </row>
    <row r="64" spans="1:12" s="116" customFormat="1" ht="18.75" customHeight="1" x14ac:dyDescent="0.2">
      <c r="A64" s="763"/>
      <c r="B64" s="763"/>
      <c r="C64" s="791"/>
      <c r="D64" s="791"/>
      <c r="E64" s="791"/>
      <c r="F64" s="791"/>
      <c r="G64" s="791"/>
      <c r="H64" s="796"/>
      <c r="I64" s="775"/>
      <c r="J64" s="777"/>
      <c r="K64" s="760"/>
      <c r="L64" s="762"/>
    </row>
    <row r="65" spans="1:12" s="116" customFormat="1" ht="18.75" customHeight="1" x14ac:dyDescent="0.2">
      <c r="A65" s="763"/>
      <c r="B65" s="763"/>
      <c r="C65" s="791"/>
      <c r="D65" s="791"/>
      <c r="E65" s="791"/>
      <c r="F65" s="791"/>
      <c r="G65" s="791"/>
      <c r="H65" s="796"/>
      <c r="I65" s="775"/>
      <c r="J65" s="777"/>
      <c r="K65" s="760"/>
      <c r="L65" s="762"/>
    </row>
    <row r="66" spans="1:12" s="116" customFormat="1" ht="18.75" customHeight="1" x14ac:dyDescent="0.2">
      <c r="A66" s="763"/>
      <c r="B66" s="763" t="s">
        <v>24</v>
      </c>
      <c r="C66" s="790" t="s">
        <v>104</v>
      </c>
      <c r="D66" s="791"/>
      <c r="E66" s="791"/>
      <c r="F66" s="791"/>
      <c r="G66" s="791"/>
      <c r="H66" s="795"/>
      <c r="I66" s="775">
        <v>0</v>
      </c>
      <c r="J66" s="776">
        <f>A66*H66</f>
        <v>0</v>
      </c>
      <c r="K66" s="760">
        <v>0</v>
      </c>
      <c r="L66" s="762" t="s">
        <v>105</v>
      </c>
    </row>
    <row r="67" spans="1:12" s="116" customFormat="1" ht="18.75" customHeight="1" x14ac:dyDescent="0.2">
      <c r="A67" s="763"/>
      <c r="B67" s="763"/>
      <c r="C67" s="791"/>
      <c r="D67" s="791"/>
      <c r="E67" s="791"/>
      <c r="F67" s="791"/>
      <c r="G67" s="791"/>
      <c r="H67" s="796"/>
      <c r="I67" s="775"/>
      <c r="J67" s="777"/>
      <c r="K67" s="760"/>
      <c r="L67" s="762"/>
    </row>
    <row r="68" spans="1:12" s="116" customFormat="1" ht="18.75" customHeight="1" x14ac:dyDescent="0.2">
      <c r="A68" s="763"/>
      <c r="B68" s="763"/>
      <c r="C68" s="791"/>
      <c r="D68" s="791"/>
      <c r="E68" s="791"/>
      <c r="F68" s="791"/>
      <c r="G68" s="791"/>
      <c r="H68" s="796"/>
      <c r="I68" s="775"/>
      <c r="J68" s="777"/>
      <c r="K68" s="760"/>
      <c r="L68" s="762"/>
    </row>
    <row r="69" spans="1:12" s="116" customFormat="1" ht="18.75" customHeight="1" x14ac:dyDescent="0.2">
      <c r="A69" s="763"/>
      <c r="B69" s="763" t="s">
        <v>24</v>
      </c>
      <c r="C69" s="790" t="s">
        <v>104</v>
      </c>
      <c r="D69" s="791"/>
      <c r="E69" s="791"/>
      <c r="F69" s="791"/>
      <c r="G69" s="791"/>
      <c r="H69" s="795"/>
      <c r="I69" s="775">
        <v>0</v>
      </c>
      <c r="J69" s="776">
        <f>A69*H69</f>
        <v>0</v>
      </c>
      <c r="K69" s="760">
        <v>0</v>
      </c>
      <c r="L69" s="762" t="s">
        <v>105</v>
      </c>
    </row>
    <row r="70" spans="1:12" s="116" customFormat="1" ht="18.75" customHeight="1" x14ac:dyDescent="0.2">
      <c r="A70" s="763"/>
      <c r="B70" s="763"/>
      <c r="C70" s="791"/>
      <c r="D70" s="791"/>
      <c r="E70" s="791"/>
      <c r="F70" s="791"/>
      <c r="G70" s="791"/>
      <c r="H70" s="796"/>
      <c r="I70" s="775"/>
      <c r="J70" s="777"/>
      <c r="K70" s="760"/>
      <c r="L70" s="762"/>
    </row>
    <row r="71" spans="1:12" s="116" customFormat="1" ht="18.75" customHeight="1" x14ac:dyDescent="0.2">
      <c r="A71" s="763"/>
      <c r="B71" s="763"/>
      <c r="C71" s="791"/>
      <c r="D71" s="791"/>
      <c r="E71" s="791"/>
      <c r="F71" s="791"/>
      <c r="G71" s="791"/>
      <c r="H71" s="796"/>
      <c r="I71" s="775"/>
      <c r="J71" s="777"/>
      <c r="K71" s="760"/>
      <c r="L71" s="762"/>
    </row>
    <row r="72" spans="1:12" s="116" customFormat="1" ht="18.75" customHeight="1" x14ac:dyDescent="0.2">
      <c r="A72" s="763"/>
      <c r="B72" s="763" t="s">
        <v>24</v>
      </c>
      <c r="C72" s="790" t="s">
        <v>104</v>
      </c>
      <c r="D72" s="791"/>
      <c r="E72" s="791"/>
      <c r="F72" s="791"/>
      <c r="G72" s="791"/>
      <c r="H72" s="795"/>
      <c r="I72" s="775">
        <v>0</v>
      </c>
      <c r="J72" s="776">
        <f>A72*H72</f>
        <v>0</v>
      </c>
      <c r="K72" s="760">
        <v>0</v>
      </c>
      <c r="L72" s="762" t="s">
        <v>105</v>
      </c>
    </row>
    <row r="73" spans="1:12" s="116" customFormat="1" ht="18.75" customHeight="1" x14ac:dyDescent="0.2">
      <c r="A73" s="763"/>
      <c r="B73" s="763"/>
      <c r="C73" s="791"/>
      <c r="D73" s="791"/>
      <c r="E73" s="791"/>
      <c r="F73" s="791"/>
      <c r="G73" s="791"/>
      <c r="H73" s="796"/>
      <c r="I73" s="775"/>
      <c r="J73" s="777"/>
      <c r="K73" s="760"/>
      <c r="L73" s="762"/>
    </row>
    <row r="74" spans="1:12" s="116" customFormat="1" ht="18.75" customHeight="1" x14ac:dyDescent="0.2">
      <c r="A74" s="763"/>
      <c r="B74" s="763"/>
      <c r="C74" s="791"/>
      <c r="D74" s="791"/>
      <c r="E74" s="791"/>
      <c r="F74" s="791"/>
      <c r="G74" s="791"/>
      <c r="H74" s="796"/>
      <c r="I74" s="775"/>
      <c r="J74" s="777"/>
      <c r="K74" s="760"/>
      <c r="L74" s="762"/>
    </row>
    <row r="75" spans="1:12" ht="12.75" customHeight="1" x14ac:dyDescent="0.2">
      <c r="A75" s="763"/>
      <c r="B75" s="763" t="s">
        <v>24</v>
      </c>
      <c r="C75" s="790" t="s">
        <v>104</v>
      </c>
      <c r="D75" s="791"/>
      <c r="E75" s="791"/>
      <c r="F75" s="791"/>
      <c r="G75" s="791"/>
      <c r="H75" s="795"/>
      <c r="I75" s="775">
        <v>0</v>
      </c>
      <c r="J75" s="776">
        <f>A75*H75</f>
        <v>0</v>
      </c>
      <c r="K75" s="760">
        <v>0</v>
      </c>
      <c r="L75" s="798" t="s">
        <v>105</v>
      </c>
    </row>
    <row r="76" spans="1:12" ht="12.75" customHeight="1" x14ac:dyDescent="0.2">
      <c r="A76" s="763"/>
      <c r="B76" s="763"/>
      <c r="C76" s="791"/>
      <c r="D76" s="791"/>
      <c r="E76" s="791"/>
      <c r="F76" s="791"/>
      <c r="G76" s="791"/>
      <c r="H76" s="796"/>
      <c r="I76" s="775"/>
      <c r="J76" s="777"/>
      <c r="K76" s="760"/>
      <c r="L76" s="798"/>
    </row>
    <row r="77" spans="1:12" ht="12.75" customHeight="1" x14ac:dyDescent="0.2">
      <c r="A77" s="763"/>
      <c r="B77" s="763"/>
      <c r="C77" s="791"/>
      <c r="D77" s="791"/>
      <c r="E77" s="791"/>
      <c r="F77" s="791"/>
      <c r="G77" s="791"/>
      <c r="H77" s="796"/>
      <c r="I77" s="775"/>
      <c r="J77" s="777"/>
      <c r="K77" s="760"/>
      <c r="L77" s="798"/>
    </row>
    <row r="78" spans="1:12" ht="12.75" customHeight="1" x14ac:dyDescent="0.2">
      <c r="A78" s="763"/>
      <c r="B78" s="763" t="s">
        <v>24</v>
      </c>
      <c r="C78" s="790" t="s">
        <v>104</v>
      </c>
      <c r="D78" s="791"/>
      <c r="E78" s="791"/>
      <c r="F78" s="791"/>
      <c r="G78" s="791"/>
      <c r="H78" s="795"/>
      <c r="I78" s="775">
        <v>0</v>
      </c>
      <c r="J78" s="817"/>
      <c r="K78" s="799">
        <f>SUM(K30:K75)</f>
        <v>0</v>
      </c>
      <c r="L78" s="798" t="s">
        <v>105</v>
      </c>
    </row>
    <row r="79" spans="1:12" ht="12.75" customHeight="1" x14ac:dyDescent="0.2">
      <c r="A79" s="763"/>
      <c r="B79" s="763"/>
      <c r="C79" s="791"/>
      <c r="D79" s="791"/>
      <c r="E79" s="791"/>
      <c r="F79" s="791"/>
      <c r="G79" s="791"/>
      <c r="H79" s="796"/>
      <c r="I79" s="775"/>
      <c r="J79" s="818"/>
      <c r="K79" s="799"/>
      <c r="L79" s="798"/>
    </row>
    <row r="80" spans="1:12" ht="13.5" customHeight="1" thickBot="1" x14ac:dyDescent="0.25">
      <c r="A80" s="763"/>
      <c r="B80" s="763"/>
      <c r="C80" s="791"/>
      <c r="D80" s="791"/>
      <c r="E80" s="791"/>
      <c r="F80" s="791"/>
      <c r="G80" s="791"/>
      <c r="H80" s="796"/>
      <c r="I80" s="816"/>
      <c r="J80" s="818"/>
      <c r="K80" s="799"/>
      <c r="L80" s="800"/>
    </row>
    <row r="81" spans="1:12" ht="12.75" customHeight="1" x14ac:dyDescent="0.2">
      <c r="A81" s="810"/>
      <c r="B81" s="811"/>
      <c r="C81" s="811"/>
      <c r="D81" s="811"/>
      <c r="E81" s="811"/>
      <c r="F81" s="302"/>
      <c r="G81" s="302"/>
      <c r="H81" s="302"/>
      <c r="I81" s="302"/>
      <c r="J81" s="814" t="s">
        <v>106</v>
      </c>
      <c r="K81" s="813">
        <v>2389</v>
      </c>
      <c r="L81" s="801" t="s">
        <v>105</v>
      </c>
    </row>
    <row r="82" spans="1:12" ht="23.25" customHeight="1" thickBot="1" x14ac:dyDescent="0.25">
      <c r="A82" s="812"/>
      <c r="B82" s="811"/>
      <c r="C82" s="811"/>
      <c r="D82" s="811"/>
      <c r="E82" s="811"/>
      <c r="F82" s="303"/>
      <c r="G82" s="303"/>
      <c r="H82" s="303"/>
      <c r="I82" s="303"/>
      <c r="J82" s="815"/>
      <c r="K82" s="813"/>
      <c r="L82" s="802"/>
    </row>
    <row r="83" spans="1:12" x14ac:dyDescent="0.2">
      <c r="A83" s="803"/>
      <c r="B83" s="804"/>
      <c r="C83" s="804"/>
      <c r="D83" s="804"/>
      <c r="E83" s="804"/>
      <c r="F83" s="804"/>
      <c r="G83" s="804"/>
      <c r="H83" s="804"/>
      <c r="I83" s="804"/>
      <c r="J83" s="805"/>
      <c r="K83" s="805"/>
      <c r="L83" s="806"/>
    </row>
    <row r="84" spans="1:12" ht="13.5" thickBot="1" x14ac:dyDescent="0.25">
      <c r="A84" s="807"/>
      <c r="B84" s="808"/>
      <c r="C84" s="808"/>
      <c r="D84" s="808"/>
      <c r="E84" s="808"/>
      <c r="F84" s="808"/>
      <c r="G84" s="808"/>
      <c r="H84" s="808"/>
      <c r="I84" s="808"/>
      <c r="J84" s="808"/>
      <c r="K84" s="808"/>
      <c r="L84" s="809"/>
    </row>
    <row r="86" spans="1:12" x14ac:dyDescent="0.2">
      <c r="E86" s="96"/>
    </row>
  </sheetData>
  <sheetProtection selectLockedCells="1" selectUnlockedCells="1"/>
  <mergeCells count="174">
    <mergeCell ref="K78:K80"/>
    <mergeCell ref="L78:L80"/>
    <mergeCell ref="L81:L82"/>
    <mergeCell ref="A83:L84"/>
    <mergeCell ref="A81:E82"/>
    <mergeCell ref="K81:K82"/>
    <mergeCell ref="J81:J82"/>
    <mergeCell ref="A78:A80"/>
    <mergeCell ref="B78:B80"/>
    <mergeCell ref="C78:G80"/>
    <mergeCell ref="H78:H80"/>
    <mergeCell ref="I78:I80"/>
    <mergeCell ref="J78:J80"/>
    <mergeCell ref="K72:K74"/>
    <mergeCell ref="L72:L74"/>
    <mergeCell ref="A75:A77"/>
    <mergeCell ref="B75:B77"/>
    <mergeCell ref="C75:G77"/>
    <mergeCell ref="H75:H77"/>
    <mergeCell ref="I75:I77"/>
    <mergeCell ref="J75:J77"/>
    <mergeCell ref="K75:K77"/>
    <mergeCell ref="L75:L77"/>
    <mergeCell ref="A72:A74"/>
    <mergeCell ref="B72:B74"/>
    <mergeCell ref="C72:G74"/>
    <mergeCell ref="H72:H74"/>
    <mergeCell ref="I72:I74"/>
    <mergeCell ref="J72:J74"/>
    <mergeCell ref="K66:K68"/>
    <mergeCell ref="L66:L68"/>
    <mergeCell ref="A69:A71"/>
    <mergeCell ref="B69:B71"/>
    <mergeCell ref="C69:G71"/>
    <mergeCell ref="H69:H71"/>
    <mergeCell ref="I69:I71"/>
    <mergeCell ref="J69:J71"/>
    <mergeCell ref="K69:K71"/>
    <mergeCell ref="L69:L71"/>
    <mergeCell ref="A66:A68"/>
    <mergeCell ref="B66:B68"/>
    <mergeCell ref="C66:G68"/>
    <mergeCell ref="H66:H68"/>
    <mergeCell ref="I66:I68"/>
    <mergeCell ref="J66:J68"/>
    <mergeCell ref="K60:K62"/>
    <mergeCell ref="L60:L62"/>
    <mergeCell ref="A63:A65"/>
    <mergeCell ref="B63:B65"/>
    <mergeCell ref="C63:G65"/>
    <mergeCell ref="H63:H65"/>
    <mergeCell ref="I63:I65"/>
    <mergeCell ref="J63:J65"/>
    <mergeCell ref="K63:K65"/>
    <mergeCell ref="L63:L65"/>
    <mergeCell ref="A60:A62"/>
    <mergeCell ref="B60:B62"/>
    <mergeCell ref="C60:G62"/>
    <mergeCell ref="H60:H62"/>
    <mergeCell ref="I60:I62"/>
    <mergeCell ref="J60:J62"/>
    <mergeCell ref="K54:K56"/>
    <mergeCell ref="L54:L56"/>
    <mergeCell ref="A57:A59"/>
    <mergeCell ref="B57:B59"/>
    <mergeCell ref="C57:G59"/>
    <mergeCell ref="H57:H59"/>
    <mergeCell ref="I57:I59"/>
    <mergeCell ref="J57:J59"/>
    <mergeCell ref="K57:K59"/>
    <mergeCell ref="L57:L59"/>
    <mergeCell ref="A54:A56"/>
    <mergeCell ref="B54:B56"/>
    <mergeCell ref="C54:G56"/>
    <mergeCell ref="H54:H56"/>
    <mergeCell ref="I54:I56"/>
    <mergeCell ref="J54:J56"/>
    <mergeCell ref="K48:K50"/>
    <mergeCell ref="L48:L50"/>
    <mergeCell ref="A51:A53"/>
    <mergeCell ref="B51:B53"/>
    <mergeCell ref="C51:G53"/>
    <mergeCell ref="H51:H53"/>
    <mergeCell ref="I51:I53"/>
    <mergeCell ref="J51:J53"/>
    <mergeCell ref="K51:K53"/>
    <mergeCell ref="L51:L53"/>
    <mergeCell ref="A48:A50"/>
    <mergeCell ref="B48:B50"/>
    <mergeCell ref="C48:G50"/>
    <mergeCell ref="H48:H50"/>
    <mergeCell ref="I48:I50"/>
    <mergeCell ref="J48:J50"/>
    <mergeCell ref="K42:K44"/>
    <mergeCell ref="L42:L44"/>
    <mergeCell ref="A45:A47"/>
    <mergeCell ref="B45:B47"/>
    <mergeCell ref="C45:G47"/>
    <mergeCell ref="H45:H47"/>
    <mergeCell ref="I45:I47"/>
    <mergeCell ref="J45:J47"/>
    <mergeCell ref="K45:K47"/>
    <mergeCell ref="L45:L47"/>
    <mergeCell ref="A42:A44"/>
    <mergeCell ref="B42:B44"/>
    <mergeCell ref="C42:G44"/>
    <mergeCell ref="H42:H44"/>
    <mergeCell ref="I42:I44"/>
    <mergeCell ref="J42:J44"/>
    <mergeCell ref="K36:K38"/>
    <mergeCell ref="L36:L38"/>
    <mergeCell ref="A39:A41"/>
    <mergeCell ref="B39:B41"/>
    <mergeCell ref="C39:G41"/>
    <mergeCell ref="H39:H41"/>
    <mergeCell ref="I39:I41"/>
    <mergeCell ref="J39:J41"/>
    <mergeCell ref="K39:K41"/>
    <mergeCell ref="L39:L41"/>
    <mergeCell ref="A36:A38"/>
    <mergeCell ref="B36:B38"/>
    <mergeCell ref="C36:G38"/>
    <mergeCell ref="H36:H38"/>
    <mergeCell ref="I36:I38"/>
    <mergeCell ref="J36:J38"/>
    <mergeCell ref="K30:K32"/>
    <mergeCell ref="L30:L32"/>
    <mergeCell ref="A33:A35"/>
    <mergeCell ref="B33:B35"/>
    <mergeCell ref="C33:G35"/>
    <mergeCell ref="H33:H35"/>
    <mergeCell ref="I33:I35"/>
    <mergeCell ref="J33:J35"/>
    <mergeCell ref="K33:K35"/>
    <mergeCell ref="L33:L35"/>
    <mergeCell ref="A30:A32"/>
    <mergeCell ref="B30:B32"/>
    <mergeCell ref="C30:G32"/>
    <mergeCell ref="H30:H32"/>
    <mergeCell ref="I30:I32"/>
    <mergeCell ref="J30:J32"/>
    <mergeCell ref="A9:L9"/>
    <mergeCell ref="A1:B7"/>
    <mergeCell ref="C1:I4"/>
    <mergeCell ref="K1:L1"/>
    <mergeCell ref="K2:L2"/>
    <mergeCell ref="K3:L3"/>
    <mergeCell ref="K4:L4"/>
    <mergeCell ref="K10:L10"/>
    <mergeCell ref="C6:D7"/>
    <mergeCell ref="C11:D11"/>
    <mergeCell ref="E11:F11"/>
    <mergeCell ref="G11:H11"/>
    <mergeCell ref="K11:L11"/>
    <mergeCell ref="C5:D5"/>
    <mergeCell ref="E5:E7"/>
    <mergeCell ref="F5:I7"/>
    <mergeCell ref="A28:A29"/>
    <mergeCell ref="B28:B29"/>
    <mergeCell ref="C28:G29"/>
    <mergeCell ref="H28:H29"/>
    <mergeCell ref="I28:I29"/>
    <mergeCell ref="J28:J29"/>
    <mergeCell ref="K28:K29"/>
    <mergeCell ref="L28:L29"/>
    <mergeCell ref="A13:L24"/>
    <mergeCell ref="A26:L27"/>
    <mergeCell ref="A10:B10"/>
    <mergeCell ref="C10:D10"/>
    <mergeCell ref="E10:F10"/>
    <mergeCell ref="G10:H10"/>
    <mergeCell ref="K5:L5"/>
    <mergeCell ref="K7:L7"/>
    <mergeCell ref="K6:L6"/>
  </mergeCells>
  <phoneticPr fontId="0" type="noConversion"/>
  <conditionalFormatting sqref="A11:L11 I48 K1:L7 J48:J80 A57:B59 H48:H53 A54:B54 K48:K77 H39:I47 A48:C48 A60:E80 I51 A51:C51 C54:E59 H54:I80 A45:E47 A30:C33 I36 J30:K47 C39:E44 I30:I33 A42:B44 D30:E32 A39:B39 H30:H38 A36:C36">
    <cfRule type="cellIs" dxfId="3" priority="2" stopIfTrue="1" operator="equal">
      <formula>0</formula>
    </cfRule>
  </conditionalFormatting>
  <conditionalFormatting sqref="K78">
    <cfRule type="cellIs" dxfId="2" priority="3" stopIfTrue="1" operator="equal">
      <formula>0</formula>
    </cfRule>
  </conditionalFormatting>
  <conditionalFormatting sqref="K81">
    <cfRule type="cellIs" dxfId="1" priority="1" stopIfTrue="1" operator="equal">
      <formula>0</formula>
    </cfRule>
  </conditionalFormatting>
  <pageMargins left="0.39" right="0.41" top="0.61" bottom="0.984251969" header="0.4921259845" footer="0.4921259845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topLeftCell="A52" zoomScale="75" workbookViewId="0">
      <selection activeCell="F71" sqref="F71:G71"/>
    </sheetView>
  </sheetViews>
  <sheetFormatPr baseColWidth="10" defaultRowHeight="12.75" x14ac:dyDescent="0.2"/>
  <cols>
    <col min="1" max="1" width="3.85546875" style="2" customWidth="1"/>
    <col min="2" max="2" width="7.140625" style="2" customWidth="1"/>
    <col min="3" max="3" width="19.85546875" style="2" customWidth="1"/>
    <col min="4" max="4" width="21.28515625" style="2" customWidth="1"/>
    <col min="5" max="5" width="23.28515625" style="2" customWidth="1"/>
    <col min="6" max="6" width="12.5703125" style="2" customWidth="1"/>
    <col min="7" max="7" width="7.85546875" style="2" customWidth="1"/>
    <col min="8" max="8" width="9.140625" style="2" customWidth="1"/>
    <col min="9" max="9" width="6.7109375" style="2" customWidth="1"/>
    <col min="10" max="10" width="8.28515625" style="2" customWidth="1"/>
    <col min="11" max="11" width="22.140625" style="2" customWidth="1"/>
    <col min="12" max="13" width="22.85546875" style="2" customWidth="1"/>
    <col min="14" max="14" width="3.7109375" style="2" customWidth="1"/>
    <col min="15" max="15" width="16.7109375" style="2" bestFit="1" customWidth="1"/>
    <col min="16" max="16384" width="11.42578125" style="2"/>
  </cols>
  <sheetData>
    <row r="1" spans="1:14" ht="25.5" x14ac:dyDescent="0.2">
      <c r="A1" s="743"/>
      <c r="B1" s="447"/>
      <c r="C1" s="448"/>
      <c r="D1" s="831" t="s">
        <v>158</v>
      </c>
      <c r="E1" s="748"/>
      <c r="F1" s="748"/>
      <c r="G1" s="748"/>
      <c r="H1" s="748"/>
      <c r="I1" s="748"/>
      <c r="J1" s="748"/>
      <c r="K1" s="832"/>
      <c r="L1" s="5" t="s">
        <v>53</v>
      </c>
      <c r="M1" s="835">
        <f ca="1">Process!Q1</f>
        <v>42142</v>
      </c>
      <c r="N1" s="836"/>
    </row>
    <row r="2" spans="1:14" x14ac:dyDescent="0.2">
      <c r="A2" s="744"/>
      <c r="B2" s="449"/>
      <c r="C2" s="450"/>
      <c r="D2" s="750"/>
      <c r="E2" s="750"/>
      <c r="F2" s="750"/>
      <c r="G2" s="750"/>
      <c r="H2" s="750"/>
      <c r="I2" s="750"/>
      <c r="J2" s="750"/>
      <c r="K2" s="833"/>
      <c r="L2" s="4" t="s">
        <v>1</v>
      </c>
      <c r="M2" s="822" t="str">
        <f>Process!Q2</f>
        <v>Y. Le COLLEN</v>
      </c>
      <c r="N2" s="823"/>
    </row>
    <row r="3" spans="1:14" ht="13.5" thickBot="1" x14ac:dyDescent="0.25">
      <c r="A3" s="744"/>
      <c r="B3" s="449"/>
      <c r="C3" s="450"/>
      <c r="D3" s="752"/>
      <c r="E3" s="752"/>
      <c r="F3" s="752"/>
      <c r="G3" s="752"/>
      <c r="H3" s="752"/>
      <c r="I3" s="752"/>
      <c r="J3" s="752"/>
      <c r="K3" s="834"/>
      <c r="L3" s="4" t="s">
        <v>4</v>
      </c>
      <c r="M3" s="822" t="str">
        <f>Process!Q3</f>
        <v>TA6V</v>
      </c>
      <c r="N3" s="823"/>
    </row>
    <row r="4" spans="1:14" ht="18" x14ac:dyDescent="0.2">
      <c r="A4" s="744"/>
      <c r="B4" s="449"/>
      <c r="C4" s="450"/>
      <c r="D4" s="466" t="s">
        <v>5</v>
      </c>
      <c r="E4" s="837"/>
      <c r="F4" s="838" t="s">
        <v>6</v>
      </c>
      <c r="G4" s="698" t="str">
        <f>Process!H4</f>
        <v>WYMAN &amp; GORDON</v>
      </c>
      <c r="H4" s="698"/>
      <c r="I4" s="698"/>
      <c r="J4" s="698"/>
      <c r="K4" s="841"/>
      <c r="L4" s="4" t="s">
        <v>8</v>
      </c>
      <c r="M4" s="822" t="str">
        <f>Process!Q4</f>
        <v>4 ≠ 610x254</v>
      </c>
      <c r="N4" s="823"/>
    </row>
    <row r="5" spans="1:14" x14ac:dyDescent="0.2">
      <c r="A5" s="744"/>
      <c r="B5" s="449"/>
      <c r="C5" s="450"/>
      <c r="D5" s="756" t="str">
        <f>Process!E4</f>
        <v>UDEV150020</v>
      </c>
      <c r="E5" s="824"/>
      <c r="F5" s="839"/>
      <c r="G5" s="700"/>
      <c r="H5" s="700"/>
      <c r="I5" s="700"/>
      <c r="J5" s="700"/>
      <c r="K5" s="842"/>
      <c r="L5" s="4" t="s">
        <v>54</v>
      </c>
      <c r="M5" s="822"/>
      <c r="N5" s="823"/>
    </row>
    <row r="6" spans="1:14" ht="13.5" thickBot="1" x14ac:dyDescent="0.25">
      <c r="A6" s="745"/>
      <c r="B6" s="830"/>
      <c r="C6" s="746"/>
      <c r="D6" s="758"/>
      <c r="E6" s="825"/>
      <c r="F6" s="840"/>
      <c r="G6" s="701"/>
      <c r="H6" s="701"/>
      <c r="I6" s="701"/>
      <c r="J6" s="701"/>
      <c r="K6" s="843"/>
      <c r="L6" s="48"/>
      <c r="M6" s="826"/>
      <c r="N6" s="827"/>
    </row>
    <row r="7" spans="1:14" ht="18.75" thickBot="1" x14ac:dyDescent="0.3">
      <c r="A7" s="49"/>
      <c r="B7" s="50"/>
      <c r="C7" s="50"/>
      <c r="D7" s="51"/>
      <c r="E7" s="51"/>
      <c r="F7" s="51"/>
      <c r="G7" s="51"/>
      <c r="H7" s="51"/>
      <c r="I7" s="51"/>
      <c r="J7" s="51"/>
      <c r="K7" s="51"/>
      <c r="L7" s="52"/>
      <c r="M7" s="53"/>
      <c r="N7" s="54"/>
    </row>
    <row r="8" spans="1:14" ht="21.95" customHeight="1" thickBot="1" x14ac:dyDescent="0.25">
      <c r="A8" s="55"/>
      <c r="B8" s="740" t="s">
        <v>45</v>
      </c>
      <c r="C8" s="828"/>
      <c r="D8" s="828"/>
      <c r="E8" s="828"/>
      <c r="F8" s="828"/>
      <c r="G8" s="828"/>
      <c r="H8" s="828"/>
      <c r="I8" s="828"/>
      <c r="J8" s="828"/>
      <c r="K8" s="828"/>
      <c r="L8" s="828"/>
      <c r="M8" s="829"/>
      <c r="N8" s="56"/>
    </row>
    <row r="9" spans="1:14" ht="21" customHeight="1" x14ac:dyDescent="0.2">
      <c r="A9" s="57"/>
      <c r="B9" s="269" t="s">
        <v>15</v>
      </c>
      <c r="C9" s="58" t="s">
        <v>46</v>
      </c>
      <c r="D9" s="704" t="s">
        <v>47</v>
      </c>
      <c r="E9" s="704"/>
      <c r="F9" s="704" t="s">
        <v>31</v>
      </c>
      <c r="G9" s="704"/>
      <c r="H9" s="819" t="s">
        <v>48</v>
      </c>
      <c r="I9" s="820"/>
      <c r="J9" s="821"/>
      <c r="K9" s="278" t="s">
        <v>49</v>
      </c>
      <c r="L9" s="268" t="s">
        <v>50</v>
      </c>
      <c r="M9" s="270" t="s">
        <v>51</v>
      </c>
      <c r="N9" s="60"/>
    </row>
    <row r="10" spans="1:14" ht="21.75" customHeight="1" thickBot="1" x14ac:dyDescent="0.25">
      <c r="A10" s="61"/>
      <c r="B10" s="62">
        <f>Process!A114</f>
        <v>4</v>
      </c>
      <c r="C10" s="63" t="str">
        <f>Process!B114</f>
        <v>Plat</v>
      </c>
      <c r="D10" s="691">
        <f>Process!E105</f>
        <v>610</v>
      </c>
      <c r="E10" s="691"/>
      <c r="F10" s="690">
        <f>Process!F105</f>
        <v>2013.449610291146</v>
      </c>
      <c r="G10" s="691"/>
      <c r="H10" s="844" t="str">
        <f>Process!H114</f>
        <v>BRUT</v>
      </c>
      <c r="I10" s="845"/>
      <c r="J10" s="846"/>
      <c r="K10" s="279" t="str">
        <f>Process!L114</f>
        <v>RECUIT</v>
      </c>
      <c r="L10" s="266">
        <f>M10/B10</f>
        <v>1382.0400295492882</v>
      </c>
      <c r="M10" s="98">
        <f>Process!L105</f>
        <v>5528.1601181971528</v>
      </c>
      <c r="N10" s="66"/>
    </row>
    <row r="11" spans="1:14" ht="15" x14ac:dyDescent="0.2">
      <c r="A11" s="67"/>
      <c r="B11" s="68"/>
      <c r="C11" s="68"/>
      <c r="D11" s="69"/>
      <c r="E11" s="69"/>
      <c r="F11" s="69"/>
      <c r="G11" s="69"/>
      <c r="H11" s="69"/>
      <c r="I11" s="69"/>
      <c r="J11" s="69"/>
      <c r="K11" s="69"/>
      <c r="L11" s="70"/>
      <c r="M11" s="70"/>
      <c r="N11" s="66"/>
    </row>
    <row r="12" spans="1:14" ht="15.75" thickBot="1" x14ac:dyDescent="0.25">
      <c r="A12" s="67"/>
      <c r="B12" s="68"/>
      <c r="C12" s="68"/>
      <c r="D12" s="69"/>
      <c r="E12" s="69"/>
      <c r="F12" s="69"/>
      <c r="G12" s="69"/>
      <c r="H12" s="69"/>
      <c r="I12" s="69"/>
      <c r="J12" s="69"/>
      <c r="K12" s="69"/>
      <c r="L12" s="70"/>
      <c r="M12" s="70"/>
      <c r="N12" s="66"/>
    </row>
    <row r="13" spans="1:14" ht="21.95" customHeight="1" thickBot="1" x14ac:dyDescent="0.25">
      <c r="A13" s="67"/>
      <c r="B13" s="740" t="s">
        <v>55</v>
      </c>
      <c r="C13" s="847"/>
      <c r="D13" s="847"/>
      <c r="E13" s="847"/>
      <c r="F13" s="847"/>
      <c r="G13" s="847"/>
      <c r="H13" s="847"/>
      <c r="I13" s="847"/>
      <c r="J13" s="847"/>
      <c r="K13" s="847"/>
      <c r="L13" s="847"/>
      <c r="M13" s="848"/>
      <c r="N13" s="66"/>
    </row>
    <row r="14" spans="1:14" ht="15" x14ac:dyDescent="0.2">
      <c r="A14" s="67"/>
      <c r="B14" s="849" t="s">
        <v>56</v>
      </c>
      <c r="C14" s="850"/>
      <c r="D14" s="853" t="s">
        <v>57</v>
      </c>
      <c r="E14" s="854"/>
      <c r="F14" s="854"/>
      <c r="G14" s="853" t="s">
        <v>58</v>
      </c>
      <c r="H14" s="854"/>
      <c r="I14" s="819" t="s">
        <v>59</v>
      </c>
      <c r="J14" s="856"/>
      <c r="K14" s="856"/>
      <c r="L14" s="857"/>
      <c r="M14" s="858"/>
      <c r="N14" s="66"/>
    </row>
    <row r="15" spans="1:14" ht="30" x14ac:dyDescent="0.2">
      <c r="A15" s="67"/>
      <c r="B15" s="851"/>
      <c r="C15" s="852"/>
      <c r="D15" s="855"/>
      <c r="E15" s="855"/>
      <c r="F15" s="855"/>
      <c r="G15" s="855"/>
      <c r="H15" s="855"/>
      <c r="I15" s="853" t="s">
        <v>60</v>
      </c>
      <c r="J15" s="859"/>
      <c r="K15" s="280" t="s">
        <v>61</v>
      </c>
      <c r="L15" s="71" t="s">
        <v>62</v>
      </c>
      <c r="M15" s="72" t="s">
        <v>63</v>
      </c>
      <c r="N15" s="66"/>
    </row>
    <row r="16" spans="1:14" ht="20.25" customHeight="1" x14ac:dyDescent="0.2">
      <c r="A16" s="67"/>
      <c r="B16" s="73" t="s">
        <v>64</v>
      </c>
      <c r="C16" s="74">
        <v>0</v>
      </c>
      <c r="D16" s="863" t="s">
        <v>24</v>
      </c>
      <c r="E16" s="863"/>
      <c r="F16" s="863"/>
      <c r="G16" s="864">
        <f>Process!L9</f>
        <v>7250</v>
      </c>
      <c r="H16" s="865"/>
      <c r="I16" s="866"/>
      <c r="J16" s="866"/>
      <c r="K16" s="75">
        <v>0</v>
      </c>
      <c r="L16" s="103">
        <f>E70</f>
        <v>14.074074074074073</v>
      </c>
      <c r="M16" s="76"/>
      <c r="N16" s="66"/>
    </row>
    <row r="17" spans="1:14" ht="18" customHeight="1" thickBot="1" x14ac:dyDescent="0.25">
      <c r="A17" s="67"/>
      <c r="B17" s="62" t="s">
        <v>26</v>
      </c>
      <c r="C17" s="77">
        <v>0</v>
      </c>
      <c r="D17" s="867" t="s">
        <v>24</v>
      </c>
      <c r="E17" s="867"/>
      <c r="F17" s="867"/>
      <c r="G17" s="691">
        <v>0</v>
      </c>
      <c r="H17" s="868"/>
      <c r="I17" s="869" t="s">
        <v>2</v>
      </c>
      <c r="J17" s="869"/>
      <c r="K17" s="79" t="s">
        <v>2</v>
      </c>
      <c r="L17" s="79" t="s">
        <v>2</v>
      </c>
      <c r="M17" s="80">
        <v>0</v>
      </c>
      <c r="N17" s="66"/>
    </row>
    <row r="18" spans="1:14" ht="15" x14ac:dyDescent="0.2">
      <c r="A18" s="81"/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70"/>
      <c r="M18" s="70"/>
      <c r="N18" s="66"/>
    </row>
    <row r="19" spans="1:14" ht="15.75" thickBot="1" x14ac:dyDescent="0.25">
      <c r="A19" s="81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30"/>
    </row>
    <row r="20" spans="1:14" ht="21.95" customHeight="1" thickBot="1" x14ac:dyDescent="0.25">
      <c r="A20" s="272"/>
      <c r="B20" s="860" t="s">
        <v>65</v>
      </c>
      <c r="C20" s="861"/>
      <c r="D20" s="861"/>
      <c r="E20" s="861"/>
      <c r="F20" s="861"/>
      <c r="G20" s="861"/>
      <c r="H20" s="861"/>
      <c r="I20" s="861"/>
      <c r="J20" s="861"/>
      <c r="K20" s="861"/>
      <c r="L20" s="861"/>
      <c r="M20" s="862"/>
      <c r="N20" s="30"/>
    </row>
    <row r="21" spans="1:14" ht="19.5" customHeight="1" x14ac:dyDescent="0.2">
      <c r="A21" s="272"/>
      <c r="B21" s="870"/>
      <c r="C21" s="871"/>
      <c r="D21" s="871"/>
      <c r="E21" s="871"/>
      <c r="F21" s="853" t="s">
        <v>66</v>
      </c>
      <c r="G21" s="853"/>
      <c r="H21" s="853"/>
      <c r="I21" s="853" t="s">
        <v>67</v>
      </c>
      <c r="J21" s="854"/>
      <c r="K21" s="854"/>
      <c r="L21" s="853" t="s">
        <v>68</v>
      </c>
      <c r="M21" s="872"/>
      <c r="N21" s="30"/>
    </row>
    <row r="22" spans="1:14" s="116" customFormat="1" ht="18.75" customHeight="1" x14ac:dyDescent="0.2">
      <c r="A22" s="117"/>
      <c r="B22" s="873" t="s">
        <v>69</v>
      </c>
      <c r="C22" s="874"/>
      <c r="D22" s="875"/>
      <c r="E22" s="875"/>
      <c r="F22" s="795">
        <f>Process!H108</f>
        <v>163.34529536058872</v>
      </c>
      <c r="G22" s="795"/>
      <c r="H22" s="795"/>
      <c r="I22" s="876">
        <v>0</v>
      </c>
      <c r="J22" s="876"/>
      <c r="K22" s="876"/>
      <c r="L22" s="877">
        <f>F22*I22</f>
        <v>0</v>
      </c>
      <c r="M22" s="878"/>
      <c r="N22" s="118"/>
    </row>
    <row r="23" spans="1:14" s="116" customFormat="1" ht="18.75" customHeight="1" x14ac:dyDescent="0.2">
      <c r="A23" s="117"/>
      <c r="B23" s="873" t="s">
        <v>27</v>
      </c>
      <c r="C23" s="874"/>
      <c r="D23" s="875"/>
      <c r="E23" s="875"/>
      <c r="F23" s="795">
        <f>Process!I108</f>
        <v>447.28335494861858</v>
      </c>
      <c r="G23" s="795"/>
      <c r="H23" s="795"/>
      <c r="I23" s="876">
        <v>0</v>
      </c>
      <c r="J23" s="876"/>
      <c r="K23" s="876"/>
      <c r="L23" s="877">
        <f>F23*I23</f>
        <v>0</v>
      </c>
      <c r="M23" s="878"/>
      <c r="N23" s="118"/>
    </row>
    <row r="24" spans="1:14" s="116" customFormat="1" ht="18.75" customHeight="1" x14ac:dyDescent="0.2">
      <c r="A24" s="117"/>
      <c r="B24" s="873" t="s">
        <v>119</v>
      </c>
      <c r="C24" s="874"/>
      <c r="D24" s="875"/>
      <c r="E24" s="875"/>
      <c r="F24" s="795">
        <f>Process!J108</f>
        <v>1114.6879408</v>
      </c>
      <c r="G24" s="795"/>
      <c r="H24" s="795"/>
      <c r="I24" s="876">
        <f>E71</f>
        <v>4.977777777777777</v>
      </c>
      <c r="J24" s="876"/>
      <c r="K24" s="876"/>
      <c r="L24" s="877">
        <f>F24*I24</f>
        <v>5548.6688608711102</v>
      </c>
      <c r="M24" s="878"/>
      <c r="N24" s="118"/>
    </row>
    <row r="25" spans="1:14" s="116" customFormat="1" ht="18.75" customHeight="1" thickBot="1" x14ac:dyDescent="0.25">
      <c r="A25" s="117"/>
      <c r="B25" s="703" t="s">
        <v>28</v>
      </c>
      <c r="C25" s="705"/>
      <c r="D25" s="879"/>
      <c r="E25" s="879"/>
      <c r="F25" s="880">
        <f>Process!K108</f>
        <v>0</v>
      </c>
      <c r="G25" s="880"/>
      <c r="H25" s="880"/>
      <c r="I25" s="876">
        <f>E72</f>
        <v>2.911111111111111</v>
      </c>
      <c r="J25" s="876"/>
      <c r="K25" s="876"/>
      <c r="L25" s="877">
        <f>F25*I25</f>
        <v>0</v>
      </c>
      <c r="M25" s="878"/>
      <c r="N25" s="118"/>
    </row>
    <row r="26" spans="1:14" s="116" customFormat="1" ht="18.75" customHeight="1" x14ac:dyDescent="0.2">
      <c r="A26" s="119"/>
      <c r="B26" s="881"/>
      <c r="C26" s="881"/>
      <c r="D26" s="881"/>
      <c r="E26" s="881"/>
      <c r="F26" s="881"/>
      <c r="G26" s="881"/>
      <c r="H26" s="881"/>
      <c r="I26" s="881"/>
      <c r="J26" s="881"/>
      <c r="K26" s="881"/>
      <c r="L26" s="882"/>
      <c r="M26" s="882"/>
      <c r="N26" s="120"/>
    </row>
    <row r="27" spans="1:14" s="116" customFormat="1" ht="18.75" customHeight="1" thickBot="1" x14ac:dyDescent="0.25">
      <c r="A27" s="11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18"/>
    </row>
    <row r="28" spans="1:14" s="116" customFormat="1" ht="18.75" customHeight="1" thickBot="1" x14ac:dyDescent="0.25">
      <c r="A28" s="117"/>
      <c r="B28" s="883" t="s">
        <v>70</v>
      </c>
      <c r="C28" s="884"/>
      <c r="D28" s="884"/>
      <c r="E28" s="884"/>
      <c r="F28" s="884"/>
      <c r="G28" s="884"/>
      <c r="H28" s="884"/>
      <c r="I28" s="884"/>
      <c r="J28" s="884"/>
      <c r="K28" s="884"/>
      <c r="L28" s="884"/>
      <c r="M28" s="885"/>
      <c r="N28" s="118"/>
    </row>
    <row r="29" spans="1:14" s="116" customFormat="1" ht="30" x14ac:dyDescent="0.2">
      <c r="A29" s="117"/>
      <c r="B29" s="886"/>
      <c r="C29" s="887"/>
      <c r="D29" s="888" t="s">
        <v>71</v>
      </c>
      <c r="E29" s="889"/>
      <c r="F29" s="890" t="s">
        <v>72</v>
      </c>
      <c r="G29" s="890"/>
      <c r="H29" s="890" t="s">
        <v>73</v>
      </c>
      <c r="I29" s="890"/>
      <c r="J29" s="890"/>
      <c r="K29" s="281" t="s">
        <v>74</v>
      </c>
      <c r="L29" s="281" t="s">
        <v>75</v>
      </c>
      <c r="M29" s="82" t="s">
        <v>76</v>
      </c>
      <c r="N29" s="118"/>
    </row>
    <row r="30" spans="1:14" s="116" customFormat="1" ht="18.75" customHeight="1" x14ac:dyDescent="0.2">
      <c r="A30" s="117"/>
      <c r="B30" s="891" t="s">
        <v>21</v>
      </c>
      <c r="C30" s="892"/>
      <c r="D30" s="893">
        <f>Process!P9-('Synthèse-Prix'!L24+'Synthèse-Prix'!L25)</f>
        <v>96488.36817616591</v>
      </c>
      <c r="E30" s="894"/>
      <c r="F30" s="897"/>
      <c r="G30" s="897"/>
      <c r="H30" s="897">
        <f>Process!P105</f>
        <v>21291.267018443941</v>
      </c>
      <c r="I30" s="897"/>
      <c r="J30" s="897"/>
      <c r="K30" s="271">
        <f>Essais!K81</f>
        <v>2389</v>
      </c>
      <c r="L30" s="282">
        <f>F30+H30+K30</f>
        <v>23680.267018443941</v>
      </c>
      <c r="M30" s="109">
        <f>D30+L30</f>
        <v>120168.63519460984</v>
      </c>
      <c r="N30" s="118"/>
    </row>
    <row r="31" spans="1:14" s="116" customFormat="1" ht="18.75" customHeight="1" thickBot="1" x14ac:dyDescent="0.25">
      <c r="A31" s="117"/>
      <c r="B31" s="898" t="s">
        <v>77</v>
      </c>
      <c r="C31" s="691"/>
      <c r="D31" s="895"/>
      <c r="E31" s="896"/>
      <c r="F31" s="692"/>
      <c r="G31" s="692"/>
      <c r="H31" s="692">
        <f>Process!Q105</f>
        <v>15065.298204767576</v>
      </c>
      <c r="I31" s="692"/>
      <c r="J31" s="692"/>
      <c r="K31" s="266">
        <f>Essais!K81</f>
        <v>2389</v>
      </c>
      <c r="L31" s="101">
        <f>F31+H31+K31</f>
        <v>17454.298204767576</v>
      </c>
      <c r="M31" s="267">
        <f>D30+L31</f>
        <v>113942.66638093349</v>
      </c>
      <c r="N31" s="118"/>
    </row>
    <row r="32" spans="1:14" s="116" customFormat="1" ht="18.75" customHeight="1" thickBot="1" x14ac:dyDescent="0.25">
      <c r="A32" s="117"/>
      <c r="B32" s="69"/>
      <c r="C32" s="69"/>
      <c r="D32" s="83"/>
      <c r="E32" s="69"/>
      <c r="F32" s="69"/>
      <c r="G32" s="69"/>
      <c r="H32" s="69"/>
      <c r="I32" s="69"/>
      <c r="J32" s="69"/>
      <c r="K32" s="84"/>
      <c r="L32" s="69"/>
      <c r="M32" s="84"/>
      <c r="N32" s="118"/>
    </row>
    <row r="33" spans="1:14" s="116" customFormat="1" ht="18.75" customHeight="1" thickBot="1" x14ac:dyDescent="0.25">
      <c r="A33" s="117"/>
      <c r="B33" s="740" t="s">
        <v>78</v>
      </c>
      <c r="C33" s="847"/>
      <c r="D33" s="847"/>
      <c r="E33" s="847"/>
      <c r="F33" s="847"/>
      <c r="G33" s="847"/>
      <c r="H33" s="847"/>
      <c r="I33" s="847"/>
      <c r="J33" s="847"/>
      <c r="K33" s="847"/>
      <c r="L33" s="847"/>
      <c r="M33" s="848"/>
      <c r="N33" s="118"/>
    </row>
    <row r="34" spans="1:14" s="116" customFormat="1" ht="30" x14ac:dyDescent="0.2">
      <c r="A34" s="117"/>
      <c r="B34" s="886"/>
      <c r="C34" s="887"/>
      <c r="D34" s="888" t="s">
        <v>79</v>
      </c>
      <c r="E34" s="889"/>
      <c r="F34" s="903" t="s">
        <v>80</v>
      </c>
      <c r="G34" s="903"/>
      <c r="H34" s="903" t="s">
        <v>81</v>
      </c>
      <c r="I34" s="903"/>
      <c r="J34" s="903"/>
      <c r="K34" s="283" t="s">
        <v>82</v>
      </c>
      <c r="L34" s="283" t="s">
        <v>83</v>
      </c>
      <c r="M34" s="82" t="s">
        <v>84</v>
      </c>
      <c r="N34" s="118"/>
    </row>
    <row r="35" spans="1:14" s="116" customFormat="1" ht="18.75" customHeight="1" x14ac:dyDescent="0.2">
      <c r="A35" s="117"/>
      <c r="B35" s="891" t="s">
        <v>21</v>
      </c>
      <c r="C35" s="892"/>
      <c r="D35" s="899">
        <f>D30/M10</f>
        <v>17.453974941600055</v>
      </c>
      <c r="E35" s="900"/>
      <c r="F35" s="897"/>
      <c r="G35" s="897"/>
      <c r="H35" s="795">
        <f>H30/M10</f>
        <v>3.851420104196885</v>
      </c>
      <c r="I35" s="795"/>
      <c r="J35" s="795"/>
      <c r="K35" s="282">
        <f>K30/M56</f>
        <v>0.43215101388544841</v>
      </c>
      <c r="L35" s="147">
        <f>F35+H35+K35</f>
        <v>4.2835711180823335</v>
      </c>
      <c r="M35" s="148">
        <f>D35+L35</f>
        <v>21.737546059682387</v>
      </c>
      <c r="N35" s="118"/>
    </row>
    <row r="36" spans="1:14" s="116" customFormat="1" ht="18.75" customHeight="1" thickBot="1" x14ac:dyDescent="0.25">
      <c r="A36" s="117"/>
      <c r="B36" s="898" t="s">
        <v>77</v>
      </c>
      <c r="C36" s="691"/>
      <c r="D36" s="901"/>
      <c r="E36" s="902"/>
      <c r="F36" s="692"/>
      <c r="G36" s="692"/>
      <c r="H36" s="692">
        <f>H31/M10</f>
        <v>2.7251920860933168</v>
      </c>
      <c r="I36" s="692"/>
      <c r="J36" s="692"/>
      <c r="K36" s="101">
        <f>K31/M56</f>
        <v>0.43215101388544841</v>
      </c>
      <c r="L36" s="149">
        <f>F36+H36+K36</f>
        <v>3.1573430999787653</v>
      </c>
      <c r="M36" s="102">
        <f>D35+L36</f>
        <v>20.611318041578819</v>
      </c>
      <c r="N36" s="118"/>
    </row>
    <row r="37" spans="1:14" s="116" customFormat="1" ht="18.75" customHeight="1" x14ac:dyDescent="0.2">
      <c r="A37" s="117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18"/>
    </row>
    <row r="38" spans="1:14" s="116" customFormat="1" ht="18.75" customHeight="1" thickBot="1" x14ac:dyDescent="0.25">
      <c r="A38" s="274"/>
      <c r="B38" s="69"/>
      <c r="C38" s="69"/>
      <c r="D38" s="69"/>
      <c r="E38" s="69"/>
      <c r="F38" s="69"/>
      <c r="G38" s="275"/>
      <c r="H38" s="121"/>
      <c r="I38" s="121"/>
      <c r="J38" s="121"/>
      <c r="K38" s="121"/>
      <c r="L38" s="121"/>
      <c r="M38" s="121"/>
      <c r="N38" s="118"/>
    </row>
    <row r="39" spans="1:14" s="116" customFormat="1" ht="18.75" customHeight="1" x14ac:dyDescent="0.2">
      <c r="A39" s="122"/>
      <c r="B39" s="917" t="s">
        <v>52</v>
      </c>
      <c r="C39" s="918"/>
      <c r="D39" s="918"/>
      <c r="E39" s="918"/>
      <c r="F39" s="918"/>
      <c r="G39" s="918"/>
      <c r="H39" s="918"/>
      <c r="I39" s="918"/>
      <c r="J39" s="918"/>
      <c r="K39" s="918"/>
      <c r="L39" s="918"/>
      <c r="M39" s="919"/>
      <c r="N39" s="123"/>
    </row>
    <row r="40" spans="1:14" s="116" customFormat="1" ht="18.75" customHeight="1" x14ac:dyDescent="0.2">
      <c r="A40" s="123"/>
      <c r="B40" s="920"/>
      <c r="C40" s="921"/>
      <c r="D40" s="921"/>
      <c r="E40" s="921"/>
      <c r="F40" s="921"/>
      <c r="G40" s="921"/>
      <c r="H40" s="921"/>
      <c r="I40" s="921"/>
      <c r="J40" s="921"/>
      <c r="K40" s="921"/>
      <c r="L40" s="921"/>
      <c r="M40" s="922"/>
      <c r="N40" s="123"/>
    </row>
    <row r="41" spans="1:14" s="116" customFormat="1" ht="18.75" customHeight="1" x14ac:dyDescent="0.2">
      <c r="A41" s="123"/>
      <c r="B41" s="920"/>
      <c r="C41" s="921"/>
      <c r="D41" s="921"/>
      <c r="E41" s="921"/>
      <c r="F41" s="921"/>
      <c r="G41" s="921"/>
      <c r="H41" s="921"/>
      <c r="I41" s="921"/>
      <c r="J41" s="921"/>
      <c r="K41" s="921"/>
      <c r="L41" s="921"/>
      <c r="M41" s="922"/>
      <c r="N41" s="123"/>
    </row>
    <row r="42" spans="1:14" s="116" customFormat="1" ht="18.75" customHeight="1" x14ac:dyDescent="0.2">
      <c r="A42" s="123"/>
      <c r="B42" s="920"/>
      <c r="C42" s="921"/>
      <c r="D42" s="921"/>
      <c r="E42" s="921"/>
      <c r="F42" s="921"/>
      <c r="G42" s="921"/>
      <c r="H42" s="921"/>
      <c r="I42" s="921"/>
      <c r="J42" s="921"/>
      <c r="K42" s="921"/>
      <c r="L42" s="921"/>
      <c r="M42" s="922"/>
      <c r="N42" s="123"/>
    </row>
    <row r="43" spans="1:14" s="116" customFormat="1" ht="18.75" customHeight="1" x14ac:dyDescent="0.2">
      <c r="A43" s="123"/>
      <c r="B43" s="920"/>
      <c r="C43" s="921"/>
      <c r="D43" s="921"/>
      <c r="E43" s="921"/>
      <c r="F43" s="921"/>
      <c r="G43" s="921"/>
      <c r="H43" s="921"/>
      <c r="I43" s="921"/>
      <c r="J43" s="921"/>
      <c r="K43" s="921"/>
      <c r="L43" s="921"/>
      <c r="M43" s="922"/>
      <c r="N43" s="123"/>
    </row>
    <row r="44" spans="1:14" s="116" customFormat="1" ht="18.75" customHeight="1" x14ac:dyDescent="0.2">
      <c r="A44" s="123"/>
      <c r="B44" s="920"/>
      <c r="C44" s="921"/>
      <c r="D44" s="921"/>
      <c r="E44" s="921"/>
      <c r="F44" s="921"/>
      <c r="G44" s="921"/>
      <c r="H44" s="921"/>
      <c r="I44" s="921"/>
      <c r="J44" s="921"/>
      <c r="K44" s="921"/>
      <c r="L44" s="921"/>
      <c r="M44" s="922"/>
      <c r="N44" s="123"/>
    </row>
    <row r="45" spans="1:14" s="116" customFormat="1" ht="18.75" customHeight="1" x14ac:dyDescent="0.2">
      <c r="A45" s="123"/>
      <c r="B45" s="920"/>
      <c r="C45" s="921"/>
      <c r="D45" s="921"/>
      <c r="E45" s="921"/>
      <c r="F45" s="921"/>
      <c r="G45" s="921"/>
      <c r="H45" s="921"/>
      <c r="I45" s="921"/>
      <c r="J45" s="921"/>
      <c r="K45" s="921"/>
      <c r="L45" s="921"/>
      <c r="M45" s="922"/>
      <c r="N45" s="123"/>
    </row>
    <row r="46" spans="1:14" s="116" customFormat="1" ht="18.75" customHeight="1" x14ac:dyDescent="0.2">
      <c r="A46" s="123"/>
      <c r="B46" s="920"/>
      <c r="C46" s="921"/>
      <c r="D46" s="921"/>
      <c r="E46" s="921"/>
      <c r="F46" s="921"/>
      <c r="G46" s="921"/>
      <c r="H46" s="921"/>
      <c r="I46" s="921"/>
      <c r="J46" s="921"/>
      <c r="K46" s="921"/>
      <c r="L46" s="921"/>
      <c r="M46" s="922"/>
      <c r="N46" s="123"/>
    </row>
    <row r="47" spans="1:14" s="116" customFormat="1" ht="18.75" customHeight="1" x14ac:dyDescent="0.2">
      <c r="A47" s="123"/>
      <c r="B47" s="920"/>
      <c r="C47" s="921"/>
      <c r="D47" s="921"/>
      <c r="E47" s="921"/>
      <c r="F47" s="921"/>
      <c r="G47" s="921"/>
      <c r="H47" s="921"/>
      <c r="I47" s="921"/>
      <c r="J47" s="921"/>
      <c r="K47" s="921"/>
      <c r="L47" s="921"/>
      <c r="M47" s="922"/>
      <c r="N47" s="123"/>
    </row>
    <row r="48" spans="1:14" s="116" customFormat="1" ht="18.75" customHeight="1" x14ac:dyDescent="0.2">
      <c r="A48" s="123"/>
      <c r="B48" s="920"/>
      <c r="C48" s="921"/>
      <c r="D48" s="921"/>
      <c r="E48" s="921"/>
      <c r="F48" s="921"/>
      <c r="G48" s="921"/>
      <c r="H48" s="921"/>
      <c r="I48" s="921"/>
      <c r="J48" s="921"/>
      <c r="K48" s="921"/>
      <c r="L48" s="921"/>
      <c r="M48" s="922"/>
      <c r="N48" s="123"/>
    </row>
    <row r="49" spans="1:14" s="116" customFormat="1" ht="18.75" customHeight="1" thickBot="1" x14ac:dyDescent="0.25">
      <c r="A49" s="123"/>
      <c r="B49" s="923"/>
      <c r="C49" s="924"/>
      <c r="D49" s="924"/>
      <c r="E49" s="924"/>
      <c r="F49" s="924"/>
      <c r="G49" s="924"/>
      <c r="H49" s="924"/>
      <c r="I49" s="924"/>
      <c r="J49" s="924"/>
      <c r="K49" s="924"/>
      <c r="L49" s="924"/>
      <c r="M49" s="925"/>
      <c r="N49" s="123"/>
    </row>
    <row r="50" spans="1:14" s="116" customFormat="1" ht="18.75" customHeight="1" thickBot="1" x14ac:dyDescent="0.25">
      <c r="A50" s="276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124"/>
    </row>
    <row r="51" spans="1:14" s="116" customFormat="1" ht="18.75" customHeight="1" x14ac:dyDescent="0.2">
      <c r="A51" s="85"/>
      <c r="B51" s="926" t="s">
        <v>85</v>
      </c>
      <c r="C51" s="927"/>
      <c r="D51" s="927"/>
      <c r="E51" s="927"/>
      <c r="F51" s="927"/>
      <c r="G51" s="927"/>
      <c r="H51" s="927"/>
      <c r="I51" s="927"/>
      <c r="J51" s="927"/>
      <c r="K51" s="927"/>
      <c r="L51" s="927"/>
      <c r="M51" s="928"/>
      <c r="N51" s="85"/>
    </row>
    <row r="52" spans="1:14" s="116" customFormat="1" ht="18.75" customHeight="1" thickBot="1" x14ac:dyDescent="0.25">
      <c r="A52" s="85"/>
      <c r="B52" s="929"/>
      <c r="C52" s="930"/>
      <c r="D52" s="930"/>
      <c r="E52" s="930"/>
      <c r="F52" s="930"/>
      <c r="G52" s="930"/>
      <c r="H52" s="930"/>
      <c r="I52" s="930"/>
      <c r="J52" s="930"/>
      <c r="K52" s="930"/>
      <c r="L52" s="930"/>
      <c r="M52" s="931"/>
      <c r="N52" s="85"/>
    </row>
    <row r="53" spans="1:14" s="116" customFormat="1" ht="18.75" customHeight="1" thickBot="1" x14ac:dyDescent="0.25">
      <c r="A53" s="8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56"/>
    </row>
    <row r="54" spans="1:14" s="116" customFormat="1" ht="18.75" customHeight="1" thickBot="1" x14ac:dyDescent="0.25">
      <c r="A54" s="86"/>
      <c r="B54" s="740" t="s">
        <v>45</v>
      </c>
      <c r="C54" s="932"/>
      <c r="D54" s="932"/>
      <c r="E54" s="932"/>
      <c r="F54" s="932"/>
      <c r="G54" s="932"/>
      <c r="H54" s="932"/>
      <c r="I54" s="932"/>
      <c r="J54" s="932"/>
      <c r="K54" s="932"/>
      <c r="L54" s="932"/>
      <c r="M54" s="933"/>
      <c r="N54" s="56"/>
    </row>
    <row r="55" spans="1:14" s="116" customFormat="1" ht="18.75" customHeight="1" x14ac:dyDescent="0.2">
      <c r="A55" s="86"/>
      <c r="B55" s="269" t="s">
        <v>15</v>
      </c>
      <c r="C55" s="58" t="s">
        <v>46</v>
      </c>
      <c r="D55" s="704" t="s">
        <v>47</v>
      </c>
      <c r="E55" s="704"/>
      <c r="F55" s="704" t="s">
        <v>31</v>
      </c>
      <c r="G55" s="704"/>
      <c r="H55" s="819" t="s">
        <v>48</v>
      </c>
      <c r="I55" s="820"/>
      <c r="J55" s="821"/>
      <c r="K55" s="278" t="s">
        <v>49</v>
      </c>
      <c r="L55" s="268" t="s">
        <v>50</v>
      </c>
      <c r="M55" s="270" t="s">
        <v>51</v>
      </c>
      <c r="N55" s="56"/>
    </row>
    <row r="56" spans="1:14" s="116" customFormat="1" ht="18.75" customHeight="1" thickBot="1" x14ac:dyDescent="0.25">
      <c r="A56" s="86"/>
      <c r="B56" s="62">
        <f>B10</f>
        <v>4</v>
      </c>
      <c r="C56" s="63" t="str">
        <f>Process!B114</f>
        <v>Plat</v>
      </c>
      <c r="D56" s="691">
        <f>D10</f>
        <v>610</v>
      </c>
      <c r="E56" s="691"/>
      <c r="F56" s="690">
        <f>F10</f>
        <v>2013.449610291146</v>
      </c>
      <c r="G56" s="691"/>
      <c r="H56" s="844" t="str">
        <f>H10</f>
        <v>BRUT</v>
      </c>
      <c r="I56" s="845"/>
      <c r="J56" s="846"/>
      <c r="K56" s="279" t="str">
        <f>K10</f>
        <v>RECUIT</v>
      </c>
      <c r="L56" s="265">
        <f>L10</f>
        <v>1382.0400295492882</v>
      </c>
      <c r="M56" s="98">
        <f>Process!L105</f>
        <v>5528.1601181971528</v>
      </c>
      <c r="N56" s="56"/>
    </row>
    <row r="57" spans="1:14" s="116" customFormat="1" ht="18.75" customHeight="1" thickBot="1" x14ac:dyDescent="0.25">
      <c r="A57" s="86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56"/>
    </row>
    <row r="58" spans="1:14" s="116" customFormat="1" ht="18.75" customHeight="1" x14ac:dyDescent="0.2">
      <c r="A58" s="86"/>
      <c r="B58" s="904" t="s">
        <v>86</v>
      </c>
      <c r="C58" s="905"/>
      <c r="D58" s="908" t="s">
        <v>87</v>
      </c>
      <c r="E58" s="909"/>
      <c r="F58" s="910">
        <v>0.05</v>
      </c>
      <c r="G58" s="911"/>
      <c r="H58" s="912" t="s">
        <v>88</v>
      </c>
      <c r="I58" s="913"/>
      <c r="J58" s="914"/>
      <c r="K58" s="934">
        <v>0.2</v>
      </c>
      <c r="L58" s="936" t="s">
        <v>89</v>
      </c>
      <c r="M58" s="938">
        <v>0.02</v>
      </c>
      <c r="N58" s="56"/>
    </row>
    <row r="59" spans="1:14" s="116" customFormat="1" ht="18.75" customHeight="1" thickBot="1" x14ac:dyDescent="0.25">
      <c r="A59" s="86"/>
      <c r="B59" s="906"/>
      <c r="C59" s="907"/>
      <c r="D59" s="939" t="s">
        <v>90</v>
      </c>
      <c r="E59" s="940"/>
      <c r="F59" s="941">
        <v>0.05</v>
      </c>
      <c r="G59" s="942"/>
      <c r="H59" s="906"/>
      <c r="I59" s="915"/>
      <c r="J59" s="916"/>
      <c r="K59" s="935"/>
      <c r="L59" s="937"/>
      <c r="M59" s="935"/>
      <c r="N59" s="56"/>
    </row>
    <row r="60" spans="1:14" s="116" customFormat="1" ht="18.75" customHeight="1" thickBot="1" x14ac:dyDescent="0.25">
      <c r="A60" s="86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56"/>
    </row>
    <row r="61" spans="1:14" s="116" customFormat="1" ht="18.75" customHeight="1" x14ac:dyDescent="0.2">
      <c r="A61" s="86"/>
      <c r="B61" s="950"/>
      <c r="C61" s="951"/>
      <c r="D61" s="953" t="s">
        <v>91</v>
      </c>
      <c r="E61" s="954"/>
      <c r="F61" s="956" t="s">
        <v>92</v>
      </c>
      <c r="G61" s="957"/>
      <c r="H61" s="957"/>
      <c r="I61" s="957"/>
      <c r="J61" s="820"/>
      <c r="K61" s="820"/>
      <c r="L61" s="958" t="s">
        <v>93</v>
      </c>
      <c r="M61" s="959"/>
      <c r="N61" s="56"/>
    </row>
    <row r="62" spans="1:14" s="116" customFormat="1" ht="18.75" customHeight="1" thickBot="1" x14ac:dyDescent="0.25">
      <c r="A62" s="86"/>
      <c r="B62" s="604"/>
      <c r="C62" s="952"/>
      <c r="D62" s="955"/>
      <c r="E62" s="952"/>
      <c r="F62" s="960" t="s">
        <v>21</v>
      </c>
      <c r="G62" s="961"/>
      <c r="H62" s="961"/>
      <c r="I62" s="962"/>
      <c r="J62" s="963" t="s">
        <v>77</v>
      </c>
      <c r="K62" s="964"/>
      <c r="L62" s="87" t="s">
        <v>21</v>
      </c>
      <c r="M62" s="88" t="s">
        <v>77</v>
      </c>
      <c r="N62" s="56"/>
    </row>
    <row r="63" spans="1:14" s="116" customFormat="1" ht="21.75" customHeight="1" x14ac:dyDescent="0.2">
      <c r="A63" s="86"/>
      <c r="B63" s="965" t="s">
        <v>94</v>
      </c>
      <c r="C63" s="966"/>
      <c r="D63" s="967">
        <f>D30*(1+M58)</f>
        <v>98418.135539689232</v>
      </c>
      <c r="E63" s="968"/>
      <c r="F63" s="967">
        <f>$H30+($H30*$F58)+($H30*$F59)+$K30+($K30*$K58)</f>
        <v>26287.193720288331</v>
      </c>
      <c r="G63" s="969"/>
      <c r="H63" s="969">
        <f>$H31+($H31*$F58)+($H31*$F59)+$K31+($K31*$K58)</f>
        <v>19438.628025244332</v>
      </c>
      <c r="I63" s="968"/>
      <c r="J63" s="970">
        <f>H31+(H31*F58)+(H31*F59)+K31+(K31*K58)</f>
        <v>19438.628025244332</v>
      </c>
      <c r="K63" s="971"/>
      <c r="L63" s="366">
        <f>F63+$D63</f>
        <v>124705.32925997756</v>
      </c>
      <c r="M63" s="367">
        <f>J63+D63</f>
        <v>117856.76356493356</v>
      </c>
      <c r="N63" s="56"/>
    </row>
    <row r="64" spans="1:14" s="116" customFormat="1" ht="30" customHeight="1" x14ac:dyDescent="0.2">
      <c r="A64" s="86"/>
      <c r="B64" s="997" t="s">
        <v>95</v>
      </c>
      <c r="C64" s="998"/>
      <c r="D64" s="999">
        <f>D63/B56</f>
        <v>24604.533884922308</v>
      </c>
      <c r="E64" s="1000"/>
      <c r="F64" s="999">
        <f>F63/$B56</f>
        <v>6571.7984300720827</v>
      </c>
      <c r="G64" s="1001"/>
      <c r="H64" s="1001">
        <f>H63/$B56</f>
        <v>4859.657006311083</v>
      </c>
      <c r="I64" s="1000"/>
      <c r="J64" s="1002">
        <f>J63/B56</f>
        <v>4859.657006311083</v>
      </c>
      <c r="K64" s="1003"/>
      <c r="L64" s="368">
        <f>F64+$D64</f>
        <v>31176.33231499439</v>
      </c>
      <c r="M64" s="89">
        <f>J64+D64</f>
        <v>29464.190891233389</v>
      </c>
      <c r="N64" s="56"/>
    </row>
    <row r="65" spans="1:14" s="116" customFormat="1" ht="30" customHeight="1" thickBot="1" x14ac:dyDescent="0.25">
      <c r="A65" s="276"/>
      <c r="B65" s="1010" t="s">
        <v>96</v>
      </c>
      <c r="C65" s="1011"/>
      <c r="D65" s="1012">
        <f>D63/M56</f>
        <v>17.803054440432057</v>
      </c>
      <c r="E65" s="1013"/>
      <c r="F65" s="1012">
        <f>F63/$M56</f>
        <v>4.7551433312791103</v>
      </c>
      <c r="G65" s="1014"/>
      <c r="H65" s="1014">
        <f>H63/$M56</f>
        <v>3.5162925113651866</v>
      </c>
      <c r="I65" s="1013"/>
      <c r="J65" s="1015">
        <f>J63/M56</f>
        <v>3.5162925113651866</v>
      </c>
      <c r="K65" s="1016"/>
      <c r="L65" s="369">
        <f>F65+$D65</f>
        <v>22.558197771711168</v>
      </c>
      <c r="M65" s="146">
        <f>J65+D65</f>
        <v>21.319346951797243</v>
      </c>
      <c r="N65" s="56"/>
    </row>
    <row r="66" spans="1:14" s="116" customFormat="1" ht="27.75" customHeight="1" thickBot="1" x14ac:dyDescent="0.25">
      <c r="A66" s="276"/>
      <c r="B66" s="125"/>
      <c r="C66" s="125"/>
      <c r="D66" s="125"/>
      <c r="E66" s="354" t="s">
        <v>129</v>
      </c>
      <c r="F66" s="355">
        <v>1.35</v>
      </c>
      <c r="G66" s="125"/>
      <c r="H66" s="125"/>
      <c r="I66" s="125"/>
      <c r="J66" s="125"/>
      <c r="K66" s="125"/>
      <c r="L66" s="356">
        <f>L65*$F$66</f>
        <v>30.453566991810078</v>
      </c>
      <c r="M66" s="356">
        <f>M65*$F$66</f>
        <v>28.78111838492628</v>
      </c>
      <c r="N66" s="124"/>
    </row>
    <row r="67" spans="1:14" s="116" customFormat="1" ht="18.75" customHeight="1" thickBot="1" x14ac:dyDescent="0.25">
      <c r="A67" s="276"/>
      <c r="B67" s="1017"/>
      <c r="C67" s="741"/>
      <c r="D67" s="741"/>
      <c r="E67" s="741"/>
      <c r="F67" s="741"/>
      <c r="G67" s="741"/>
      <c r="H67" s="741"/>
      <c r="I67" s="741"/>
      <c r="J67" s="741"/>
      <c r="K67" s="741"/>
      <c r="L67" s="741"/>
      <c r="M67" s="742"/>
      <c r="N67" s="124"/>
    </row>
    <row r="68" spans="1:14" s="116" customFormat="1" ht="18.75" customHeight="1" thickBot="1" x14ac:dyDescent="0.25">
      <c r="A68" s="276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124"/>
    </row>
    <row r="69" spans="1:14" s="116" customFormat="1" ht="18.75" customHeight="1" thickBot="1" x14ac:dyDescent="0.25">
      <c r="A69" s="276"/>
      <c r="B69" s="947" t="s">
        <v>108</v>
      </c>
      <c r="C69" s="948"/>
      <c r="D69" s="948"/>
      <c r="E69" s="948"/>
      <c r="F69" s="948"/>
      <c r="G69" s="949"/>
      <c r="H69" s="126"/>
      <c r="I69" s="1018"/>
      <c r="J69" s="1019"/>
      <c r="K69" s="1020"/>
      <c r="L69" s="107" t="s">
        <v>21</v>
      </c>
      <c r="M69" s="108" t="s">
        <v>77</v>
      </c>
      <c r="N69" s="124"/>
    </row>
    <row r="70" spans="1:14" s="116" customFormat="1" ht="18.75" customHeight="1" x14ac:dyDescent="0.2">
      <c r="A70" s="276"/>
      <c r="B70" s="1004" t="s">
        <v>109</v>
      </c>
      <c r="C70" s="1005"/>
      <c r="D70" s="1005"/>
      <c r="E70" s="364">
        <f>F70/$F$66</f>
        <v>14.074074074074073</v>
      </c>
      <c r="F70" s="943">
        <v>19</v>
      </c>
      <c r="G70" s="944"/>
      <c r="H70" s="126"/>
      <c r="I70" s="1006" t="s">
        <v>110</v>
      </c>
      <c r="J70" s="1007"/>
      <c r="K70" s="1007"/>
      <c r="L70" s="298">
        <f>D63/L63</f>
        <v>0.78920553053922426</v>
      </c>
      <c r="M70" s="299">
        <f>D63/M63</f>
        <v>0.83506565565467483</v>
      </c>
      <c r="N70" s="124"/>
    </row>
    <row r="71" spans="1:14" s="116" customFormat="1" ht="18.75" customHeight="1" thickBot="1" x14ac:dyDescent="0.25">
      <c r="A71" s="276"/>
      <c r="B71" s="1004" t="s">
        <v>111</v>
      </c>
      <c r="C71" s="1005"/>
      <c r="D71" s="1005"/>
      <c r="E71" s="364">
        <f>F71/$F$66</f>
        <v>4.977777777777777</v>
      </c>
      <c r="F71" s="943">
        <v>6.72</v>
      </c>
      <c r="G71" s="944"/>
      <c r="H71" s="126"/>
      <c r="I71" s="1006" t="s">
        <v>112</v>
      </c>
      <c r="J71" s="1007"/>
      <c r="K71" s="1007"/>
      <c r="L71" s="300">
        <f>F63/L63</f>
        <v>0.21079446946077579</v>
      </c>
      <c r="M71" s="301">
        <f>J63/M63</f>
        <v>0.16493434434532522</v>
      </c>
      <c r="N71" s="124"/>
    </row>
    <row r="72" spans="1:14" s="116" customFormat="1" ht="22.5" customHeight="1" thickBot="1" x14ac:dyDescent="0.4">
      <c r="A72" s="276"/>
      <c r="B72" s="1008" t="s">
        <v>113</v>
      </c>
      <c r="C72" s="1009"/>
      <c r="D72" s="1009"/>
      <c r="E72" s="365">
        <f>F72/$F$66</f>
        <v>2.911111111111111</v>
      </c>
      <c r="F72" s="945">
        <v>3.93</v>
      </c>
      <c r="G72" s="946"/>
      <c r="H72" s="126"/>
      <c r="I72" s="994" t="s">
        <v>203</v>
      </c>
      <c r="J72" s="995"/>
      <c r="K72" s="996"/>
      <c r="L72" s="153">
        <v>33.799999999999997</v>
      </c>
      <c r="M72" s="153">
        <f>L72</f>
        <v>33.799999999999997</v>
      </c>
      <c r="N72" s="124"/>
    </row>
    <row r="73" spans="1:14" s="116" customFormat="1" ht="22.5" customHeight="1" thickBot="1" x14ac:dyDescent="0.25">
      <c r="A73" s="276"/>
      <c r="B73" s="151"/>
      <c r="C73" s="151"/>
      <c r="D73" s="151"/>
      <c r="E73" s="151"/>
      <c r="F73" s="151"/>
      <c r="G73" s="151"/>
      <c r="H73" s="126"/>
      <c r="I73" s="994" t="s">
        <v>156</v>
      </c>
      <c r="J73" s="995"/>
      <c r="K73" s="996"/>
      <c r="L73" s="152">
        <f>(L72-L66)/L72</f>
        <v>9.9006893733429566E-2</v>
      </c>
      <c r="M73" s="152">
        <f>(M72-M66)/M72</f>
        <v>0.1484876217477431</v>
      </c>
      <c r="N73" s="124"/>
    </row>
    <row r="74" spans="1:14" s="116" customFormat="1" ht="18.75" customHeight="1" thickBot="1" x14ac:dyDescent="0.35">
      <c r="A74" s="127"/>
      <c r="B74" s="361" t="s">
        <v>190</v>
      </c>
      <c r="C74" s="361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4"/>
    </row>
    <row r="75" spans="1:14" ht="21" thickBot="1" x14ac:dyDescent="0.25">
      <c r="A75" s="35"/>
      <c r="B75" s="43"/>
      <c r="C75" s="43"/>
      <c r="D75" s="972" t="s">
        <v>149</v>
      </c>
      <c r="E75" s="973"/>
      <c r="F75" s="973"/>
      <c r="G75" s="973"/>
      <c r="H75" s="973"/>
      <c r="I75" s="973"/>
      <c r="J75" s="973"/>
      <c r="K75" s="974"/>
      <c r="L75" s="975" t="s">
        <v>150</v>
      </c>
      <c r="M75" s="976"/>
      <c r="N75" s="203"/>
    </row>
    <row r="76" spans="1:14" ht="23.25" x14ac:dyDescent="0.2">
      <c r="A76" s="67"/>
      <c r="B76" s="977" t="s">
        <v>151</v>
      </c>
      <c r="C76" s="978"/>
      <c r="D76" s="983" t="s">
        <v>193</v>
      </c>
      <c r="E76" s="984"/>
      <c r="F76" s="989">
        <v>0.11</v>
      </c>
      <c r="G76" s="200"/>
      <c r="H76" s="200"/>
      <c r="I76" s="201"/>
      <c r="J76" s="284" t="s">
        <v>152</v>
      </c>
      <c r="K76" s="202">
        <v>0.11</v>
      </c>
      <c r="L76" s="200">
        <f>$D$65*(1+F76)+F65*(1+K76)</f>
        <v>25.039599526599396</v>
      </c>
      <c r="M76" s="216">
        <f>L76*$F$66</f>
        <v>33.803459360909187</v>
      </c>
      <c r="N76" s="203"/>
    </row>
    <row r="77" spans="1:14" ht="23.25" x14ac:dyDescent="0.2">
      <c r="A77" s="67"/>
      <c r="B77" s="979"/>
      <c r="C77" s="980"/>
      <c r="D77" s="985"/>
      <c r="E77" s="986"/>
      <c r="F77" s="990"/>
      <c r="G77" s="204"/>
      <c r="H77" s="204"/>
      <c r="I77" s="204"/>
      <c r="J77" s="285" t="s">
        <v>153</v>
      </c>
      <c r="K77" s="205">
        <v>0.65</v>
      </c>
      <c r="L77" s="206">
        <f>$D$65*(1+F76)+J65*(1+K77)</f>
        <v>25.563273072632143</v>
      </c>
      <c r="M77" s="207">
        <f>L77*$F$66</f>
        <v>34.510418648053395</v>
      </c>
      <c r="N77" s="203"/>
    </row>
    <row r="78" spans="1:14" ht="24" thickBot="1" x14ac:dyDescent="0.25">
      <c r="A78" s="67"/>
      <c r="B78" s="979"/>
      <c r="C78" s="980"/>
      <c r="D78" s="987"/>
      <c r="E78" s="988"/>
      <c r="F78" s="991"/>
      <c r="G78" s="208"/>
      <c r="H78" s="208"/>
      <c r="I78" s="209"/>
      <c r="J78" s="286" t="s">
        <v>153</v>
      </c>
      <c r="K78" s="210">
        <v>0.3</v>
      </c>
      <c r="L78" s="208">
        <f>$D$65*(1+F76)+J65*(1+K78)</f>
        <v>24.332570693654326</v>
      </c>
      <c r="M78" s="217">
        <f>L78*$F$66</f>
        <v>32.848970436433341</v>
      </c>
      <c r="N78" s="203"/>
    </row>
    <row r="79" spans="1:14" ht="24" thickBot="1" x14ac:dyDescent="0.25">
      <c r="A79" s="67"/>
      <c r="B79" s="981"/>
      <c r="C79" s="982"/>
      <c r="D79" s="992" t="s">
        <v>193</v>
      </c>
      <c r="E79" s="993"/>
      <c r="F79" s="370">
        <v>0</v>
      </c>
      <c r="G79" s="211"/>
      <c r="H79" s="211"/>
      <c r="I79" s="211"/>
      <c r="J79" s="212" t="s">
        <v>153</v>
      </c>
      <c r="K79" s="213">
        <v>0.05</v>
      </c>
      <c r="L79" s="214">
        <f>$D$65*(1+F79)+J65*(1+K79)</f>
        <v>21.495161577365501</v>
      </c>
      <c r="M79" s="215">
        <f>L79*$F$66</f>
        <v>29.018468129443427</v>
      </c>
      <c r="N79" s="203"/>
    </row>
    <row r="80" spans="1:14" ht="20.25" customHeight="1" thickBot="1" x14ac:dyDescent="0.25">
      <c r="A80" s="3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6"/>
    </row>
  </sheetData>
  <sheetProtection selectLockedCells="1"/>
  <mergeCells count="135">
    <mergeCell ref="D75:K75"/>
    <mergeCell ref="L75:M75"/>
    <mergeCell ref="B76:C79"/>
    <mergeCell ref="D76:E78"/>
    <mergeCell ref="F76:F78"/>
    <mergeCell ref="D79:E79"/>
    <mergeCell ref="I73:K73"/>
    <mergeCell ref="B64:C64"/>
    <mergeCell ref="D64:E64"/>
    <mergeCell ref="F64:I64"/>
    <mergeCell ref="J64:K64"/>
    <mergeCell ref="B70:D70"/>
    <mergeCell ref="I70:K70"/>
    <mergeCell ref="B71:D71"/>
    <mergeCell ref="I71:K71"/>
    <mergeCell ref="B72:D72"/>
    <mergeCell ref="I72:K72"/>
    <mergeCell ref="F70:G70"/>
    <mergeCell ref="B65:C65"/>
    <mergeCell ref="D65:E65"/>
    <mergeCell ref="F65:I65"/>
    <mergeCell ref="J65:K65"/>
    <mergeCell ref="B67:M67"/>
    <mergeCell ref="I69:K69"/>
    <mergeCell ref="F71:G71"/>
    <mergeCell ref="F72:G72"/>
    <mergeCell ref="B69:G69"/>
    <mergeCell ref="B61:C62"/>
    <mergeCell ref="D61:E62"/>
    <mergeCell ref="F61:K61"/>
    <mergeCell ref="L61:M61"/>
    <mergeCell ref="F62:I62"/>
    <mergeCell ref="J62:K62"/>
    <mergeCell ref="B63:C63"/>
    <mergeCell ref="D63:E63"/>
    <mergeCell ref="F63:I63"/>
    <mergeCell ref="J63:K63"/>
    <mergeCell ref="D56:E56"/>
    <mergeCell ref="F56:G56"/>
    <mergeCell ref="H56:J56"/>
    <mergeCell ref="B58:C59"/>
    <mergeCell ref="D58:E58"/>
    <mergeCell ref="F58:G58"/>
    <mergeCell ref="H58:J59"/>
    <mergeCell ref="B39:M49"/>
    <mergeCell ref="B51:M52"/>
    <mergeCell ref="B54:M54"/>
    <mergeCell ref="D55:E55"/>
    <mergeCell ref="F55:G55"/>
    <mergeCell ref="H55:J55"/>
    <mergeCell ref="K58:K59"/>
    <mergeCell ref="L58:L59"/>
    <mergeCell ref="M58:M59"/>
    <mergeCell ref="D59:E59"/>
    <mergeCell ref="F59:G59"/>
    <mergeCell ref="B35:C35"/>
    <mergeCell ref="D35:E36"/>
    <mergeCell ref="F35:G35"/>
    <mergeCell ref="H35:J35"/>
    <mergeCell ref="B36:C36"/>
    <mergeCell ref="F36:G36"/>
    <mergeCell ref="H36:J36"/>
    <mergeCell ref="F31:G31"/>
    <mergeCell ref="H31:J31"/>
    <mergeCell ref="B33:M33"/>
    <mergeCell ref="B34:C34"/>
    <mergeCell ref="D34:E34"/>
    <mergeCell ref="F34:G34"/>
    <mergeCell ref="H34:J34"/>
    <mergeCell ref="B28:M28"/>
    <mergeCell ref="B29:C29"/>
    <mergeCell ref="D29:E29"/>
    <mergeCell ref="F29:G29"/>
    <mergeCell ref="H29:J29"/>
    <mergeCell ref="B30:C30"/>
    <mergeCell ref="D30:E31"/>
    <mergeCell ref="F30:G30"/>
    <mergeCell ref="H30:J30"/>
    <mergeCell ref="B31:C31"/>
    <mergeCell ref="B26:E26"/>
    <mergeCell ref="F26:H26"/>
    <mergeCell ref="I26:K26"/>
    <mergeCell ref="L26:M26"/>
    <mergeCell ref="B23:E23"/>
    <mergeCell ref="F23:H23"/>
    <mergeCell ref="I23:K23"/>
    <mergeCell ref="L23:M23"/>
    <mergeCell ref="B24:E24"/>
    <mergeCell ref="F24:H24"/>
    <mergeCell ref="I24:K24"/>
    <mergeCell ref="L24:M24"/>
    <mergeCell ref="B21:E21"/>
    <mergeCell ref="F21:H21"/>
    <mergeCell ref="I21:K21"/>
    <mergeCell ref="L21:M21"/>
    <mergeCell ref="B22:E22"/>
    <mergeCell ref="F22:H22"/>
    <mergeCell ref="I22:K22"/>
    <mergeCell ref="L22:M22"/>
    <mergeCell ref="B25:E25"/>
    <mergeCell ref="F25:H25"/>
    <mergeCell ref="I25:K25"/>
    <mergeCell ref="L25:M25"/>
    <mergeCell ref="F10:G10"/>
    <mergeCell ref="H10:J10"/>
    <mergeCell ref="B13:M13"/>
    <mergeCell ref="B14:C15"/>
    <mergeCell ref="D14:F15"/>
    <mergeCell ref="G14:H15"/>
    <mergeCell ref="I14:M14"/>
    <mergeCell ref="I15:J15"/>
    <mergeCell ref="B20:M20"/>
    <mergeCell ref="D16:F16"/>
    <mergeCell ref="G16:H16"/>
    <mergeCell ref="I16:J16"/>
    <mergeCell ref="D17:F17"/>
    <mergeCell ref="G17:H17"/>
    <mergeCell ref="I17:J17"/>
    <mergeCell ref="D10:E10"/>
    <mergeCell ref="D9:E9"/>
    <mergeCell ref="F9:G9"/>
    <mergeCell ref="H9:J9"/>
    <mergeCell ref="M4:N4"/>
    <mergeCell ref="D5:E6"/>
    <mergeCell ref="M5:N5"/>
    <mergeCell ref="M6:N6"/>
    <mergeCell ref="B8:M8"/>
    <mergeCell ref="A1:C6"/>
    <mergeCell ref="D1:K3"/>
    <mergeCell ref="M1:N1"/>
    <mergeCell ref="M2:N2"/>
    <mergeCell ref="M3:N3"/>
    <mergeCell ref="D4:E4"/>
    <mergeCell ref="F4:F6"/>
    <mergeCell ref="G4:K6"/>
  </mergeCells>
  <phoneticPr fontId="0" type="noConversion"/>
  <conditionalFormatting sqref="G17:M17 B56:M56 N10:N17 B10:M12 K15:K16 I15 L16:M16 B16:F17 G16 M1:N6">
    <cfRule type="cellIs" dxfId="0" priority="1" stopIfTrue="1" operator="equal">
      <formula>0</formula>
    </cfRule>
  </conditionalFormatting>
  <pageMargins left="0.4" right="0.38" top="0.39" bottom="0.6" header="0.31" footer="0.4921259845"/>
  <pageSetup paperSize="9" scale="5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88" sqref="B88:B91"/>
    </sheetView>
  </sheetViews>
  <sheetFormatPr baseColWidth="10" defaultRowHeight="15" x14ac:dyDescent="0.2"/>
  <cols>
    <col min="1" max="1" width="24.5703125" style="150" customWidth="1"/>
    <col min="2" max="3" width="15.85546875" style="150" customWidth="1"/>
    <col min="4" max="16384" width="11.42578125" style="150"/>
  </cols>
  <sheetData>
    <row r="1" spans="1:10" x14ac:dyDescent="0.2">
      <c r="A1" s="154"/>
      <c r="B1" s="1021" t="s">
        <v>120</v>
      </c>
      <c r="C1" s="1021"/>
      <c r="D1" s="154"/>
      <c r="E1" s="154"/>
      <c r="F1" s="154"/>
      <c r="G1" s="154"/>
      <c r="H1" s="154"/>
      <c r="I1" s="154"/>
      <c r="J1" s="154"/>
    </row>
    <row r="2" spans="1:10" ht="24.75" customHeight="1" x14ac:dyDescent="0.2">
      <c r="A2" s="334" t="s">
        <v>30</v>
      </c>
      <c r="B2" s="335" t="s">
        <v>121</v>
      </c>
      <c r="C2" s="335" t="s">
        <v>122</v>
      </c>
      <c r="D2" s="154"/>
      <c r="E2" s="154"/>
      <c r="F2" s="154"/>
      <c r="G2" s="154"/>
      <c r="H2" s="154"/>
      <c r="I2" s="154"/>
      <c r="J2" s="154"/>
    </row>
    <row r="3" spans="1:10" ht="27" customHeight="1" x14ac:dyDescent="0.2">
      <c r="A3" s="259" t="s">
        <v>123</v>
      </c>
      <c r="B3" s="336">
        <v>99.510207065018477</v>
      </c>
      <c r="C3" s="336">
        <v>352.67700000000002</v>
      </c>
      <c r="D3" s="154"/>
      <c r="E3" s="1022" t="s">
        <v>124</v>
      </c>
      <c r="F3" s="1023"/>
      <c r="G3" s="1023"/>
      <c r="H3" s="1023"/>
      <c r="I3" s="1023"/>
      <c r="J3" s="1023"/>
    </row>
    <row r="4" spans="1:10" ht="27" customHeight="1" x14ac:dyDescent="0.2">
      <c r="A4" s="259" t="s">
        <v>115</v>
      </c>
      <c r="B4" s="336">
        <v>59.978797177467541</v>
      </c>
      <c r="C4" s="336">
        <v>108.511</v>
      </c>
      <c r="D4" s="154"/>
      <c r="E4" s="1023"/>
      <c r="F4" s="1023"/>
      <c r="G4" s="1023"/>
      <c r="H4" s="1023"/>
      <c r="I4" s="1023"/>
      <c r="J4" s="1023"/>
    </row>
    <row r="5" spans="1:10" ht="27" customHeight="1" x14ac:dyDescent="0.2">
      <c r="A5" s="339" t="s">
        <v>125</v>
      </c>
      <c r="B5" s="336">
        <v>148.5</v>
      </c>
      <c r="C5" s="336">
        <v>311.02999999999997</v>
      </c>
      <c r="D5" s="154" t="s">
        <v>130</v>
      </c>
      <c r="E5" s="154"/>
      <c r="F5" s="154"/>
      <c r="G5" s="154"/>
      <c r="H5" s="154"/>
      <c r="I5" s="154"/>
      <c r="J5" s="154"/>
    </row>
    <row r="6" spans="1:10" ht="27" customHeight="1" x14ac:dyDescent="0.2">
      <c r="A6" s="339" t="s">
        <v>116</v>
      </c>
      <c r="B6" s="336">
        <v>562.68632536441885</v>
      </c>
      <c r="C6" s="336">
        <v>1571.1869999999999</v>
      </c>
      <c r="D6" s="154"/>
      <c r="E6" s="154"/>
      <c r="F6" s="154"/>
      <c r="G6" s="154"/>
      <c r="H6" s="154"/>
      <c r="I6" s="154"/>
      <c r="J6" s="154"/>
    </row>
    <row r="7" spans="1:10" ht="27" customHeight="1" x14ac:dyDescent="0.2">
      <c r="A7" s="337" t="s">
        <v>126</v>
      </c>
      <c r="B7" s="336">
        <v>0</v>
      </c>
      <c r="C7" s="336">
        <v>0</v>
      </c>
      <c r="D7" s="154"/>
      <c r="E7" s="154"/>
      <c r="F7" s="154"/>
      <c r="G7" s="154"/>
      <c r="H7" s="154"/>
      <c r="I7" s="154"/>
      <c r="J7" s="154"/>
    </row>
    <row r="8" spans="1:10" ht="27" customHeight="1" x14ac:dyDescent="0.2">
      <c r="A8" s="338" t="s">
        <v>178</v>
      </c>
      <c r="B8" s="336">
        <v>27.28</v>
      </c>
      <c r="C8" s="336">
        <v>132.82</v>
      </c>
      <c r="D8" s="154"/>
      <c r="E8" s="154"/>
      <c r="F8" s="154"/>
      <c r="G8" s="154"/>
      <c r="H8" s="154"/>
      <c r="I8" s="154"/>
      <c r="J8" s="154"/>
    </row>
    <row r="9" spans="1:10" ht="27" customHeight="1" x14ac:dyDescent="0.2">
      <c r="A9" s="338" t="s">
        <v>176</v>
      </c>
      <c r="B9" s="336">
        <v>22.736916713900293</v>
      </c>
      <c r="C9" s="336">
        <v>110.68600000000001</v>
      </c>
      <c r="D9" s="154"/>
      <c r="E9" s="154"/>
      <c r="F9" s="154"/>
      <c r="G9" s="154"/>
      <c r="H9" s="154"/>
      <c r="I9" s="154"/>
      <c r="J9" s="154"/>
    </row>
    <row r="10" spans="1:10" ht="27" customHeight="1" x14ac:dyDescent="0.2">
      <c r="A10" s="259" t="s">
        <v>127</v>
      </c>
      <c r="B10" s="336">
        <v>61.63</v>
      </c>
      <c r="C10" s="336">
        <v>353.43</v>
      </c>
      <c r="D10" s="154"/>
      <c r="E10" s="154"/>
      <c r="F10" s="154"/>
      <c r="G10" s="154"/>
      <c r="H10" s="154"/>
      <c r="I10" s="154"/>
      <c r="J10" s="154"/>
    </row>
    <row r="11" spans="1:10" x14ac:dyDescent="0.2">
      <c r="A11" s="337" t="s">
        <v>128</v>
      </c>
      <c r="B11" s="336">
        <v>0</v>
      </c>
      <c r="C11" s="336">
        <v>0</v>
      </c>
      <c r="D11" s="154"/>
      <c r="E11" s="154"/>
      <c r="F11" s="154"/>
      <c r="G11" s="154"/>
      <c r="H11" s="154"/>
      <c r="I11" s="154"/>
      <c r="J11" s="154"/>
    </row>
    <row r="12" spans="1:10" x14ac:dyDescent="0.2">
      <c r="A12" s="154"/>
      <c r="B12" s="154"/>
      <c r="C12" s="154"/>
      <c r="D12" s="154"/>
      <c r="E12" s="154"/>
      <c r="F12" s="154"/>
      <c r="G12" s="154"/>
      <c r="H12" s="154"/>
      <c r="I12" s="154"/>
      <c r="J12" s="154"/>
    </row>
    <row r="13" spans="1:10" x14ac:dyDescent="0.2">
      <c r="A13" s="154"/>
      <c r="B13" s="154"/>
      <c r="C13" s="154"/>
      <c r="D13" s="154"/>
      <c r="E13" s="154"/>
      <c r="F13" s="154"/>
      <c r="G13" s="154"/>
      <c r="H13" s="154"/>
      <c r="I13" s="154"/>
      <c r="J13" s="154"/>
    </row>
    <row r="14" spans="1:10" x14ac:dyDescent="0.2">
      <c r="A14" s="154" t="s">
        <v>154</v>
      </c>
      <c r="B14" s="154"/>
      <c r="C14" s="154"/>
      <c r="D14" s="154"/>
      <c r="E14" s="154"/>
      <c r="F14" s="154"/>
      <c r="G14" s="154"/>
      <c r="H14" s="154"/>
      <c r="I14" s="154"/>
      <c r="J14" s="154"/>
    </row>
    <row r="15" spans="1:10" x14ac:dyDescent="0.2">
      <c r="A15" s="154" t="s">
        <v>167</v>
      </c>
      <c r="B15" s="340">
        <v>500</v>
      </c>
      <c r="C15" s="154" t="s">
        <v>179</v>
      </c>
      <c r="D15" s="154"/>
      <c r="E15" s="154"/>
      <c r="F15" s="154"/>
      <c r="G15" s="154"/>
      <c r="H15" s="154"/>
      <c r="I15" s="154"/>
      <c r="J15" s="154"/>
    </row>
    <row r="16" spans="1:10" x14ac:dyDescent="0.2">
      <c r="A16" s="154" t="s">
        <v>164</v>
      </c>
      <c r="B16" s="340">
        <v>500</v>
      </c>
      <c r="C16" s="154" t="s">
        <v>179</v>
      </c>
      <c r="D16" s="154"/>
      <c r="E16" s="154"/>
      <c r="F16" s="154"/>
      <c r="G16" s="154"/>
      <c r="H16" s="154"/>
      <c r="I16" s="154"/>
      <c r="J16" s="154"/>
    </row>
  </sheetData>
  <mergeCells count="2">
    <mergeCell ref="B1:C1"/>
    <mergeCell ref="E3:J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baseColWidth="10"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Process</vt:lpstr>
      <vt:lpstr>Essais</vt:lpstr>
      <vt:lpstr>Synthèse-Prix</vt:lpstr>
      <vt:lpstr>Feuil1</vt:lpstr>
      <vt:lpstr>Feuil2</vt:lpstr>
      <vt:lpstr>Process!Zone_d_impression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YLecollen</dc:creator>
  <cp:lastModifiedBy>Patrick Delaborde</cp:lastModifiedBy>
  <cp:lastPrinted>2015-05-18T09:00:23Z</cp:lastPrinted>
  <dcterms:created xsi:type="dcterms:W3CDTF">2007-03-07T16:42:39Z</dcterms:created>
  <dcterms:modified xsi:type="dcterms:W3CDTF">2015-05-18T10:56:17Z</dcterms:modified>
</cp:coreProperties>
</file>