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ametgroup-my.sharepoint.com/personal/patrick_delaborde_eramet_com/Documents/UKAD/CoViD19/"/>
    </mc:Choice>
  </mc:AlternateContent>
  <xr:revisionPtr revIDLastSave="0" documentId="8_{4638B6B5-6578-4336-8AB6-BF216CAED392}" xr6:coauthVersionLast="45" xr6:coauthVersionMax="45" xr10:uidLastSave="{00000000-0000-0000-0000-000000000000}"/>
  <bookViews>
    <workbookView xWindow="2700" yWindow="1536" windowWidth="25272" windowHeight="14568" xr2:uid="{83E7BACB-49C3-43CC-BFE6-3A2D5A9373A9}"/>
  </bookViews>
  <sheets>
    <sheet name="Billettes Airbus 2020" sheetId="1" r:id="rId1"/>
    <sheet name="Fasteners Airbus 2020" sheetId="2" r:id="rId2"/>
    <sheet name="Billettes Airbus 202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" i="1" l="1"/>
  <c r="E9" i="3" l="1"/>
  <c r="E11" i="3" l="1"/>
  <c r="D11" i="3"/>
  <c r="G11" i="3"/>
  <c r="E5" i="3"/>
  <c r="C5" i="3"/>
  <c r="F5" i="3" s="1"/>
  <c r="H5" i="3" s="1"/>
  <c r="C6" i="3"/>
  <c r="F6" i="3" s="1"/>
  <c r="H6" i="3" s="1"/>
  <c r="C7" i="3"/>
  <c r="F7" i="3" s="1"/>
  <c r="H7" i="3" s="1"/>
  <c r="C8" i="3"/>
  <c r="F8" i="3" s="1"/>
  <c r="H8" i="3" s="1"/>
  <c r="C9" i="3"/>
  <c r="F9" i="3" s="1"/>
  <c r="H9" i="3" s="1"/>
  <c r="C10" i="3"/>
  <c r="F10" i="3" s="1"/>
  <c r="H10" i="3" s="1"/>
  <c r="C4" i="3"/>
  <c r="F4" i="3" s="1"/>
  <c r="H4" i="3" s="1"/>
  <c r="H11" i="3" l="1"/>
  <c r="F11" i="3"/>
  <c r="C11" i="3"/>
  <c r="F6" i="2" l="1"/>
  <c r="F5" i="2"/>
  <c r="F4" i="2"/>
  <c r="E7" i="2"/>
  <c r="D7" i="2"/>
  <c r="C7" i="2"/>
  <c r="M14" i="1"/>
  <c r="F7" i="2" l="1"/>
  <c r="G7" i="2" s="1"/>
  <c r="H7" i="2"/>
  <c r="K10" i="1" l="1"/>
  <c r="K11" i="1"/>
  <c r="K12" i="1"/>
  <c r="K13" i="1"/>
  <c r="K8" i="1"/>
  <c r="K9" i="1"/>
  <c r="K7" i="1"/>
  <c r="J9" i="1"/>
  <c r="J10" i="1"/>
  <c r="J11" i="1"/>
  <c r="J12" i="1"/>
  <c r="J13" i="1"/>
  <c r="J7" i="1"/>
  <c r="H8" i="1"/>
  <c r="J8" i="1" s="1"/>
  <c r="J14" i="1" s="1"/>
  <c r="F14" i="1" l="1"/>
  <c r="K14" i="1" s="1"/>
  <c r="E14" i="1" l="1"/>
  <c r="G14" i="1"/>
  <c r="L14" i="1" l="1"/>
  <c r="H14" i="1"/>
</calcChain>
</file>

<file path=xl/sharedStrings.xml><?xml version="1.0" encoding="utf-8"?>
<sst xmlns="http://schemas.openxmlformats.org/spreadsheetml/2006/main" count="59" uniqueCount="50">
  <si>
    <t>Consumer</t>
  </si>
  <si>
    <t>2020 Total Orders</t>
  </si>
  <si>
    <t>Mettis</t>
  </si>
  <si>
    <t>LISI</t>
  </si>
  <si>
    <t>Otto Fuchs</t>
  </si>
  <si>
    <t>Plymouth</t>
  </si>
  <si>
    <t>Bohler</t>
  </si>
  <si>
    <t>A&amp;D</t>
  </si>
  <si>
    <t>Howmet</t>
  </si>
  <si>
    <t>2020 Conbid</t>
  </si>
  <si>
    <t>(*) Included 100 tons from conbid 2019 postponed to 2020.</t>
  </si>
  <si>
    <t>Ordered and delivered by End of October</t>
  </si>
  <si>
    <t>Ordered and delivered by End of October
(1)</t>
  </si>
  <si>
    <t>Total deliveries planned in 2020 
(1+2)</t>
  </si>
  <si>
    <t>%</t>
  </si>
  <si>
    <t>In discussion
(3)</t>
  </si>
  <si>
    <t>Ingots Available in UKAD inventory</t>
  </si>
  <si>
    <t>Already produced without delivery agrement in 2020, including column 3</t>
  </si>
  <si>
    <t>UKAD proposes all these semi-products and ingots to Aerotrade.</t>
  </si>
  <si>
    <t>219 tons of semi-products and 58 tons of ingots projected in inventories at end of 2020.</t>
  </si>
  <si>
    <t>Dynamet</t>
  </si>
  <si>
    <t>2020 Forecast</t>
  </si>
  <si>
    <t>2020 Orders</t>
  </si>
  <si>
    <t>Perryman</t>
  </si>
  <si>
    <t>Airbus</t>
  </si>
  <si>
    <t>Deliveries postponed in 2021</t>
  </si>
  <si>
    <t xml:space="preserve">Total deliveries in 2020 </t>
  </si>
  <si>
    <t>All products launched in production have been delivered, no WIP.</t>
  </si>
  <si>
    <t>Remaining deliveries agreed  in 2020
(2)</t>
  </si>
  <si>
    <t>Vision au 18/11/2020.</t>
  </si>
  <si>
    <t>Conbid 2021</t>
  </si>
  <si>
    <t>Böhler</t>
  </si>
  <si>
    <t>Balance Conbid 2020</t>
  </si>
  <si>
    <t>Cancellations agreed</t>
  </si>
  <si>
    <t>In case of agreement(s) concerning column #3, products will be removed from the list submitted to Aerotrade.</t>
  </si>
  <si>
    <t>The situation stay critical :</t>
  </si>
  <si>
    <t>Considering the forecast of 646 tons in 2021, 219 tons (33%) are already produced !</t>
  </si>
  <si>
    <t>Every week will still received demands of postponement or cancellation.</t>
  </si>
  <si>
    <t>(**) upon signature of the agreement between Aerotrade PSD and LISI</t>
  </si>
  <si>
    <t>(*) cancellation of 105 tons agreed in February Mars 2020</t>
  </si>
  <si>
    <t>(**) cancellation of 10 tons managed by Airbus, through authorization of  switch of material due to late delivery from UKAD.</t>
  </si>
  <si>
    <t>(***) new postponement announced by A&amp;D Pamiers on the 18th of November for 46 tons.</t>
  </si>
  <si>
    <t>646 tons in 2021, including the material that UKAD proposes to be suppported by Aerotrade.</t>
  </si>
  <si>
    <t xml:space="preserve">Request for Postponement after 2021 or new cancellations. </t>
  </si>
  <si>
    <t>Forecasted shipments 2021 from Conbid 2020</t>
  </si>
  <si>
    <t>Forecasted volumes 2021 (YTD)</t>
  </si>
  <si>
    <t>No visibility in 2021.</t>
  </si>
  <si>
    <t>Annulations acceptées UKAD</t>
  </si>
  <si>
    <t>Reste dû au titre ConBid 2020</t>
  </si>
  <si>
    <t>dont 104 en cours.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</si>
</sst>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t&quot;"/>
    <numFmt numFmtId="165" formatCode="0&quot; t (*)&quot;"/>
    <numFmt numFmtId="166" formatCode="0&quot; t (**)&quot;"/>
    <numFmt numFmtId="167" formatCode="0&quot; t (***)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3" xfId="0" applyBorder="1"/>
    <xf numFmtId="0" fontId="0" fillId="0" borderId="1" xfId="0" applyBorder="1"/>
    <xf numFmtId="0" fontId="2" fillId="0" borderId="0" xfId="0" applyFont="1"/>
    <xf numFmtId="0" fontId="0" fillId="0" borderId="0" xfId="0" applyFill="1" applyBorder="1"/>
    <xf numFmtId="0" fontId="0" fillId="0" borderId="15" xfId="0" applyBorder="1" applyAlignment="1">
      <alignment wrapText="1"/>
    </xf>
    <xf numFmtId="164" fontId="0" fillId="2" borderId="5" xfId="0" applyNumberFormat="1" applyFill="1" applyBorder="1"/>
    <xf numFmtId="164" fontId="0" fillId="2" borderId="11" xfId="0" applyNumberFormat="1" applyFill="1" applyBorder="1"/>
    <xf numFmtId="164" fontId="0" fillId="3" borderId="5" xfId="0" applyNumberFormat="1" applyFill="1" applyBorder="1"/>
    <xf numFmtId="164" fontId="0" fillId="3" borderId="11" xfId="0" applyNumberFormat="1" applyFill="1" applyBorder="1"/>
    <xf numFmtId="165" fontId="0" fillId="3" borderId="11" xfId="0" applyNumberFormat="1" applyFill="1" applyBorder="1"/>
    <xf numFmtId="164" fontId="0" fillId="4" borderId="5" xfId="0" applyNumberFormat="1" applyFill="1" applyBorder="1"/>
    <xf numFmtId="164" fontId="0" fillId="4" borderId="11" xfId="0" applyNumberFormat="1" applyFill="1" applyBorder="1"/>
    <xf numFmtId="164" fontId="0" fillId="5" borderId="5" xfId="0" applyNumberFormat="1" applyFill="1" applyBorder="1"/>
    <xf numFmtId="164" fontId="0" fillId="5" borderId="11" xfId="0" applyNumberFormat="1" applyFill="1" applyBorder="1"/>
    <xf numFmtId="164" fontId="2" fillId="0" borderId="1" xfId="0" applyNumberFormat="1" applyFont="1" applyBorder="1"/>
    <xf numFmtId="0" fontId="0" fillId="0" borderId="18" xfId="0" applyBorder="1" applyAlignment="1">
      <alignment wrapText="1"/>
    </xf>
    <xf numFmtId="0" fontId="0" fillId="6" borderId="19" xfId="0" applyFill="1" applyBorder="1"/>
    <xf numFmtId="0" fontId="0" fillId="0" borderId="20" xfId="0" applyFill="1" applyBorder="1"/>
    <xf numFmtId="0" fontId="0" fillId="6" borderId="21" xfId="0" applyFill="1" applyBorder="1"/>
    <xf numFmtId="0" fontId="0" fillId="0" borderId="18" xfId="0" applyBorder="1"/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164" fontId="0" fillId="7" borderId="24" xfId="0" applyNumberFormat="1" applyFill="1" applyBorder="1"/>
    <xf numFmtId="9" fontId="0" fillId="7" borderId="10" xfId="1" applyFont="1" applyFill="1" applyBorder="1"/>
    <xf numFmtId="9" fontId="0" fillId="0" borderId="4" xfId="1" applyFont="1" applyBorder="1"/>
    <xf numFmtId="0" fontId="0" fillId="0" borderId="1" xfId="0" applyFill="1" applyBorder="1" applyAlignment="1">
      <alignment wrapText="1"/>
    </xf>
    <xf numFmtId="164" fontId="0" fillId="7" borderId="13" xfId="0" applyNumberFormat="1" applyFill="1" applyBorder="1"/>
    <xf numFmtId="164" fontId="0" fillId="0" borderId="22" xfId="0" applyNumberFormat="1" applyBorder="1"/>
    <xf numFmtId="9" fontId="0" fillId="7" borderId="25" xfId="1" applyFont="1" applyFill="1" applyBorder="1"/>
    <xf numFmtId="164" fontId="0" fillId="0" borderId="8" xfId="0" applyNumberFormat="1" applyBorder="1"/>
    <xf numFmtId="164" fontId="2" fillId="0" borderId="23" xfId="0" applyNumberFormat="1" applyFont="1" applyBorder="1"/>
    <xf numFmtId="164" fontId="0" fillId="3" borderId="13" xfId="0" applyNumberFormat="1" applyFill="1" applyBorder="1"/>
    <xf numFmtId="165" fontId="0" fillId="0" borderId="1" xfId="0" applyNumberFormat="1" applyFill="1" applyBorder="1"/>
    <xf numFmtId="164" fontId="0" fillId="0" borderId="5" xfId="0" applyNumberFormat="1" applyFill="1" applyBorder="1"/>
    <xf numFmtId="164" fontId="0" fillId="0" borderId="11" xfId="0" applyNumberFormat="1" applyFill="1" applyBorder="1"/>
    <xf numFmtId="164" fontId="0" fillId="0" borderId="1" xfId="0" applyNumberFormat="1" applyFill="1" applyBorder="1"/>
    <xf numFmtId="164" fontId="0" fillId="3" borderId="16" xfId="0" applyNumberFormat="1" applyFill="1" applyBorder="1"/>
    <xf numFmtId="164" fontId="0" fillId="0" borderId="15" xfId="0" applyNumberFormat="1" applyFill="1" applyBorder="1"/>
    <xf numFmtId="164" fontId="0" fillId="0" borderId="0" xfId="0" applyNumberFormat="1" applyFill="1" applyBorder="1"/>
    <xf numFmtId="164" fontId="0" fillId="0" borderId="9" xfId="0" applyNumberFormat="1" applyBorder="1"/>
    <xf numFmtId="164" fontId="0" fillId="0" borderId="30" xfId="0" applyNumberFormat="1" applyBorder="1"/>
    <xf numFmtId="164" fontId="0" fillId="0" borderId="24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9" xfId="0" applyNumberFormat="1" applyBorder="1"/>
    <xf numFmtId="0" fontId="0" fillId="0" borderId="19" xfId="0" applyBorder="1" applyAlignment="1">
      <alignment wrapText="1"/>
    </xf>
    <xf numFmtId="164" fontId="0" fillId="0" borderId="7" xfId="0" applyNumberFormat="1" applyBorder="1"/>
    <xf numFmtId="0" fontId="0" fillId="0" borderId="18" xfId="0" applyFill="1" applyBorder="1" applyAlignment="1">
      <alignment wrapText="1"/>
    </xf>
    <xf numFmtId="164" fontId="0" fillId="0" borderId="15" xfId="0" applyNumberFormat="1" applyBorder="1"/>
    <xf numFmtId="166" fontId="0" fillId="2" borderId="11" xfId="0" applyNumberFormat="1" applyFill="1" applyBorder="1"/>
    <xf numFmtId="166" fontId="2" fillId="0" borderId="1" xfId="0" applyNumberFormat="1" applyFont="1" applyBorder="1"/>
    <xf numFmtId="0" fontId="0" fillId="0" borderId="2" xfId="0" applyFill="1" applyBorder="1" applyAlignment="1">
      <alignment wrapText="1"/>
    </xf>
    <xf numFmtId="164" fontId="0" fillId="0" borderId="6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2" xfId="0" applyNumberFormat="1" applyFill="1" applyBorder="1"/>
    <xf numFmtId="164" fontId="0" fillId="0" borderId="5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165" fontId="0" fillId="0" borderId="30" xfId="0" applyNumberFormat="1" applyBorder="1"/>
    <xf numFmtId="166" fontId="0" fillId="0" borderId="30" xfId="0" applyNumberFormat="1" applyBorder="1"/>
    <xf numFmtId="164" fontId="0" fillId="0" borderId="0" xfId="0" applyNumberFormat="1" applyBorder="1"/>
    <xf numFmtId="167" fontId="0" fillId="0" borderId="20" xfId="0" applyNumberFormat="1" applyBorder="1"/>
    <xf numFmtId="164" fontId="2" fillId="0" borderId="4" xfId="0" applyNumberFormat="1" applyFont="1" applyFill="1" applyBorder="1"/>
    <xf numFmtId="0" fontId="0" fillId="0" borderId="17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wrapText="1"/>
    </xf>
    <xf numFmtId="16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23811</xdr:colOff>
      <xdr:row>15</xdr:row>
      <xdr:rowOff>23813</xdr:rowOff>
    </xdr:from>
    <xdr:to>
      <xdr:col>12</xdr:col>
      <xdr:colOff>793749</xdr:colOff>
      <xdr:row>17</xdr:row>
      <xdr:rowOff>111126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242BEF10-69B7-4CD9-89AC-912576CA5AAA}"/>
            </a:ext>
          </a:extLst>
        </xdr:cNvPr>
        <xdr:cNvSpPr/>
      </xdr:nvSpPr>
      <xdr:spPr>
        <a:xfrm rot="5400000">
          <a:off x="8794748" y="2825751"/>
          <a:ext cx="468313" cy="1944688"/>
        </a:xfrm>
        <a:prstGeom prst="rightBrace">
          <a:avLst>
            <a:gd name="adj1" fmla="val 8333"/>
            <a:gd name="adj2" fmla="val 41020"/>
          </a:avLst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A25F3-0A05-41EE-97E7-F928C8D14A77}">
  <dimension ref="D5:P21"/>
  <sheetViews>
    <sheetView tabSelected="1" topLeftCell="B1" zoomScale="120" zoomScaleNormal="120" workbookViewId="0">
      <selection activeCell="O9" sqref="O9"/>
    </sheetView>
  </sheetViews>
  <sheetFormatPr baseColWidth="10" defaultColWidth="8.88671875" defaultRowHeight="14.4" x14ac:dyDescent="0.3"/>
  <cols>
    <col min="4" max="6" width="12" customWidth="1"/>
    <col min="7" max="7" width="14.33203125" customWidth="1"/>
    <col min="8" max="8" width="14" customWidth="1"/>
    <col min="9" max="9" width="10.109375" customWidth="1"/>
    <col min="10" max="10" width="14.5546875" customWidth="1"/>
    <col min="11" max="11" width="5.6640625" customWidth="1"/>
    <col min="12" max="12" width="17.5546875" customWidth="1"/>
    <col min="13" max="15" width="12" customWidth="1"/>
  </cols>
  <sheetData>
    <row r="5" spans="4:16" ht="15" thickBot="1" x14ac:dyDescent="0.35"/>
    <row r="6" spans="4:16" ht="66.75" customHeight="1" thickBot="1" x14ac:dyDescent="0.35">
      <c r="D6" s="1" t="s">
        <v>0</v>
      </c>
      <c r="E6" s="1" t="s">
        <v>9</v>
      </c>
      <c r="F6" s="1" t="s">
        <v>1</v>
      </c>
      <c r="G6" s="2" t="s">
        <v>12</v>
      </c>
      <c r="H6" s="2" t="s">
        <v>28</v>
      </c>
      <c r="I6" s="21" t="s">
        <v>15</v>
      </c>
      <c r="J6" s="27" t="s">
        <v>13</v>
      </c>
      <c r="K6" s="3" t="s">
        <v>14</v>
      </c>
      <c r="L6" s="26" t="s">
        <v>17</v>
      </c>
      <c r="M6" s="1" t="s">
        <v>16</v>
      </c>
      <c r="N6" s="75" t="s">
        <v>47</v>
      </c>
      <c r="O6" s="75" t="s">
        <v>48</v>
      </c>
    </row>
    <row r="7" spans="4:16" x14ac:dyDescent="0.3">
      <c r="D7" s="4" t="s">
        <v>2</v>
      </c>
      <c r="E7" s="13">
        <v>48</v>
      </c>
      <c r="F7" s="16">
        <v>51</v>
      </c>
      <c r="G7" s="18">
        <v>17.7</v>
      </c>
      <c r="H7" s="11">
        <v>0</v>
      </c>
      <c r="I7" s="22">
        <v>16</v>
      </c>
      <c r="J7" s="28">
        <f>G7+H7</f>
        <v>17.7</v>
      </c>
      <c r="K7" s="29">
        <f>G7/F7</f>
        <v>0.34705882352941175</v>
      </c>
      <c r="L7" s="28">
        <v>28.623999999999999</v>
      </c>
      <c r="M7" s="32"/>
    </row>
    <row r="8" spans="4:16" x14ac:dyDescent="0.3">
      <c r="D8" s="5" t="s">
        <v>3</v>
      </c>
      <c r="E8" s="14">
        <v>108.6</v>
      </c>
      <c r="F8" s="17">
        <v>96</v>
      </c>
      <c r="G8" s="19">
        <v>36.5</v>
      </c>
      <c r="H8" s="55">
        <f>31.2-4.6+2.5</f>
        <v>29.1</v>
      </c>
      <c r="I8" s="23"/>
      <c r="J8" s="28">
        <f t="shared" ref="J8:J13" si="0">G8+H8</f>
        <v>65.599999999999994</v>
      </c>
      <c r="K8" s="29">
        <f t="shared" ref="K8:K13" si="1">G8/F8</f>
        <v>0.38020833333333331</v>
      </c>
      <c r="L8" s="28">
        <v>7.54</v>
      </c>
      <c r="M8" s="32"/>
    </row>
    <row r="9" spans="4:16" x14ac:dyDescent="0.3">
      <c r="D9" s="5" t="s">
        <v>4</v>
      </c>
      <c r="E9" s="15">
        <v>137</v>
      </c>
      <c r="F9" s="17">
        <v>147</v>
      </c>
      <c r="G9" s="19">
        <v>84.9</v>
      </c>
      <c r="H9" s="12">
        <v>2.8</v>
      </c>
      <c r="I9" s="23"/>
      <c r="J9" s="28">
        <f t="shared" si="0"/>
        <v>87.7</v>
      </c>
      <c r="K9" s="29">
        <f t="shared" si="1"/>
        <v>0.57755102040816331</v>
      </c>
      <c r="L9" s="28"/>
      <c r="M9" s="32">
        <v>21.6</v>
      </c>
    </row>
    <row r="10" spans="4:16" x14ac:dyDescent="0.3">
      <c r="D10" s="5" t="s">
        <v>5</v>
      </c>
      <c r="E10" s="14">
        <v>147.1</v>
      </c>
      <c r="F10" s="17">
        <v>123</v>
      </c>
      <c r="G10" s="19">
        <v>49</v>
      </c>
      <c r="H10" s="12">
        <v>16.399999999999999</v>
      </c>
      <c r="I10" s="23"/>
      <c r="J10" s="28">
        <f t="shared" si="0"/>
        <v>65.400000000000006</v>
      </c>
      <c r="K10" s="29">
        <f t="shared" si="1"/>
        <v>0.3983739837398374</v>
      </c>
      <c r="L10" s="28">
        <v>24.7</v>
      </c>
      <c r="M10" s="32">
        <v>7.2</v>
      </c>
    </row>
    <row r="11" spans="4:16" x14ac:dyDescent="0.3">
      <c r="D11" s="5" t="s">
        <v>6</v>
      </c>
      <c r="E11" s="14">
        <v>140.80000000000001</v>
      </c>
      <c r="F11" s="17">
        <v>178</v>
      </c>
      <c r="G11" s="19">
        <v>88.7</v>
      </c>
      <c r="H11" s="12">
        <v>22.9</v>
      </c>
      <c r="I11" s="23"/>
      <c r="J11" s="28">
        <f t="shared" si="0"/>
        <v>111.6</v>
      </c>
      <c r="K11" s="29">
        <f t="shared" si="1"/>
        <v>0.49831460674157307</v>
      </c>
      <c r="L11" s="28"/>
      <c r="M11" s="32"/>
    </row>
    <row r="12" spans="4:16" x14ac:dyDescent="0.3">
      <c r="D12" s="5" t="s">
        <v>7</v>
      </c>
      <c r="E12" s="14">
        <v>601.1</v>
      </c>
      <c r="F12" s="17">
        <v>616</v>
      </c>
      <c r="G12" s="19">
        <v>283</v>
      </c>
      <c r="H12" s="12">
        <v>11</v>
      </c>
      <c r="I12" s="23"/>
      <c r="J12" s="28">
        <f t="shared" si="0"/>
        <v>294</v>
      </c>
      <c r="K12" s="29">
        <f t="shared" si="1"/>
        <v>0.45941558441558439</v>
      </c>
      <c r="L12" s="28">
        <v>103.6</v>
      </c>
      <c r="M12" s="32"/>
      <c r="N12">
        <v>109</v>
      </c>
      <c r="O12" s="76">
        <f>F12-N12-J12</f>
        <v>213</v>
      </c>
      <c r="P12" t="s">
        <v>49</v>
      </c>
    </row>
    <row r="13" spans="4:16" ht="15" thickBot="1" x14ac:dyDescent="0.35">
      <c r="D13" s="6" t="s">
        <v>8</v>
      </c>
      <c r="E13" s="37">
        <v>215.3</v>
      </c>
      <c r="F13" s="17">
        <v>223</v>
      </c>
      <c r="G13" s="19">
        <v>100.7</v>
      </c>
      <c r="H13" s="12">
        <v>0</v>
      </c>
      <c r="I13" s="24">
        <v>52</v>
      </c>
      <c r="J13" s="28">
        <f t="shared" si="0"/>
        <v>100.7</v>
      </c>
      <c r="K13" s="34">
        <f t="shared" si="1"/>
        <v>0.4515695067264574</v>
      </c>
      <c r="L13" s="28">
        <v>55</v>
      </c>
      <c r="M13" s="32">
        <v>28.9</v>
      </c>
    </row>
    <row r="14" spans="4:16" ht="15" thickBot="1" x14ac:dyDescent="0.35">
      <c r="D14" s="7"/>
      <c r="E14" s="38">
        <f>SUM(E7:E13)</f>
        <v>1397.8999999999999</v>
      </c>
      <c r="F14" s="20">
        <f>SUM(F7:F13)</f>
        <v>1434</v>
      </c>
      <c r="G14" s="20">
        <f t="shared" ref="G14:M14" si="2">SUM(G7:G13)</f>
        <v>660.5</v>
      </c>
      <c r="H14" s="56">
        <f t="shared" si="2"/>
        <v>82.199999999999989</v>
      </c>
      <c r="I14" s="25"/>
      <c r="J14" s="36">
        <f t="shared" si="2"/>
        <v>742.7</v>
      </c>
      <c r="K14" s="30">
        <f>J14/F14</f>
        <v>0.5179218967921897</v>
      </c>
      <c r="L14" s="33">
        <f t="shared" si="2"/>
        <v>219.464</v>
      </c>
      <c r="M14" s="33">
        <f t="shared" si="2"/>
        <v>57.7</v>
      </c>
    </row>
    <row r="15" spans="4:16" x14ac:dyDescent="0.3">
      <c r="D15" s="9" t="s">
        <v>10</v>
      </c>
    </row>
    <row r="16" spans="4:16" x14ac:dyDescent="0.3">
      <c r="D16" s="9" t="s">
        <v>38</v>
      </c>
    </row>
    <row r="17" spans="4:13" x14ac:dyDescent="0.3">
      <c r="I17" s="8"/>
      <c r="J17" s="8"/>
      <c r="K17" s="8"/>
    </row>
    <row r="19" spans="4:13" ht="15" thickBot="1" x14ac:dyDescent="0.35"/>
    <row r="20" spans="4:13" x14ac:dyDescent="0.3">
      <c r="D20" t="s">
        <v>19</v>
      </c>
      <c r="L20" s="70" t="s">
        <v>18</v>
      </c>
      <c r="M20" s="71"/>
    </row>
    <row r="21" spans="4:13" ht="30.75" customHeight="1" thickBot="1" x14ac:dyDescent="0.35">
      <c r="D21" s="74" t="s">
        <v>34</v>
      </c>
      <c r="E21" s="74"/>
      <c r="F21" s="74"/>
      <c r="G21" s="74"/>
      <c r="H21" s="74"/>
      <c r="I21" s="74"/>
      <c r="J21" s="74"/>
      <c r="L21" s="72"/>
      <c r="M21" s="73"/>
    </row>
  </sheetData>
  <mergeCells count="2">
    <mergeCell ref="L20:M21"/>
    <mergeCell ref="D21:J21"/>
  </mergeCells>
  <pageMargins left="0.7" right="0.7" top="0.75" bottom="0.75" header="0.3" footer="0.3"/>
  <pageSetup paperSize="9" orientation="portrait" r:id="rId1"/>
  <ignoredErrors>
    <ignoredError sqref="K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9AA1-2F31-44F1-9D93-1D6D5AF4B964}">
  <dimension ref="B2:H13"/>
  <sheetViews>
    <sheetView zoomScale="120" zoomScaleNormal="120" workbookViewId="0">
      <selection activeCell="J20" sqref="J20"/>
    </sheetView>
  </sheetViews>
  <sheetFormatPr baseColWidth="10" defaultRowHeight="14.4" x14ac:dyDescent="0.3"/>
  <cols>
    <col min="5" max="5" width="12.44140625" customWidth="1"/>
  </cols>
  <sheetData>
    <row r="2" spans="2:8" ht="15" thickBot="1" x14ac:dyDescent="0.35"/>
    <row r="3" spans="2:8" ht="58.2" thickBot="1" x14ac:dyDescent="0.35">
      <c r="B3" s="1" t="s">
        <v>0</v>
      </c>
      <c r="C3" s="1" t="s">
        <v>21</v>
      </c>
      <c r="D3" s="1" t="s">
        <v>22</v>
      </c>
      <c r="E3" s="2" t="s">
        <v>11</v>
      </c>
      <c r="F3" s="27" t="s">
        <v>26</v>
      </c>
      <c r="G3" s="3" t="s">
        <v>14</v>
      </c>
      <c r="H3" s="1" t="s">
        <v>25</v>
      </c>
    </row>
    <row r="4" spans="2:8" x14ac:dyDescent="0.3">
      <c r="B4" s="4" t="s">
        <v>20</v>
      </c>
      <c r="C4" s="13">
        <v>250</v>
      </c>
      <c r="D4" s="16">
        <v>59</v>
      </c>
      <c r="E4" s="18">
        <v>62</v>
      </c>
      <c r="F4" s="28">
        <f>E4</f>
        <v>62</v>
      </c>
      <c r="G4" s="29"/>
      <c r="H4" s="39">
        <v>0</v>
      </c>
    </row>
    <row r="5" spans="2:8" x14ac:dyDescent="0.3">
      <c r="B5" s="5" t="s">
        <v>23</v>
      </c>
      <c r="C5" s="14">
        <v>60</v>
      </c>
      <c r="D5" s="17">
        <v>56.7</v>
      </c>
      <c r="E5" s="19">
        <v>18.8</v>
      </c>
      <c r="F5" s="28">
        <f>E5</f>
        <v>18.8</v>
      </c>
      <c r="G5" s="29"/>
      <c r="H5" s="40">
        <v>38</v>
      </c>
    </row>
    <row r="6" spans="2:8" ht="15" thickBot="1" x14ac:dyDescent="0.35">
      <c r="B6" s="5" t="s">
        <v>24</v>
      </c>
      <c r="C6" s="14">
        <v>150</v>
      </c>
      <c r="D6" s="17">
        <v>150</v>
      </c>
      <c r="E6" s="19">
        <v>150.30000000000001</v>
      </c>
      <c r="F6" s="28">
        <f>E6</f>
        <v>150.30000000000001</v>
      </c>
      <c r="G6" s="29"/>
      <c r="H6" s="40"/>
    </row>
    <row r="7" spans="2:8" ht="15" thickBot="1" x14ac:dyDescent="0.35">
      <c r="B7" s="7"/>
      <c r="C7" s="41">
        <f>SUM(C4:C6)</f>
        <v>460</v>
      </c>
      <c r="D7" s="20">
        <f>SUM(D4:D6)</f>
        <v>265.7</v>
      </c>
      <c r="E7" s="20">
        <f>SUM(E4:E6)</f>
        <v>231.10000000000002</v>
      </c>
      <c r="F7" s="36">
        <f>SUM(F4:F6)</f>
        <v>231.10000000000002</v>
      </c>
      <c r="G7" s="30">
        <f>F7/D7</f>
        <v>0.8697779450508093</v>
      </c>
      <c r="H7" s="20">
        <f>SUM(H4:H6)</f>
        <v>38</v>
      </c>
    </row>
    <row r="9" spans="2:8" x14ac:dyDescent="0.3">
      <c r="B9" t="s">
        <v>27</v>
      </c>
    </row>
    <row r="13" spans="2:8" x14ac:dyDescent="0.3">
      <c r="B13" s="8" t="s">
        <v>46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63E9-1334-412C-B169-A9FF9F42303F}">
  <dimension ref="A1:H20"/>
  <sheetViews>
    <sheetView topLeftCell="B2" zoomScale="120" zoomScaleNormal="120" workbookViewId="0">
      <selection activeCell="I19" sqref="I19"/>
    </sheetView>
  </sheetViews>
  <sheetFormatPr baseColWidth="10" defaultRowHeight="14.4" x14ac:dyDescent="0.3"/>
  <cols>
    <col min="2" max="2" width="23.5546875" customWidth="1"/>
    <col min="4" max="4" width="15.109375" customWidth="1"/>
    <col min="5" max="5" width="21.44140625" customWidth="1"/>
    <col min="6" max="6" width="18.5546875" customWidth="1"/>
  </cols>
  <sheetData>
    <row r="1" spans="1:8" x14ac:dyDescent="0.3">
      <c r="A1" t="s">
        <v>29</v>
      </c>
    </row>
    <row r="2" spans="1:8" ht="15" thickBot="1" x14ac:dyDescent="0.35"/>
    <row r="3" spans="1:8" ht="58.2" thickBot="1" x14ac:dyDescent="0.35">
      <c r="B3" s="1" t="s">
        <v>0</v>
      </c>
      <c r="C3" s="10" t="s">
        <v>32</v>
      </c>
      <c r="D3" s="27" t="s">
        <v>33</v>
      </c>
      <c r="E3" s="53" t="s">
        <v>43</v>
      </c>
      <c r="F3" s="31" t="s">
        <v>44</v>
      </c>
      <c r="G3" s="57" t="s">
        <v>30</v>
      </c>
      <c r="H3" s="3" t="s">
        <v>45</v>
      </c>
    </row>
    <row r="4" spans="1:8" x14ac:dyDescent="0.3">
      <c r="B4" s="4" t="s">
        <v>2</v>
      </c>
      <c r="C4" s="42">
        <f>'Billettes Airbus 2020'!F7-'Billettes Airbus 2020'!J7</f>
        <v>33.299999999999997</v>
      </c>
      <c r="D4" s="50"/>
      <c r="E4" s="51"/>
      <c r="F4" s="62">
        <f>C4-D4-E4</f>
        <v>33.299999999999997</v>
      </c>
      <c r="G4" s="58">
        <v>10</v>
      </c>
      <c r="H4" s="52">
        <f>F4+G4</f>
        <v>43.3</v>
      </c>
    </row>
    <row r="5" spans="1:8" x14ac:dyDescent="0.3">
      <c r="B5" s="5" t="s">
        <v>3</v>
      </c>
      <c r="C5" s="42">
        <f>'Billettes Airbus 2020'!F8-'Billettes Airbus 2020'!J8</f>
        <v>30.400000000000006</v>
      </c>
      <c r="D5" s="46"/>
      <c r="E5" s="48">
        <f>3.2+6.5</f>
        <v>9.6999999999999993</v>
      </c>
      <c r="F5" s="63">
        <f t="shared" ref="F5:F10" si="0">C5-D5-E5</f>
        <v>20.700000000000006</v>
      </c>
      <c r="G5" s="59">
        <v>22.4</v>
      </c>
      <c r="H5" s="35">
        <f t="shared" ref="H5:H10" si="1">F5+G5</f>
        <v>43.100000000000009</v>
      </c>
    </row>
    <row r="6" spans="1:8" x14ac:dyDescent="0.3">
      <c r="B6" s="5" t="s">
        <v>4</v>
      </c>
      <c r="C6" s="42">
        <f>'Billettes Airbus 2020'!F9-'Billettes Airbus 2020'!J9</f>
        <v>59.3</v>
      </c>
      <c r="D6" s="46"/>
      <c r="E6" s="48"/>
      <c r="F6" s="63">
        <f t="shared" si="0"/>
        <v>59.3</v>
      </c>
      <c r="G6" s="59">
        <v>0</v>
      </c>
      <c r="H6" s="35">
        <f t="shared" si="1"/>
        <v>59.3</v>
      </c>
    </row>
    <row r="7" spans="1:8" x14ac:dyDescent="0.3">
      <c r="B7" s="5" t="s">
        <v>5</v>
      </c>
      <c r="C7" s="42">
        <f>'Billettes Airbus 2020'!F10-'Billettes Airbus 2020'!J10</f>
        <v>57.599999999999994</v>
      </c>
      <c r="D7" s="66">
        <v>10</v>
      </c>
      <c r="E7" s="48"/>
      <c r="F7" s="63">
        <f t="shared" si="0"/>
        <v>47.599999999999994</v>
      </c>
      <c r="G7" s="59">
        <v>0</v>
      </c>
      <c r="H7" s="35">
        <f t="shared" si="1"/>
        <v>47.599999999999994</v>
      </c>
    </row>
    <row r="8" spans="1:8" x14ac:dyDescent="0.3">
      <c r="B8" s="5" t="s">
        <v>31</v>
      </c>
      <c r="C8" s="42">
        <f>'Billettes Airbus 2020'!F11-'Billettes Airbus 2020'!J11</f>
        <v>66.400000000000006</v>
      </c>
      <c r="D8" s="46"/>
      <c r="E8" s="48">
        <v>2.7</v>
      </c>
      <c r="F8" s="63">
        <f t="shared" si="0"/>
        <v>63.7</v>
      </c>
      <c r="G8" s="59">
        <v>58.2</v>
      </c>
      <c r="H8" s="35">
        <f t="shared" si="1"/>
        <v>121.9</v>
      </c>
    </row>
    <row r="9" spans="1:8" x14ac:dyDescent="0.3">
      <c r="B9" s="5" t="s">
        <v>7</v>
      </c>
      <c r="C9" s="42">
        <f>'Billettes Airbus 2020'!F12-'Billettes Airbus 2020'!J12</f>
        <v>322</v>
      </c>
      <c r="D9" s="65">
        <v>105</v>
      </c>
      <c r="E9" s="68">
        <f>55+46</f>
        <v>101</v>
      </c>
      <c r="F9" s="63">
        <f t="shared" si="0"/>
        <v>116</v>
      </c>
      <c r="G9" s="59">
        <v>92</v>
      </c>
      <c r="H9" s="35">
        <f t="shared" si="1"/>
        <v>208</v>
      </c>
    </row>
    <row r="10" spans="1:8" ht="15" thickBot="1" x14ac:dyDescent="0.35">
      <c r="B10" s="6" t="s">
        <v>8</v>
      </c>
      <c r="C10" s="42">
        <f>'Billettes Airbus 2020'!F13-'Billettes Airbus 2020'!J13</f>
        <v>122.3</v>
      </c>
      <c r="D10" s="47"/>
      <c r="E10" s="49"/>
      <c r="F10" s="64">
        <f t="shared" si="0"/>
        <v>122.3</v>
      </c>
      <c r="G10" s="60">
        <v>0</v>
      </c>
      <c r="H10" s="45">
        <f t="shared" si="1"/>
        <v>122.3</v>
      </c>
    </row>
    <row r="11" spans="1:8" ht="15" thickBot="1" x14ac:dyDescent="0.35">
      <c r="B11" s="7"/>
      <c r="C11" s="43">
        <f>SUM(C4:C10)</f>
        <v>691.3</v>
      </c>
      <c r="D11" s="43">
        <f t="shared" ref="D11:H11" si="2">SUM(D4:D10)</f>
        <v>115</v>
      </c>
      <c r="E11" s="54">
        <f t="shared" si="2"/>
        <v>113.4</v>
      </c>
      <c r="F11" s="41">
        <f t="shared" si="2"/>
        <v>462.9</v>
      </c>
      <c r="G11" s="61">
        <f t="shared" si="2"/>
        <v>182.6</v>
      </c>
      <c r="H11" s="69">
        <f t="shared" si="2"/>
        <v>645.5</v>
      </c>
    </row>
    <row r="12" spans="1:8" x14ac:dyDescent="0.3">
      <c r="B12" s="9" t="s">
        <v>39</v>
      </c>
      <c r="C12" s="44"/>
      <c r="D12" s="44"/>
      <c r="E12" s="67"/>
      <c r="F12" s="44"/>
      <c r="G12" s="44"/>
      <c r="H12" s="44"/>
    </row>
    <row r="13" spans="1:8" x14ac:dyDescent="0.3">
      <c r="B13" s="9" t="s">
        <v>40</v>
      </c>
      <c r="E13" s="44"/>
    </row>
    <row r="14" spans="1:8" x14ac:dyDescent="0.3">
      <c r="E14" s="44"/>
    </row>
    <row r="15" spans="1:8" x14ac:dyDescent="0.3">
      <c r="B15" t="s">
        <v>41</v>
      </c>
    </row>
    <row r="17" spans="2:2" x14ac:dyDescent="0.3">
      <c r="B17" t="s">
        <v>35</v>
      </c>
    </row>
    <row r="18" spans="2:2" x14ac:dyDescent="0.3">
      <c r="B18" t="s">
        <v>42</v>
      </c>
    </row>
    <row r="19" spans="2:2" x14ac:dyDescent="0.3">
      <c r="B19" t="s">
        <v>36</v>
      </c>
    </row>
    <row r="20" spans="2:2" x14ac:dyDescent="0.3">
      <c r="B20" t="s">
        <v>37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3" ma:contentTypeDescription="Crée un document." ma:contentTypeScope="" ma:versionID="9137c1fb9fcd0e20f09873f92cafe5f0">
  <xsd:schema xmlns:xsd="http://www.w3.org/2001/XMLSchema" xmlns:xs="http://www.w3.org/2001/XMLSchema" xmlns:p="http://schemas.microsoft.com/office/2006/metadata/properties" xmlns:ns3="cafadebc-5176-4197-beef-7c6682527eea" xmlns:ns4="ddacace0-a4ad-4961-9a7e-5e19312b6998" targetNamespace="http://schemas.microsoft.com/office/2006/metadata/properties" ma:root="true" ma:fieldsID="2fe0956edcd0ac7e66aa30ab5b97c096" ns3:_="" ns4:_="">
    <xsd:import namespace="cafadebc-5176-4197-beef-7c6682527eea"/>
    <xsd:import namespace="ddacace0-a4ad-4961-9a7e-5e19312b6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ace0-a4ad-4961-9a7e-5e19312b6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F8110-A91B-44B7-B712-9B0D03489E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48ABE1-B1C4-43F1-A76C-1CE3DB591A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639F54-3981-4EAD-85E5-4FCE3C69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Billettes Airbus 2020</vt:lpstr>
      <vt:lpstr>Fasteners Airbus 2020</vt:lpstr>
      <vt:lpstr>Billettes Airbus 2021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DELABORDE Patrick</dc:creator>
  <cp:lastModifiedBy>DELABORDE Patrick</cp:lastModifiedBy>
  <dcterms:created xsi:type="dcterms:W3CDTF">2020-11-18T08:42:16Z</dcterms:created>
  <dcterms:modified xsi:type="dcterms:W3CDTF">2020-12-08T09:48:03Z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