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trick.delaborde\OneDrive - Eramet SA\UKAD\CoViD19\"/>
    </mc:Choice>
  </mc:AlternateContent>
  <xr:revisionPtr revIDLastSave="43" documentId="8_{19043038-0622-479F-B646-E45091F71E2F}" xr6:coauthVersionLast="45" xr6:coauthVersionMax="45" xr10:uidLastSave="{8B18D00E-C165-4AC9-B6A3-60DE71318D4F}"/>
  <bookViews>
    <workbookView xWindow="735" yWindow="735" windowWidth="18000" windowHeight="9360" tabRatio="553" firstSheet="7" activeTab="12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Feuil1" sheetId="18" r:id="rId5"/>
    <sheet name=" Arconic" sheetId="10" r:id="rId6"/>
    <sheet name="LISI" sheetId="11" r:id="rId7"/>
    <sheet name="Mettis" sheetId="12" r:id="rId8"/>
    <sheet name="Otto Fuchs" sheetId="13" r:id="rId9"/>
    <sheet name="Plymouth" sheetId="15" r:id="rId10"/>
    <sheet name="vaBK" sheetId="14" r:id="rId11"/>
    <sheet name="Synthèse" sheetId="17" r:id="rId12"/>
    <sheet name="Synthèse 21 10" sheetId="20" r:id="rId13"/>
    <sheet name="Feuil2" sheetId="19" r:id="rId14"/>
  </sheets>
  <definedNames>
    <definedName name="_xlnm._FilterDatabase" localSheetId="0" hidden="1">IMPACT!$A$1:$V$225</definedName>
    <definedName name="Impact">IMPACT!$A$1:$U$224</definedName>
  </definedNames>
  <calcPr calcId="191029"/>
  <pivotCaches>
    <pivotCache cacheId="1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20" l="1"/>
  <c r="L26" i="20" s="1"/>
  <c r="H48" i="20"/>
  <c r="G48" i="20"/>
  <c r="F46" i="20"/>
  <c r="J42" i="20"/>
  <c r="K42" i="20" s="1"/>
  <c r="K36" i="20"/>
  <c r="I36" i="20"/>
  <c r="H36" i="20"/>
  <c r="G36" i="20"/>
  <c r="E36" i="20"/>
  <c r="J30" i="20"/>
  <c r="J36" i="20" s="1"/>
  <c r="F30" i="20"/>
  <c r="F36" i="20" s="1"/>
  <c r="I25" i="20"/>
  <c r="H25" i="20"/>
  <c r="G25" i="20"/>
  <c r="F25" i="20"/>
  <c r="F26" i="20" s="1"/>
  <c r="E25" i="20"/>
  <c r="J24" i="20"/>
  <c r="J23" i="20"/>
  <c r="J22" i="20"/>
  <c r="K21" i="20"/>
  <c r="I21" i="20"/>
  <c r="J21" i="20" s="1"/>
  <c r="J20" i="20"/>
  <c r="K19" i="20"/>
  <c r="K25" i="20" s="1"/>
  <c r="J19" i="20"/>
  <c r="J18" i="20"/>
  <c r="N14" i="20"/>
  <c r="K14" i="20"/>
  <c r="H14" i="20"/>
  <c r="G14" i="20"/>
  <c r="E14" i="20"/>
  <c r="O13" i="20"/>
  <c r="M13" i="20"/>
  <c r="I13" i="20"/>
  <c r="M12" i="20"/>
  <c r="I12" i="20"/>
  <c r="J11" i="20"/>
  <c r="M11" i="20" s="1"/>
  <c r="I11" i="20"/>
  <c r="O10" i="20"/>
  <c r="J10" i="20"/>
  <c r="M10" i="20" s="1"/>
  <c r="I10" i="20"/>
  <c r="O9" i="20"/>
  <c r="M9" i="20"/>
  <c r="L9" i="20"/>
  <c r="I9" i="20"/>
  <c r="O8" i="20"/>
  <c r="M8" i="20"/>
  <c r="L8" i="20"/>
  <c r="L14" i="20" s="1"/>
  <c r="I8" i="20"/>
  <c r="F8" i="20"/>
  <c r="F14" i="20" s="1"/>
  <c r="O7" i="20"/>
  <c r="O14" i="20" s="1"/>
  <c r="M7" i="20"/>
  <c r="I7" i="20"/>
  <c r="I14" i="20" s="1"/>
  <c r="M14" i="20" l="1"/>
  <c r="M41" i="20"/>
  <c r="L41" i="20"/>
  <c r="L44" i="20" s="1"/>
  <c r="K41" i="20"/>
  <c r="K44" i="20" s="1"/>
  <c r="J25" i="20"/>
  <c r="J14" i="20"/>
  <c r="G48" i="17"/>
  <c r="H48" i="17" s="1"/>
  <c r="F46" i="17"/>
  <c r="N41" i="20" l="1"/>
  <c r="O41" i="20" s="1"/>
  <c r="K42" i="17"/>
  <c r="J42" i="17"/>
  <c r="K19" i="17" l="1"/>
  <c r="K21" i="17" l="1"/>
  <c r="H25" i="17"/>
  <c r="J19" i="17"/>
  <c r="J20" i="17"/>
  <c r="J21" i="17"/>
  <c r="J25" i="17" s="1"/>
  <c r="J22" i="17"/>
  <c r="J23" i="17"/>
  <c r="J24" i="17"/>
  <c r="J18" i="17"/>
  <c r="I21" i="17"/>
  <c r="I25" i="17" s="1"/>
  <c r="E25" i="17" l="1"/>
  <c r="D8" i="11"/>
  <c r="K36" i="17" l="1"/>
  <c r="I36" i="17"/>
  <c r="J30" i="17"/>
  <c r="J36" i="17" s="1"/>
  <c r="H36" i="17"/>
  <c r="G36" i="17"/>
  <c r="E36" i="17"/>
  <c r="F30" i="17"/>
  <c r="F36" i="17" s="1"/>
  <c r="G25" i="17" l="1"/>
  <c r="K25" i="17" l="1"/>
  <c r="L41" i="17" l="1"/>
  <c r="L44" i="17" s="1"/>
  <c r="M41" i="17"/>
  <c r="K41" i="17"/>
  <c r="K44" i="17" s="1"/>
  <c r="F25" i="17"/>
  <c r="F26" i="17" s="1"/>
  <c r="H14" i="17"/>
  <c r="G14" i="17"/>
  <c r="Q198" i="1"/>
  <c r="Q199" i="1"/>
  <c r="Q200" i="1"/>
  <c r="Q201" i="1"/>
  <c r="Q202" i="1"/>
  <c r="Q203" i="1"/>
  <c r="Q204" i="1"/>
  <c r="Q205" i="1"/>
  <c r="Q207" i="1"/>
  <c r="Q208" i="1"/>
  <c r="Q209" i="1"/>
  <c r="Q210" i="1"/>
  <c r="Q211" i="1"/>
  <c r="Q212" i="1"/>
  <c r="Q213" i="1"/>
  <c r="Q215" i="1"/>
  <c r="Q216" i="1"/>
  <c r="Q217" i="1"/>
  <c r="Q219" i="1"/>
  <c r="Q220" i="1"/>
  <c r="Q222" i="1"/>
  <c r="Q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197" i="1"/>
  <c r="N41" i="17" l="1"/>
  <c r="O41" i="17" s="1"/>
  <c r="Q225" i="1"/>
  <c r="O225" i="1"/>
  <c r="J225" i="1"/>
  <c r="J224" i="1"/>
  <c r="Q224" i="1"/>
  <c r="O224" i="1"/>
  <c r="Q11" i="1" l="1"/>
  <c r="O11" i="1"/>
  <c r="Q10" i="1"/>
  <c r="Q9" i="1"/>
  <c r="Q8" i="1"/>
  <c r="Q7" i="1"/>
  <c r="O7" i="1"/>
  <c r="O8" i="1"/>
  <c r="O9" i="1"/>
  <c r="O10" i="1"/>
  <c r="J7" i="1"/>
  <c r="J8" i="1"/>
  <c r="J9" i="1"/>
  <c r="J10" i="1"/>
  <c r="J11" i="1"/>
  <c r="Q196" i="1" l="1"/>
  <c r="O196" i="1"/>
  <c r="Q195" i="1" l="1"/>
  <c r="O195" i="1"/>
  <c r="Q194" i="1"/>
  <c r="O194" i="1"/>
  <c r="Q193" i="1"/>
  <c r="O193" i="1"/>
  <c r="Q192" i="1"/>
  <c r="O192" i="1"/>
  <c r="Q191" i="1"/>
  <c r="O191" i="1"/>
  <c r="Q190" i="1"/>
  <c r="O190" i="1"/>
  <c r="J190" i="1"/>
  <c r="Q189" i="1"/>
  <c r="O189" i="1"/>
  <c r="Q188" i="1"/>
  <c r="O188" i="1"/>
  <c r="Q187" i="1"/>
  <c r="O187" i="1"/>
  <c r="Q186" i="1"/>
  <c r="O186" i="1"/>
  <c r="J186" i="1"/>
  <c r="Q185" i="1"/>
  <c r="O185" i="1"/>
  <c r="J185" i="1"/>
  <c r="Q184" i="1"/>
  <c r="O184" i="1"/>
  <c r="J184" i="1"/>
  <c r="Q183" i="1"/>
  <c r="O183" i="1"/>
  <c r="Q182" i="1"/>
  <c r="O182" i="1"/>
  <c r="Q181" i="1"/>
  <c r="O181" i="1"/>
  <c r="Q180" i="1"/>
  <c r="O180" i="1"/>
  <c r="O7" i="17" l="1"/>
  <c r="M7" i="17"/>
  <c r="O8" i="17"/>
  <c r="L8" i="17"/>
  <c r="O9" i="17"/>
  <c r="O10" i="17"/>
  <c r="L9" i="17"/>
  <c r="I7" i="17"/>
  <c r="I8" i="17"/>
  <c r="I9" i="17"/>
  <c r="I10" i="17"/>
  <c r="J10" i="17" s="1"/>
  <c r="M10" i="17" s="1"/>
  <c r="I11" i="17"/>
  <c r="J11" i="17" s="1"/>
  <c r="M11" i="17" s="1"/>
  <c r="M8" i="17"/>
  <c r="M9" i="17"/>
  <c r="M12" i="17"/>
  <c r="M13" i="17"/>
  <c r="I12" i="17"/>
  <c r="O13" i="17"/>
  <c r="I13" i="17"/>
  <c r="D8" i="14" l="1"/>
  <c r="D8" i="13"/>
  <c r="D8" i="10"/>
  <c r="C8" i="10"/>
  <c r="D10" i="6"/>
  <c r="B8" i="10"/>
  <c r="B10" i="6"/>
  <c r="B15" i="6" s="1"/>
  <c r="Q23" i="1" l="1"/>
  <c r="O23" i="1"/>
  <c r="J23" i="1"/>
  <c r="Q22" i="1"/>
  <c r="O22" i="1"/>
  <c r="J22" i="1"/>
  <c r="Q21" i="1"/>
  <c r="O21" i="1"/>
  <c r="J21" i="1"/>
  <c r="Q20" i="1" l="1"/>
  <c r="O20" i="1"/>
  <c r="J20" i="1"/>
  <c r="Q19" i="1"/>
  <c r="O19" i="1"/>
  <c r="J19" i="1"/>
  <c r="Q18" i="1"/>
  <c r="Q17" i="1"/>
  <c r="O17" i="1"/>
  <c r="J17" i="1"/>
  <c r="Q16" i="1"/>
  <c r="O16" i="1"/>
  <c r="J16" i="1"/>
  <c r="Q172" i="1" l="1"/>
  <c r="O172" i="1"/>
  <c r="Q166" i="1"/>
  <c r="O166" i="1"/>
  <c r="Q160" i="1"/>
  <c r="O160" i="1"/>
  <c r="Q136" i="1"/>
  <c r="O136" i="1"/>
  <c r="Q171" i="1"/>
  <c r="O171" i="1"/>
  <c r="Q165" i="1"/>
  <c r="O165" i="1"/>
  <c r="Q167" i="1"/>
  <c r="O167" i="1"/>
  <c r="Q163" i="1"/>
  <c r="O163" i="1"/>
  <c r="Q123" i="1"/>
  <c r="O123" i="1"/>
  <c r="Q146" i="1"/>
  <c r="O146" i="1"/>
  <c r="Q178" i="1"/>
  <c r="O178" i="1"/>
  <c r="Q175" i="1"/>
  <c r="O175" i="1"/>
  <c r="Q174" i="1"/>
  <c r="O174" i="1"/>
  <c r="Q170" i="1"/>
  <c r="O170" i="1"/>
  <c r="Q164" i="1"/>
  <c r="O164" i="1"/>
  <c r="Q161" i="1"/>
  <c r="O161" i="1"/>
  <c r="Q158" i="1"/>
  <c r="O158" i="1"/>
  <c r="Q157" i="1"/>
  <c r="O157" i="1"/>
  <c r="Q31" i="1"/>
  <c r="O31" i="1"/>
  <c r="Q154" i="1"/>
  <c r="O154" i="1"/>
  <c r="Q150" i="1"/>
  <c r="O150" i="1"/>
  <c r="Q131" i="1"/>
  <c r="O131" i="1"/>
  <c r="Q143" i="1"/>
  <c r="O143" i="1"/>
  <c r="Q29" i="1"/>
  <c r="O29" i="1"/>
  <c r="Q142" i="1"/>
  <c r="O142" i="1"/>
  <c r="Q39" i="1"/>
  <c r="O39" i="1"/>
  <c r="Q33" i="1"/>
  <c r="O33" i="1"/>
  <c r="Q179" i="1"/>
  <c r="O179" i="1"/>
  <c r="Q177" i="1"/>
  <c r="O177" i="1"/>
  <c r="Q173" i="1"/>
  <c r="O173" i="1"/>
  <c r="Q133" i="1"/>
  <c r="O133" i="1"/>
  <c r="Q124" i="1"/>
  <c r="O124" i="1"/>
  <c r="Q122" i="1"/>
  <c r="O122" i="1"/>
  <c r="Q169" i="1"/>
  <c r="O169" i="1"/>
  <c r="Q168" i="1"/>
  <c r="O168" i="1"/>
  <c r="Q162" i="1"/>
  <c r="O162" i="1"/>
  <c r="Q121" i="1"/>
  <c r="O121" i="1"/>
  <c r="Q159" i="1"/>
  <c r="O159" i="1"/>
  <c r="Q117" i="1"/>
  <c r="O117" i="1"/>
  <c r="Q114" i="1"/>
  <c r="O114" i="1"/>
  <c r="Q112" i="1"/>
  <c r="O112" i="1"/>
  <c r="Q156" i="1"/>
  <c r="O156" i="1"/>
  <c r="Q147" i="1"/>
  <c r="O147" i="1"/>
  <c r="Q113" i="1"/>
  <c r="O113" i="1"/>
  <c r="Q139" i="1"/>
  <c r="O139" i="1"/>
  <c r="Q128" i="1"/>
  <c r="O128" i="1"/>
  <c r="Q35" i="1"/>
  <c r="O35" i="1"/>
  <c r="Q148" i="1"/>
  <c r="O148" i="1"/>
  <c r="Q37" i="1"/>
  <c r="O37" i="1"/>
  <c r="Q126" i="1"/>
  <c r="O126" i="1"/>
  <c r="Q118" i="1"/>
  <c r="O118" i="1"/>
  <c r="Q127" i="1"/>
  <c r="O127" i="1"/>
  <c r="Q36" i="1"/>
  <c r="O36" i="1"/>
  <c r="Q32" i="1"/>
  <c r="O32" i="1"/>
  <c r="Q28" i="1"/>
  <c r="O28" i="1"/>
  <c r="Q26" i="1"/>
  <c r="O26" i="1"/>
  <c r="Q34" i="1"/>
  <c r="O34" i="1"/>
  <c r="Q58" i="1" l="1"/>
  <c r="O58" i="1"/>
  <c r="Q47" i="1"/>
  <c r="O47" i="1"/>
  <c r="Q54" i="1"/>
  <c r="O54" i="1"/>
  <c r="Q44" i="1"/>
  <c r="O44" i="1"/>
  <c r="Q51" i="1"/>
  <c r="O51" i="1"/>
  <c r="J51" i="1"/>
  <c r="Q53" i="1"/>
  <c r="O53" i="1"/>
  <c r="J53" i="1"/>
  <c r="Q56" i="1"/>
  <c r="O56" i="1"/>
  <c r="Q52" i="1"/>
  <c r="O52" i="1"/>
  <c r="J52" i="1"/>
  <c r="Q40" i="1"/>
  <c r="O40" i="1"/>
  <c r="Q57" i="1"/>
  <c r="O57" i="1"/>
  <c r="J57" i="1"/>
  <c r="Q60" i="1"/>
  <c r="O60" i="1"/>
  <c r="Q61" i="1"/>
  <c r="B6" i="11" l="1"/>
  <c r="B8" i="11" s="1"/>
  <c r="F8" i="17" l="1"/>
  <c r="F14" i="17" l="1"/>
  <c r="I14" i="17"/>
  <c r="K14" i="17"/>
  <c r="L14" i="17"/>
  <c r="N14" i="17"/>
  <c r="O14" i="17"/>
  <c r="E14" i="17"/>
  <c r="M14" i="17" l="1"/>
  <c r="J14" i="17"/>
  <c r="C4" i="15" l="1"/>
  <c r="C8" i="15" s="1"/>
  <c r="E8" i="15"/>
  <c r="D8" i="15"/>
  <c r="C8" i="14"/>
  <c r="E8" i="14"/>
  <c r="E8" i="13"/>
  <c r="C8" i="13"/>
  <c r="E8" i="11"/>
  <c r="E6" i="10"/>
  <c r="E8" i="10" s="1"/>
  <c r="L10" i="14" l="1"/>
  <c r="B6" i="15" l="1"/>
  <c r="B6" i="14"/>
  <c r="B8" i="14" s="1"/>
  <c r="B6" i="13"/>
  <c r="B8" i="13" s="1"/>
  <c r="B2" i="13"/>
  <c r="D6" i="12"/>
  <c r="D8" i="12" s="1"/>
  <c r="B6" i="12"/>
  <c r="B8" i="12" s="1"/>
  <c r="B4" i="12"/>
  <c r="B8" i="15" l="1"/>
  <c r="C4" i="12"/>
  <c r="C8" i="12" s="1"/>
  <c r="L11" i="14"/>
  <c r="E6" i="12"/>
  <c r="E8" i="12" s="1"/>
  <c r="E10" i="6" l="1"/>
  <c r="G10" i="6" l="1"/>
  <c r="O14" i="1" l="1"/>
  <c r="O12" i="1"/>
  <c r="O13" i="1"/>
  <c r="Q6" i="1"/>
  <c r="Q5" i="1"/>
  <c r="Q4" i="1"/>
  <c r="Q3" i="1"/>
  <c r="Q2" i="1"/>
  <c r="Q15" i="1"/>
  <c r="Q14" i="1"/>
  <c r="Q12" i="1"/>
  <c r="Q13" i="1"/>
  <c r="O6" i="1"/>
  <c r="O5" i="1"/>
  <c r="O4" i="1"/>
  <c r="O3" i="1"/>
  <c r="O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66" i="1"/>
  <c r="Q65" i="1"/>
  <c r="Q50" i="1"/>
  <c r="Q42" i="1"/>
  <c r="Q43" i="1"/>
  <c r="Q49" i="1"/>
  <c r="Q46" i="1"/>
  <c r="Q45" i="1"/>
  <c r="Q64" i="1"/>
  <c r="Q63" i="1"/>
  <c r="Q62" i="1"/>
  <c r="Q59" i="1"/>
  <c r="Q55" i="1"/>
  <c r="Q48" i="1"/>
  <c r="Q41" i="1"/>
  <c r="Q132" i="1"/>
  <c r="Q130" i="1"/>
  <c r="Q129" i="1"/>
  <c r="Q27" i="1"/>
  <c r="O15" i="1"/>
  <c r="O24" i="1"/>
  <c r="O25" i="1"/>
  <c r="O27" i="1"/>
  <c r="O30" i="1"/>
  <c r="O38" i="1"/>
  <c r="O115" i="1"/>
  <c r="O116" i="1"/>
  <c r="O119" i="1"/>
  <c r="O120" i="1"/>
  <c r="O125" i="1"/>
  <c r="O129" i="1"/>
  <c r="O130" i="1"/>
  <c r="O132" i="1"/>
  <c r="O134" i="1"/>
  <c r="O135" i="1"/>
  <c r="O137" i="1"/>
  <c r="O138" i="1"/>
  <c r="O140" i="1"/>
  <c r="O141" i="1"/>
  <c r="O144" i="1"/>
  <c r="O145" i="1"/>
  <c r="O149" i="1"/>
  <c r="O151" i="1"/>
  <c r="O152" i="1"/>
  <c r="O153" i="1"/>
  <c r="O155" i="1"/>
  <c r="O176" i="1"/>
  <c r="O41" i="1"/>
  <c r="O61" i="1"/>
  <c r="O48" i="1"/>
  <c r="O55" i="1"/>
  <c r="O59" i="1"/>
  <c r="O62" i="1"/>
  <c r="O63" i="1"/>
  <c r="O64" i="1"/>
  <c r="O45" i="1"/>
  <c r="O46" i="1"/>
  <c r="O49" i="1"/>
  <c r="O43" i="1"/>
  <c r="O42" i="1"/>
  <c r="O50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8" i="1"/>
  <c r="J15" i="1" l="1"/>
  <c r="J14" i="1"/>
  <c r="J12" i="1"/>
  <c r="J13" i="1"/>
  <c r="J4" i="1"/>
  <c r="J5" i="1"/>
  <c r="J78" i="1" l="1"/>
  <c r="J79" i="1"/>
  <c r="J80" i="1"/>
  <c r="J81" i="1"/>
  <c r="J82" i="1"/>
  <c r="J75" i="1"/>
  <c r="J76" i="1"/>
  <c r="J77" i="1"/>
  <c r="J74" i="1"/>
  <c r="J73" i="1"/>
  <c r="J72" i="1"/>
  <c r="J71" i="1"/>
  <c r="J70" i="1"/>
  <c r="J69" i="1"/>
  <c r="J68" i="1"/>
  <c r="J67" i="1"/>
  <c r="J18" i="1" l="1"/>
  <c r="J3" i="1" l="1"/>
  <c r="J6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H60" authorId="0" shapeId="0" xr:uid="{541FD600-EA2E-468A-8681-4ACCAB1A958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11 tonnes à l'origine sur cette commande.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K18" authorId="0" shapeId="0" xr:uid="{96EF153F-A238-4427-9E01-AE5060A3E3C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K19" authorId="0" shapeId="0" xr:uid="{772E45DF-0B14-4892-8D4F-D768B148F049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K20" authorId="0" shapeId="0" xr:uid="{2CB74D25-E5FE-456E-8082-FB82CAF5AFF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K24" authorId="0" shapeId="0" xr:uid="{1A0FCCB7-54A2-45A0-BD57-85CAA629A99D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  <comment ref="J29" authorId="0" shapeId="0" xr:uid="{B19EDF60-DD7F-4486-9923-1BC6A5DAA19C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J30" authorId="0" shapeId="0" xr:uid="{33B4A3B0-A210-43AD-A1E0-2FFF2700516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J31" authorId="0" shapeId="0" xr:uid="{BEF0841C-F7E2-4AC2-A9FB-22B8DE6F523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J35" authorId="0" shapeId="0" xr:uid="{BA538C32-7B5F-4AA8-A51A-FF22DB5AB6C0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K18" authorId="0" shapeId="0" xr:uid="{F424CCEC-7C92-4996-8EAA-750E292A5E3D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L18" authorId="0" shapeId="0" xr:uid="{50D9D2FE-0680-4977-81B3-96622E16DF16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K19" authorId="0" shapeId="0" xr:uid="{9B3D248C-0ACA-4012-BA0B-835A487FC16F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L19" authorId="0" shapeId="0" xr:uid="{28CD5262-D69E-4F1A-999F-0A8AA5AC77D5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K20" authorId="0" shapeId="0" xr:uid="{56E03FBD-E196-4B75-B75F-12A7EFBD67BE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L20" authorId="0" shapeId="0" xr:uid="{DB9DBE93-1A7D-4246-BFBB-520032E1304D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K24" authorId="0" shapeId="0" xr:uid="{249C7E4B-C0CF-4520-81B0-CFD12D2BDC96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  <comment ref="L24" authorId="0" shapeId="0" xr:uid="{27F1F56D-F427-4709-A4F5-53DCC8F0D8FE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  <comment ref="J29" authorId="0" shapeId="0" xr:uid="{1B52EDA6-6CAA-4E57-B7D1-8BEDA1442311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J30" authorId="0" shapeId="0" xr:uid="{30B84116-1706-491C-938A-3809B8F87CEB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J31" authorId="0" shapeId="0" xr:uid="{33DC591F-A9FB-43F0-83EB-4BA025EDEC02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J35" authorId="0" shapeId="0" xr:uid="{2E9E7125-B816-4399-AA56-7C3F614DA10D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</commentList>
</comments>
</file>

<file path=xl/sharedStrings.xml><?xml version="1.0" encoding="utf-8"?>
<sst xmlns="http://schemas.openxmlformats.org/spreadsheetml/2006/main" count="2240" uniqueCount="410">
  <si>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</si>
  <si>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</si>
  <si>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</si>
  <si>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</si>
  <si>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</si>
  <si>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</si>
  <si>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</si>
  <si>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</si>
  <si>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</si>
  <si>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</si>
  <si>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</si>
  <si>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</si>
  <si>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</si>
  <si>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</si>
  <si>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Année Mois Initiale</t>
  </si>
  <si>
    <t>Nouvelle date</t>
  </si>
  <si>
    <t>Année Mois Report</t>
  </si>
  <si>
    <t>Accepté
O/N</t>
  </si>
  <si>
    <t>Finalité</t>
  </si>
  <si>
    <t>Décision UKAD</t>
  </si>
  <si>
    <t>Commentaires</t>
  </si>
  <si>
    <t>commentaire 2</t>
  </si>
  <si>
    <t>HHI</t>
  </si>
  <si>
    <t>OTTO FUCHS</t>
  </si>
  <si>
    <t>PF05B000005</t>
  </si>
  <si>
    <t>Rond Ø150 Otto Fuchs Beta - Multiple</t>
  </si>
  <si>
    <t>report</t>
  </si>
  <si>
    <t>NON</t>
  </si>
  <si>
    <t>Conbid</t>
  </si>
  <si>
    <t>PF05S000531</t>
  </si>
  <si>
    <t>Rond Ø200 Otto Fuchs x 35,49 Kg</t>
  </si>
  <si>
    <t>PF05S000505</t>
  </si>
  <si>
    <t>Rond Ø250 OTTO FUCHS X 32,40Kg</t>
  </si>
  <si>
    <t>PF05S000508</t>
  </si>
  <si>
    <t>Rond Ø250 OTTO FUCHS X 116.99Kg</t>
  </si>
  <si>
    <t>PF05S000507</t>
  </si>
  <si>
    <t>Rond Ø250 OTTO FUCHS X 113.99Kg</t>
  </si>
  <si>
    <t>OUI</t>
  </si>
  <si>
    <t>Rond Ø250 OTTO FUCHS X 113.95Kg</t>
  </si>
  <si>
    <t>PF05S000528</t>
  </si>
  <si>
    <t>Rond Ø200 Otto Fuchs x 58,45 Kg</t>
  </si>
  <si>
    <t>Le poste 4 correspond au poste 3</t>
  </si>
  <si>
    <t>PLYMOUTH</t>
  </si>
  <si>
    <t>PF05PL00004</t>
  </si>
  <si>
    <t>Rond Ø209.5  PLYMOUTH</t>
  </si>
  <si>
    <t>non</t>
  </si>
  <si>
    <t>4432 kg expédié en S 16/RESTE 2372 kg</t>
  </si>
  <si>
    <t>PF05PL00002</t>
  </si>
  <si>
    <t>Rond Ø200 PLYMOUTH</t>
  </si>
  <si>
    <t>PF05PL00001</t>
  </si>
  <si>
    <t>Rond Ø223 PLYMOUTH</t>
  </si>
  <si>
    <t>PO# 8901.</t>
  </si>
  <si>
    <t xml:space="preserve">non </t>
  </si>
  <si>
    <t>PF05PL00003</t>
  </si>
  <si>
    <t>Rond Ø180 PLYMOUTH</t>
  </si>
  <si>
    <t>LKR</t>
  </si>
  <si>
    <t xml:space="preserve"> PA25418</t>
  </si>
  <si>
    <t>PAMIERS</t>
  </si>
  <si>
    <t>T0518LB280</t>
  </si>
  <si>
    <t>TA6V STD DIA 280 UKAD mini 935KG</t>
  </si>
  <si>
    <t xml:space="preserve"> $30,50 </t>
  </si>
  <si>
    <t xml:space="preserve"> $114 192,00 </t>
  </si>
  <si>
    <t>annulation</t>
  </si>
  <si>
    <t>O</t>
  </si>
  <si>
    <t>Accord</t>
  </si>
  <si>
    <t>Accord XDE par mail</t>
  </si>
  <si>
    <t xml:space="preserve"> PA25531</t>
  </si>
  <si>
    <t xml:space="preserve"> PA26554</t>
  </si>
  <si>
    <t>TA6V STD DIA 280 UKAD mini 936KG</t>
  </si>
  <si>
    <t>AEXV</t>
  </si>
  <si>
    <t>Non prélevé</t>
  </si>
  <si>
    <t xml:space="preserve"> PA26446</t>
  </si>
  <si>
    <t>T0518LB180</t>
  </si>
  <si>
    <t>TA6V STD DIA 180  UKAD</t>
  </si>
  <si>
    <t xml:space="preserve"> $32,00 </t>
  </si>
  <si>
    <t xml:space="preserve"> $88 000,00 </t>
  </si>
  <si>
    <t>Old</t>
  </si>
  <si>
    <t>PA26460</t>
  </si>
  <si>
    <t>AEXW</t>
  </si>
  <si>
    <t>PA26556</t>
  </si>
  <si>
    <t>T0500LB200</t>
  </si>
  <si>
    <t>TA6V STD DIA 200 UKAD (T500)</t>
  </si>
  <si>
    <t>AEXZ</t>
  </si>
  <si>
    <t xml:space="preserve"> PA26459</t>
  </si>
  <si>
    <t>PA26433</t>
  </si>
  <si>
    <t>T0600LB110</t>
  </si>
  <si>
    <t>TA6V ELI UKAD DIA 110 MM</t>
  </si>
  <si>
    <r>
      <t xml:space="preserve">En attente retour XDE le 11/02/20
VU XDE : PRENDRE STOCK UTEXAM
</t>
    </r>
    <r>
      <rPr>
        <sz val="11"/>
        <color rgb="FFFF9900"/>
        <rFont val="Calibri"/>
        <family val="2"/>
        <scheme val="minor"/>
      </rPr>
      <t>AEAQ111 184KG AEAQ112 204KG AEAQ121 202KG AEAQ131 204KG EXP LE XX</t>
    </r>
  </si>
  <si>
    <t>stock UTEXAM : attente retour XDE pour prise sur stock (11/02/20)</t>
  </si>
  <si>
    <t>PA26461</t>
  </si>
  <si>
    <t>AEXY</t>
  </si>
  <si>
    <t>PA26484</t>
  </si>
  <si>
    <t>T0500LP650X305S</t>
  </si>
  <si>
    <t>TA6V PLAT 650*305 USINE MINI 1020KG</t>
  </si>
  <si>
    <t>AEZM</t>
  </si>
  <si>
    <t>PA26557</t>
  </si>
  <si>
    <t>T0518LB330</t>
  </si>
  <si>
    <t>TA6V STD DIA 330 UKAD</t>
  </si>
  <si>
    <t>AEWJ1 1682KG (bug sap non remonté) AEWJ2 1912KG AEWJ3 1694KG EXP LE XX</t>
  </si>
  <si>
    <t>OK</t>
  </si>
  <si>
    <t>PA27970</t>
  </si>
  <si>
    <t>T0518LB200</t>
  </si>
  <si>
    <t>TA6V STD DIA 200 UKAD</t>
  </si>
  <si>
    <t>AEZO</t>
  </si>
  <si>
    <t>PA26464</t>
  </si>
  <si>
    <t>AEYZ</t>
  </si>
  <si>
    <t>PA28182</t>
  </si>
  <si>
    <t>AEXL</t>
  </si>
  <si>
    <t>Labo prévu le 29/05</t>
  </si>
  <si>
    <t xml:space="preserve"> PA27102</t>
  </si>
  <si>
    <t>T0517LB330</t>
  </si>
  <si>
    <t>TA6V STD DIA 330 UKAD BETA</t>
  </si>
  <si>
    <t xml:space="preserve"> $167 750,00 </t>
  </si>
  <si>
    <t>PA26485</t>
  </si>
  <si>
    <t>AEZN</t>
  </si>
  <si>
    <t>SBS</t>
  </si>
  <si>
    <t>BOHLER</t>
  </si>
  <si>
    <t>PF05S000067</t>
  </si>
  <si>
    <t>L531 RD 170,00 R/L Conbid/UKAD</t>
  </si>
  <si>
    <t>PF05S000060</t>
  </si>
  <si>
    <t>L531 RD 152,40 mults 84,5 KG Conbid/UKAD</t>
  </si>
  <si>
    <t>old report</t>
  </si>
  <si>
    <t>PF05S000068</t>
  </si>
  <si>
    <t>L531 RD 152,40 R/L Conbid/UKAD</t>
  </si>
  <si>
    <t>PF05S000065</t>
  </si>
  <si>
    <t>L531 RD 127,00 R/L Conbid/UKAD</t>
  </si>
  <si>
    <t>PF05B000102</t>
  </si>
  <si>
    <t>L531 RD 254,00 mults 207,5 KG Conbid/UKA</t>
  </si>
  <si>
    <t>PF05S000061</t>
  </si>
  <si>
    <t>L531 RD 228,60 R/L Conbid/UKAD</t>
  </si>
  <si>
    <t>PF05B000103</t>
  </si>
  <si>
    <t>L531 RD 300,00 R/L Conbid/UKAD</t>
  </si>
  <si>
    <t>PF05B000101</t>
  </si>
  <si>
    <t>L531 RD 300,00 mults 238 KG Conbid/UKAD</t>
  </si>
  <si>
    <t>livré partiellement</t>
  </si>
  <si>
    <t>AEXX en cours</t>
  </si>
  <si>
    <t>livré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</si>
  <si>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</si>
  <si>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</si>
  <si>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</si>
  <si>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</si>
  <si>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</si>
  <si>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</si>
  <si>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</si>
  <si>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</si>
  <si>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</si>
  <si>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</si>
  <si>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LISI</t>
  </si>
  <si>
    <t>PF05S000073</t>
  </si>
  <si>
    <t>ROND Ø130 POUR FDB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</si>
  <si>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</si>
  <si>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</si>
  <si>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</si>
  <si>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</si>
  <si>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PF05S000070</t>
  </si>
  <si>
    <t>ROND Ø140 POUR FDB</t>
  </si>
  <si>
    <t>PF05B000200</t>
  </si>
  <si>
    <t>ROND Ø200 BÉTA FDB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</si>
  <si>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</si>
  <si>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</si>
  <si>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</si>
  <si>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PF05S000071</t>
  </si>
  <si>
    <t>ROND Ø250 POUR FDB</t>
  </si>
  <si>
    <t>1440kg déjà expédié le 09/03 – manque 1 barre de AEVR (en cours)</t>
  </si>
  <si>
    <t>PA27736</t>
  </si>
  <si>
    <t>AEYW</t>
  </si>
  <si>
    <t>PA27104</t>
  </si>
  <si>
    <t>AEXP</t>
  </si>
  <si>
    <t xml:space="preserve"> PA27105</t>
  </si>
  <si>
    <t>AEXR</t>
  </si>
  <si>
    <t xml:space="preserve"> PA27531</t>
  </si>
  <si>
    <t xml:space="preserve"> PA27532</t>
  </si>
  <si>
    <t>PA28183</t>
  </si>
  <si>
    <t>AEZA</t>
  </si>
  <si>
    <t xml:space="preserve"> PA25542</t>
  </si>
  <si>
    <t>AEMN12 1002KG AEMN21 1022KG AEMN22 1036KG AEMN31 1008KG EXP LE XX</t>
  </si>
  <si>
    <t>Si pas de prise sur stock - OF Non lancé</t>
  </si>
  <si>
    <t xml:space="preserve"> PA27536</t>
  </si>
  <si>
    <t xml:space="preserve"> PA27586</t>
  </si>
  <si>
    <t xml:space="preserve"> PA27528</t>
  </si>
  <si>
    <t>Non lancé</t>
  </si>
  <si>
    <t xml:space="preserve"> PA27534</t>
  </si>
  <si>
    <t>PA27101</t>
  </si>
  <si>
    <t>T0500LB220</t>
  </si>
  <si>
    <t>TA6V STD DIA 220 UKAD</t>
  </si>
  <si>
    <t xml:space="preserve"> PA27535</t>
  </si>
  <si>
    <t xml:space="preserve"> PA28194</t>
  </si>
  <si>
    <t>T0500LB240</t>
  </si>
  <si>
    <t>TA6V STD DIA 240 UKAD</t>
  </si>
  <si>
    <t>PA26468</t>
  </si>
  <si>
    <t>AENC12 1012KG AENC21 1042KG AENC22 1052KG AENC31 1054KG EXP LE XX</t>
  </si>
  <si>
    <t xml:space="preserve"> PA28192</t>
  </si>
  <si>
    <t>T0518LB240</t>
  </si>
  <si>
    <t>AFBA</t>
  </si>
  <si>
    <t>PA26475</t>
  </si>
  <si>
    <t>AENP12 1020KG AENP21 1058KG AENP22 1102KG AENP31 1028KG EXP LE XX</t>
  </si>
  <si>
    <t xml:space="preserve"> $38,00 </t>
  </si>
  <si>
    <t xml:space="preserve"> $30 172,00 </t>
  </si>
  <si>
    <t>Accord oral IWR du 30/03/20</t>
  </si>
  <si>
    <t>PA26444</t>
  </si>
  <si>
    <t xml:space="preserve"> PA27527</t>
  </si>
  <si>
    <t>T0518LB125</t>
  </si>
  <si>
    <t>TA6V STD DIA 125 UKAD</t>
  </si>
  <si>
    <t>1/2 AESR</t>
  </si>
  <si>
    <t>LABO OK</t>
  </si>
  <si>
    <t>PA26445</t>
  </si>
  <si>
    <t xml:space="preserve"> PA27589</t>
  </si>
  <si>
    <t>PA26451</t>
  </si>
  <si>
    <t>PA26458</t>
  </si>
  <si>
    <t>PA25870</t>
  </si>
  <si>
    <t>PA26462</t>
  </si>
  <si>
    <t>PA26463</t>
  </si>
  <si>
    <t>PA26470</t>
  </si>
  <si>
    <t>AENR12 1016KG AENR21 1030KG AENR22 1038KG AENR31 1036KG EXP LE XX</t>
  </si>
  <si>
    <t>PA26466</t>
  </si>
  <si>
    <t>PA26469</t>
  </si>
  <si>
    <t>PA28034</t>
  </si>
  <si>
    <t xml:space="preserve"> PA27533</t>
  </si>
  <si>
    <t>PA26472</t>
  </si>
  <si>
    <t>PA26473</t>
  </si>
  <si>
    <t>PA26471</t>
  </si>
  <si>
    <t>AENE12 1048KG AENE21 1054KG AENE22 1066KG AENE31 1048KG EXP LE XX</t>
  </si>
  <si>
    <t>PA27730</t>
  </si>
  <si>
    <t>Voir les barres ACMR (sortie UTEXAM)</t>
  </si>
  <si>
    <t>PA26486</t>
  </si>
  <si>
    <t xml:space="preserve"> $30,95 </t>
  </si>
  <si>
    <t xml:space="preserve"> $170 225,00 </t>
  </si>
  <si>
    <t>PA27969</t>
  </si>
  <si>
    <t>PA26525</t>
  </si>
  <si>
    <t>PA26526</t>
  </si>
  <si>
    <t>PA26527</t>
  </si>
  <si>
    <t>PA27588</t>
  </si>
  <si>
    <t>PA26530</t>
  </si>
  <si>
    <t xml:space="preserve"> PA26453</t>
  </si>
  <si>
    <t>AEOC12 1002KG AEOC21 1040KG AEOC22 1052KG AEOC31 1058KG EXP LE XX</t>
  </si>
  <si>
    <t>PA26491</t>
  </si>
  <si>
    <t>PA27587</t>
  </si>
  <si>
    <t xml:space="preserve"> PA26454</t>
  </si>
  <si>
    <t xml:space="preserve"> PA27735</t>
  </si>
  <si>
    <t>PA27732</t>
  </si>
  <si>
    <t xml:space="preserve"> PA26455</t>
  </si>
  <si>
    <t xml:space="preserve"> PA26552</t>
  </si>
  <si>
    <t>T0518LB140</t>
  </si>
  <si>
    <t>TA6V STD DIA 140 UKAD</t>
  </si>
  <si>
    <t>AERJ121 294kg AERJ131 298kg AERJ211 308kg EXP LE XX</t>
  </si>
  <si>
    <t xml:space="preserve"> PA28219</t>
  </si>
  <si>
    <t>PA26487</t>
  </si>
  <si>
    <t>PA26936</t>
  </si>
  <si>
    <t xml:space="preserve"> PA26018</t>
  </si>
  <si>
    <t xml:space="preserve"> PA26456</t>
  </si>
  <si>
    <t>PA26529</t>
  </si>
  <si>
    <t>PA27968</t>
  </si>
  <si>
    <t xml:space="preserve"> PA26553</t>
  </si>
  <si>
    <t>PA26522</t>
  </si>
  <si>
    <t xml:space="preserve"> PA26532</t>
  </si>
  <si>
    <t>PA28033</t>
  </si>
  <si>
    <t xml:space="preserve"> PA26555</t>
  </si>
  <si>
    <t xml:space="preserve"> PA27106</t>
  </si>
  <si>
    <t>PA26931</t>
  </si>
  <si>
    <t>N/A</t>
  </si>
  <si>
    <t>AEYB en cours</t>
  </si>
  <si>
    <t>EN STOCK</t>
  </si>
  <si>
    <t>AEXK</t>
  </si>
  <si>
    <t>AEWL en cours</t>
  </si>
  <si>
    <t>470456-414582</t>
  </si>
  <si>
    <t>Rond 140</t>
  </si>
  <si>
    <t xml:space="preserve"> $34,50 </t>
  </si>
  <si>
    <t>N</t>
  </si>
  <si>
    <t>471106-415936</t>
  </si>
  <si>
    <t>Rond 250</t>
  </si>
  <si>
    <t>470455-419124</t>
  </si>
  <si>
    <t>Rond 130</t>
  </si>
  <si>
    <t>470458-426841</t>
  </si>
  <si>
    <t>Rond 200 béta</t>
  </si>
  <si>
    <t xml:space="preserve"> $31,00 </t>
  </si>
  <si>
    <t>Rond 160 LISI Safran</t>
  </si>
  <si>
    <t xml:space="preserve"> $28,30 </t>
  </si>
  <si>
    <t>SAFRAN : retard XDE et APN - prévu pour nov 19 et décalé suite à demande APN et XDE</t>
  </si>
  <si>
    <t>annulée</t>
  </si>
  <si>
    <t>PA26432</t>
  </si>
  <si>
    <t>T0518LB330B_4B</t>
  </si>
  <si>
    <t>TA6V STD DIA 330 UKAD MECA</t>
  </si>
  <si>
    <t>accord XDE par tél en conf call</t>
  </si>
  <si>
    <t>PA26431</t>
  </si>
  <si>
    <t>(Tous)</t>
  </si>
  <si>
    <t>Somme de Qté</t>
  </si>
  <si>
    <t>Étiquettes de colonnes</t>
  </si>
  <si>
    <t>Étiquettes de lignes</t>
  </si>
  <si>
    <t>2020-05</t>
  </si>
  <si>
    <t>2020-06</t>
  </si>
  <si>
    <t>2020-07</t>
  </si>
  <si>
    <t>2020-11</t>
  </si>
  <si>
    <t>2020-09</t>
  </si>
  <si>
    <t>2020-10</t>
  </si>
  <si>
    <t>2020-12</t>
  </si>
  <si>
    <t>2021-01</t>
  </si>
  <si>
    <t>Total général</t>
  </si>
  <si>
    <t>(vide)</t>
  </si>
  <si>
    <t>2022-01</t>
  </si>
  <si>
    <t>2021-10</t>
  </si>
  <si>
    <t>2021-02</t>
  </si>
  <si>
    <t>2021-04</t>
  </si>
  <si>
    <t>2021-09</t>
  </si>
  <si>
    <t>2021-06</t>
  </si>
  <si>
    <t>2021-07</t>
  </si>
  <si>
    <t>2021-12</t>
  </si>
  <si>
    <t>2021-03</t>
  </si>
  <si>
    <t>2021-05</t>
  </si>
  <si>
    <t>2021-11</t>
  </si>
  <si>
    <t>Somme de TotalYearlyQuantity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</si>
  <si>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</si>
  <si>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</si>
  <si>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</si>
  <si>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</si>
  <si>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</si>
  <si>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</si>
  <si>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</si>
  <si>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</si>
  <si>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</si>
  <si>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>A400M</t>
  </si>
  <si>
    <t>AIR-MULTI</t>
  </si>
  <si>
    <t>LA</t>
  </si>
  <si>
    <t>LR</t>
  </si>
  <si>
    <t>SA</t>
  </si>
  <si>
    <t>XWB</t>
  </si>
  <si>
    <t>Tonnes</t>
  </si>
  <si>
    <t>Réal</t>
  </si>
  <si>
    <t>Avril à Juin 2020</t>
  </si>
  <si>
    <t>Juillet à Décembre 2020</t>
  </si>
  <si>
    <t xml:space="preserve">Conbid </t>
  </si>
  <si>
    <t>Réalisé au 30/4</t>
  </si>
  <si>
    <t>Réalisé au 30/5</t>
  </si>
  <si>
    <t>Réalisé au 30/6</t>
  </si>
  <si>
    <t>Carnet au 30/4</t>
  </si>
  <si>
    <t>Annulation OK le 9/4</t>
  </si>
  <si>
    <t>Demande report OK le 9/4</t>
  </si>
  <si>
    <t>Demande initiale</t>
  </si>
  <si>
    <t>Annulation acceptée</t>
  </si>
  <si>
    <t>REPORT 2020</t>
  </si>
  <si>
    <t>report 2021</t>
  </si>
  <si>
    <t>REPORT 2022</t>
  </si>
  <si>
    <t>Besoin non confirmé</t>
  </si>
  <si>
    <t>en Kg</t>
  </si>
  <si>
    <t>(Plusieurs éléments)</t>
  </si>
  <si>
    <t>Juillet à Décembre</t>
  </si>
  <si>
    <t>Demande Report</t>
  </si>
  <si>
    <t>Demande Annulation</t>
  </si>
  <si>
    <t>Demande report</t>
  </si>
  <si>
    <t>Dont report 2021</t>
  </si>
  <si>
    <t>Demande annulation</t>
  </si>
  <si>
    <t>Réalisé au 31/5</t>
  </si>
  <si>
    <t>Réalisé au 31/6</t>
  </si>
  <si>
    <t>Hors Jeu</t>
  </si>
  <si>
    <t>Conbid (* dont 80 t report 2019)</t>
  </si>
  <si>
    <t>Demande report 2020</t>
  </si>
  <si>
    <t>Demande report 2021</t>
  </si>
  <si>
    <t>Visibilité ?</t>
  </si>
  <si>
    <t>Conbid initial</t>
  </si>
  <si>
    <t>Flux bloqué et autorisation Plymouth requise.</t>
  </si>
  <si>
    <t>Règle "Airbus-VSMPO juin inclus"</t>
  </si>
  <si>
    <t>Il resterait à accepter un report de :</t>
  </si>
  <si>
    <t>Total</t>
  </si>
  <si>
    <t>Consumer</t>
  </si>
  <si>
    <t>2020 Total Orders</t>
  </si>
  <si>
    <t>Ordered and delivered by Avril</t>
  </si>
  <si>
    <t>Cumul Delivered in May</t>
  </si>
  <si>
    <t>Cumul Delivered in June</t>
  </si>
  <si>
    <t>Remaining deliveries planned May - Dec</t>
  </si>
  <si>
    <t>Remaining deliveries for 2020</t>
  </si>
  <si>
    <t>Postponed to 2021</t>
  </si>
  <si>
    <t>In discussion</t>
  </si>
  <si>
    <t>Total deliveries planned in 2020</t>
  </si>
  <si>
    <t>Request for Cancellation</t>
  </si>
  <si>
    <t>In dispute
Products Available or in flow.</t>
  </si>
  <si>
    <t>700 kg livré, tout le reste en demande en annulation.</t>
  </si>
  <si>
    <t>Augmentation des reports sur 2021, et blocage des premeirs reports demandés en mai et juin..</t>
  </si>
  <si>
    <t>42,7 ?</t>
  </si>
  <si>
    <t>? Nouvel amendement reçu le23/6</t>
  </si>
  <si>
    <t>Bohler</t>
  </si>
  <si>
    <t>A&amp;D</t>
  </si>
  <si>
    <t>To be delivered from July to December 2020</t>
  </si>
  <si>
    <t>?</t>
  </si>
  <si>
    <t>P 2020</t>
  </si>
  <si>
    <t>R+P</t>
  </si>
  <si>
    <t>Livré</t>
  </si>
  <si>
    <t>TO be delivered in 2021</t>
  </si>
  <si>
    <t>Material already in flow, without commitments in 2020</t>
  </si>
  <si>
    <t>Delivered in 2020 
(End of June)</t>
  </si>
  <si>
    <t>To be delivered in 2021</t>
  </si>
  <si>
    <t>To be delivered in 2022.</t>
  </si>
  <si>
    <t xml:space="preserve">Demand of cancelation  </t>
  </si>
  <si>
    <t>Material already in flow, without commitment in 2020</t>
  </si>
  <si>
    <t>Validé</t>
  </si>
  <si>
    <t>67 tonnes en cours avec livraison 2021, dont 30 tonnes  en Janvier</t>
  </si>
  <si>
    <t>52 tonnes en flux + 3 lingots Spécifique</t>
  </si>
  <si>
    <t>+ 1 beta Shade 2</t>
  </si>
  <si>
    <t>+ 2 lingots K15 S</t>
  </si>
  <si>
    <t>+ 3 lingots  KO5L</t>
  </si>
  <si>
    <t>+1 lingot K05H</t>
  </si>
  <si>
    <t>Coût Matière</t>
  </si>
  <si>
    <t>Impact stock Lingots spécifique à UKAD</t>
  </si>
  <si>
    <t>Impact DP en flux ou en stock , coût des lingots correspondants, avec Pamiers.</t>
  </si>
  <si>
    <t>Lingots</t>
  </si>
  <si>
    <t>Dp</t>
  </si>
  <si>
    <t>Pds Lingots</t>
  </si>
  <si>
    <t>Global Y compris A&amp;D</t>
  </si>
  <si>
    <t>Global hors flux avec A&amp;D Pamiers</t>
  </si>
  <si>
    <t>Perte CA UKTMP</t>
  </si>
  <si>
    <t xml:space="preserve">Material already in flow, without commitment in 2020 </t>
  </si>
  <si>
    <t>Part Material expected for delivery in December.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</si>
</sst>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\-\ ##"/>
    <numFmt numFmtId="165" formatCode="0&quot; t&quot;"/>
    <numFmt numFmtId="166" formatCode="0.0&quot; t&quot;"/>
    <numFmt numFmtId="167" formatCode="0.0"/>
    <numFmt numFmtId="168" formatCode="#,##0&quot; k$&quot;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990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993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CC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</cellStyleXfs>
  <cellXfs count="3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6" xfId="0" applyFont="1" applyBorder="1" applyAlignment="1">
      <alignment vertical="top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vertical="center"/>
    </xf>
    <xf numFmtId="0" fontId="1" fillId="0" borderId="0" xfId="0" applyFont="1" applyFill="1"/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1" xfId="0" applyFill="1" applyBorder="1"/>
    <xf numFmtId="0" fontId="0" fillId="0" borderId="13" xfId="0" applyFill="1" applyBorder="1"/>
    <xf numFmtId="0" fontId="0" fillId="0" borderId="14" xfId="0" applyFill="1" applyBorder="1"/>
    <xf numFmtId="0" fontId="0" fillId="2" borderId="10" xfId="0" applyFill="1" applyBorder="1"/>
    <xf numFmtId="0" fontId="0" fillId="2" borderId="17" xfId="0" applyFill="1" applyBorder="1"/>
    <xf numFmtId="0" fontId="9" fillId="2" borderId="5" xfId="0" applyFont="1" applyFill="1" applyBorder="1"/>
    <xf numFmtId="0" fontId="0" fillId="2" borderId="18" xfId="0" applyFill="1" applyBorder="1"/>
    <xf numFmtId="0" fontId="9" fillId="2" borderId="4" xfId="0" applyFont="1" applyFill="1" applyBorder="1"/>
    <xf numFmtId="0" fontId="0" fillId="2" borderId="19" xfId="0" applyFill="1" applyBorder="1"/>
    <xf numFmtId="0" fontId="9" fillId="2" borderId="9" xfId="0" applyFont="1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4" fontId="4" fillId="5" borderId="7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/>
    </xf>
    <xf numFmtId="0" fontId="13" fillId="0" borderId="18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0" borderId="4" xfId="3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" fontId="13" fillId="0" borderId="4" xfId="2" applyNumberFormat="1" applyFont="1" applyBorder="1" applyAlignment="1">
      <alignment horizontal="center" vertical="center" wrapText="1"/>
    </xf>
    <xf numFmtId="1" fontId="13" fillId="6" borderId="4" xfId="2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13" fillId="0" borderId="4" xfId="2" applyFont="1" applyBorder="1" applyAlignment="1">
      <alignment vertical="center" wrapText="1"/>
    </xf>
    <xf numFmtId="14" fontId="13" fillId="6" borderId="4" xfId="2" applyNumberFormat="1" applyFont="1" applyFill="1" applyBorder="1" applyAlignment="1">
      <alignment horizontal="center" vertical="center" wrapText="1"/>
    </xf>
    <xf numFmtId="14" fontId="3" fillId="7" borderId="4" xfId="2" applyNumberFormat="1" applyFont="1" applyFill="1" applyBorder="1" applyAlignment="1">
      <alignment horizontal="center" vertical="center" wrapText="1"/>
    </xf>
    <xf numFmtId="0" fontId="0" fillId="0" borderId="18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 wrapText="1"/>
    </xf>
    <xf numFmtId="14" fontId="13" fillId="0" borderId="4" xfId="3" applyNumberFormat="1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9" fillId="0" borderId="16" xfId="2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0" fontId="13" fillId="0" borderId="4" xfId="2" applyFont="1" applyBorder="1" applyAlignment="1">
      <alignment horizontal="center" vertical="center" wrapText="1"/>
    </xf>
    <xf numFmtId="14" fontId="13" fillId="0" borderId="4" xfId="2" applyNumberFormat="1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/>
    </xf>
    <xf numFmtId="0" fontId="19" fillId="0" borderId="25" xfId="2" applyFont="1" applyBorder="1" applyAlignment="1">
      <alignment vertical="center" wrapText="1"/>
    </xf>
    <xf numFmtId="0" fontId="17" fillId="0" borderId="9" xfId="2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17" fillId="0" borderId="4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6" xfId="2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3" fillId="0" borderId="4" xfId="0" applyFont="1" applyBorder="1"/>
    <xf numFmtId="0" fontId="7" fillId="0" borderId="15" xfId="0" applyFont="1" applyBorder="1" applyAlignment="1">
      <alignment vertical="center"/>
    </xf>
    <xf numFmtId="0" fontId="15" fillId="0" borderId="4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/>
    </xf>
    <xf numFmtId="0" fontId="7" fillId="0" borderId="26" xfId="2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13" fillId="0" borderId="1" xfId="2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/>
    </xf>
    <xf numFmtId="0" fontId="13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" fillId="0" borderId="4" xfId="0" applyFont="1" applyBorder="1"/>
    <xf numFmtId="0" fontId="13" fillId="0" borderId="1" xfId="3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4" fontId="1" fillId="0" borderId="4" xfId="0" applyNumberFormat="1" applyFont="1" applyBorder="1"/>
    <xf numFmtId="0" fontId="15" fillId="0" borderId="1" xfId="0" applyFont="1" applyBorder="1" applyAlignment="1">
      <alignment horizontal="center" vertical="center"/>
    </xf>
    <xf numFmtId="4" fontId="1" fillId="0" borderId="0" xfId="0" applyNumberFormat="1" applyFont="1" applyBorder="1"/>
    <xf numFmtId="0" fontId="1" fillId="0" borderId="0" xfId="0" applyFont="1" applyBorder="1"/>
    <xf numFmtId="1" fontId="13" fillId="0" borderId="1" xfId="2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/>
    </xf>
    <xf numFmtId="1" fontId="13" fillId="0" borderId="3" xfId="2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1" fontId="13" fillId="6" borderId="1" xfId="2" applyNumberFormat="1" applyFont="1" applyFill="1" applyBorder="1" applyAlignment="1">
      <alignment horizontal="center" vertical="center" wrapText="1"/>
    </xf>
    <xf numFmtId="1" fontId="13" fillId="6" borderId="2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/>
    </xf>
    <xf numFmtId="14" fontId="13" fillId="6" borderId="1" xfId="2" applyNumberFormat="1" applyFont="1" applyFill="1" applyBorder="1" applyAlignment="1">
      <alignment horizontal="center" vertical="center" wrapText="1"/>
    </xf>
    <xf numFmtId="14" fontId="13" fillId="6" borderId="2" xfId="2" applyNumberFormat="1" applyFont="1" applyFill="1" applyBorder="1" applyAlignment="1">
      <alignment horizontal="center" vertical="center" wrapText="1"/>
    </xf>
    <xf numFmtId="14" fontId="3" fillId="7" borderId="0" xfId="2" applyNumberFormat="1" applyFont="1" applyFill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/>
    <xf numFmtId="0" fontId="19" fillId="0" borderId="1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1" fillId="0" borderId="15" xfId="0" applyFont="1" applyBorder="1"/>
    <xf numFmtId="0" fontId="1" fillId="0" borderId="26" xfId="0" applyFont="1" applyBorder="1"/>
    <xf numFmtId="0" fontId="0" fillId="0" borderId="1" xfId="2" applyFont="1" applyBorder="1" applyAlignment="1">
      <alignment vertical="center" wrapText="1"/>
    </xf>
    <xf numFmtId="0" fontId="1" fillId="0" borderId="25" xfId="0" applyFont="1" applyBorder="1"/>
    <xf numFmtId="0" fontId="16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22" fillId="0" borderId="16" xfId="2" applyFont="1" applyBorder="1" applyAlignment="1">
      <alignment vertical="center" wrapText="1"/>
    </xf>
    <xf numFmtId="0" fontId="17" fillId="0" borderId="0" xfId="2" applyFont="1" applyBorder="1" applyAlignment="1">
      <alignment horizontal="center" vertical="center" wrapText="1"/>
    </xf>
    <xf numFmtId="0" fontId="1" fillId="0" borderId="9" xfId="0" applyFont="1" applyBorder="1"/>
    <xf numFmtId="0" fontId="0" fillId="0" borderId="0" xfId="0" applyBorder="1"/>
    <xf numFmtId="14" fontId="13" fillId="6" borderId="0" xfId="2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/>
    <xf numFmtId="0" fontId="15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21" fillId="0" borderId="16" xfId="2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" fillId="0" borderId="5" xfId="0" applyFont="1" applyBorder="1"/>
    <xf numFmtId="14" fontId="17" fillId="0" borderId="9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21" fillId="0" borderId="26" xfId="2" applyFont="1" applyBorder="1" applyAlignment="1">
      <alignment vertical="center" wrapText="1"/>
    </xf>
    <xf numFmtId="0" fontId="24" fillId="2" borderId="4" xfId="0" applyFont="1" applyFill="1" applyBorder="1"/>
    <xf numFmtId="0" fontId="7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/>
    <xf numFmtId="0" fontId="23" fillId="0" borderId="4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8" fillId="0" borderId="28" xfId="2" applyFont="1" applyBorder="1" applyAlignment="1">
      <alignment vertical="center" wrapText="1"/>
    </xf>
    <xf numFmtId="0" fontId="16" fillId="0" borderId="0" xfId="2" applyFont="1" applyBorder="1" applyAlignment="1">
      <alignment vertical="center" wrapText="1"/>
    </xf>
    <xf numFmtId="0" fontId="7" fillId="0" borderId="28" xfId="2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9" fillId="0" borderId="27" xfId="2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0" fontId="19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/>
    </xf>
    <xf numFmtId="0" fontId="21" fillId="0" borderId="15" xfId="2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15" xfId="2" applyFont="1" applyBorder="1" applyAlignment="1">
      <alignment vertical="center" wrapText="1"/>
    </xf>
    <xf numFmtId="14" fontId="17" fillId="0" borderId="5" xfId="2" applyNumberFormat="1" applyFont="1" applyBorder="1" applyAlignment="1">
      <alignment horizontal="center" vertical="center" wrapText="1"/>
    </xf>
    <xf numFmtId="166" fontId="0" fillId="0" borderId="0" xfId="0" applyNumberFormat="1"/>
    <xf numFmtId="14" fontId="0" fillId="8" borderId="4" xfId="0" applyNumberFormat="1" applyFill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3" fillId="7" borderId="1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1" fontId="13" fillId="0" borderId="9" xfId="2" applyNumberFormat="1" applyFont="1" applyBorder="1" applyAlignment="1">
      <alignment horizontal="center" vertical="center" wrapText="1"/>
    </xf>
    <xf numFmtId="1" fontId="13" fillId="6" borderId="9" xfId="2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13" fillId="0" borderId="9" xfId="2" applyFont="1" applyBorder="1" applyAlignment="1">
      <alignment vertical="center" wrapText="1"/>
    </xf>
    <xf numFmtId="14" fontId="13" fillId="6" borderId="9" xfId="2" applyNumberFormat="1" applyFont="1" applyFill="1" applyBorder="1" applyAlignment="1">
      <alignment horizontal="center" vertical="center" wrapText="1"/>
    </xf>
    <xf numFmtId="14" fontId="3" fillId="7" borderId="9" xfId="2" applyNumberFormat="1" applyFont="1" applyFill="1" applyBorder="1" applyAlignment="1">
      <alignment horizontal="center" vertical="center" wrapText="1"/>
    </xf>
    <xf numFmtId="0" fontId="0" fillId="0" borderId="19" xfId="2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13" fillId="0" borderId="29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13" fillId="0" borderId="30" xfId="3" applyFont="1" applyBorder="1" applyAlignment="1">
      <alignment vertical="center"/>
    </xf>
    <xf numFmtId="1" fontId="13" fillId="0" borderId="30" xfId="2" applyNumberFormat="1" applyFont="1" applyBorder="1" applyAlignment="1">
      <alignment horizontal="center" vertical="center" wrapText="1"/>
    </xf>
    <xf numFmtId="1" fontId="13" fillId="6" borderId="30" xfId="2" applyNumberFormat="1" applyFont="1" applyFill="1" applyBorder="1" applyAlignment="1">
      <alignment horizontal="center" vertical="center" wrapText="1"/>
    </xf>
    <xf numFmtId="14" fontId="0" fillId="0" borderId="30" xfId="0" applyNumberFormat="1" applyBorder="1" applyAlignment="1">
      <alignment horizontal="center" vertical="center"/>
    </xf>
    <xf numFmtId="0" fontId="13" fillId="0" borderId="30" xfId="2" applyFont="1" applyBorder="1" applyAlignment="1">
      <alignment vertical="center" wrapText="1"/>
    </xf>
    <xf numFmtId="14" fontId="13" fillId="6" borderId="30" xfId="2" applyNumberFormat="1" applyFont="1" applyFill="1" applyBorder="1" applyAlignment="1">
      <alignment horizontal="center" vertical="center" wrapText="1"/>
    </xf>
    <xf numFmtId="14" fontId="3" fillId="7" borderId="30" xfId="2" applyNumberFormat="1" applyFont="1" applyFill="1" applyBorder="1" applyAlignment="1">
      <alignment horizontal="center" vertical="center" wrapText="1"/>
    </xf>
    <xf numFmtId="0" fontId="0" fillId="0" borderId="29" xfId="2" applyFont="1" applyBorder="1" applyAlignment="1">
      <alignment horizontal="center" vertical="center"/>
    </xf>
    <xf numFmtId="14" fontId="17" fillId="0" borderId="30" xfId="2" applyNumberFormat="1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3" fillId="0" borderId="5" xfId="3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 wrapText="1"/>
    </xf>
    <xf numFmtId="1" fontId="13" fillId="6" borderId="5" xfId="2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vertical="center" wrapText="1"/>
    </xf>
    <xf numFmtId="14" fontId="13" fillId="6" borderId="5" xfId="2" applyNumberFormat="1" applyFont="1" applyFill="1" applyBorder="1" applyAlignment="1">
      <alignment horizontal="center" vertical="center" wrapText="1"/>
    </xf>
    <xf numFmtId="14" fontId="3" fillId="7" borderId="5" xfId="2" applyNumberFormat="1" applyFont="1" applyFill="1" applyBorder="1" applyAlignment="1">
      <alignment horizontal="center" vertical="center" wrapText="1"/>
    </xf>
    <xf numFmtId="0" fontId="0" fillId="0" borderId="17" xfId="2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1" fontId="9" fillId="2" borderId="5" xfId="0" applyNumberFormat="1" applyFont="1" applyFill="1" applyBorder="1"/>
    <xf numFmtId="1" fontId="9" fillId="2" borderId="4" xfId="0" applyNumberFormat="1" applyFont="1" applyFill="1" applyBorder="1"/>
    <xf numFmtId="1" fontId="9" fillId="2" borderId="9" xfId="0" applyNumberFormat="1" applyFont="1" applyFill="1" applyBorder="1"/>
    <xf numFmtId="1" fontId="0" fillId="0" borderId="13" xfId="0" applyNumberFormat="1" applyFill="1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0" fontId="1" fillId="9" borderId="2" xfId="0" applyFont="1" applyFill="1" applyBorder="1"/>
    <xf numFmtId="1" fontId="0" fillId="0" borderId="0" xfId="0" applyNumberFormat="1"/>
    <xf numFmtId="1" fontId="0" fillId="0" borderId="23" xfId="0" applyNumberFormat="1" applyBorder="1"/>
    <xf numFmtId="1" fontId="0" fillId="0" borderId="24" xfId="0" applyNumberFormat="1" applyBorder="1"/>
    <xf numFmtId="1" fontId="0" fillId="0" borderId="20" xfId="0" applyNumberFormat="1" applyBorder="1"/>
    <xf numFmtId="1" fontId="3" fillId="0" borderId="20" xfId="0" applyNumberFormat="1" applyFont="1" applyBorder="1"/>
    <xf numFmtId="0" fontId="26" fillId="0" borderId="13" xfId="0" applyFont="1" applyFill="1" applyBorder="1"/>
    <xf numFmtId="1" fontId="0" fillId="0" borderId="13" xfId="0" applyNumberFormat="1" applyFont="1" applyFill="1" applyBorder="1"/>
    <xf numFmtId="1" fontId="0" fillId="0" borderId="5" xfId="0" applyNumberFormat="1" applyFont="1" applyFill="1" applyBorder="1"/>
    <xf numFmtId="1" fontId="0" fillId="0" borderId="4" xfId="0" applyNumberFormat="1" applyFont="1" applyFill="1" applyBorder="1"/>
    <xf numFmtId="1" fontId="0" fillId="0" borderId="9" xfId="0" applyNumberFormat="1" applyFont="1" applyFill="1" applyBorder="1"/>
    <xf numFmtId="0" fontId="3" fillId="0" borderId="0" xfId="0" applyFont="1" applyBorder="1"/>
    <xf numFmtId="0" fontId="0" fillId="0" borderId="0" xfId="0" applyFill="1" applyBorder="1" applyAlignment="1">
      <alignment wrapText="1"/>
    </xf>
    <xf numFmtId="167" fontId="0" fillId="0" borderId="0" xfId="0" applyNumberFormat="1" applyBorder="1"/>
    <xf numFmtId="167" fontId="0" fillId="0" borderId="0" xfId="0" applyNumberFormat="1"/>
    <xf numFmtId="0" fontId="0" fillId="10" borderId="22" xfId="0" applyFill="1" applyBorder="1"/>
    <xf numFmtId="0" fontId="0" fillId="10" borderId="23" xfId="0" applyFill="1" applyBorder="1"/>
    <xf numFmtId="0" fontId="0" fillId="10" borderId="24" xfId="0" applyFill="1" applyBorder="1"/>
    <xf numFmtId="1" fontId="27" fillId="0" borderId="23" xfId="0" applyNumberFormat="1" applyFont="1" applyBorder="1"/>
    <xf numFmtId="1" fontId="27" fillId="0" borderId="24" xfId="0" applyNumberFormat="1" applyFont="1" applyBorder="1"/>
    <xf numFmtId="1" fontId="27" fillId="0" borderId="22" xfId="0" applyNumberFormat="1" applyFont="1" applyBorder="1"/>
    <xf numFmtId="1" fontId="0" fillId="0" borderId="22" xfId="0" applyNumberFormat="1" applyFont="1" applyBorder="1"/>
    <xf numFmtId="1" fontId="0" fillId="0" borderId="23" xfId="0" applyNumberFormat="1" applyFont="1" applyBorder="1"/>
    <xf numFmtId="1" fontId="0" fillId="0" borderId="24" xfId="0" applyNumberFormat="1" applyFont="1" applyBorder="1"/>
    <xf numFmtId="1" fontId="28" fillId="0" borderId="23" xfId="0" applyNumberFormat="1" applyFont="1" applyBorder="1"/>
    <xf numFmtId="1" fontId="14" fillId="0" borderId="23" xfId="0" applyNumberFormat="1" applyFont="1" applyBorder="1"/>
    <xf numFmtId="1" fontId="29" fillId="0" borderId="23" xfId="0" applyNumberFormat="1" applyFont="1" applyBorder="1"/>
    <xf numFmtId="1" fontId="0" fillId="0" borderId="22" xfId="0" applyNumberFormat="1" applyBorder="1"/>
    <xf numFmtId="1" fontId="14" fillId="0" borderId="22" xfId="0" applyNumberFormat="1" applyFont="1" applyBorder="1"/>
    <xf numFmtId="1" fontId="28" fillId="0" borderId="24" xfId="0" applyNumberFormat="1" applyFont="1" applyBorder="1"/>
    <xf numFmtId="1" fontId="29" fillId="0" borderId="24" xfId="0" applyNumberFormat="1" applyFont="1" applyBorder="1"/>
    <xf numFmtId="167" fontId="0" fillId="0" borderId="0" xfId="0" quotePrefix="1" applyNumberFormat="1" applyBorder="1"/>
    <xf numFmtId="0" fontId="0" fillId="0" borderId="0" xfId="0" quotePrefix="1"/>
    <xf numFmtId="168" fontId="0" fillId="0" borderId="0" xfId="0" applyNumberFormat="1"/>
    <xf numFmtId="1" fontId="3" fillId="0" borderId="23" xfId="0" applyNumberFormat="1" applyFont="1" applyBorder="1"/>
    <xf numFmtId="168" fontId="3" fillId="0" borderId="0" xfId="0" applyNumberFormat="1" applyFont="1"/>
    <xf numFmtId="0" fontId="3" fillId="0" borderId="0" xfId="0" applyFont="1" applyAlignment="1">
      <alignment wrapText="1"/>
    </xf>
    <xf numFmtId="0" fontId="24" fillId="11" borderId="20" xfId="0" applyFont="1" applyFill="1" applyBorder="1" applyAlignment="1">
      <alignment wrapText="1"/>
    </xf>
    <xf numFmtId="1" fontId="24" fillId="11" borderId="22" xfId="0" applyNumberFormat="1" applyFont="1" applyFill="1" applyBorder="1"/>
    <xf numFmtId="1" fontId="24" fillId="11" borderId="23" xfId="0" applyNumberFormat="1" applyFont="1" applyFill="1" applyBorder="1"/>
    <xf numFmtId="1" fontId="24" fillId="11" borderId="24" xfId="0" applyNumberFormat="1" applyFont="1" applyFill="1" applyBorder="1"/>
    <xf numFmtId="1" fontId="24" fillId="11" borderId="20" xfId="0" applyNumberFormat="1" applyFont="1" applyFill="1" applyBorder="1"/>
    <xf numFmtId="1" fontId="14" fillId="0" borderId="20" xfId="0" applyNumberFormat="1" applyFont="1" applyBorder="1"/>
  </cellXfs>
  <cellStyles count="4">
    <cellStyle name="Normal" xfId="0" builtinId="0"/>
    <cellStyle name="Normal 2" xfId="3" xr:uid="{ED6EFE6A-D006-443F-80F2-A3ED79651903}"/>
    <cellStyle name="Normal 3" xfId="2" xr:uid="{99809134-17C3-4534-BC85-CFC4899B44F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4071.676255439816" createdVersion="6" refreshedVersion="6" minRefreshableVersion="3" recordCount="223" xr:uid="{00000000-000A-0000-FFFF-FFFF00000000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3"/>
    </cacheField>
    <cacheField name="Client" numFmtId="0">
      <sharedItems containsBlank="1" count="9">
        <s v="OTTO FUCHS"/>
        <s v="PLYMOUTH"/>
        <s v="PAMIERS"/>
        <s v="BOHLER"/>
        <s v="METTIS"/>
        <s v="LISI"/>
        <m u="1"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 containsMixedTypes="1" containsNumber="1" containsInteger="1" minValue="444740" maxValue="444740"/>
    </cacheField>
    <cacheField name="Designation article" numFmtId="0">
      <sharedItems/>
    </cacheField>
    <cacheField name="Qté" numFmtId="0">
      <sharedItems containsSemiMixedTypes="0" containsString="0" containsNumber="1" containsInteger="1" minValue="430" maxValue="11389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12169" maxValue="11002619"/>
    </cacheField>
    <cacheField name="type de demande" numFmtId="0">
      <sharedItems containsBlank="1" count="9">
        <s v="report"/>
        <s v="annulation"/>
        <s v="Old"/>
        <s v="Livré"/>
        <s v="old report"/>
        <s v="livré partiellement"/>
        <s v="annulée"/>
        <m u="1"/>
        <s v="Ok" u="1"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String="0" containsBlank="1" containsNumber="1" containsInteger="1" minValue="5846" maxValue="11389"/>
    </cacheField>
    <cacheField name="Date initiale" numFmtId="0">
      <sharedItems containsSemiMixedTypes="0" containsNonDate="0" containsDate="1" containsString="0" minDate="2019-11-13T00:00:00" maxDate="2021-04-24T00:00:00"/>
    </cacheField>
    <cacheField name="Année Mois Initiale" numFmtId="0">
      <sharedItems containsDate="1" containsBlank="1" containsMixedTypes="1" minDate="1900-01-06T21:09:05" maxDate="2022-02-12T00:00:00" count="46">
        <n v="202007"/>
        <n v="202005"/>
        <n v="202010"/>
        <n v="202006"/>
        <n v="202008"/>
        <n v="202003"/>
        <n v="202004"/>
        <s v="2020-05"/>
        <s v="2020-06"/>
        <n v="202001"/>
        <s v="2020-07"/>
        <n v="202011"/>
        <n v="202009"/>
        <n v="202012"/>
        <n v="202002"/>
        <s v="2020-09"/>
        <s v="2020-10"/>
        <s v="2020-11"/>
        <s v="2020-12"/>
        <n v="202104"/>
        <n v="201911"/>
        <s v="2021-01"/>
        <m u="1"/>
        <d v="2021-08-27T00:00:00" u="1"/>
        <d v="2022-07-15T00:00:00" u="1"/>
        <d v="2021-03-26T00:00:00" u="1"/>
        <d v="2020-10-23T00:00:00" u="1"/>
        <d v="2021-10-21T00:00:00" u="1"/>
        <n v="202101" u="1"/>
        <d v="2022-01-26T00:00:00" u="1"/>
        <d v="2021-06-25T00:00:00" u="1"/>
        <d v="2021-08-16T00:00:00" u="1"/>
        <d v="2021-10-07T00:00:00" u="1"/>
        <d v="2021-02-10T00:00:00" u="1"/>
        <d v="2021-05-06T00:00:00" u="1"/>
        <d v="2021-06-04T00:00:00" u="1"/>
        <n v="202103" u="1"/>
        <s v="annulée" u="1"/>
        <d v="2021-09-24T00:00:00" u="1"/>
        <d v="2021-09-17T00:00:00" u="1"/>
        <d v="2021-10-22T00:00:00" u="1"/>
        <d v="2021-01-13T00:00:00" u="1"/>
        <d v="2021-04-28T00:00:00" u="1"/>
        <d v="2022-02-11T00:00:00" u="1"/>
        <d v="2021-02-04T00:00:00" u="1"/>
        <d v="2020-09-01T00:00:00" u="1"/>
      </sharedItems>
    </cacheField>
    <cacheField name="Nouvelle date" numFmtId="0">
      <sharedItems containsDate="1" containsBlank="1" containsMixedTypes="1" minDate="2020-05-22T00:00:00" maxDate="2022-07-16T00:00:00"/>
    </cacheField>
    <cacheField name="Année Mois Report" numFmtId="0">
      <sharedItems containsBlank="1" containsMixedTypes="1" containsNumber="1" containsInteger="1" minValue="190001" maxValue="202207" count="42">
        <n v="202103"/>
        <n v="202106"/>
        <n v="202107"/>
        <n v="202112"/>
        <n v="202006"/>
        <n v="202007"/>
        <n v="202009"/>
        <n v="202102"/>
        <m/>
        <s v="2020-07"/>
        <n v="202011"/>
        <s v="2021-04"/>
        <s v="2021-06"/>
        <s v="2020-09"/>
        <s v="2021-03"/>
        <s v="2020-06"/>
        <s v="2020-10"/>
        <n v="202008"/>
        <n v="202101"/>
        <n v="202104"/>
        <n v="190001"/>
        <n v="202005"/>
        <n v="202010"/>
        <n v="202012"/>
        <n v="202105"/>
        <n v="202108"/>
        <n v="202110"/>
        <n v="202111"/>
        <s v="2021-01"/>
        <s v="2021-02"/>
        <s v="2021-10"/>
        <s v="2022-01"/>
        <s v="2021-09"/>
        <s v="2021-05"/>
        <s v="2020-11"/>
        <s v="2021-07"/>
        <s v="2021-12"/>
        <n v="202109"/>
        <n v="202201"/>
        <n v="202207"/>
        <n v="202202"/>
        <s v="2021-11"/>
      </sharedItems>
    </cacheField>
    <cacheField name="Accepté_x000a_O/N" numFmtId="0">
      <sharedItems containsBlank="1"/>
    </cacheField>
    <cacheField name="Finalité" numFmtId="0">
      <sharedItems containsBlank="1" count="9">
        <s v="Conbid"/>
        <m u="1"/>
        <s v="MCC Trunnion" u="1"/>
        <s v="BOMB" u="1"/>
        <s v="Bombardier" u="1"/>
        <s v="Airbus Autre" u="1"/>
        <s v="Autre" u="1"/>
        <s v="SPIRIT" u="1"/>
        <s v="MIL" u="1"/>
      </sharedItems>
    </cacheField>
    <cacheField name="Décision UKAD" numFmtId="0">
      <sharedItems containsBlank="1" count="3">
        <m/>
        <s v="Accord"/>
        <s v="OK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3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10"/>
    <n v="4500495513"/>
    <x v="0"/>
    <n v="10"/>
    <s v="PF05S000508"/>
    <s v="Rond Ø250 OTTO FUCHS X 116.99Kg"/>
    <n v="9355"/>
    <n v="32.33"/>
    <n v="302447.14999999997"/>
    <x v="0"/>
    <s v="NON"/>
    <m/>
    <d v="2020-10-26T00:00:00"/>
    <x v="2"/>
    <d v="2021-12-31T00:00:00"/>
    <x v="3"/>
    <m/>
    <x v="0"/>
    <x v="0"/>
    <m/>
  </r>
  <r>
    <s v="HHI"/>
    <n v="11002910"/>
    <n v="4500495513"/>
    <x v="0"/>
    <n v="20"/>
    <s v="PF05S000507"/>
    <s v="Rond Ø250 OTTO FUCHS X 113.99Kg"/>
    <n v="3189"/>
    <n v="32.33"/>
    <n v="103100.37"/>
    <x v="0"/>
    <s v="OUI"/>
    <m/>
    <d v="2020-06-22T00:00:00"/>
    <x v="3"/>
    <d v="2020-06-26T00:00:00"/>
    <x v="4"/>
    <m/>
    <x v="0"/>
    <x v="0"/>
    <m/>
  </r>
  <r>
    <s v="HHI"/>
    <n v="11002910"/>
    <n v="4500495513"/>
    <x v="0"/>
    <n v="20"/>
    <s v="PF05S000507"/>
    <s v="Rond Ø250 OTTO FUCHS X 113.99Kg"/>
    <n v="3189"/>
    <n v="32.33"/>
    <n v="103100.37"/>
    <x v="0"/>
    <s v="OUI"/>
    <n v="11389"/>
    <d v="2020-06-22T00:00:00"/>
    <x v="3"/>
    <d v="2021-12-31T00:00:00"/>
    <x v="3"/>
    <m/>
    <x v="0"/>
    <x v="0"/>
    <m/>
  </r>
  <r>
    <s v="HHI"/>
    <n v="11002910"/>
    <n v="4500495513"/>
    <x v="0"/>
    <n v="30"/>
    <s v="PF05S000507"/>
    <s v="Rond Ø250 OTTO FUCHS X 113.95Kg"/>
    <n v="11389"/>
    <n v="32.33"/>
    <n v="368206.37"/>
    <x v="0"/>
    <s v="OUI"/>
    <n v="5846"/>
    <d v="2020-08-17T00:00:00"/>
    <x v="4"/>
    <d v="2021-12-31T00:00:00"/>
    <x v="3"/>
    <m/>
    <x v="0"/>
    <x v="0"/>
    <m/>
  </r>
  <r>
    <s v="HHI"/>
    <n v="11002910"/>
    <n v="4500495513"/>
    <x v="0"/>
    <n v="40"/>
    <s v="PF05S000528"/>
    <s v="Rond Ø200 Otto Fuchs x 58,45 Kg"/>
    <n v="5846"/>
    <n v="32.86"/>
    <n v="192099.56"/>
    <x v="0"/>
    <s v="OUI"/>
    <m/>
    <d v="2020-08-17T00:00:00"/>
    <x v="4"/>
    <d v="2021-12-31T00:00:00"/>
    <x v="3"/>
    <m/>
    <x v="0"/>
    <x v="0"/>
    <s v="Le poste 4 correspond au poste 3"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5"/>
    <d v="2020-07-01T00:00:00"/>
    <x v="5"/>
    <m/>
    <x v="0"/>
    <x v="0"/>
    <s v="4432 kg expédié en S 16/RESTE 2372 kg"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6"/>
    <d v="2020-09-30T00:00:00"/>
    <x v="6"/>
    <m/>
    <x v="0"/>
    <x v="0"/>
    <m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9-30T00:00:00"/>
    <x v="6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9-30T00:00:00"/>
    <x v="6"/>
    <m/>
    <x v="0"/>
    <x v="0"/>
    <m/>
  </r>
  <r>
    <s v="HHI"/>
    <n v="11002748"/>
    <n v="8755"/>
    <x v="1"/>
    <n v="10"/>
    <s v="PF05PL00001"/>
    <s v="Rond Ø223 PLYMOUTH"/>
    <n v="4536"/>
    <n v="31"/>
    <n v="140616"/>
    <x v="0"/>
    <s v="NON"/>
    <m/>
    <d v="2020-06-12T00:00:00"/>
    <x v="3"/>
    <d v="2020-09-30T00:00:00"/>
    <x v="6"/>
    <m/>
    <x v="0"/>
    <x v="0"/>
    <m/>
  </r>
  <r>
    <s v="HHI"/>
    <n v="11002908"/>
    <n v="8866"/>
    <x v="1"/>
    <n v="10"/>
    <s v="PF05PL00002"/>
    <s v="Rond Ø200 PLYMOUTH"/>
    <n v="6804"/>
    <n v="31"/>
    <n v="210924"/>
    <x v="0"/>
    <s v="NON"/>
    <m/>
    <d v="2020-06-19T00:00:00"/>
    <x v="3"/>
    <d v="2020-09-30T00:00:00"/>
    <x v="6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0"/>
    <s v="NON"/>
    <m/>
    <d v="2020-07-03T00:00:00"/>
    <x v="0"/>
    <d v="2021-02-05T00:00:00"/>
    <x v="7"/>
    <m/>
    <x v="0"/>
    <x v="0"/>
    <m/>
  </r>
  <r>
    <s v="HHI"/>
    <n v="11002935"/>
    <n v="8978"/>
    <x v="1"/>
    <n v="10"/>
    <s v="PF05PL00002"/>
    <s v="Rond Ø200 PLYMOUTH"/>
    <n v="3629"/>
    <n v="31"/>
    <n v="112499"/>
    <x v="0"/>
    <s v="non "/>
    <m/>
    <d v="2020-07-03T00:00:00"/>
    <x v="0"/>
    <d v="2021-02-05T00:00:00"/>
    <x v="7"/>
    <m/>
    <x v="0"/>
    <x v="0"/>
    <m/>
  </r>
  <r>
    <s v="HHI"/>
    <n v="11002936"/>
    <n v="8984"/>
    <x v="1"/>
    <n v="10"/>
    <s v="PF05PL00004"/>
    <s v="Rond Ø209.5  PLYMOUTH"/>
    <n v="3629"/>
    <n v="31"/>
    <n v="112499"/>
    <x v="0"/>
    <s v="non "/>
    <m/>
    <d v="2020-07-03T00:00:00"/>
    <x v="0"/>
    <d v="2021-02-05T00:00:00"/>
    <x v="7"/>
    <m/>
    <x v="0"/>
    <x v="0"/>
    <m/>
  </r>
  <r>
    <s v="HHI"/>
    <n v="11002973"/>
    <n v="9009"/>
    <x v="1"/>
    <n v="10"/>
    <s v="PF05PL00002"/>
    <s v="Rond Ø200 PLYMOUTH"/>
    <n v="5444"/>
    <n v="31"/>
    <n v="168764"/>
    <x v="0"/>
    <s v="non "/>
    <m/>
    <d v="2020-07-10T00:00:00"/>
    <x v="0"/>
    <d v="2021-02-05T00:00:00"/>
    <x v="7"/>
    <m/>
    <x v="0"/>
    <x v="0"/>
    <m/>
  </r>
  <r>
    <s v="HHI"/>
    <n v="11002984"/>
    <n v="9010"/>
    <x v="1"/>
    <n v="10"/>
    <s v="PF05PL00002"/>
    <s v="Rond Ø200 PLYMOUTH"/>
    <n v="6804"/>
    <n v="31"/>
    <n v="210924"/>
    <x v="0"/>
    <s v="non "/>
    <m/>
    <d v="2020-08-07T00:00:00"/>
    <x v="4"/>
    <d v="2021-02-05T00:00:00"/>
    <x v="7"/>
    <m/>
    <x v="0"/>
    <x v="0"/>
    <m/>
  </r>
  <r>
    <s v="HHI"/>
    <n v="11002985"/>
    <n v="9014"/>
    <x v="1"/>
    <n v="10"/>
    <s v="PF05PL00003"/>
    <s v="Rond Ø180 PLYMOUTH"/>
    <n v="6804"/>
    <n v="32"/>
    <n v="217728"/>
    <x v="0"/>
    <s v="non "/>
    <m/>
    <d v="2020-08-07T00:00:00"/>
    <x v="4"/>
    <d v="2021-02-05T00:00:00"/>
    <x v="7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8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8"/>
    <s v="O"/>
    <x v="0"/>
    <x v="1"/>
    <s v="Accord XDE par mail"/>
  </r>
  <r>
    <s v="LKR"/>
    <m/>
    <s v=" PA26554"/>
    <x v="2"/>
    <n v="1"/>
    <s v="T0518LB280"/>
    <s v="TA6V STD DIA 280 UKAD mini 936KG"/>
    <n v="3744"/>
    <m/>
    <m/>
    <x v="0"/>
    <m/>
    <m/>
    <d v="2020-05-28T00:00:00"/>
    <x v="7"/>
    <d v="2020-07-02T00:00:00"/>
    <x v="9"/>
    <m/>
    <x v="0"/>
    <x v="0"/>
    <s v="AEXV"/>
  </r>
  <r>
    <s v="LKR"/>
    <n v="11002818"/>
    <s v=" PA26446"/>
    <x v="2"/>
    <n v="1"/>
    <s v="T0518LB180"/>
    <s v="TA6V STD DIA 180  UKAD"/>
    <n v="2750"/>
    <s v=" $32,00 "/>
    <s v=" $88 000,00 "/>
    <x v="2"/>
    <m/>
    <m/>
    <d v="2020-10-01T00:00:00"/>
    <x v="2"/>
    <d v="2020-11-26T00:00:00"/>
    <x v="10"/>
    <s v="O"/>
    <x v="0"/>
    <x v="1"/>
    <s v="Accord XDE par mail"/>
  </r>
  <r>
    <s v="LKR"/>
    <m/>
    <s v="PA26460"/>
    <x v="2"/>
    <n v="1"/>
    <s v="T0518LB280"/>
    <s v="TA6V STD DIA 280 UKAD mini 936KG"/>
    <n v="3744"/>
    <m/>
    <m/>
    <x v="0"/>
    <m/>
    <m/>
    <d v="2020-06-04T00:00:00"/>
    <x v="8"/>
    <d v="2020-07-09T00:00:00"/>
    <x v="9"/>
    <m/>
    <x v="0"/>
    <x v="0"/>
    <s v="AEXW"/>
  </r>
  <r>
    <s v="LKR"/>
    <m/>
    <s v="PA26556"/>
    <x v="2"/>
    <n v="1"/>
    <s v="T0500LB200"/>
    <s v="TA6V STD DIA 200 UKAD (T500)"/>
    <n v="5500"/>
    <m/>
    <m/>
    <x v="0"/>
    <m/>
    <m/>
    <d v="2020-06-04T00:00:00"/>
    <x v="8"/>
    <d v="2021-04-08T00:00:00"/>
    <x v="11"/>
    <m/>
    <x v="0"/>
    <x v="0"/>
    <s v="AEXZ"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9"/>
    <m/>
    <x v="8"/>
    <s v="O"/>
    <x v="0"/>
    <x v="1"/>
    <s v="Accord XDE par mail"/>
  </r>
  <r>
    <s v="LKR"/>
    <m/>
    <s v="PA26433"/>
    <x v="2"/>
    <n v="1"/>
    <s v="T0600LB110"/>
    <s v="TA6V ELI UKAD DIA 110 MM"/>
    <n v="794"/>
    <m/>
    <m/>
    <x v="0"/>
    <m/>
    <m/>
    <d v="2020-06-18T00:00:00"/>
    <x v="8"/>
    <d v="2021-06-03T00:00:00"/>
    <x v="12"/>
    <m/>
    <x v="0"/>
    <x v="0"/>
    <s v="En attente retour XDE le 11/02/20_x000a_VU XDE : PRENDRE STOCK UTEXAM_x000a_AEAQ111 184KG AEAQ112 204KG AEAQ121 202KG AEAQ131 204KG EXP LE XX"/>
  </r>
  <r>
    <s v="LKR"/>
    <m/>
    <s v="PA26461"/>
    <x v="2"/>
    <n v="1"/>
    <s v="T0518LB280"/>
    <s v="TA6V STD DIA 280 UKAD mini 936KG"/>
    <n v="3744"/>
    <m/>
    <m/>
    <x v="0"/>
    <m/>
    <m/>
    <d v="2020-06-25T00:00:00"/>
    <x v="8"/>
    <d v="2020-09-10T00:00:00"/>
    <x v="13"/>
    <m/>
    <x v="0"/>
    <x v="0"/>
    <s v="AEXY"/>
  </r>
  <r>
    <s v="LKR"/>
    <m/>
    <s v="PA26484"/>
    <x v="2"/>
    <n v="1"/>
    <s v="T0500LP650X305S"/>
    <s v="TA6V PLAT 650*305 USINE MINI 1020KG"/>
    <n v="5500"/>
    <m/>
    <m/>
    <x v="0"/>
    <m/>
    <m/>
    <d v="2020-06-25T00:00:00"/>
    <x v="8"/>
    <d v="2021-03-11T00:00:00"/>
    <x v="14"/>
    <m/>
    <x v="0"/>
    <x v="0"/>
    <s v="AEZM"/>
  </r>
  <r>
    <s v="LKR"/>
    <m/>
    <s v="PA26557"/>
    <x v="2"/>
    <n v="1"/>
    <s v="T0518LB330"/>
    <s v="TA6V STD DIA 330 UKAD"/>
    <n v="5500"/>
    <m/>
    <m/>
    <x v="3"/>
    <m/>
    <m/>
    <d v="2020-06-25T00:00:00"/>
    <x v="8"/>
    <d v="2020-06-24T00:00:00"/>
    <x v="15"/>
    <m/>
    <x v="0"/>
    <x v="0"/>
    <s v="AEWJ1 1682KG (bug sap non remonté) AEWJ2 1912KG AEWJ3 1694KG EXP LE XX"/>
  </r>
  <r>
    <s v="LKR"/>
    <m/>
    <s v="PA27970"/>
    <x v="2"/>
    <n v="1"/>
    <s v="T0518LB200"/>
    <s v="TA6V STD DIA 200 UKAD"/>
    <n v="5500"/>
    <m/>
    <m/>
    <x v="0"/>
    <m/>
    <m/>
    <d v="2020-06-25T00:00:00"/>
    <x v="8"/>
    <d v="2020-10-15T00:00:00"/>
    <x v="16"/>
    <m/>
    <x v="0"/>
    <x v="0"/>
    <s v="AEZO"/>
  </r>
  <r>
    <s v="LKR"/>
    <m/>
    <s v="PA26464"/>
    <x v="2"/>
    <n v="1"/>
    <s v="T0518LB280"/>
    <s v="TA6V STD DIA 280 UKAD mini 936KG"/>
    <n v="3744"/>
    <m/>
    <m/>
    <x v="0"/>
    <m/>
    <m/>
    <d v="2020-07-02T00:00:00"/>
    <x v="10"/>
    <d v="2020-09-10T00:00:00"/>
    <x v="13"/>
    <m/>
    <x v="0"/>
    <x v="0"/>
    <s v="AEYZ"/>
  </r>
  <r>
    <s v="LKR"/>
    <m/>
    <s v="PA28182"/>
    <x v="2"/>
    <n v="1"/>
    <s v="T0518LB330"/>
    <s v="TA6V STD DIA 330 UKAD"/>
    <n v="5500"/>
    <m/>
    <m/>
    <x v="0"/>
    <m/>
    <m/>
    <d v="2020-07-02T00:00:00"/>
    <x v="10"/>
    <d v="2020-10-01T00:00:00"/>
    <x v="16"/>
    <m/>
    <x v="0"/>
    <x v="0"/>
    <s v="AEXL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8"/>
    <s v="O"/>
    <x v="0"/>
    <x v="1"/>
    <s v="Accord XDE par mail"/>
  </r>
  <r>
    <s v="LKR"/>
    <m/>
    <s v="PA26485"/>
    <x v="2"/>
    <n v="1"/>
    <s v="T0500LP650X305S"/>
    <s v="TA6V PLAT 650*305 USINE MINI 1020KG"/>
    <n v="5500"/>
    <m/>
    <m/>
    <x v="0"/>
    <m/>
    <m/>
    <d v="2020-07-09T00:00:00"/>
    <x v="10"/>
    <d v="2021-03-11T00:00:00"/>
    <x v="14"/>
    <m/>
    <x v="0"/>
    <x v="0"/>
    <s v="AEZN"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06-09T00:00:00"/>
    <x v="4"/>
    <s v="O"/>
    <x v="0"/>
    <x v="2"/>
    <m/>
  </r>
  <r>
    <s v="SBS"/>
    <n v="11002556"/>
    <n v="20594398"/>
    <x v="3"/>
    <n v="10"/>
    <s v="PF05S000060"/>
    <s v="L531 RD 152,40 mults 84,5 KG Conbid/UKAD"/>
    <n v="5000"/>
    <n v="34.6"/>
    <n v="380600"/>
    <x v="4"/>
    <m/>
    <m/>
    <d v="2020-06-09T00:00:00"/>
    <x v="3"/>
    <d v="2020-07-01T00:00:00"/>
    <x v="5"/>
    <s v="O"/>
    <x v="0"/>
    <x v="2"/>
    <m/>
  </r>
  <r>
    <s v="SBS"/>
    <n v="11002732"/>
    <n v="20597258"/>
    <x v="3"/>
    <n v="10"/>
    <s v="PF05S000068"/>
    <s v="L531 RD 152,40 R/L Conbid/UKAD"/>
    <n v="1200"/>
    <n v="32"/>
    <n v="38400"/>
    <x v="4"/>
    <m/>
    <m/>
    <d v="2020-07-10T00:00:00"/>
    <x v="0"/>
    <d v="2020-08-07T00:00:00"/>
    <x v="17"/>
    <s v="O"/>
    <x v="0"/>
    <x v="2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11"/>
    <d v="2021-01-13T00:00:00"/>
    <x v="18"/>
    <s v="O"/>
    <x v="0"/>
    <x v="2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12"/>
    <d v="2021-03-02T00:00:00"/>
    <x v="0"/>
    <s v="O"/>
    <x v="0"/>
    <x v="2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12"/>
    <d v="2021-03-09T00:00:00"/>
    <x v="0"/>
    <s v="O"/>
    <x v="0"/>
    <x v="2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11"/>
    <d v="2021-03-09T00:00:00"/>
    <x v="0"/>
    <s v="O"/>
    <x v="0"/>
    <x v="2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11"/>
    <d v="2021-03-19T00:00:00"/>
    <x v="0"/>
    <s v="O"/>
    <x v="0"/>
    <x v="2"/>
    <m/>
  </r>
  <r>
    <s v="SBS"/>
    <n v="11002558"/>
    <n v="20594400"/>
    <x v="3"/>
    <n v="10"/>
    <s v="PF05S000060"/>
    <s v="L531 RD 152,40 mults 84,5 KG Conbid/UKAD"/>
    <n v="5500"/>
    <n v="34.6"/>
    <n v="190300"/>
    <x v="4"/>
    <m/>
    <m/>
    <d v="2020-09-08T00:00:00"/>
    <x v="12"/>
    <d v="2021-04-09T00:00:00"/>
    <x v="19"/>
    <s v="O"/>
    <x v="0"/>
    <x v="2"/>
    <m/>
  </r>
  <r>
    <s v="SBS"/>
    <n v="11002728"/>
    <n v="20597309"/>
    <x v="3"/>
    <n v="10"/>
    <s v="PF05S000065"/>
    <s v="L531 RD 127,00 R/L Conbid/UKAD"/>
    <n v="4500"/>
    <n v="35"/>
    <n v="157500"/>
    <x v="4"/>
    <m/>
    <m/>
    <d v="2020-11-09T00:00:00"/>
    <x v="11"/>
    <d v="2021-04-09T00:00:00"/>
    <x v="19"/>
    <s v="O"/>
    <x v="0"/>
    <x v="2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11"/>
    <d v="2021-04-09T00:00:00"/>
    <x v="19"/>
    <s v="O"/>
    <x v="0"/>
    <x v="2"/>
    <m/>
  </r>
  <r>
    <s v="SBS"/>
    <n v="11002637"/>
    <n v="20594401"/>
    <x v="3"/>
    <n v="10"/>
    <s v="PF05B000103"/>
    <s v="L531 RD 300,00 R/L Conbid/UKAD"/>
    <n v="3112"/>
    <n v="30.5"/>
    <n v="94916"/>
    <x v="4"/>
    <m/>
    <m/>
    <d v="2020-09-09T00:00:00"/>
    <x v="12"/>
    <d v="2021-04-09T00:00:00"/>
    <x v="19"/>
    <s v="O"/>
    <x v="0"/>
    <x v="2"/>
    <m/>
  </r>
  <r>
    <s v="SBS"/>
    <n v="11002730"/>
    <n v="20597311"/>
    <x v="3"/>
    <n v="10"/>
    <s v="PF05S000067"/>
    <s v="L531 RD 170,00 R/L Conbid/UKAD"/>
    <n v="4800"/>
    <n v="32"/>
    <n v="153600"/>
    <x v="4"/>
    <m/>
    <m/>
    <d v="2020-10-07T00:00:00"/>
    <x v="2"/>
    <d v="2021-04-09T00:00:00"/>
    <x v="19"/>
    <s v="O"/>
    <x v="0"/>
    <x v="2"/>
    <m/>
  </r>
  <r>
    <s v="SBS"/>
    <n v="11002724"/>
    <n v="20597260"/>
    <x v="3"/>
    <n v="10"/>
    <s v="PF05B000101"/>
    <s v="L531 RD 300,00 mults 238 KG Conbid/UKAD"/>
    <n v="2380"/>
    <n v="33.200000000000003"/>
    <n v="79016"/>
    <x v="4"/>
    <m/>
    <m/>
    <d v="2020-09-11T00:00:00"/>
    <x v="12"/>
    <d v="2021-04-09T00:00:00"/>
    <x v="19"/>
    <s v="O"/>
    <x v="0"/>
    <x v="2"/>
    <m/>
  </r>
  <r>
    <s v="SBS"/>
    <n v="11002571"/>
    <n v="20594412"/>
    <x v="3"/>
    <n v="10"/>
    <s v="PF05B000102"/>
    <s v="L531 RD 254,00 mults 207,5 KG Conbid/UKA"/>
    <n v="2490"/>
    <n v="32.33"/>
    <n v="80501.7"/>
    <x v="4"/>
    <m/>
    <m/>
    <d v="2020-12-15T00:00:00"/>
    <x v="13"/>
    <d v="2021-04-09T00:00:00"/>
    <x v="19"/>
    <s v="O"/>
    <x v="0"/>
    <x v="2"/>
    <m/>
  </r>
  <r>
    <s v="SBS"/>
    <n v="11002735"/>
    <n v="20597313"/>
    <x v="3"/>
    <n v="10"/>
    <s v="PF05S000060"/>
    <s v="L531 RD 152,40 mults 84,5 KG Conbid/UKAD"/>
    <n v="10000"/>
    <n v="34.6"/>
    <n v="346000"/>
    <x v="4"/>
    <m/>
    <m/>
    <d v="2020-11-09T00:00:00"/>
    <x v="11"/>
    <d v="2021-04-16T00:00:00"/>
    <x v="19"/>
    <s v="O"/>
    <x v="0"/>
    <x v="2"/>
    <m/>
  </r>
  <r>
    <s v="SBS"/>
    <n v="11002731"/>
    <n v="20597312"/>
    <x v="3"/>
    <n v="10"/>
    <s v="PF05S000067"/>
    <s v="L531 RD 170,00 R/L Conbid/UKAD"/>
    <n v="2700"/>
    <n v="32"/>
    <n v="86400"/>
    <x v="4"/>
    <m/>
    <m/>
    <d v="2020-11-09T00:00:00"/>
    <x v="11"/>
    <d v="2021-04-16T00:00:00"/>
    <x v="19"/>
    <s v="O"/>
    <x v="0"/>
    <x v="2"/>
    <m/>
  </r>
  <r>
    <s v="SBS"/>
    <n v="11002725"/>
    <n v="20597261"/>
    <x v="3"/>
    <n v="10"/>
    <s v="PF05B000101"/>
    <s v="L531 RD 300,00 mults 238 KG Conbid/UKAD"/>
    <n v="2856"/>
    <n v="33.200000000000003"/>
    <n v="94819.200000000012"/>
    <x v="4"/>
    <m/>
    <m/>
    <d v="2020-11-09T00:00:00"/>
    <x v="11"/>
    <d v="2021-04-16T00:00:00"/>
    <x v="19"/>
    <s v="O"/>
    <x v="0"/>
    <x v="2"/>
    <m/>
  </r>
  <r>
    <s v="SBS"/>
    <n v="11002726"/>
    <n v="20597307"/>
    <x v="3"/>
    <n v="10"/>
    <s v="PF05B000102"/>
    <s v="L531 RD 254,00 mults 207,5 KG Conbid/UKA"/>
    <n v="2900"/>
    <n v="32.33"/>
    <n v="93757"/>
    <x v="4"/>
    <m/>
    <m/>
    <d v="2020-12-15T00:00:00"/>
    <x v="13"/>
    <d v="2021-04-16T00:00:00"/>
    <x v="19"/>
    <s v="O"/>
    <x v="0"/>
    <x v="2"/>
    <m/>
  </r>
  <r>
    <s v="SBS"/>
    <n v="11002737"/>
    <n v="20597458"/>
    <x v="3"/>
    <n v="10"/>
    <s v="PF05S000060"/>
    <s v="L531 RD 152,40 mults 84,5 KG Conbid/UKAD"/>
    <n v="4536"/>
    <n v="34.6"/>
    <n v="156945.60000000001"/>
    <x v="4"/>
    <m/>
    <m/>
    <d v="2020-12-01T00:00:00"/>
    <x v="13"/>
    <d v="2021-04-23T00:00:00"/>
    <x v="19"/>
    <s v="O"/>
    <x v="0"/>
    <x v="2"/>
    <m/>
  </r>
  <r>
    <s v="SBS"/>
    <n v="11002556"/>
    <n v="20594398"/>
    <x v="3"/>
    <n v="10"/>
    <s v="PF05S000060"/>
    <s v="L531 RD 152,40 mults 84,5 KG Conbid/UKAD"/>
    <n v="6000"/>
    <n v="34.6"/>
    <n v="380600"/>
    <x v="5"/>
    <m/>
    <m/>
    <d v="2020-06-09T00:00:00"/>
    <x v="3"/>
    <m/>
    <x v="20"/>
    <s v="O"/>
    <x v="0"/>
    <x v="2"/>
    <s v="AEXX en cours"/>
  </r>
  <r>
    <s v="SBS"/>
    <n v="11002557"/>
    <n v="20594399"/>
    <x v="3"/>
    <n v="10"/>
    <s v="PF05S000060"/>
    <s v="L531 RD 152,40 mults 84,5 KG Conbid/UKAD"/>
    <n v="5500"/>
    <n v="34.6"/>
    <n v="190300"/>
    <x v="4"/>
    <m/>
    <m/>
    <d v="2020-08-07T00:00:00"/>
    <x v="4"/>
    <m/>
    <x v="20"/>
    <s v="O"/>
    <x v="0"/>
    <x v="2"/>
    <m/>
  </r>
  <r>
    <s v="SBS"/>
    <n v="11002549"/>
    <n v="20594391"/>
    <x v="3"/>
    <n v="10"/>
    <s v="PF05S000061"/>
    <s v="L531 RD 228,60 R/L Conbid/UKAD"/>
    <n v="3300"/>
    <n v="31"/>
    <n v="102300"/>
    <x v="3"/>
    <m/>
    <m/>
    <d v="2020-06-08T00:00:00"/>
    <x v="3"/>
    <m/>
    <x v="20"/>
    <s v="O"/>
    <x v="0"/>
    <x v="2"/>
    <m/>
  </r>
  <r>
    <s v="SBS"/>
    <n v="11003018"/>
    <n v="20600359"/>
    <x v="3"/>
    <n v="10"/>
    <s v="PF05S000061"/>
    <s v="L531 RD 228,60 R/L Conbid/UKAD"/>
    <n v="4000"/>
    <n v="31"/>
    <n v="124000"/>
    <x v="3"/>
    <m/>
    <m/>
    <d v="2020-06-08T00:00:00"/>
    <x v="3"/>
    <m/>
    <x v="20"/>
    <s v="O"/>
    <x v="0"/>
    <x v="2"/>
    <m/>
  </r>
  <r>
    <s v="SBS"/>
    <n v="11002550"/>
    <n v="20594392"/>
    <x v="3"/>
    <n v="10"/>
    <s v="PF05S000061"/>
    <s v="L531 RD 228,60 R/L Conbid/UKAD"/>
    <n v="3600"/>
    <n v="31"/>
    <n v="111600"/>
    <x v="4"/>
    <m/>
    <m/>
    <d v="2020-08-07T00:00:00"/>
    <x v="4"/>
    <m/>
    <x v="20"/>
    <s v="O"/>
    <x v="0"/>
    <x v="2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4"/>
    <m/>
    <m/>
    <d v="2020-08-07T00:00:00"/>
    <x v="4"/>
    <m/>
    <x v="20"/>
    <s v="O"/>
    <x v="0"/>
    <x v="2"/>
    <m/>
  </r>
  <r>
    <s v="SBS"/>
    <n v="11002570"/>
    <n v="20594411"/>
    <x v="3"/>
    <n v="10"/>
    <s v="PF05B000102"/>
    <s v="L531 RD 254,00 mults 207,5 KG Conbid/UKA"/>
    <n v="2075"/>
    <n v="32.33"/>
    <n v="67084.75"/>
    <x v="3"/>
    <m/>
    <m/>
    <d v="2020-06-05T00:00:00"/>
    <x v="3"/>
    <m/>
    <x v="20"/>
    <s v="O"/>
    <x v="0"/>
    <x v="2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6"/>
    <m/>
    <x v="8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8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3"/>
    <m/>
    <x v="8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8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12"/>
    <m/>
    <x v="8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2"/>
    <m/>
    <x v="8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11"/>
    <m/>
    <x v="8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3"/>
    <m/>
    <x v="8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6"/>
    <m/>
    <x v="8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8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2"/>
    <m/>
    <x v="8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4"/>
    <m/>
    <x v="8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6"/>
    <m/>
    <x v="8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3"/>
    <m/>
    <x v="8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4"/>
    <m/>
    <x v="8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2"/>
    <m/>
    <x v="8"/>
    <m/>
    <x v="0"/>
    <x v="0"/>
    <m/>
  </r>
  <r>
    <m/>
    <m/>
    <n v="470455"/>
    <x v="5"/>
    <n v="30"/>
    <s v="PF05S000073"/>
    <s v="ROND Ø130 POUR FDB"/>
    <n v="2500"/>
    <m/>
    <n v="11002617"/>
    <x v="3"/>
    <n v="2500"/>
    <m/>
    <d v="2020-01-24T00:00:00"/>
    <x v="9"/>
    <d v="2020-05-22T00:00:00"/>
    <x v="21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3"/>
    <n v="2500"/>
    <m/>
    <d v="2020-03-06T00:00:00"/>
    <x v="5"/>
    <d v="2020-05-22T00:00:00"/>
    <x v="21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3"/>
    <n v="2500"/>
    <m/>
    <d v="2020-03-06T00:00:00"/>
    <x v="5"/>
    <d v="2020-05-29T00:00:00"/>
    <x v="21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4"/>
    <n v="3400"/>
    <m/>
    <d v="2020-04-29T00:00:00"/>
    <x v="6"/>
    <d v="2020-06-29T00:00:00"/>
    <x v="4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4"/>
    <n v="3400"/>
    <m/>
    <d v="2020-05-15T00:00:00"/>
    <x v="1"/>
    <d v="2020-07-13T00:00:00"/>
    <x v="5"/>
    <m/>
    <x v="0"/>
    <x v="0"/>
    <m/>
  </r>
  <r>
    <m/>
    <m/>
    <m/>
    <x v="5"/>
    <n v="80"/>
    <s v="PF05S000073"/>
    <s v="ROND Ø130 POUR FDB"/>
    <n v="1700"/>
    <m/>
    <m/>
    <x v="4"/>
    <n v="1700"/>
    <m/>
    <d v="2020-07-08T00:00:00"/>
    <x v="0"/>
    <d v="2020-10-05T00:00:00"/>
    <x v="22"/>
    <m/>
    <x v="0"/>
    <x v="0"/>
    <m/>
  </r>
  <r>
    <m/>
    <m/>
    <m/>
    <x v="5"/>
    <n v="90"/>
    <s v="PF05S000073"/>
    <s v="ROND Ø130 POUR FDB"/>
    <n v="850"/>
    <m/>
    <m/>
    <x v="4"/>
    <n v="850"/>
    <m/>
    <d v="2020-08-28T00:00:00"/>
    <x v="4"/>
    <d v="2020-10-26T00:00:00"/>
    <x v="22"/>
    <m/>
    <x v="0"/>
    <x v="0"/>
    <m/>
  </r>
  <r>
    <m/>
    <m/>
    <m/>
    <x v="5"/>
    <n v="100"/>
    <s v="PF05S000073"/>
    <s v="ROND Ø130 POUR FDB"/>
    <n v="1700"/>
    <m/>
    <m/>
    <x v="4"/>
    <n v="1700"/>
    <m/>
    <d v="2020-08-28T00:00:00"/>
    <x v="4"/>
    <d v="2020-10-26T00:00:00"/>
    <x v="22"/>
    <m/>
    <x v="0"/>
    <x v="0"/>
    <m/>
  </r>
  <r>
    <m/>
    <m/>
    <m/>
    <x v="5"/>
    <n v="110"/>
    <s v="PF05S000073"/>
    <s v="ROND Ø130 POUR FDB"/>
    <n v="1300"/>
    <m/>
    <m/>
    <x v="4"/>
    <n v="1300"/>
    <m/>
    <d v="2020-09-25T00:00:00"/>
    <x v="12"/>
    <d v="2020-11-23T00:00:00"/>
    <x v="10"/>
    <m/>
    <x v="0"/>
    <x v="0"/>
    <m/>
  </r>
  <r>
    <m/>
    <m/>
    <m/>
    <x v="5"/>
    <n v="120"/>
    <s v="PF05S000073"/>
    <s v="ROND Ø130 POUR FDB"/>
    <n v="5850"/>
    <m/>
    <m/>
    <x v="4"/>
    <n v="5850"/>
    <m/>
    <d v="2020-10-16T00:00:00"/>
    <x v="2"/>
    <d v="2020-12-14T00:00:00"/>
    <x v="23"/>
    <m/>
    <x v="0"/>
    <x v="0"/>
    <m/>
  </r>
  <r>
    <m/>
    <m/>
    <n v="470456"/>
    <x v="5"/>
    <n v="40"/>
    <s v="PF05S000070"/>
    <s v="ROND Ø140 POUR FDB"/>
    <n v="2000"/>
    <m/>
    <n v="11002618"/>
    <x v="4"/>
    <n v="2000"/>
    <m/>
    <d v="2020-04-13T00:00:00"/>
    <x v="6"/>
    <d v="2020-10-02T00:00:00"/>
    <x v="22"/>
    <m/>
    <x v="0"/>
    <x v="0"/>
    <m/>
  </r>
  <r>
    <m/>
    <m/>
    <m/>
    <x v="5"/>
    <n v="50"/>
    <s v="PF05S000070"/>
    <s v="ROND Ø140 POUR FDB"/>
    <n v="2000"/>
    <m/>
    <m/>
    <x v="4"/>
    <n v="2000"/>
    <m/>
    <d v="2020-05-04T00:00:00"/>
    <x v="1"/>
    <d v="2021-01-01T00:00:00"/>
    <x v="18"/>
    <m/>
    <x v="0"/>
    <x v="0"/>
    <m/>
  </r>
  <r>
    <m/>
    <m/>
    <m/>
    <x v="5"/>
    <n v="60"/>
    <s v="PF05S000070"/>
    <s v="ROND Ø140 POUR FDB"/>
    <n v="2000"/>
    <m/>
    <m/>
    <x v="4"/>
    <n v="2000"/>
    <m/>
    <d v="2020-06-15T00:00:00"/>
    <x v="3"/>
    <d v="2021-05-03T00:00:00"/>
    <x v="24"/>
    <m/>
    <x v="0"/>
    <x v="0"/>
    <m/>
  </r>
  <r>
    <m/>
    <m/>
    <m/>
    <x v="5"/>
    <n v="70"/>
    <s v="PF05S000070"/>
    <s v="ROND Ø140 POUR FDB"/>
    <n v="2500"/>
    <m/>
    <m/>
    <x v="4"/>
    <n v="2500"/>
    <m/>
    <d v="2020-08-17T00:00:00"/>
    <x v="4"/>
    <d v="2021-05-28T00:00:00"/>
    <x v="24"/>
    <m/>
    <x v="0"/>
    <x v="0"/>
    <m/>
  </r>
  <r>
    <m/>
    <m/>
    <m/>
    <x v="5"/>
    <n v="80"/>
    <s v="PF05S000070"/>
    <s v="ROND Ø140 POUR FDB"/>
    <n v="2000"/>
    <m/>
    <m/>
    <x v="4"/>
    <n v="2000"/>
    <m/>
    <d v="2020-10-01T00:00:00"/>
    <x v="2"/>
    <d v="2021-08-27T00:00:00"/>
    <x v="25"/>
    <m/>
    <x v="0"/>
    <x v="0"/>
    <m/>
  </r>
  <r>
    <m/>
    <m/>
    <m/>
    <x v="5"/>
    <n v="90"/>
    <s v="PF05S000070"/>
    <s v="ROND Ø140 POUR FDB"/>
    <n v="1168"/>
    <m/>
    <m/>
    <x v="4"/>
    <n v="1168"/>
    <m/>
    <d v="2020-11-04T00:00:00"/>
    <x v="11"/>
    <d v="2021-10-22T00:00:00"/>
    <x v="26"/>
    <m/>
    <x v="0"/>
    <x v="0"/>
    <m/>
  </r>
  <r>
    <m/>
    <m/>
    <m/>
    <x v="5"/>
    <n v="100"/>
    <s v="PF05S000070"/>
    <s v="ROND Ø140 POUR FDB"/>
    <n v="2000"/>
    <m/>
    <m/>
    <x v="4"/>
    <n v="2000"/>
    <m/>
    <d v="2020-12-12T00:00:00"/>
    <x v="13"/>
    <d v="2021-11-12T00:00:00"/>
    <x v="27"/>
    <m/>
    <x v="0"/>
    <x v="0"/>
    <m/>
  </r>
  <r>
    <m/>
    <m/>
    <n v="470458"/>
    <x v="5"/>
    <n v="60"/>
    <s v="PF05B000200"/>
    <s v="ROND Ø200 BÉTA FDB"/>
    <n v="1300"/>
    <m/>
    <n v="11002619"/>
    <x v="4"/>
    <n v="1300"/>
    <m/>
    <d v="2020-04-19T00:00:00"/>
    <x v="6"/>
    <d v="2020-07-09T00:00:00"/>
    <x v="5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4"/>
    <n v="2100"/>
    <m/>
    <d v="2020-06-07T00:00:00"/>
    <x v="3"/>
    <d v="2020-09-02T00:00:00"/>
    <x v="6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4"/>
    <n v="2100"/>
    <m/>
    <d v="2020-08-23T00:00:00"/>
    <x v="4"/>
    <d v="2020-11-18T00:00:00"/>
    <x v="10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4"/>
    <n v="1000"/>
    <m/>
    <d v="2020-10-05T00:00:00"/>
    <x v="2"/>
    <d v="2020-12-18T00:00:00"/>
    <x v="23"/>
    <m/>
    <x v="0"/>
    <x v="0"/>
    <m/>
  </r>
  <r>
    <m/>
    <m/>
    <m/>
    <x v="5"/>
    <n v="100"/>
    <s v="PF05B000200"/>
    <s v="ROND Ø200 BÉTA FDB"/>
    <n v="2100"/>
    <m/>
    <m/>
    <x v="4"/>
    <n v="2100"/>
    <m/>
    <d v="2020-11-14T00:00:00"/>
    <x v="11"/>
    <d v="2021-01-28T00:00:00"/>
    <x v="18"/>
    <m/>
    <x v="0"/>
    <x v="0"/>
    <m/>
  </r>
  <r>
    <m/>
    <m/>
    <m/>
    <x v="5"/>
    <n v="110"/>
    <s v="PF05B000200"/>
    <s v="ROND Ø200 BÉTA FDB"/>
    <n v="2100"/>
    <m/>
    <m/>
    <x v="4"/>
    <n v="2100"/>
    <m/>
    <d v="2020-12-06T00:00:00"/>
    <x v="13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3"/>
    <n v="2000"/>
    <m/>
    <d v="2020-04-27T00:00:00"/>
    <x v="6"/>
    <d v="2020-06-24T00:00:00"/>
    <x v="4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3"/>
    <n v="4400"/>
    <m/>
    <d v="2020-05-04T00:00:00"/>
    <x v="1"/>
    <d v="2020-06-24T00:00:00"/>
    <x v="4"/>
    <m/>
    <x v="0"/>
    <x v="0"/>
    <m/>
  </r>
  <r>
    <m/>
    <m/>
    <m/>
    <x v="5"/>
    <n v="60"/>
    <s v="PF05S000071"/>
    <s v="ROND Ø250 POUR FDB"/>
    <n v="4400"/>
    <m/>
    <m/>
    <x v="4"/>
    <n v="4400"/>
    <m/>
    <d v="2020-05-14T00:00:00"/>
    <x v="1"/>
    <d v="2020-07-13T00:00:00"/>
    <x v="5"/>
    <m/>
    <x v="0"/>
    <x v="0"/>
    <m/>
  </r>
  <r>
    <m/>
    <m/>
    <m/>
    <x v="5"/>
    <n v="70"/>
    <s v="PF05S000071"/>
    <s v="ROND Ø250 POUR FDB"/>
    <n v="5700"/>
    <m/>
    <m/>
    <x v="4"/>
    <n v="5700"/>
    <m/>
    <d v="2020-08-29T00:00:00"/>
    <x v="4"/>
    <d v="2020-09-24T00:00:00"/>
    <x v="6"/>
    <m/>
    <x v="0"/>
    <x v="0"/>
    <m/>
  </r>
  <r>
    <m/>
    <m/>
    <m/>
    <x v="5"/>
    <n v="80"/>
    <s v="PF05S000071"/>
    <s v="ROND Ø250 POUR FDB"/>
    <n v="5690"/>
    <m/>
    <m/>
    <x v="4"/>
    <n v="5690"/>
    <m/>
    <d v="2020-09-16T00:00:00"/>
    <x v="12"/>
    <d v="2020-11-13T00:00:00"/>
    <x v="10"/>
    <m/>
    <x v="0"/>
    <x v="0"/>
    <m/>
  </r>
  <r>
    <m/>
    <m/>
    <m/>
    <x v="5"/>
    <n v="90"/>
    <s v="PF05S000071"/>
    <s v="ROND Ø250 POUR FDB"/>
    <n v="4400"/>
    <m/>
    <m/>
    <x v="4"/>
    <n v="4400"/>
    <m/>
    <d v="2020-11-12T00:00:00"/>
    <x v="11"/>
    <d v="2021-01-11T00:00:00"/>
    <x v="18"/>
    <m/>
    <x v="0"/>
    <x v="0"/>
    <m/>
  </r>
  <r>
    <s v="LKR"/>
    <m/>
    <s v="PA27736"/>
    <x v="2"/>
    <n v="1"/>
    <s v="T0518LB200"/>
    <s v="TA6V STD DIA 200 UKAD"/>
    <n v="5500"/>
    <m/>
    <m/>
    <x v="0"/>
    <m/>
    <m/>
    <d v="2020-07-09T00:00:00"/>
    <x v="10"/>
    <d v="2021-01-14T00:00:00"/>
    <x v="28"/>
    <m/>
    <x v="0"/>
    <x v="0"/>
    <s v="AEYW"/>
  </r>
  <r>
    <s v="LKR"/>
    <m/>
    <s v="PA27104"/>
    <x v="2"/>
    <n v="1"/>
    <s v="T0518LB330"/>
    <s v="TA6V STD DIA 330 UKAD"/>
    <n v="5500"/>
    <m/>
    <m/>
    <x v="0"/>
    <m/>
    <m/>
    <d v="2020-07-16T00:00:00"/>
    <x v="10"/>
    <d v="2020-10-22T00:00:00"/>
    <x v="16"/>
    <m/>
    <x v="0"/>
    <x v="0"/>
    <s v="AEXP"/>
  </r>
  <r>
    <s v="LKR"/>
    <m/>
    <s v=" PA27105"/>
    <x v="2"/>
    <n v="1"/>
    <s v="T0518LB330"/>
    <s v="TA6V STD DIA 330 UKAD"/>
    <n v="5500"/>
    <m/>
    <m/>
    <x v="0"/>
    <m/>
    <m/>
    <d v="2020-07-23T00:00:00"/>
    <x v="10"/>
    <d v="2021-01-14T00:00:00"/>
    <x v="28"/>
    <m/>
    <x v="0"/>
    <x v="0"/>
    <s v="AEXR"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12"/>
    <m/>
    <x v="8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8"/>
    <s v="O"/>
    <x v="0"/>
    <x v="1"/>
    <s v="Accord XDE par mail"/>
  </r>
  <r>
    <s v="LKR"/>
    <m/>
    <s v="PA28183"/>
    <x v="2"/>
    <n v="1"/>
    <s v="T0518LB330"/>
    <s v="TA6V STD DIA 330 UKAD"/>
    <n v="5500"/>
    <m/>
    <m/>
    <x v="0"/>
    <m/>
    <m/>
    <d v="2020-07-30T00:00:00"/>
    <x v="10"/>
    <d v="2021-01-14T00:00:00"/>
    <x v="28"/>
    <m/>
    <x v="0"/>
    <x v="0"/>
    <s v="AEZA"/>
  </r>
  <r>
    <s v="LKR"/>
    <m/>
    <s v=" PA25542"/>
    <x v="2"/>
    <n v="1"/>
    <s v="T0518LB280"/>
    <s v="TA6V STD DIA 280 UKAD mini 936KG"/>
    <n v="3744"/>
    <m/>
    <m/>
    <x v="0"/>
    <m/>
    <m/>
    <d v="2020-09-03T00:00:00"/>
    <x v="15"/>
    <d v="2020-09-17T00:00:00"/>
    <x v="13"/>
    <m/>
    <x v="0"/>
    <x v="0"/>
    <s v="AEMN12 1002KG AEMN21 1022KG AEMN22 1036KG AEMN31 1008KG EXP LE XX"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12"/>
    <m/>
    <x v="8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2"/>
    <m/>
    <x v="8"/>
    <s v="O"/>
    <x v="0"/>
    <x v="1"/>
    <s v="Accord XDE par mail"/>
  </r>
  <r>
    <s v="LKR"/>
    <m/>
    <s v=" PA27528"/>
    <x v="2"/>
    <n v="1"/>
    <s v="T0518LB200"/>
    <s v="TA6V STD DIA 200 UKAD"/>
    <n v="5500"/>
    <m/>
    <m/>
    <x v="0"/>
    <m/>
    <m/>
    <d v="2020-09-03T00:00:00"/>
    <x v="15"/>
    <d v="2021-01-28T00:00:00"/>
    <x v="28"/>
    <m/>
    <x v="0"/>
    <x v="0"/>
    <m/>
  </r>
  <r>
    <s v="LKR"/>
    <m/>
    <s v=" PA27534"/>
    <x v="2"/>
    <n v="1"/>
    <s v="T0518LB330"/>
    <s v="TA6V STD DIA 330 UKAD"/>
    <n v="5500"/>
    <m/>
    <m/>
    <x v="0"/>
    <m/>
    <m/>
    <d v="2020-09-03T00:00:00"/>
    <x v="15"/>
    <d v="2021-02-04T00:00:00"/>
    <x v="29"/>
    <m/>
    <x v="0"/>
    <x v="0"/>
    <m/>
  </r>
  <r>
    <s v="LKR"/>
    <m/>
    <s v="PA27101"/>
    <x v="2"/>
    <n v="1"/>
    <s v="T0500LB220"/>
    <s v="TA6V STD DIA 220 UKAD"/>
    <n v="5500"/>
    <m/>
    <m/>
    <x v="0"/>
    <m/>
    <m/>
    <d v="2020-09-03T00:00:00"/>
    <x v="15"/>
    <d v="2021-10-07T00:00:00"/>
    <x v="30"/>
    <m/>
    <x v="0"/>
    <x v="0"/>
    <m/>
  </r>
  <r>
    <s v="LKR"/>
    <m/>
    <s v=" PA27535"/>
    <x v="2"/>
    <n v="1"/>
    <s v="T0518LB330"/>
    <s v="TA6V STD DIA 330 UKAD"/>
    <n v="5500"/>
    <m/>
    <m/>
    <x v="0"/>
    <m/>
    <m/>
    <d v="2020-09-10T00:00:00"/>
    <x v="15"/>
    <d v="2021-02-04T00:00:00"/>
    <x v="29"/>
    <m/>
    <x v="0"/>
    <x v="0"/>
    <m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8"/>
    <s v="O"/>
    <x v="0"/>
    <x v="1"/>
    <s v="Accord XDE par mail"/>
  </r>
  <r>
    <s v="LKR"/>
    <m/>
    <s v="PA26468"/>
    <x v="2"/>
    <n v="1"/>
    <s v="T0518LB280"/>
    <s v="TA6V STD DIA 280 UKAD mini 936KG"/>
    <n v="3744"/>
    <m/>
    <m/>
    <x v="0"/>
    <m/>
    <m/>
    <d v="2020-09-10T00:00:00"/>
    <x v="15"/>
    <d v="2020-09-17T00:00:00"/>
    <x v="13"/>
    <m/>
    <x v="0"/>
    <x v="0"/>
    <s v="AENC12 1012KG AENC21 1042KG AENC22 1052KG AENC31 1054KG EXP LE XX"/>
  </r>
  <r>
    <s v="LKR"/>
    <m/>
    <s v=" PA28192"/>
    <x v="2"/>
    <n v="1"/>
    <s v="T0518LB240"/>
    <s v="TA6V STD DIA 240 UKAD"/>
    <n v="5500"/>
    <m/>
    <m/>
    <x v="0"/>
    <m/>
    <m/>
    <d v="2020-09-17T00:00:00"/>
    <x v="15"/>
    <d v="2020-09-10T00:00:00"/>
    <x v="13"/>
    <m/>
    <x v="0"/>
    <x v="0"/>
    <s v="AFBA"/>
  </r>
  <r>
    <s v="LKR"/>
    <m/>
    <s v="PA26475"/>
    <x v="2"/>
    <n v="1"/>
    <s v="T0518LB280"/>
    <s v="TA6V STD DIA 280 UKAD mini 936KG"/>
    <n v="3744"/>
    <m/>
    <m/>
    <x v="0"/>
    <m/>
    <m/>
    <d v="2020-09-17T00:00:00"/>
    <x v="15"/>
    <d v="2020-10-15T00:00:00"/>
    <x v="16"/>
    <m/>
    <x v="0"/>
    <x v="0"/>
    <s v="AENP12 1020KG AENP21 1058KG AENP22 1102KG AENP31 1028KG EXP LE XX"/>
  </r>
  <r>
    <s v="LKR"/>
    <n v="11002846"/>
    <s v="PA26433"/>
    <x v="2"/>
    <n v="1"/>
    <s v="T0600LB110"/>
    <s v="TA6V ELI UKAD DIA 110 MM"/>
    <n v="794"/>
    <s v=" $38,00 "/>
    <s v=" $30 172,00 "/>
    <x v="2"/>
    <m/>
    <m/>
    <d v="2020-03-25T00:00:00"/>
    <x v="5"/>
    <d v="2021-06-18T00:00:00"/>
    <x v="1"/>
    <s v="O"/>
    <x v="0"/>
    <x v="1"/>
    <s v="Accord oral IWR du 30/03/20"/>
  </r>
  <r>
    <s v="LKR"/>
    <n v="11002816"/>
    <s v="PA26444"/>
    <x v="2"/>
    <n v="1"/>
    <s v="T0518LB180"/>
    <s v="TA6V STD DIA 180  UKAD"/>
    <n v="2750"/>
    <s v=" $32,00 "/>
    <s v=" $88 000,00 "/>
    <x v="2"/>
    <m/>
    <m/>
    <d v="2020-07-09T00:00:00"/>
    <x v="0"/>
    <d v="2020-10-29T00:00:00"/>
    <x v="22"/>
    <s v="O"/>
    <x v="0"/>
    <x v="1"/>
    <s v="Accord XDE par mail"/>
  </r>
  <r>
    <s v="LKR"/>
    <m/>
    <s v=" PA27527"/>
    <x v="2"/>
    <n v="1"/>
    <s v="T0518LB125"/>
    <s v="TA6V STD DIA 125 UKAD"/>
    <n v="2750"/>
    <m/>
    <m/>
    <x v="0"/>
    <m/>
    <m/>
    <d v="2020-09-24T00:00:00"/>
    <x v="15"/>
    <d v="2021-04-29T00:00:00"/>
    <x v="11"/>
    <m/>
    <x v="0"/>
    <x v="0"/>
    <s v="1/2 AESR"/>
  </r>
  <r>
    <s v="LKR"/>
    <n v="11002817"/>
    <s v="PA26445"/>
    <x v="2"/>
    <n v="1"/>
    <s v="T0518LB180"/>
    <s v="TA6V STD DIA 180  UKAD"/>
    <n v="2750"/>
    <s v=" $32,00 "/>
    <s v=" $88 000,00 "/>
    <x v="2"/>
    <m/>
    <m/>
    <d v="2020-09-10T00:00:00"/>
    <x v="12"/>
    <d v="2020-10-01T00:00:00"/>
    <x v="22"/>
    <s v="O"/>
    <x v="0"/>
    <x v="1"/>
    <s v="Accord XDE par mail"/>
  </r>
  <r>
    <s v="LKR"/>
    <m/>
    <s v=" PA27589"/>
    <x v="2"/>
    <n v="1"/>
    <s v="T0518LB200"/>
    <s v="TA6V STD DIA 200 UKAD"/>
    <n v="5500"/>
    <m/>
    <m/>
    <x v="0"/>
    <m/>
    <m/>
    <d v="2020-09-24T00:00:00"/>
    <x v="15"/>
    <d v="2021-02-25T00:00:00"/>
    <x v="29"/>
    <m/>
    <x v="0"/>
    <x v="0"/>
    <m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12"/>
    <m/>
    <x v="8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8"/>
    <s v="O"/>
    <x v="0"/>
    <x v="1"/>
    <s v="Accord XDE par mail"/>
  </r>
  <r>
    <s v="LKR"/>
    <m/>
    <s v="PA25870"/>
    <x v="2"/>
    <n v="1"/>
    <s v="T0500LB220"/>
    <s v="TA6V STD DIA 220 UKAD"/>
    <n v="5500"/>
    <m/>
    <m/>
    <x v="0"/>
    <m/>
    <m/>
    <d v="2020-09-24T00:00:00"/>
    <x v="15"/>
    <d v="2022-01-07T00:00:00"/>
    <x v="31"/>
    <m/>
    <x v="0"/>
    <x v="0"/>
    <m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3"/>
    <m/>
    <x v="8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3"/>
    <m/>
    <x v="8"/>
    <s v="O"/>
    <x v="0"/>
    <x v="1"/>
    <s v="Accord XDE par mail"/>
  </r>
  <r>
    <s v="LKR"/>
    <m/>
    <s v="PA26470"/>
    <x v="2"/>
    <n v="1"/>
    <s v="T0518LB280"/>
    <s v="TA6V STD DIA 280 UKAD mini 936KG"/>
    <n v="3744"/>
    <m/>
    <m/>
    <x v="0"/>
    <m/>
    <m/>
    <d v="2020-09-24T00:00:00"/>
    <x v="15"/>
    <d v="2020-10-15T00:00:00"/>
    <x v="16"/>
    <m/>
    <x v="0"/>
    <x v="0"/>
    <s v="AENR12 1016KG AENR21 1030KG AENR22 1038KG AENR31 1036KG EXP LE XX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6"/>
    <m/>
    <x v="8"/>
    <s v="O"/>
    <x v="0"/>
    <x v="1"/>
    <s v="Accord XDE par mail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5"/>
    <m/>
    <x v="8"/>
    <s v="O"/>
    <x v="0"/>
    <x v="1"/>
    <s v="Accord XDE par mail"/>
  </r>
  <r>
    <s v="LKR"/>
    <m/>
    <s v="PA28034"/>
    <x v="2"/>
    <n v="1"/>
    <s v="T0518LB330"/>
    <s v="TA6V STD DIA 330 UKAD"/>
    <n v="5500"/>
    <m/>
    <m/>
    <x v="0"/>
    <m/>
    <m/>
    <d v="2020-09-24T00:00:00"/>
    <x v="15"/>
    <d v="2021-03-11T00:00:00"/>
    <x v="14"/>
    <m/>
    <x v="0"/>
    <x v="0"/>
    <m/>
  </r>
  <r>
    <s v="LKR"/>
    <m/>
    <s v=" PA27533"/>
    <x v="2"/>
    <n v="1"/>
    <s v="T0518LB330"/>
    <s v="TA6V STD DIA 330 UKAD"/>
    <n v="5500"/>
    <m/>
    <m/>
    <x v="0"/>
    <m/>
    <m/>
    <d v="2020-10-01T00:00:00"/>
    <x v="16"/>
    <d v="2021-04-15T00:00:00"/>
    <x v="11"/>
    <m/>
    <x v="0"/>
    <x v="0"/>
    <m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5"/>
    <m/>
    <x v="8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6"/>
    <m/>
    <x v="8"/>
    <s v="O"/>
    <x v="0"/>
    <x v="1"/>
    <s v="Accord XDE par mail"/>
  </r>
  <r>
    <s v="LKR"/>
    <m/>
    <s v="PA26445"/>
    <x v="2"/>
    <n v="1"/>
    <s v="T0518LB180"/>
    <s v="TA6V STD DIA 180  UKAD"/>
    <n v="2750"/>
    <m/>
    <m/>
    <x v="0"/>
    <m/>
    <m/>
    <d v="2020-10-01T00:00:00"/>
    <x v="16"/>
    <d v="2021-09-16T00:00:00"/>
    <x v="32"/>
    <m/>
    <x v="0"/>
    <x v="0"/>
    <m/>
  </r>
  <r>
    <s v="LKR"/>
    <m/>
    <s v="PA26471"/>
    <x v="2"/>
    <n v="1"/>
    <s v="T0518LB280"/>
    <s v="TA6V STD DIA 280 UKAD mini 936KG"/>
    <n v="3744"/>
    <m/>
    <m/>
    <x v="0"/>
    <m/>
    <m/>
    <d v="2020-10-01T00:00:00"/>
    <x v="16"/>
    <d v="2020-10-29T00:00:00"/>
    <x v="16"/>
    <m/>
    <x v="0"/>
    <x v="0"/>
    <s v="AENE12 1048KG AENE21 1054KG AENE22 1066KG AENE31 1048KG EXP LE XX"/>
  </r>
  <r>
    <s v="LKR"/>
    <m/>
    <s v="PA27730"/>
    <x v="2"/>
    <n v="1"/>
    <s v="T0500LB240"/>
    <s v="TA6V STD DIA 240 UKAD"/>
    <n v="5500"/>
    <m/>
    <m/>
    <x v="0"/>
    <m/>
    <m/>
    <d v="2020-10-01T00:00:00"/>
    <x v="16"/>
    <d v="2020-10-01T00:00:00"/>
    <x v="16"/>
    <m/>
    <x v="0"/>
    <x v="0"/>
    <s v="Voir les barres ACMR (sortie UTEXAM)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2"/>
    <m/>
    <x v="8"/>
    <s v="O"/>
    <x v="0"/>
    <x v="1"/>
    <s v="Accord XDE par mail"/>
  </r>
  <r>
    <s v="LKR"/>
    <m/>
    <s v="PA27969"/>
    <x v="2"/>
    <n v="1"/>
    <s v="T0518LB200"/>
    <s v="TA6V STD DIA 200 UKAD"/>
    <n v="5500"/>
    <m/>
    <m/>
    <x v="0"/>
    <m/>
    <m/>
    <d v="2020-10-01T00:00:00"/>
    <x v="16"/>
    <d v="2021-04-29T00:00:00"/>
    <x v="11"/>
    <m/>
    <x v="0"/>
    <x v="0"/>
    <m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6"/>
    <m/>
    <x v="8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6"/>
    <m/>
    <x v="8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3"/>
    <m/>
    <x v="8"/>
    <s v="O"/>
    <x v="0"/>
    <x v="1"/>
    <s v="Accord XDE par mail"/>
  </r>
  <r>
    <s v="LKR"/>
    <m/>
    <s v="PA27588"/>
    <x v="2"/>
    <n v="1"/>
    <s v="T0518LB330"/>
    <s v="TA6V STD DIA 330 UKAD"/>
    <n v="5500"/>
    <m/>
    <m/>
    <x v="0"/>
    <m/>
    <m/>
    <d v="2020-10-08T00:00:00"/>
    <x v="16"/>
    <d v="2021-05-20T00:00:00"/>
    <x v="33"/>
    <m/>
    <x v="0"/>
    <x v="0"/>
    <m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8"/>
    <s v="O"/>
    <x v="0"/>
    <x v="1"/>
    <s v="Accord XDE par mail"/>
  </r>
  <r>
    <s v="LKR"/>
    <m/>
    <s v=" PA26453"/>
    <x v="2"/>
    <n v="1"/>
    <s v="T0518LB280"/>
    <s v="TA6V STD DIA 280 UKAD mini 936KG"/>
    <n v="3744"/>
    <m/>
    <m/>
    <x v="0"/>
    <m/>
    <m/>
    <d v="2020-10-15T00:00:00"/>
    <x v="16"/>
    <d v="2020-11-19T00:00:00"/>
    <x v="34"/>
    <m/>
    <x v="0"/>
    <x v="0"/>
    <s v="AEOC12 1002KG AEOC21 1040KG AEOC22 1052KG AEOC31 1058KG EXP LE XX"/>
  </r>
  <r>
    <s v="LKR"/>
    <m/>
    <s v="PA26491"/>
    <x v="2"/>
    <n v="1"/>
    <s v="T0518LB200"/>
    <s v="TA6V STD DIA 200 UKAD"/>
    <n v="5500"/>
    <m/>
    <m/>
    <x v="0"/>
    <m/>
    <m/>
    <d v="2020-10-15T00:00:00"/>
    <x v="16"/>
    <d v="2021-06-10T00:00:00"/>
    <x v="12"/>
    <m/>
    <x v="0"/>
    <x v="0"/>
    <m/>
  </r>
  <r>
    <s v="LKR"/>
    <m/>
    <s v="PA27587"/>
    <x v="2"/>
    <n v="1"/>
    <s v="T0518LB330"/>
    <s v="TA6V STD DIA 330 UKAD"/>
    <n v="5500"/>
    <m/>
    <m/>
    <x v="0"/>
    <m/>
    <m/>
    <d v="2020-10-15T00:00:00"/>
    <x v="16"/>
    <d v="2021-06-17T00:00:00"/>
    <x v="12"/>
    <m/>
    <x v="0"/>
    <x v="0"/>
    <m/>
  </r>
  <r>
    <s v="LKR"/>
    <m/>
    <s v=" PA26454"/>
    <x v="2"/>
    <n v="1"/>
    <s v="T0518LB280"/>
    <s v="TA6V STD DIA 280 UKAD mini 936KG"/>
    <n v="3744"/>
    <m/>
    <m/>
    <x v="0"/>
    <m/>
    <m/>
    <d v="2020-10-22T00:00:00"/>
    <x v="16"/>
    <d v="2021-01-14T00:00:00"/>
    <x v="28"/>
    <m/>
    <x v="0"/>
    <x v="0"/>
    <m/>
  </r>
  <r>
    <s v="LKR"/>
    <m/>
    <s v=" PA27735"/>
    <x v="2"/>
    <n v="1"/>
    <s v="T0500LB200"/>
    <s v="TA6V STD DIA 200 UKAD (T500)"/>
    <n v="5500"/>
    <m/>
    <m/>
    <x v="0"/>
    <m/>
    <m/>
    <d v="2020-10-22T00:00:00"/>
    <x v="16"/>
    <d v="2022-01-07T00:00:00"/>
    <x v="31"/>
    <m/>
    <x v="0"/>
    <x v="0"/>
    <m/>
  </r>
  <r>
    <s v="LKR"/>
    <m/>
    <s v="PA27732"/>
    <x v="2"/>
    <n v="1"/>
    <s v="T0518LB330"/>
    <s v="TA6V STD DIA 330 UKAD"/>
    <n v="5500"/>
    <m/>
    <m/>
    <x v="0"/>
    <m/>
    <m/>
    <d v="2020-10-22T00:00:00"/>
    <x v="16"/>
    <d v="2021-06-17T00:00:00"/>
    <x v="12"/>
    <m/>
    <x v="0"/>
    <x v="0"/>
    <m/>
  </r>
  <r>
    <s v="LKR"/>
    <m/>
    <s v=" PA26455"/>
    <x v="2"/>
    <n v="1"/>
    <s v="T0518LB280"/>
    <s v="TA6V STD DIA 280 UKAD mini 936KG"/>
    <n v="3744"/>
    <m/>
    <m/>
    <x v="0"/>
    <m/>
    <m/>
    <d v="2020-10-29T00:00:00"/>
    <x v="16"/>
    <d v="2021-01-28T00:00:00"/>
    <x v="28"/>
    <m/>
    <x v="0"/>
    <x v="0"/>
    <m/>
  </r>
  <r>
    <s v="LKR"/>
    <m/>
    <s v=" PA26552"/>
    <x v="2"/>
    <m/>
    <s v="T0518LB140"/>
    <s v="TA6V STD DIA 140 UKAD"/>
    <n v="900"/>
    <m/>
    <m/>
    <x v="0"/>
    <m/>
    <m/>
    <d v="2020-10-29T00:00:00"/>
    <x v="16"/>
    <d v="2021-10-07T00:00:00"/>
    <x v="30"/>
    <m/>
    <x v="0"/>
    <x v="0"/>
    <s v="AERJ121 294kg AERJ131 298kg AERJ211 308kg EXP LE XX"/>
  </r>
  <r>
    <s v="LKR"/>
    <m/>
    <s v=" PA28219"/>
    <x v="2"/>
    <n v="1"/>
    <s v="T0518LB200"/>
    <s v="TA6V STD DIA 200 UKAD"/>
    <n v="5500"/>
    <m/>
    <m/>
    <x v="0"/>
    <m/>
    <m/>
    <d v="2020-10-29T00:00:00"/>
    <x v="16"/>
    <d v="2021-07-16T00:00:00"/>
    <x v="35"/>
    <m/>
    <x v="0"/>
    <x v="0"/>
    <m/>
  </r>
  <r>
    <s v="LKR"/>
    <m/>
    <s v="PA26444"/>
    <x v="2"/>
    <n v="1"/>
    <s v="T0518LB180"/>
    <s v="TA6V STD DIA 180  UKAD"/>
    <n v="2750"/>
    <m/>
    <m/>
    <x v="0"/>
    <m/>
    <m/>
    <d v="2020-10-29T00:00:00"/>
    <x v="16"/>
    <d v="2021-12-02T00:00:00"/>
    <x v="36"/>
    <m/>
    <x v="0"/>
    <x v="0"/>
    <m/>
  </r>
  <r>
    <s v="LKR"/>
    <m/>
    <s v="PA26487"/>
    <x v="2"/>
    <n v="1"/>
    <s v="T0500LP650X305S"/>
    <s v="TA6V PLAT 650*305 USINE MINI 1020KG"/>
    <n v="5500"/>
    <m/>
    <m/>
    <x v="0"/>
    <m/>
    <m/>
    <d v="2020-10-29T00:00:00"/>
    <x v="16"/>
    <d v="2022-01-07T00:00:00"/>
    <x v="31"/>
    <m/>
    <x v="0"/>
    <x v="0"/>
    <m/>
  </r>
  <r>
    <s v="LKR"/>
    <m/>
    <s v="PA26936"/>
    <x v="2"/>
    <n v="1"/>
    <s v="T0518LB200"/>
    <s v="TA6V STD DIA 200 UKAD"/>
    <n v="5500"/>
    <m/>
    <m/>
    <x v="0"/>
    <m/>
    <m/>
    <d v="2020-11-05T00:00:00"/>
    <x v="17"/>
    <d v="2021-10-07T00:00:00"/>
    <x v="30"/>
    <m/>
    <x v="0"/>
    <x v="0"/>
    <m/>
  </r>
  <r>
    <s v="LKR"/>
    <m/>
    <s v=" PA26018"/>
    <x v="2"/>
    <n v="1"/>
    <s v="T0518LB280"/>
    <s v="TA6V STD DIA 280 UKAD mini 936KG"/>
    <n v="3740"/>
    <m/>
    <m/>
    <x v="0"/>
    <m/>
    <m/>
    <d v="2020-11-13T00:00:00"/>
    <x v="17"/>
    <d v="2021-01-28T00:00:00"/>
    <x v="28"/>
    <m/>
    <x v="0"/>
    <x v="0"/>
    <m/>
  </r>
  <r>
    <s v="LKR"/>
    <m/>
    <s v=" PA26456"/>
    <x v="2"/>
    <n v="1"/>
    <s v="T0518LB280"/>
    <s v="TA6V STD DIA 280 UKAD mini 936KG"/>
    <n v="3744"/>
    <m/>
    <m/>
    <x v="0"/>
    <m/>
    <m/>
    <d v="2020-11-19T00:00:00"/>
    <x v="17"/>
    <d v="2021-01-28T00:00:00"/>
    <x v="28"/>
    <m/>
    <x v="0"/>
    <x v="0"/>
    <m/>
  </r>
  <r>
    <s v="LKR"/>
    <m/>
    <s v="PA26529"/>
    <x v="2"/>
    <n v="1"/>
    <s v="T0518LB330"/>
    <s v="TA6V STD DIA 330 UKAD"/>
    <n v="5500"/>
    <m/>
    <m/>
    <x v="0"/>
    <m/>
    <m/>
    <d v="2020-11-19T00:00:00"/>
    <x v="17"/>
    <d v="2021-07-22T00:00:00"/>
    <x v="35"/>
    <m/>
    <x v="0"/>
    <x v="0"/>
    <m/>
  </r>
  <r>
    <s v="LKR"/>
    <m/>
    <s v="PA27968"/>
    <x v="2"/>
    <n v="1"/>
    <s v="T0518LB200"/>
    <s v="TA6V STD DIA 200 UKAD"/>
    <n v="5500"/>
    <m/>
    <m/>
    <x v="0"/>
    <m/>
    <m/>
    <d v="2020-11-19T00:00:00"/>
    <x v="17"/>
    <d v="2021-12-02T00:00:00"/>
    <x v="36"/>
    <m/>
    <x v="0"/>
    <x v="0"/>
    <m/>
  </r>
  <r>
    <s v="LKR"/>
    <m/>
    <s v=" PA26446"/>
    <x v="2"/>
    <n v="1"/>
    <s v="T0518LB180"/>
    <s v="TA6V STD DIA 180  UKAD"/>
    <n v="2750"/>
    <m/>
    <m/>
    <x v="0"/>
    <m/>
    <m/>
    <d v="2020-11-26T00:00:00"/>
    <x v="17"/>
    <d v="2022-01-07T00:00:00"/>
    <x v="31"/>
    <m/>
    <x v="0"/>
    <x v="0"/>
    <m/>
  </r>
  <r>
    <s v="LKR"/>
    <m/>
    <s v=" PA26553"/>
    <x v="2"/>
    <n v="1"/>
    <s v="T0518LB280"/>
    <s v="TA6V STD DIA 280 UKAD mini 936KG"/>
    <n v="3744"/>
    <m/>
    <m/>
    <x v="0"/>
    <m/>
    <m/>
    <d v="2020-11-26T00:00:00"/>
    <x v="17"/>
    <d v="2021-02-25T00:00:00"/>
    <x v="29"/>
    <m/>
    <x v="0"/>
    <x v="0"/>
    <m/>
  </r>
  <r>
    <s v="LKR"/>
    <m/>
    <s v="PA26522"/>
    <x v="2"/>
    <n v="1"/>
    <s v="T0518LB330"/>
    <s v="TA6V STD DIA 330 UKAD"/>
    <n v="5500"/>
    <m/>
    <m/>
    <x v="0"/>
    <m/>
    <m/>
    <d v="2020-11-26T00:00:00"/>
    <x v="17"/>
    <d v="2021-07-22T00:00:00"/>
    <x v="35"/>
    <m/>
    <x v="0"/>
    <x v="0"/>
    <m/>
  </r>
  <r>
    <s v="LKR"/>
    <m/>
    <s v=" PA26532"/>
    <x v="2"/>
    <n v="1"/>
    <s v="T0518LB330"/>
    <s v="TA6V STD DIA 330 UKAD"/>
    <n v="5500"/>
    <m/>
    <m/>
    <x v="0"/>
    <m/>
    <m/>
    <d v="2020-12-03T00:00:00"/>
    <x v="18"/>
    <d v="2021-09-09T00:00:00"/>
    <x v="32"/>
    <m/>
    <x v="0"/>
    <x v="0"/>
    <m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12"/>
    <m/>
    <x v="8"/>
    <s v="O"/>
    <x v="0"/>
    <x v="1"/>
    <s v="Accord XDE par mail"/>
  </r>
  <r>
    <s v="LKR"/>
    <m/>
    <s v=" PA26555"/>
    <x v="2"/>
    <n v="1"/>
    <s v="T0518LB280"/>
    <s v="TA6V STD DIA 280 UKAD mini 936KG"/>
    <n v="3744"/>
    <m/>
    <m/>
    <x v="0"/>
    <m/>
    <m/>
    <d v="2020-12-10T00:00:00"/>
    <x v="18"/>
    <d v="2021-02-25T00:00:00"/>
    <x v="29"/>
    <m/>
    <x v="0"/>
    <x v="0"/>
    <m/>
  </r>
  <r>
    <s v="LKR"/>
    <m/>
    <s v=" PA27106"/>
    <x v="2"/>
    <n v="1"/>
    <s v="T0518LB330"/>
    <s v="TA6V STD DIA 330 UKAD"/>
    <n v="5500"/>
    <m/>
    <m/>
    <x v="0"/>
    <m/>
    <m/>
    <d v="2020-12-10T00:00:00"/>
    <x v="18"/>
    <d v="2021-09-09T00:00:00"/>
    <x v="32"/>
    <m/>
    <x v="0"/>
    <x v="0"/>
    <m/>
  </r>
  <r>
    <s v="LKR"/>
    <m/>
    <s v="PA26931"/>
    <x v="2"/>
    <n v="1"/>
    <s v="T0518LB280"/>
    <s v="TA6V STD DIA 280 UKAD mini 936KG"/>
    <n v="3744"/>
    <m/>
    <m/>
    <x v="0"/>
    <m/>
    <m/>
    <d v="2020-12-17T00:00:00"/>
    <x v="18"/>
    <d v="2021-02-25T00:00:00"/>
    <x v="29"/>
    <m/>
    <x v="0"/>
    <x v="0"/>
    <m/>
  </r>
  <r>
    <s v="SBS"/>
    <n v="11002556"/>
    <n v="20594398"/>
    <x v="3"/>
    <n v="10"/>
    <s v="PF05S000060"/>
    <s v="L531 RD 152,40 mults 84,5 KG Conbid/UKAD"/>
    <n v="5000"/>
    <n v="34.6"/>
    <n v="380600"/>
    <x v="0"/>
    <m/>
    <m/>
    <d v="2020-07-01T00:00:00"/>
    <x v="0"/>
    <d v="2020-12-15T00:00:00"/>
    <x v="23"/>
    <m/>
    <x v="0"/>
    <x v="0"/>
    <s v="N/A"/>
  </r>
  <r>
    <s v="SBS"/>
    <n v="11002732"/>
    <n v="20597258"/>
    <x v="3"/>
    <n v="10"/>
    <s v="PF05S000068"/>
    <s v="L531 RD 152,40 R/L Conbid/UKAD"/>
    <n v="1200"/>
    <n v="32"/>
    <n v="38400"/>
    <x v="0"/>
    <m/>
    <m/>
    <d v="2020-08-07T00:00:00"/>
    <x v="4"/>
    <d v="2020-12-15T00:00:00"/>
    <x v="23"/>
    <m/>
    <x v="0"/>
    <x v="0"/>
    <s v="AEYB en cours"/>
  </r>
  <r>
    <s v="SBS"/>
    <n v="11002558"/>
    <n v="20594400"/>
    <x v="3"/>
    <n v="10"/>
    <s v="PF05S000060"/>
    <s v="L531 RD 152,40 mults 84,5 KG Conbid/UKAD"/>
    <n v="5500"/>
    <n v="34.6"/>
    <n v="190300"/>
    <x v="0"/>
    <m/>
    <m/>
    <d v="2021-04-09T00:00:00"/>
    <x v="19"/>
    <d v="2021-08-27T00:00:00"/>
    <x v="25"/>
    <m/>
    <x v="0"/>
    <x v="0"/>
    <s v="N/A"/>
  </r>
  <r>
    <s v="SBS"/>
    <n v="11002728"/>
    <n v="20597309"/>
    <x v="3"/>
    <n v="10"/>
    <s v="PF05S000065"/>
    <s v="L531 RD 127,00 R/L Conbid/UKAD"/>
    <n v="4500"/>
    <n v="35"/>
    <n v="157500"/>
    <x v="0"/>
    <m/>
    <m/>
    <d v="2021-04-09T00:00:00"/>
    <x v="19"/>
    <d v="2021-08-20T00:00:00"/>
    <x v="25"/>
    <m/>
    <x v="0"/>
    <x v="0"/>
    <s v="N/A"/>
  </r>
  <r>
    <s v="SBS"/>
    <n v="11002637"/>
    <n v="20594401"/>
    <x v="3"/>
    <n v="10"/>
    <s v="PF05B000103"/>
    <s v="L531 RD 300,00 R/L Conbid/UKAD"/>
    <n v="3112"/>
    <n v="30.5"/>
    <n v="94916"/>
    <x v="0"/>
    <m/>
    <m/>
    <d v="2021-04-09T00:00:00"/>
    <x v="19"/>
    <d v="2021-12-01T00:00:00"/>
    <x v="3"/>
    <m/>
    <x v="0"/>
    <x v="0"/>
    <s v="N/A"/>
  </r>
  <r>
    <s v="SBS"/>
    <n v="11002730"/>
    <n v="20597311"/>
    <x v="3"/>
    <n v="10"/>
    <s v="PF05S000067"/>
    <s v="L531 RD 170,00 R/L Conbid/UKAD"/>
    <n v="4800"/>
    <n v="32"/>
    <n v="153600"/>
    <x v="0"/>
    <m/>
    <m/>
    <d v="2021-04-09T00:00:00"/>
    <x v="19"/>
    <d v="2021-11-05T00:00:00"/>
    <x v="27"/>
    <m/>
    <x v="0"/>
    <x v="0"/>
    <s v="N/A"/>
  </r>
  <r>
    <s v="SBS"/>
    <n v="11002724"/>
    <n v="20597260"/>
    <x v="3"/>
    <n v="10"/>
    <s v="PF05B000101"/>
    <s v="L531 RD 300,00 mults 238 KG Conbid/UKAD"/>
    <n v="2380"/>
    <n v="33.200000000000003"/>
    <n v="79016"/>
    <x v="0"/>
    <m/>
    <m/>
    <d v="2021-04-09T00:00:00"/>
    <x v="19"/>
    <d v="2021-09-03T00:00:00"/>
    <x v="37"/>
    <m/>
    <x v="0"/>
    <x v="0"/>
    <s v="N/A"/>
  </r>
  <r>
    <s v="SBS"/>
    <n v="11002571"/>
    <n v="20594412"/>
    <x v="3"/>
    <n v="10"/>
    <s v="PF05B000102"/>
    <s v="L531 RD 254,00 mults 207,5 KG Conbid/UKA"/>
    <n v="2490"/>
    <n v="32.33"/>
    <n v="80501.7"/>
    <x v="0"/>
    <m/>
    <m/>
    <d v="2021-04-09T00:00:00"/>
    <x v="19"/>
    <d v="2021-07-02T00:00:00"/>
    <x v="2"/>
    <m/>
    <x v="0"/>
    <x v="0"/>
    <s v="N/A"/>
  </r>
  <r>
    <s v="SBS"/>
    <n v="11002735"/>
    <n v="20597313"/>
    <x v="3"/>
    <n v="10"/>
    <s v="PF05S000060"/>
    <s v="L531 RD 152,40 mults 84,5 KG Conbid/UKAD"/>
    <n v="10000"/>
    <n v="34.6"/>
    <n v="346000"/>
    <x v="0"/>
    <m/>
    <m/>
    <d v="2021-04-16T00:00:00"/>
    <x v="19"/>
    <d v="2021-09-24T00:00:00"/>
    <x v="37"/>
    <m/>
    <x v="0"/>
    <x v="0"/>
    <s v="N/A"/>
  </r>
  <r>
    <s v="SBS"/>
    <n v="11002731"/>
    <n v="20597312"/>
    <x v="3"/>
    <n v="10"/>
    <s v="PF05S000067"/>
    <s v="L531 RD 170,00 R/L Conbid/UKAD"/>
    <n v="2700"/>
    <n v="32"/>
    <n v="86400"/>
    <x v="0"/>
    <m/>
    <m/>
    <d v="2021-04-16T00:00:00"/>
    <x v="19"/>
    <d v="2022-01-14T00:00:00"/>
    <x v="38"/>
    <m/>
    <x v="0"/>
    <x v="0"/>
    <s v="N/A"/>
  </r>
  <r>
    <s v="SBS"/>
    <n v="11002725"/>
    <n v="20597261"/>
    <x v="3"/>
    <n v="10"/>
    <s v="PF05B000101"/>
    <s v="L531 RD 300,00 mults 238 KG Conbid/UKAD"/>
    <n v="2856"/>
    <n v="33.200000000000003"/>
    <n v="94819.200000000012"/>
    <x v="0"/>
    <m/>
    <m/>
    <d v="2021-04-16T00:00:00"/>
    <x v="19"/>
    <d v="2021-07-09T00:00:00"/>
    <x v="2"/>
    <m/>
    <x v="0"/>
    <x v="0"/>
    <s v="N/A"/>
  </r>
  <r>
    <s v="SBS"/>
    <n v="11002726"/>
    <n v="20597307"/>
    <x v="3"/>
    <n v="10"/>
    <s v="PF05B000102"/>
    <s v="L531 RD 254,00 mults 207,5 KG Conbid/UKA"/>
    <n v="2900"/>
    <n v="32.33"/>
    <n v="93757"/>
    <x v="0"/>
    <m/>
    <m/>
    <d v="2021-04-16T00:00:00"/>
    <x v="19"/>
    <d v="2021-08-20T00:00:00"/>
    <x v="25"/>
    <m/>
    <x v="0"/>
    <x v="0"/>
    <s v="N/A"/>
  </r>
  <r>
    <s v="SBS"/>
    <n v="11002737"/>
    <n v="20597458"/>
    <x v="3"/>
    <n v="10"/>
    <s v="PF05S000060"/>
    <s v="L531 RD 152,40 mults 84,5 KG Conbid/UKAD"/>
    <n v="4536"/>
    <n v="34.6"/>
    <n v="156945.60000000001"/>
    <x v="0"/>
    <m/>
    <m/>
    <d v="2021-04-23T00:00:00"/>
    <x v="19"/>
    <d v="2021-10-29T00:00:00"/>
    <x v="26"/>
    <m/>
    <x v="0"/>
    <x v="0"/>
    <s v="N/A"/>
  </r>
  <r>
    <s v="SBS"/>
    <n v="11002557"/>
    <n v="20594399"/>
    <x v="3"/>
    <n v="10"/>
    <s v="PF05S000060"/>
    <s v="L531 RD 152,40 mults 84,5 KG Conbid/UKAD"/>
    <n v="5500"/>
    <n v="34.6"/>
    <n v="190300"/>
    <x v="0"/>
    <m/>
    <m/>
    <d v="2020-08-07T00:00:00"/>
    <x v="4"/>
    <d v="2020-12-15T00:00:00"/>
    <x v="23"/>
    <m/>
    <x v="0"/>
    <x v="0"/>
    <s v="AEYB en cours"/>
  </r>
  <r>
    <s v="SBS"/>
    <n v="11002550"/>
    <n v="20594392"/>
    <x v="3"/>
    <n v="10"/>
    <s v="PF05S000061"/>
    <s v="L531 RD 228,60 R/L Conbid/UKAD"/>
    <n v="3600"/>
    <n v="31"/>
    <n v="111600"/>
    <x v="0"/>
    <m/>
    <m/>
    <d v="2020-08-07T00:00:00"/>
    <x v="4"/>
    <d v="2020-12-15T00:00:00"/>
    <x v="23"/>
    <m/>
    <x v="0"/>
    <x v="0"/>
    <s v="EN STOCK"/>
  </r>
  <r>
    <s v="SBS"/>
    <n v="11002566"/>
    <n v="20594408"/>
    <x v="3"/>
    <n v="10"/>
    <s v="PF05B000101"/>
    <s v="L531 RD 300,00 mults 238 KG Conbid/UKAD"/>
    <n v="3112"/>
    <n v="33.200000000000003"/>
    <n v="103318.39999999999"/>
    <x v="0"/>
    <m/>
    <m/>
    <d v="2020-08-07T00:00:00"/>
    <x v="4"/>
    <d v="2020-12-15T00:00:00"/>
    <x v="23"/>
    <m/>
    <x v="0"/>
    <x v="0"/>
    <s v="AEXK"/>
  </r>
  <r>
    <s v="SBS"/>
    <n v="11002563"/>
    <n v="20594405"/>
    <x v="3"/>
    <n v="10"/>
    <s v="PF05S000067"/>
    <s v="L531 RD 170,00 R/L Conbid/UKAD"/>
    <n v="4500"/>
    <m/>
    <m/>
    <x v="0"/>
    <m/>
    <m/>
    <d v="2020-08-10T00:00:00"/>
    <x v="4"/>
    <d v="2020-12-15T00:00:00"/>
    <x v="23"/>
    <m/>
    <x v="0"/>
    <x v="0"/>
    <s v="AEWL en cours"/>
  </r>
  <r>
    <s v="LKR"/>
    <n v="11002618"/>
    <n v="470456"/>
    <x v="5"/>
    <n v="40"/>
    <s v="470456-414582"/>
    <s v="Rond 140"/>
    <n v="2000"/>
    <s v=" $34,50 "/>
    <n v="69000"/>
    <x v="0"/>
    <s v="N"/>
    <m/>
    <d v="2020-04-13T00:00:00"/>
    <x v="6"/>
    <d v="2021-01-13T00:00:00"/>
    <x v="18"/>
    <m/>
    <x v="0"/>
    <x v="0"/>
    <m/>
  </r>
  <r>
    <s v="LKR"/>
    <n v="11002647"/>
    <n v="471106"/>
    <x v="5"/>
    <n v="40"/>
    <s v="471106-415936"/>
    <s v="Rond 250"/>
    <n v="2000"/>
    <s v=" $30,50 "/>
    <n v="61000"/>
    <x v="0"/>
    <s v="N"/>
    <m/>
    <d v="2020-04-27T00:00:00"/>
    <x v="6"/>
    <d v="2020-09-01T00:00:00"/>
    <x v="6"/>
    <m/>
    <x v="0"/>
    <x v="0"/>
    <m/>
  </r>
  <r>
    <s v="LKR"/>
    <n v="11002647"/>
    <n v="471106"/>
    <x v="5"/>
    <n v="50"/>
    <s v="471106-415936"/>
    <s v="Rond 250"/>
    <n v="4400"/>
    <s v=" $30,50 "/>
    <n v="134200"/>
    <x v="0"/>
    <s v="N"/>
    <m/>
    <d v="2020-05-04T00:00:00"/>
    <x v="1"/>
    <d v="2020-09-01T00:00:00"/>
    <x v="6"/>
    <m/>
    <x v="0"/>
    <x v="0"/>
    <m/>
  </r>
  <r>
    <s v="LKR"/>
    <n v="11002617"/>
    <n v="470455"/>
    <x v="5"/>
    <n v="60"/>
    <s v="470455-419124"/>
    <s v="Rond 130"/>
    <n v="3400"/>
    <s v=" $34,50 "/>
    <n v="117300"/>
    <x v="0"/>
    <s v="N"/>
    <m/>
    <d v="2020-04-29T00:00:00"/>
    <x v="6"/>
    <d v="2021-02-04T00:00:00"/>
    <x v="7"/>
    <m/>
    <x v="0"/>
    <x v="0"/>
    <m/>
  </r>
  <r>
    <s v="LKR"/>
    <n v="11002618"/>
    <n v="470456"/>
    <x v="5"/>
    <n v="50"/>
    <s v="470456-414582"/>
    <s v="Rond 140"/>
    <n v="2000"/>
    <s v=" $34,50 "/>
    <n v="69000"/>
    <x v="0"/>
    <s v="N"/>
    <m/>
    <d v="2020-05-04T00:00:00"/>
    <x v="1"/>
    <d v="2021-03-26T00:00:00"/>
    <x v="0"/>
    <m/>
    <x v="0"/>
    <x v="0"/>
    <m/>
  </r>
  <r>
    <s v="LKR"/>
    <n v="11002619"/>
    <n v="470458"/>
    <x v="5"/>
    <n v="60"/>
    <s v="470458-426841"/>
    <s v="Rond 200 béta"/>
    <n v="1300"/>
    <s v=" $31,00 "/>
    <n v="40300"/>
    <x v="0"/>
    <s v="N"/>
    <m/>
    <d v="2020-04-19T00:00:00"/>
    <x v="6"/>
    <d v="2022-07-15T00:00:00"/>
    <x v="39"/>
    <m/>
    <x v="0"/>
    <x v="0"/>
    <m/>
  </r>
  <r>
    <s v="LKR"/>
    <n v="11002647"/>
    <n v="471106"/>
    <x v="5"/>
    <n v="60"/>
    <s v="471106-415936"/>
    <s v="Rond 250"/>
    <n v="4400"/>
    <s v=" $30,50 "/>
    <n v="134200"/>
    <x v="0"/>
    <s v="N"/>
    <m/>
    <d v="2020-05-14T00:00:00"/>
    <x v="1"/>
    <d v="2020-10-23T00:00:00"/>
    <x v="22"/>
    <m/>
    <x v="0"/>
    <x v="0"/>
    <m/>
  </r>
  <r>
    <s v="LKR"/>
    <n v="11002617"/>
    <n v="470455"/>
    <x v="5"/>
    <n v="70"/>
    <s v="470455-419124"/>
    <s v="Rond 130"/>
    <n v="3400"/>
    <s v=" $34,50 "/>
    <n v="117300"/>
    <x v="0"/>
    <s v="N"/>
    <m/>
    <d v="2020-05-15T00:00:00"/>
    <x v="1"/>
    <d v="2021-04-28T00:00:00"/>
    <x v="19"/>
    <m/>
    <x v="0"/>
    <x v="0"/>
    <m/>
  </r>
  <r>
    <s v="LKR"/>
    <n v="11002720"/>
    <n v="476630"/>
    <x v="5"/>
    <n v="10"/>
    <n v="444740"/>
    <s v="Rond 160 LISI Safran"/>
    <n v="430"/>
    <s v=" $28,30 "/>
    <n v="12169"/>
    <x v="0"/>
    <s v="N"/>
    <m/>
    <d v="2019-11-13T00:00:00"/>
    <x v="20"/>
    <d v="2021-06-04T00:00:00"/>
    <x v="1"/>
    <m/>
    <x v="0"/>
    <x v="0"/>
    <s v="SAFRAN : retard XDE et APN - prévu pour nov 19 et décalé suite à demande APN et XDE"/>
  </r>
  <r>
    <s v="LKR"/>
    <n v="11002619"/>
    <n v="470458"/>
    <x v="5"/>
    <n v="70"/>
    <s v="470458-426841"/>
    <s v="Rond 200 béta"/>
    <n v="2100"/>
    <s v=" $31,00 "/>
    <n v="65100"/>
    <x v="6"/>
    <s v="N"/>
    <m/>
    <d v="2020-06-07T00:00:00"/>
    <x v="3"/>
    <s v="annulée"/>
    <x v="8"/>
    <m/>
    <x v="0"/>
    <x v="0"/>
    <m/>
  </r>
  <r>
    <s v="LKR"/>
    <n v="11002618"/>
    <n v="470456"/>
    <x v="5"/>
    <n v="60"/>
    <s v="470456-414582"/>
    <s v="Rond 140"/>
    <n v="2000"/>
    <s v=" $34,50 "/>
    <n v="69000"/>
    <x v="0"/>
    <s v="N"/>
    <m/>
    <d v="2020-06-15T00:00:00"/>
    <x v="3"/>
    <d v="2021-06-25T00:00:00"/>
    <x v="1"/>
    <m/>
    <x v="0"/>
    <x v="0"/>
    <m/>
  </r>
  <r>
    <s v="LKR"/>
    <n v="11002647"/>
    <n v="471106"/>
    <x v="5"/>
    <n v="70"/>
    <s v="471106-415936"/>
    <s v="Rond 250"/>
    <n v="5700"/>
    <s v=" $30,50 "/>
    <n v="173850"/>
    <x v="0"/>
    <s v="N"/>
    <m/>
    <d v="2020-08-29T00:00:00"/>
    <x v="4"/>
    <d v="2021-02-10T00:00:00"/>
    <x v="7"/>
    <m/>
    <x v="0"/>
    <x v="0"/>
    <m/>
  </r>
  <r>
    <s v="LKR"/>
    <n v="11002617"/>
    <n v="470455"/>
    <x v="5"/>
    <n v="80"/>
    <s v="470455-419124"/>
    <s v="Rond 130"/>
    <n v="1700"/>
    <s v=" $34,50 "/>
    <n v="58650"/>
    <x v="0"/>
    <s v="N"/>
    <m/>
    <d v="2020-07-08T00:00:00"/>
    <x v="0"/>
    <d v="2021-06-25T00:00:00"/>
    <x v="1"/>
    <m/>
    <x v="0"/>
    <x v="0"/>
    <m/>
  </r>
  <r>
    <s v="LKR"/>
    <n v="11002618"/>
    <n v="470456"/>
    <x v="5"/>
    <n v="70"/>
    <s v="470456-414582"/>
    <s v="Rond 140"/>
    <n v="2500"/>
    <s v=" $34,50 "/>
    <n v="86250"/>
    <x v="0"/>
    <s v="N"/>
    <m/>
    <d v="2020-08-17T00:00:00"/>
    <x v="4"/>
    <d v="2021-09-24T00:00:00"/>
    <x v="37"/>
    <m/>
    <x v="0"/>
    <x v="0"/>
    <m/>
  </r>
  <r>
    <s v="LKR"/>
    <n v="11002617"/>
    <n v="470455"/>
    <x v="5"/>
    <n v="90"/>
    <s v="470455-419124"/>
    <s v="Rond 130"/>
    <n v="850"/>
    <s v=" $34,50 "/>
    <n v="29325"/>
    <x v="0"/>
    <s v="N"/>
    <m/>
    <d v="2020-08-28T00:00:00"/>
    <x v="4"/>
    <d v="2021-08-27T00:00:00"/>
    <x v="25"/>
    <m/>
    <x v="0"/>
    <x v="0"/>
    <m/>
  </r>
  <r>
    <s v="LKR"/>
    <n v="11002617"/>
    <n v="470455"/>
    <x v="5"/>
    <n v="100"/>
    <s v="470455-419124"/>
    <s v="Rond 130"/>
    <n v="1700"/>
    <s v=" $34,50 "/>
    <n v="58650"/>
    <x v="0"/>
    <s v="N"/>
    <m/>
    <d v="2020-08-28T00:00:00"/>
    <x v="4"/>
    <d v="2021-09-17T00:00:00"/>
    <x v="37"/>
    <m/>
    <x v="0"/>
    <x v="0"/>
    <m/>
  </r>
  <r>
    <s v="LKR"/>
    <n v="11002647"/>
    <n v="471106"/>
    <x v="5"/>
    <n v="80"/>
    <s v="471106-415936"/>
    <s v="Rond 250"/>
    <n v="5690"/>
    <s v=" $30,50 "/>
    <n v="173545"/>
    <x v="0"/>
    <s v="N"/>
    <m/>
    <d v="2020-09-16T00:00:00"/>
    <x v="12"/>
    <d v="2021-05-06T00:00:00"/>
    <x v="24"/>
    <m/>
    <x v="0"/>
    <x v="0"/>
    <m/>
  </r>
  <r>
    <s v="LKR"/>
    <n v="11002619"/>
    <n v="470458"/>
    <x v="5"/>
    <n v="80"/>
    <s v="470458-426841"/>
    <s v="Rond 200 béta"/>
    <n v="2100"/>
    <s v=" $31,00 "/>
    <n v="65100"/>
    <x v="6"/>
    <s v="N"/>
    <m/>
    <d v="2020-08-23T00:00:00"/>
    <x v="4"/>
    <s v="annulée"/>
    <x v="8"/>
    <m/>
    <x v="0"/>
    <x v="0"/>
    <m/>
  </r>
  <r>
    <s v="LKR"/>
    <n v="11002617"/>
    <n v="470455"/>
    <x v="5"/>
    <n v="110"/>
    <s v="470455-419124"/>
    <s v="Rond 130"/>
    <n v="1300"/>
    <s v=" $34,50 "/>
    <n v="44850"/>
    <x v="0"/>
    <s v="N"/>
    <m/>
    <d v="2020-09-25T00:00:00"/>
    <x v="12"/>
    <d v="2021-10-07T00:00:00"/>
    <x v="26"/>
    <m/>
    <x v="0"/>
    <x v="0"/>
    <m/>
  </r>
  <r>
    <s v="LKR"/>
    <n v="11002618"/>
    <n v="470456"/>
    <x v="5"/>
    <n v="80"/>
    <s v="470456-414582"/>
    <s v="Rond 140"/>
    <n v="2000"/>
    <s v=" $34,50 "/>
    <n v="69000"/>
    <x v="0"/>
    <s v="N"/>
    <m/>
    <d v="2020-10-01T00:00:00"/>
    <x v="2"/>
    <d v="2021-10-21T00:00:00"/>
    <x v="26"/>
    <m/>
    <x v="0"/>
    <x v="0"/>
    <m/>
  </r>
  <r>
    <s v="LKR"/>
    <n v="11002617"/>
    <n v="470455"/>
    <x v="5"/>
    <n v="120"/>
    <s v="470455-419124"/>
    <s v="Rond 130"/>
    <n v="5850"/>
    <s v=" $34,50 "/>
    <n v="201825"/>
    <x v="0"/>
    <s v="N"/>
    <m/>
    <d v="2020-10-16T00:00:00"/>
    <x v="2"/>
    <d v="2021-10-22T00:00:00"/>
    <x v="26"/>
    <m/>
    <x v="0"/>
    <x v="0"/>
    <m/>
  </r>
  <r>
    <s v="LKR"/>
    <n v="11002619"/>
    <n v="470458"/>
    <x v="5"/>
    <n v="90"/>
    <s v="470458-426841"/>
    <s v="Rond 200 béta"/>
    <n v="1000"/>
    <s v=" $31,00 "/>
    <n v="31000"/>
    <x v="6"/>
    <s v="N"/>
    <m/>
    <d v="2020-10-05T00:00:00"/>
    <x v="2"/>
    <s v="annulée"/>
    <x v="8"/>
    <m/>
    <x v="0"/>
    <x v="0"/>
    <m/>
  </r>
  <r>
    <s v="LKR"/>
    <n v="11002618"/>
    <n v="470456"/>
    <x v="5"/>
    <n v="90"/>
    <s v="470456-414582"/>
    <s v="Rond 140"/>
    <n v="1168"/>
    <s v=" $34,50 "/>
    <n v="40296"/>
    <x v="0"/>
    <s v="N"/>
    <m/>
    <d v="2020-11-04T00:00:00"/>
    <x v="11"/>
    <d v="2022-01-26T00:00:00"/>
    <x v="38"/>
    <m/>
    <x v="0"/>
    <x v="0"/>
    <m/>
  </r>
  <r>
    <s v="LKR"/>
    <n v="11002647"/>
    <n v="471106"/>
    <x v="5"/>
    <n v="90"/>
    <s v="471106-415936"/>
    <s v="Rond 250"/>
    <n v="4400"/>
    <s v=" $30,50 "/>
    <n v="134200"/>
    <x v="0"/>
    <s v="N"/>
    <m/>
    <d v="2020-11-12T00:00:00"/>
    <x v="11"/>
    <d v="2021-08-16T00:00:00"/>
    <x v="25"/>
    <m/>
    <x v="0"/>
    <x v="0"/>
    <m/>
  </r>
  <r>
    <s v="LKR"/>
    <n v="11002619"/>
    <n v="470458"/>
    <x v="5"/>
    <n v="100"/>
    <s v="470458-426841"/>
    <s v="Rond 200 béta"/>
    <n v="2100"/>
    <s v=" $31,00 "/>
    <n v="65100"/>
    <x v="6"/>
    <s v="N"/>
    <m/>
    <d v="2020-11-14T00:00:00"/>
    <x v="11"/>
    <s v="annulée"/>
    <x v="8"/>
    <m/>
    <x v="0"/>
    <x v="0"/>
    <m/>
  </r>
  <r>
    <s v="LKR"/>
    <n v="11002618"/>
    <n v="470456"/>
    <x v="5"/>
    <n v="100"/>
    <s v="470456-414582"/>
    <s v="Rond 140"/>
    <n v="2000"/>
    <s v=" $34,50 "/>
    <n v="69000"/>
    <x v="0"/>
    <s v="N"/>
    <m/>
    <d v="2020-12-12T00:00:00"/>
    <x v="13"/>
    <d v="2022-02-11T00:00:00"/>
    <x v="40"/>
    <m/>
    <x v="0"/>
    <x v="0"/>
    <m/>
  </r>
  <r>
    <s v="LKR"/>
    <n v="11002619"/>
    <n v="470458"/>
    <x v="5"/>
    <n v="110"/>
    <s v="470458-426841"/>
    <s v="Rond 200 béta"/>
    <n v="2100"/>
    <s v=" $31,00 "/>
    <n v="65100"/>
    <x v="6"/>
    <s v="N"/>
    <m/>
    <d v="2020-12-06T00:00:00"/>
    <x v="13"/>
    <s v="annulée"/>
    <x v="8"/>
    <m/>
    <x v="0"/>
    <x v="0"/>
    <m/>
  </r>
  <r>
    <s v="LKR"/>
    <m/>
    <s v="PA26432"/>
    <x v="2"/>
    <n v="1"/>
    <s v="T0518LB330B_4B"/>
    <s v="TA6V STD DIA 330 UKAD MECA"/>
    <n v="5500"/>
    <n v="31.5"/>
    <n v="173250"/>
    <x v="0"/>
    <m/>
    <m/>
    <d v="2021-01-14T00:00:00"/>
    <x v="21"/>
    <d v="2021-11-18T00:00:00"/>
    <x v="41"/>
    <m/>
    <x v="0"/>
    <x v="1"/>
    <s v="accord XDE par tél en conf ca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X49" firstHeaderRow="1" firstDataRow="2" firstDataCol="1" rowPageCount="3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showAll="0"/>
    <pivotField showAll="0"/>
  </pivotFields>
  <rowFields count="1">
    <field x="16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14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45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R4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h="1" m="1" x="8"/>
        <item h="1" x="3"/>
        <item h="1" x="2"/>
        <item h="1"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8"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14"/>
  </colFields>
  <colItems count="17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5"/>
    </i>
    <i>
      <x v="16"/>
    </i>
    <i>
      <x v="17"/>
    </i>
    <i>
      <x v="18"/>
    </i>
    <i>
      <x v="19"/>
    </i>
    <i>
      <x v="20"/>
    </i>
    <i>
      <x v="21"/>
    </i>
    <i>
      <x v="45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L4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m="1" x="8"/>
        <item h="1" x="3"/>
        <item h="1" x="2"/>
        <item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6">
    <i>
      <x v="5"/>
    </i>
    <i>
      <x v="6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21"/>
    </i>
    <i>
      <x v="22"/>
    </i>
    <i>
      <x v="23"/>
    </i>
    <i>
      <x v="41"/>
    </i>
    <i t="grand">
      <x/>
    </i>
  </rowItems>
  <colFields count="1">
    <field x="14"/>
  </colFields>
  <colItems count="11">
    <i>
      <x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L28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G3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6">
    <i>
      <x v="2"/>
    </i>
    <i>
      <x v="11"/>
    </i>
    <i>
      <x v="14"/>
    </i>
    <i>
      <x v="15"/>
    </i>
    <i>
      <x v="36"/>
    </i>
    <i t="grand">
      <x/>
    </i>
  </rowItems>
  <colFields count="1">
    <field x="14"/>
  </colFields>
  <colItems count="6">
    <i>
      <x v="5"/>
    </i>
    <i>
      <x v="6"/>
    </i>
    <i>
      <x v="7"/>
    </i>
    <i>
      <x v="8"/>
    </i>
    <i>
      <x v="10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H30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m="1" x="8"/>
        <item h="1" x="3"/>
        <item h="1" x="2"/>
        <item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4">
    <i>
      <x v="3"/>
    </i>
    <i>
      <x v="5"/>
    </i>
    <i>
      <x v="10"/>
    </i>
    <i t="grand">
      <x/>
    </i>
  </rowItems>
  <colFields count="1">
    <field x="14"/>
  </colFields>
  <colItems count="7">
    <i>
      <x v="3"/>
    </i>
    <i>
      <x v="4"/>
    </i>
    <i>
      <x v="5"/>
    </i>
    <i>
      <x v="6"/>
    </i>
    <i>
      <x v="7"/>
    </i>
    <i>
      <x v="8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H3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h="1" m="1" x="8"/>
        <item h="1" x="3"/>
        <item h="1" x="2"/>
        <item h="1" m="1" x="7"/>
        <item h="1" x="4"/>
        <item h="1" x="5"/>
        <item h="1"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3">
    <i>
      <x v="2"/>
    </i>
    <i>
      <x v="8"/>
    </i>
    <i>
      <x v="9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14"/>
  </colFields>
  <colItems count="7">
    <i>
      <x v="5"/>
    </i>
    <i>
      <x v="7"/>
    </i>
    <i>
      <x v="8"/>
    </i>
    <i>
      <x v="9"/>
    </i>
    <i>
      <x v="11"/>
    </i>
    <i>
      <x v="2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30"/>
  <sheetViews>
    <sheetView topLeftCell="F1" zoomScale="90" zoomScaleNormal="90" workbookViewId="0">
      <pane ySplit="39" topLeftCell="A40" activePane="bottomLeft" state="frozen"/>
      <selection pane="bottomLeft" activeCell="H235" sqref="H235"/>
    </sheetView>
  </sheetViews>
  <sheetFormatPr baseColWidth="10" defaultColWidth="10.85546875" defaultRowHeight="12.75" x14ac:dyDescent="0.2"/>
  <cols>
    <col min="1" max="1" width="7.7109375" style="3" customWidth="1"/>
    <col min="2" max="4" width="12.7109375" style="3" customWidth="1"/>
    <col min="5" max="5" width="12.7109375" style="1" customWidth="1"/>
    <col min="6" max="6" width="16.42578125" style="1" customWidth="1"/>
    <col min="7" max="7" width="42.28515625" style="1" customWidth="1"/>
    <col min="8" max="8" width="14.28515625" style="1" customWidth="1"/>
    <col min="9" max="10" width="10.85546875" style="1"/>
    <col min="11" max="11" width="13.140625" style="1" customWidth="1"/>
    <col min="12" max="12" width="10.85546875" style="1"/>
    <col min="13" max="13" width="8.7109375" style="1" customWidth="1"/>
    <col min="14" max="14" width="12.7109375" style="3" customWidth="1"/>
    <col min="15" max="15" width="10.85546875" style="3"/>
    <col min="16" max="17" width="13" style="1" customWidth="1"/>
    <col min="18" max="18" width="7.5703125" style="3" customWidth="1"/>
    <col min="19" max="19" width="14.7109375" style="3" customWidth="1"/>
    <col min="20" max="20" width="10.28515625" style="3" customWidth="1"/>
    <col min="21" max="21" width="30.28515625" style="1" customWidth="1"/>
    <col min="22" max="16384" width="10.85546875" style="1"/>
  </cols>
  <sheetData>
    <row r="1" spans="1:22" s="2" customFormat="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x14ac:dyDescent="0.2">
      <c r="A2" s="14" t="s">
        <v>22</v>
      </c>
      <c r="B2" s="5">
        <v>11002764</v>
      </c>
      <c r="C2" s="5">
        <v>4500495512</v>
      </c>
      <c r="D2" s="5" t="s">
        <v>23</v>
      </c>
      <c r="E2" s="10">
        <v>10</v>
      </c>
      <c r="F2" s="5" t="s">
        <v>24</v>
      </c>
      <c r="G2" s="5" t="s">
        <v>25</v>
      </c>
      <c r="H2" s="7">
        <v>8100</v>
      </c>
      <c r="I2" s="7">
        <v>37.200000000000003</v>
      </c>
      <c r="J2" s="7">
        <f t="shared" ref="J2:J23" si="0">H2*I2</f>
        <v>301320</v>
      </c>
      <c r="K2" s="7" t="s">
        <v>26</v>
      </c>
      <c r="L2" s="7" t="s">
        <v>27</v>
      </c>
      <c r="M2" s="7"/>
      <c r="N2" s="32">
        <v>44013</v>
      </c>
      <c r="O2" s="33">
        <f t="shared" ref="O2:O25" si="1">YEAR(N2)*100+MONTH(N2)</f>
        <v>202007</v>
      </c>
      <c r="P2" s="13">
        <v>44256</v>
      </c>
      <c r="Q2" s="33">
        <f t="shared" ref="Q2:Q23" si="2">YEAR(P2)*100+MONTH(P2)</f>
        <v>202103</v>
      </c>
      <c r="R2" s="5"/>
      <c r="S2" s="16" t="s">
        <v>28</v>
      </c>
      <c r="T2" s="16"/>
    </row>
    <row r="3" spans="1:22" x14ac:dyDescent="0.2">
      <c r="A3" s="14" t="s">
        <v>22</v>
      </c>
      <c r="B3" s="5">
        <v>11002118</v>
      </c>
      <c r="C3" s="5">
        <v>4500448062</v>
      </c>
      <c r="D3" s="5" t="s">
        <v>23</v>
      </c>
      <c r="E3" s="10">
        <v>40</v>
      </c>
      <c r="F3" s="5" t="s">
        <v>29</v>
      </c>
      <c r="G3" s="5" t="s">
        <v>30</v>
      </c>
      <c r="H3" s="7">
        <v>5325</v>
      </c>
      <c r="I3" s="7">
        <v>32.86</v>
      </c>
      <c r="J3" s="7">
        <f t="shared" si="0"/>
        <v>174979.5</v>
      </c>
      <c r="K3" s="7" t="s">
        <v>26</v>
      </c>
      <c r="L3" s="7" t="s">
        <v>27</v>
      </c>
      <c r="M3" s="7"/>
      <c r="N3" s="32">
        <v>43952</v>
      </c>
      <c r="O3" s="33">
        <f t="shared" si="1"/>
        <v>202005</v>
      </c>
      <c r="P3" s="13">
        <v>44348</v>
      </c>
      <c r="Q3" s="33">
        <f t="shared" si="2"/>
        <v>202106</v>
      </c>
      <c r="R3" s="5"/>
      <c r="S3" s="16" t="s">
        <v>28</v>
      </c>
      <c r="T3" s="16"/>
    </row>
    <row r="4" spans="1:22" x14ac:dyDescent="0.2">
      <c r="A4" s="14" t="s">
        <v>22</v>
      </c>
      <c r="B4" s="5">
        <v>11002118</v>
      </c>
      <c r="C4" s="5">
        <v>4500448062</v>
      </c>
      <c r="D4" s="5" t="s">
        <v>23</v>
      </c>
      <c r="E4" s="10">
        <v>50</v>
      </c>
      <c r="F4" s="5" t="s">
        <v>29</v>
      </c>
      <c r="G4" s="5" t="s">
        <v>30</v>
      </c>
      <c r="H4" s="7">
        <v>5325</v>
      </c>
      <c r="I4" s="7">
        <v>32.86</v>
      </c>
      <c r="J4" s="7">
        <f t="shared" si="0"/>
        <v>174979.5</v>
      </c>
      <c r="K4" s="7" t="s">
        <v>26</v>
      </c>
      <c r="L4" s="7" t="s">
        <v>27</v>
      </c>
      <c r="M4" s="7"/>
      <c r="N4" s="32">
        <v>44013</v>
      </c>
      <c r="O4" s="33">
        <f t="shared" si="1"/>
        <v>202007</v>
      </c>
      <c r="P4" s="13">
        <v>44348</v>
      </c>
      <c r="Q4" s="33">
        <f t="shared" si="2"/>
        <v>202106</v>
      </c>
      <c r="R4" s="5"/>
      <c r="S4" s="16" t="s">
        <v>28</v>
      </c>
      <c r="T4" s="16"/>
    </row>
    <row r="5" spans="1:22" x14ac:dyDescent="0.2">
      <c r="A5" s="14" t="s">
        <v>22</v>
      </c>
      <c r="B5" s="5">
        <v>11002118</v>
      </c>
      <c r="C5" s="5">
        <v>4500448062</v>
      </c>
      <c r="D5" s="5" t="s">
        <v>23</v>
      </c>
      <c r="E5" s="10">
        <v>60</v>
      </c>
      <c r="F5" s="5" t="s">
        <v>29</v>
      </c>
      <c r="G5" s="5" t="s">
        <v>30</v>
      </c>
      <c r="H5" s="7">
        <v>5325</v>
      </c>
      <c r="I5" s="7">
        <v>32.86</v>
      </c>
      <c r="J5" s="7">
        <f t="shared" si="0"/>
        <v>174979.5</v>
      </c>
      <c r="K5" s="7" t="s">
        <v>26</v>
      </c>
      <c r="L5" s="7" t="s">
        <v>27</v>
      </c>
      <c r="M5" s="7"/>
      <c r="N5" s="32">
        <v>44013</v>
      </c>
      <c r="O5" s="33">
        <f t="shared" si="1"/>
        <v>202007</v>
      </c>
      <c r="P5" s="13">
        <v>44378</v>
      </c>
      <c r="Q5" s="33">
        <f t="shared" si="2"/>
        <v>202107</v>
      </c>
      <c r="R5" s="5"/>
      <c r="S5" s="16" t="s">
        <v>28</v>
      </c>
      <c r="T5" s="16"/>
    </row>
    <row r="6" spans="1:22" x14ac:dyDescent="0.2">
      <c r="A6" s="14" t="s">
        <v>22</v>
      </c>
      <c r="B6" s="5">
        <v>11002131</v>
      </c>
      <c r="C6" s="5">
        <v>4500449201</v>
      </c>
      <c r="D6" s="5" t="s">
        <v>23</v>
      </c>
      <c r="E6" s="10">
        <v>310</v>
      </c>
      <c r="F6" s="5" t="s">
        <v>31</v>
      </c>
      <c r="G6" s="5" t="s">
        <v>32</v>
      </c>
      <c r="H6" s="7">
        <v>5121</v>
      </c>
      <c r="I6" s="7">
        <v>32.33</v>
      </c>
      <c r="J6" s="7">
        <f t="shared" si="0"/>
        <v>165561.93</v>
      </c>
      <c r="K6" s="7" t="s">
        <v>26</v>
      </c>
      <c r="L6" s="7" t="s">
        <v>27</v>
      </c>
      <c r="M6" s="7"/>
      <c r="N6" s="32">
        <v>44013</v>
      </c>
      <c r="O6" s="33">
        <f t="shared" si="1"/>
        <v>202007</v>
      </c>
      <c r="P6" s="13">
        <v>44348</v>
      </c>
      <c r="Q6" s="33">
        <f t="shared" si="2"/>
        <v>202106</v>
      </c>
      <c r="R6" s="5"/>
      <c r="S6" s="16" t="s">
        <v>28</v>
      </c>
      <c r="T6" s="16"/>
    </row>
    <row r="7" spans="1:22" x14ac:dyDescent="0.2">
      <c r="A7" s="14" t="s">
        <v>22</v>
      </c>
      <c r="B7" s="5">
        <v>11002910</v>
      </c>
      <c r="C7" s="5">
        <v>4500495513</v>
      </c>
      <c r="D7" s="5" t="s">
        <v>23</v>
      </c>
      <c r="E7" s="10">
        <v>10</v>
      </c>
      <c r="F7" s="5" t="s">
        <v>33</v>
      </c>
      <c r="G7" s="5" t="s">
        <v>34</v>
      </c>
      <c r="H7" s="7">
        <v>9355</v>
      </c>
      <c r="I7" s="7">
        <v>32.33</v>
      </c>
      <c r="J7" s="7">
        <f t="shared" si="0"/>
        <v>302447.14999999997</v>
      </c>
      <c r="K7" s="7" t="s">
        <v>26</v>
      </c>
      <c r="L7" s="7" t="s">
        <v>27</v>
      </c>
      <c r="M7" s="7"/>
      <c r="N7" s="32">
        <v>44130</v>
      </c>
      <c r="O7" s="33">
        <f t="shared" si="1"/>
        <v>202010</v>
      </c>
      <c r="P7" s="13">
        <v>44561</v>
      </c>
      <c r="Q7" s="33">
        <f t="shared" si="2"/>
        <v>202112</v>
      </c>
      <c r="R7" s="5"/>
      <c r="S7" s="16" t="s">
        <v>28</v>
      </c>
      <c r="T7" s="16"/>
    </row>
    <row r="8" spans="1:22" x14ac:dyDescent="0.2">
      <c r="A8" s="14" t="s">
        <v>22</v>
      </c>
      <c r="B8" s="5">
        <v>11002910</v>
      </c>
      <c r="C8" s="5">
        <v>4500495513</v>
      </c>
      <c r="D8" s="5" t="s">
        <v>23</v>
      </c>
      <c r="E8" s="10">
        <v>20</v>
      </c>
      <c r="F8" s="5" t="s">
        <v>35</v>
      </c>
      <c r="G8" s="5" t="s">
        <v>36</v>
      </c>
      <c r="H8" s="7">
        <v>3189</v>
      </c>
      <c r="I8" s="7">
        <v>32.33</v>
      </c>
      <c r="J8" s="7">
        <f t="shared" si="0"/>
        <v>103100.37</v>
      </c>
      <c r="K8" s="7" t="s">
        <v>26</v>
      </c>
      <c r="L8" s="7" t="s">
        <v>37</v>
      </c>
      <c r="M8" s="7"/>
      <c r="N8" s="32">
        <v>44004</v>
      </c>
      <c r="O8" s="33">
        <f t="shared" si="1"/>
        <v>202006</v>
      </c>
      <c r="P8" s="13">
        <v>44008</v>
      </c>
      <c r="Q8" s="33">
        <f t="shared" si="2"/>
        <v>202006</v>
      </c>
      <c r="R8" s="5"/>
      <c r="S8" s="16" t="s">
        <v>28</v>
      </c>
      <c r="T8" s="16"/>
    </row>
    <row r="9" spans="1:22" x14ac:dyDescent="0.2">
      <c r="A9" s="14" t="s">
        <v>22</v>
      </c>
      <c r="B9" s="5">
        <v>11002910</v>
      </c>
      <c r="C9" s="5">
        <v>4500495513</v>
      </c>
      <c r="D9" s="5" t="s">
        <v>23</v>
      </c>
      <c r="E9" s="10">
        <v>20</v>
      </c>
      <c r="F9" s="5" t="s">
        <v>35</v>
      </c>
      <c r="G9" s="5" t="s">
        <v>36</v>
      </c>
      <c r="H9" s="7">
        <v>3189</v>
      </c>
      <c r="I9" s="7">
        <v>32.33</v>
      </c>
      <c r="J9" s="7">
        <f t="shared" si="0"/>
        <v>103100.37</v>
      </c>
      <c r="K9" s="7" t="s">
        <v>26</v>
      </c>
      <c r="L9" s="7" t="s">
        <v>37</v>
      </c>
      <c r="M9" s="7">
        <v>11389</v>
      </c>
      <c r="N9" s="32">
        <v>44004</v>
      </c>
      <c r="O9" s="33">
        <f t="shared" si="1"/>
        <v>202006</v>
      </c>
      <c r="P9" s="13">
        <v>44561</v>
      </c>
      <c r="Q9" s="33">
        <f t="shared" si="2"/>
        <v>202112</v>
      </c>
      <c r="R9" s="5"/>
      <c r="S9" s="16" t="s">
        <v>28</v>
      </c>
      <c r="T9" s="16"/>
    </row>
    <row r="10" spans="1:22" x14ac:dyDescent="0.2">
      <c r="A10" s="14" t="s">
        <v>22</v>
      </c>
      <c r="B10" s="5">
        <v>11002910</v>
      </c>
      <c r="C10" s="5">
        <v>4500495513</v>
      </c>
      <c r="D10" s="5" t="s">
        <v>23</v>
      </c>
      <c r="E10" s="10">
        <v>30</v>
      </c>
      <c r="F10" s="5" t="s">
        <v>35</v>
      </c>
      <c r="G10" s="5" t="s">
        <v>38</v>
      </c>
      <c r="H10" s="7">
        <v>11389</v>
      </c>
      <c r="I10" s="7">
        <v>32.33</v>
      </c>
      <c r="J10" s="7">
        <f t="shared" si="0"/>
        <v>368206.37</v>
      </c>
      <c r="K10" s="7" t="s">
        <v>26</v>
      </c>
      <c r="L10" s="7" t="s">
        <v>37</v>
      </c>
      <c r="M10" s="7">
        <v>5846</v>
      </c>
      <c r="N10" s="32">
        <v>44060</v>
      </c>
      <c r="O10" s="33">
        <f t="shared" si="1"/>
        <v>202008</v>
      </c>
      <c r="P10" s="13">
        <v>44561</v>
      </c>
      <c r="Q10" s="33">
        <f t="shared" si="2"/>
        <v>202112</v>
      </c>
      <c r="R10" s="5"/>
      <c r="S10" s="16" t="s">
        <v>28</v>
      </c>
      <c r="T10" s="16"/>
    </row>
    <row r="11" spans="1:22" x14ac:dyDescent="0.2">
      <c r="A11" s="14" t="s">
        <v>22</v>
      </c>
      <c r="B11" s="5">
        <v>11002910</v>
      </c>
      <c r="C11" s="5">
        <v>4500495513</v>
      </c>
      <c r="D11" s="5" t="s">
        <v>23</v>
      </c>
      <c r="E11" s="10">
        <v>40</v>
      </c>
      <c r="F11" s="5" t="s">
        <v>39</v>
      </c>
      <c r="G11" s="5" t="s">
        <v>40</v>
      </c>
      <c r="H11" s="7">
        <v>5846</v>
      </c>
      <c r="I11" s="7">
        <v>32.86</v>
      </c>
      <c r="J11" s="7">
        <f t="shared" si="0"/>
        <v>192099.56</v>
      </c>
      <c r="K11" s="7" t="s">
        <v>26</v>
      </c>
      <c r="L11" s="7" t="s">
        <v>37</v>
      </c>
      <c r="M11" s="7"/>
      <c r="N11" s="32">
        <v>44060</v>
      </c>
      <c r="O11" s="33">
        <f>YEAR(N11)*100+MONTH(N11)</f>
        <v>202008</v>
      </c>
      <c r="P11" s="13">
        <v>44561</v>
      </c>
      <c r="Q11" s="33">
        <f t="shared" si="2"/>
        <v>202112</v>
      </c>
      <c r="R11" s="5"/>
      <c r="S11" s="16" t="s">
        <v>28</v>
      </c>
      <c r="T11" s="16"/>
      <c r="U11" s="1" t="s">
        <v>41</v>
      </c>
    </row>
    <row r="12" spans="1:22" hidden="1" x14ac:dyDescent="0.2">
      <c r="A12" s="14" t="s">
        <v>22</v>
      </c>
      <c r="B12" s="5">
        <v>11002905</v>
      </c>
      <c r="C12" s="5">
        <v>8851</v>
      </c>
      <c r="D12" s="5" t="s">
        <v>42</v>
      </c>
      <c r="E12" s="5">
        <v>10</v>
      </c>
      <c r="F12" s="5" t="s">
        <v>43</v>
      </c>
      <c r="G12" s="5" t="s">
        <v>44</v>
      </c>
      <c r="H12" s="7">
        <v>2372</v>
      </c>
      <c r="I12" s="7">
        <v>31</v>
      </c>
      <c r="J12" s="7">
        <f t="shared" si="0"/>
        <v>73532</v>
      </c>
      <c r="K12" s="12" t="s">
        <v>26</v>
      </c>
      <c r="L12" s="7" t="s">
        <v>45</v>
      </c>
      <c r="M12" s="7"/>
      <c r="N12" s="8">
        <v>43903</v>
      </c>
      <c r="O12" s="33">
        <f t="shared" si="1"/>
        <v>202003</v>
      </c>
      <c r="P12" s="13">
        <v>44013</v>
      </c>
      <c r="Q12" s="33">
        <f t="shared" si="2"/>
        <v>202007</v>
      </c>
      <c r="R12" s="5"/>
      <c r="S12" s="16" t="s">
        <v>28</v>
      </c>
      <c r="T12" s="16"/>
      <c r="U12" s="1" t="s">
        <v>46</v>
      </c>
    </row>
    <row r="13" spans="1:22" hidden="1" x14ac:dyDescent="0.2">
      <c r="A13" s="14" t="s">
        <v>22</v>
      </c>
      <c r="B13" s="11">
        <v>11002744</v>
      </c>
      <c r="C13" s="11">
        <v>8669</v>
      </c>
      <c r="D13" s="5" t="s">
        <v>42</v>
      </c>
      <c r="E13" s="11">
        <v>10</v>
      </c>
      <c r="F13" s="11" t="s">
        <v>47</v>
      </c>
      <c r="G13" s="11" t="s">
        <v>48</v>
      </c>
      <c r="H13" s="12">
        <v>9980</v>
      </c>
      <c r="I13" s="12">
        <v>31</v>
      </c>
      <c r="J13" s="7">
        <f t="shared" si="0"/>
        <v>309380</v>
      </c>
      <c r="K13" s="7" t="s">
        <v>26</v>
      </c>
      <c r="L13" s="7" t="s">
        <v>45</v>
      </c>
      <c r="M13" s="12"/>
      <c r="N13" s="13">
        <v>43951</v>
      </c>
      <c r="O13" s="33">
        <f t="shared" si="1"/>
        <v>202004</v>
      </c>
      <c r="P13" s="13">
        <v>44104</v>
      </c>
      <c r="Q13" s="33">
        <f t="shared" si="2"/>
        <v>202009</v>
      </c>
      <c r="R13" s="11"/>
      <c r="S13" s="16" t="s">
        <v>28</v>
      </c>
      <c r="T13" s="16"/>
    </row>
    <row r="14" spans="1:22" hidden="1" x14ac:dyDescent="0.2">
      <c r="A14" s="14" t="s">
        <v>22</v>
      </c>
      <c r="B14" s="11">
        <v>11002907</v>
      </c>
      <c r="C14" s="11">
        <v>8856</v>
      </c>
      <c r="D14" s="5" t="s">
        <v>42</v>
      </c>
      <c r="E14" s="11">
        <v>10</v>
      </c>
      <c r="F14" s="11" t="s">
        <v>43</v>
      </c>
      <c r="G14" s="11" t="s">
        <v>44</v>
      </c>
      <c r="H14" s="12">
        <v>2722</v>
      </c>
      <c r="I14" s="12">
        <v>31</v>
      </c>
      <c r="J14" s="7">
        <f t="shared" si="0"/>
        <v>84382</v>
      </c>
      <c r="K14" s="7" t="s">
        <v>26</v>
      </c>
      <c r="L14" s="7" t="s">
        <v>45</v>
      </c>
      <c r="M14" s="12"/>
      <c r="N14" s="13">
        <v>43956</v>
      </c>
      <c r="O14" s="33">
        <f t="shared" si="1"/>
        <v>202005</v>
      </c>
      <c r="P14" s="13">
        <v>44104</v>
      </c>
      <c r="Q14" s="33">
        <f t="shared" si="2"/>
        <v>202009</v>
      </c>
      <c r="R14" s="11"/>
      <c r="S14" s="16" t="s">
        <v>28</v>
      </c>
      <c r="T14" s="16"/>
    </row>
    <row r="15" spans="1:22" hidden="1" x14ac:dyDescent="0.2">
      <c r="A15" s="14" t="s">
        <v>22</v>
      </c>
      <c r="B15" s="11">
        <v>11002927</v>
      </c>
      <c r="C15" s="11">
        <v>8900</v>
      </c>
      <c r="D15" s="5" t="s">
        <v>42</v>
      </c>
      <c r="E15" s="11">
        <v>10</v>
      </c>
      <c r="F15" s="11" t="s">
        <v>49</v>
      </c>
      <c r="G15" s="11" t="s">
        <v>50</v>
      </c>
      <c r="H15" s="12">
        <v>4536</v>
      </c>
      <c r="I15" s="12">
        <v>31</v>
      </c>
      <c r="J15" s="7">
        <f t="shared" si="0"/>
        <v>140616</v>
      </c>
      <c r="K15" s="7" t="s">
        <v>26</v>
      </c>
      <c r="L15" s="7" t="s">
        <v>45</v>
      </c>
      <c r="M15" s="12"/>
      <c r="N15" s="13">
        <v>43958</v>
      </c>
      <c r="O15" s="33">
        <f t="shared" si="1"/>
        <v>202005</v>
      </c>
      <c r="P15" s="13">
        <v>44104</v>
      </c>
      <c r="Q15" s="33">
        <f t="shared" si="2"/>
        <v>202009</v>
      </c>
      <c r="R15" s="11"/>
      <c r="S15" s="16" t="s">
        <v>28</v>
      </c>
      <c r="T15" s="16"/>
    </row>
    <row r="16" spans="1:22" hidden="1" x14ac:dyDescent="0.2">
      <c r="A16" s="14" t="s">
        <v>22</v>
      </c>
      <c r="B16" s="11">
        <v>11002748</v>
      </c>
      <c r="C16" s="11">
        <v>8755</v>
      </c>
      <c r="D16" s="5" t="s">
        <v>42</v>
      </c>
      <c r="E16" s="11">
        <v>10</v>
      </c>
      <c r="F16" s="11" t="s">
        <v>49</v>
      </c>
      <c r="G16" s="11" t="s">
        <v>50</v>
      </c>
      <c r="H16" s="12">
        <v>4536</v>
      </c>
      <c r="I16" s="12">
        <v>31</v>
      </c>
      <c r="J16" s="7">
        <f t="shared" si="0"/>
        <v>140616</v>
      </c>
      <c r="K16" s="7" t="s">
        <v>26</v>
      </c>
      <c r="L16" s="7" t="s">
        <v>45</v>
      </c>
      <c r="M16" s="12"/>
      <c r="N16" s="13">
        <v>43994</v>
      </c>
      <c r="O16" s="33">
        <f t="shared" si="1"/>
        <v>202006</v>
      </c>
      <c r="P16" s="13">
        <v>44104</v>
      </c>
      <c r="Q16" s="33">
        <f t="shared" si="2"/>
        <v>202009</v>
      </c>
      <c r="R16" s="11"/>
      <c r="S16" s="16" t="s">
        <v>28</v>
      </c>
      <c r="T16" s="16"/>
    </row>
    <row r="17" spans="1:22" hidden="1" x14ac:dyDescent="0.2">
      <c r="A17" s="14" t="s">
        <v>22</v>
      </c>
      <c r="B17" s="11">
        <v>11002908</v>
      </c>
      <c r="C17" s="11">
        <v>8866</v>
      </c>
      <c r="D17" s="5" t="s">
        <v>42</v>
      </c>
      <c r="E17" s="11">
        <v>10</v>
      </c>
      <c r="F17" s="11" t="s">
        <v>47</v>
      </c>
      <c r="G17" s="11" t="s">
        <v>48</v>
      </c>
      <c r="H17" s="12">
        <v>6804</v>
      </c>
      <c r="I17" s="12">
        <v>31</v>
      </c>
      <c r="J17" s="7">
        <f t="shared" si="0"/>
        <v>210924</v>
      </c>
      <c r="K17" s="12" t="s">
        <v>26</v>
      </c>
      <c r="L17" s="7" t="s">
        <v>45</v>
      </c>
      <c r="M17" s="12"/>
      <c r="N17" s="13">
        <v>44001</v>
      </c>
      <c r="O17" s="33">
        <f t="shared" si="1"/>
        <v>202006</v>
      </c>
      <c r="P17" s="13">
        <v>44104</v>
      </c>
      <c r="Q17" s="33">
        <f t="shared" si="2"/>
        <v>202009</v>
      </c>
      <c r="R17" s="11"/>
      <c r="S17" s="16" t="s">
        <v>28</v>
      </c>
      <c r="T17" s="16"/>
    </row>
    <row r="18" spans="1:22" hidden="1" x14ac:dyDescent="0.2">
      <c r="A18" s="14" t="s">
        <v>22</v>
      </c>
      <c r="B18" s="11">
        <v>11002926</v>
      </c>
      <c r="C18" s="11" t="s">
        <v>51</v>
      </c>
      <c r="D18" s="5" t="s">
        <v>42</v>
      </c>
      <c r="E18" s="11">
        <v>10</v>
      </c>
      <c r="F18" s="11" t="s">
        <v>49</v>
      </c>
      <c r="G18" s="11" t="s">
        <v>50</v>
      </c>
      <c r="H18" s="12">
        <v>6804</v>
      </c>
      <c r="I18" s="12">
        <v>31</v>
      </c>
      <c r="J18" s="7">
        <f t="shared" si="0"/>
        <v>210924</v>
      </c>
      <c r="K18" s="12" t="s">
        <v>26</v>
      </c>
      <c r="L18" s="7" t="s">
        <v>27</v>
      </c>
      <c r="M18" s="12"/>
      <c r="N18" s="13">
        <v>44015</v>
      </c>
      <c r="O18" s="33">
        <f t="shared" si="1"/>
        <v>202007</v>
      </c>
      <c r="P18" s="13">
        <v>44232</v>
      </c>
      <c r="Q18" s="33">
        <f t="shared" si="2"/>
        <v>202102</v>
      </c>
      <c r="R18" s="11"/>
      <c r="S18" s="16" t="s">
        <v>28</v>
      </c>
      <c r="T18" s="16"/>
    </row>
    <row r="19" spans="1:22" hidden="1" x14ac:dyDescent="0.2">
      <c r="A19" s="14" t="s">
        <v>22</v>
      </c>
      <c r="B19" s="11">
        <v>11002935</v>
      </c>
      <c r="C19" s="11">
        <v>8978</v>
      </c>
      <c r="D19" s="5" t="s">
        <v>42</v>
      </c>
      <c r="E19" s="11">
        <v>10</v>
      </c>
      <c r="F19" s="11" t="s">
        <v>47</v>
      </c>
      <c r="G19" s="11" t="s">
        <v>48</v>
      </c>
      <c r="H19" s="12">
        <v>3629</v>
      </c>
      <c r="I19" s="12">
        <v>31</v>
      </c>
      <c r="J19" s="7">
        <f t="shared" si="0"/>
        <v>112499</v>
      </c>
      <c r="K19" s="12" t="s">
        <v>26</v>
      </c>
      <c r="L19" s="7" t="s">
        <v>52</v>
      </c>
      <c r="M19" s="12"/>
      <c r="N19" s="13">
        <v>44015</v>
      </c>
      <c r="O19" s="33">
        <f t="shared" si="1"/>
        <v>202007</v>
      </c>
      <c r="P19" s="13">
        <v>44232</v>
      </c>
      <c r="Q19" s="33">
        <f t="shared" si="2"/>
        <v>202102</v>
      </c>
      <c r="R19" s="11"/>
      <c r="S19" s="16" t="s">
        <v>28</v>
      </c>
      <c r="T19" s="16"/>
    </row>
    <row r="20" spans="1:22" hidden="1" x14ac:dyDescent="0.2">
      <c r="A20" s="14" t="s">
        <v>22</v>
      </c>
      <c r="B20" s="11">
        <v>11002936</v>
      </c>
      <c r="C20" s="11">
        <v>8984</v>
      </c>
      <c r="D20" s="5" t="s">
        <v>42</v>
      </c>
      <c r="E20" s="11">
        <v>10</v>
      </c>
      <c r="F20" s="11" t="s">
        <v>43</v>
      </c>
      <c r="G20" s="11" t="s">
        <v>44</v>
      </c>
      <c r="H20" s="12">
        <v>3629</v>
      </c>
      <c r="I20" s="12">
        <v>31</v>
      </c>
      <c r="J20" s="7">
        <f t="shared" si="0"/>
        <v>112499</v>
      </c>
      <c r="K20" s="12" t="s">
        <v>26</v>
      </c>
      <c r="L20" s="7" t="s">
        <v>52</v>
      </c>
      <c r="M20" s="12"/>
      <c r="N20" s="13">
        <v>44015</v>
      </c>
      <c r="O20" s="33">
        <f t="shared" si="1"/>
        <v>202007</v>
      </c>
      <c r="P20" s="13">
        <v>44232</v>
      </c>
      <c r="Q20" s="33">
        <f t="shared" si="2"/>
        <v>202102</v>
      </c>
      <c r="R20" s="11"/>
      <c r="S20" s="16" t="s">
        <v>28</v>
      </c>
      <c r="T20" s="16"/>
    </row>
    <row r="21" spans="1:22" hidden="1" x14ac:dyDescent="0.2">
      <c r="A21" s="14" t="s">
        <v>22</v>
      </c>
      <c r="B21" s="11">
        <v>11002973</v>
      </c>
      <c r="C21" s="11">
        <v>9009</v>
      </c>
      <c r="D21" s="5" t="s">
        <v>42</v>
      </c>
      <c r="E21" s="11">
        <v>10</v>
      </c>
      <c r="F21" s="11" t="s">
        <v>47</v>
      </c>
      <c r="G21" s="11" t="s">
        <v>48</v>
      </c>
      <c r="H21" s="12">
        <v>5444</v>
      </c>
      <c r="I21" s="12">
        <v>31</v>
      </c>
      <c r="J21" s="7">
        <f t="shared" si="0"/>
        <v>168764</v>
      </c>
      <c r="K21" s="12" t="s">
        <v>26</v>
      </c>
      <c r="L21" s="7" t="s">
        <v>52</v>
      </c>
      <c r="M21" s="12"/>
      <c r="N21" s="13">
        <v>44022</v>
      </c>
      <c r="O21" s="33">
        <f t="shared" si="1"/>
        <v>202007</v>
      </c>
      <c r="P21" s="13">
        <v>44232</v>
      </c>
      <c r="Q21" s="33">
        <f t="shared" si="2"/>
        <v>202102</v>
      </c>
      <c r="R21" s="11"/>
      <c r="S21" s="16" t="s">
        <v>28</v>
      </c>
      <c r="T21" s="16"/>
    </row>
    <row r="22" spans="1:22" hidden="1" x14ac:dyDescent="0.2">
      <c r="A22" s="14" t="s">
        <v>22</v>
      </c>
      <c r="B22" s="11">
        <v>11002984</v>
      </c>
      <c r="C22" s="11">
        <v>9010</v>
      </c>
      <c r="D22" s="5" t="s">
        <v>42</v>
      </c>
      <c r="E22" s="11">
        <v>10</v>
      </c>
      <c r="F22" s="11" t="s">
        <v>47</v>
      </c>
      <c r="G22" s="11" t="s">
        <v>48</v>
      </c>
      <c r="H22" s="12">
        <v>6804</v>
      </c>
      <c r="I22" s="12">
        <v>31</v>
      </c>
      <c r="J22" s="7">
        <f t="shared" si="0"/>
        <v>210924</v>
      </c>
      <c r="K22" s="12" t="s">
        <v>26</v>
      </c>
      <c r="L22" s="7" t="s">
        <v>52</v>
      </c>
      <c r="M22" s="12"/>
      <c r="N22" s="13">
        <v>44050</v>
      </c>
      <c r="O22" s="33">
        <f t="shared" si="1"/>
        <v>202008</v>
      </c>
      <c r="P22" s="13">
        <v>44232</v>
      </c>
      <c r="Q22" s="33">
        <f t="shared" si="2"/>
        <v>202102</v>
      </c>
      <c r="R22" s="11"/>
      <c r="S22" s="16" t="s">
        <v>28</v>
      </c>
      <c r="T22" s="16"/>
    </row>
    <row r="23" spans="1:22" hidden="1" x14ac:dyDescent="0.2">
      <c r="A23" s="14" t="s">
        <v>22</v>
      </c>
      <c r="B23" s="11">
        <v>11002985</v>
      </c>
      <c r="C23" s="11">
        <v>9014</v>
      </c>
      <c r="D23" s="5" t="s">
        <v>42</v>
      </c>
      <c r="E23" s="11">
        <v>10</v>
      </c>
      <c r="F23" s="11" t="s">
        <v>53</v>
      </c>
      <c r="G23" s="11" t="s">
        <v>54</v>
      </c>
      <c r="H23" s="12">
        <v>6804</v>
      </c>
      <c r="I23" s="12">
        <v>32</v>
      </c>
      <c r="J23" s="7">
        <f t="shared" si="0"/>
        <v>217728</v>
      </c>
      <c r="K23" s="12" t="s">
        <v>26</v>
      </c>
      <c r="L23" s="7" t="s">
        <v>52</v>
      </c>
      <c r="M23" s="12"/>
      <c r="N23" s="13">
        <v>44050</v>
      </c>
      <c r="O23" s="33">
        <f t="shared" si="1"/>
        <v>202008</v>
      </c>
      <c r="P23" s="13">
        <v>44232</v>
      </c>
      <c r="Q23" s="33">
        <f t="shared" si="2"/>
        <v>202102</v>
      </c>
      <c r="R23" s="11"/>
      <c r="S23" s="16" t="s">
        <v>28</v>
      </c>
      <c r="T23" s="16"/>
    </row>
    <row r="24" spans="1:22" hidden="1" x14ac:dyDescent="0.2">
      <c r="A24" s="14" t="s">
        <v>55</v>
      </c>
      <c r="B24" s="5">
        <v>11002605</v>
      </c>
      <c r="C24" s="5" t="s">
        <v>56</v>
      </c>
      <c r="D24" s="5" t="s">
        <v>57</v>
      </c>
      <c r="E24" s="5">
        <v>1</v>
      </c>
      <c r="F24" s="4" t="s">
        <v>58</v>
      </c>
      <c r="G24" s="4" t="s">
        <v>59</v>
      </c>
      <c r="H24" s="6">
        <v>3744</v>
      </c>
      <c r="I24" s="6" t="s">
        <v>60</v>
      </c>
      <c r="J24" s="6" t="s">
        <v>61</v>
      </c>
      <c r="K24" s="12" t="s">
        <v>62</v>
      </c>
      <c r="L24" s="7"/>
      <c r="M24" s="7"/>
      <c r="N24" s="8">
        <v>43965</v>
      </c>
      <c r="O24" s="33">
        <f t="shared" si="1"/>
        <v>202005</v>
      </c>
      <c r="P24" s="4"/>
      <c r="Q24" s="33"/>
      <c r="R24" s="5" t="s">
        <v>63</v>
      </c>
      <c r="S24" s="16" t="s">
        <v>28</v>
      </c>
      <c r="T24" s="16" t="s">
        <v>64</v>
      </c>
      <c r="U24" s="4" t="s">
        <v>65</v>
      </c>
      <c r="V24" s="138"/>
    </row>
    <row r="25" spans="1:22" hidden="1" x14ac:dyDescent="0.2">
      <c r="A25" s="14" t="s">
        <v>55</v>
      </c>
      <c r="B25" s="5">
        <v>11002952</v>
      </c>
      <c r="C25" s="5" t="s">
        <v>66</v>
      </c>
      <c r="D25" s="5" t="s">
        <v>57</v>
      </c>
      <c r="E25" s="5">
        <v>1</v>
      </c>
      <c r="F25" s="4" t="s">
        <v>58</v>
      </c>
      <c r="G25" s="4" t="s">
        <v>59</v>
      </c>
      <c r="H25" s="6">
        <v>3744</v>
      </c>
      <c r="I25" s="6" t="s">
        <v>60</v>
      </c>
      <c r="J25" s="6" t="s">
        <v>61</v>
      </c>
      <c r="K25" s="12" t="s">
        <v>62</v>
      </c>
      <c r="L25" s="7"/>
      <c r="M25" s="7"/>
      <c r="N25" s="8">
        <v>44021</v>
      </c>
      <c r="O25" s="33">
        <f t="shared" si="1"/>
        <v>202007</v>
      </c>
      <c r="P25" s="4"/>
      <c r="Q25" s="33"/>
      <c r="R25" s="5" t="s">
        <v>63</v>
      </c>
      <c r="S25" s="16" t="s">
        <v>28</v>
      </c>
      <c r="T25" s="16" t="s">
        <v>64</v>
      </c>
      <c r="U25" s="4" t="s">
        <v>65</v>
      </c>
      <c r="V25" s="138"/>
    </row>
    <row r="26" spans="1:22" ht="30" hidden="1" x14ac:dyDescent="0.25">
      <c r="A26" s="117" t="s">
        <v>55</v>
      </c>
      <c r="B26" s="120"/>
      <c r="C26" s="124" t="s">
        <v>67</v>
      </c>
      <c r="D26" s="127" t="s">
        <v>57</v>
      </c>
      <c r="E26" s="123">
        <v>1</v>
      </c>
      <c r="F26" s="124" t="s">
        <v>58</v>
      </c>
      <c r="G26" s="132" t="s">
        <v>68</v>
      </c>
      <c r="H26" s="123">
        <v>3744</v>
      </c>
      <c r="I26" s="123"/>
      <c r="J26" s="127"/>
      <c r="K26" s="139" t="s">
        <v>26</v>
      </c>
      <c r="L26" s="127"/>
      <c r="M26" s="143"/>
      <c r="N26" s="148">
        <v>43979</v>
      </c>
      <c r="O26" s="149" t="str">
        <f>YEAR(N26)&amp;"-"&amp;TEXT(MONTH(N26),"00")</f>
        <v>2020-05</v>
      </c>
      <c r="P26" s="151">
        <v>44014</v>
      </c>
      <c r="Q26" s="149" t="str">
        <f>YEAR(P26)&amp;"-"&amp;TEXT(MONTH(P26),"00")</f>
        <v>2020-07</v>
      </c>
      <c r="R26" s="127"/>
      <c r="S26" s="153" t="s">
        <v>28</v>
      </c>
      <c r="T26" s="154"/>
      <c r="U26" s="164" t="s">
        <v>69</v>
      </c>
      <c r="V26" s="166" t="s">
        <v>70</v>
      </c>
    </row>
    <row r="27" spans="1:22" hidden="1" x14ac:dyDescent="0.2">
      <c r="A27" s="14" t="s">
        <v>55</v>
      </c>
      <c r="B27" s="5">
        <v>11002818</v>
      </c>
      <c r="C27" s="5" t="s">
        <v>71</v>
      </c>
      <c r="D27" s="5" t="s">
        <v>57</v>
      </c>
      <c r="E27" s="5">
        <v>1</v>
      </c>
      <c r="F27" s="4" t="s">
        <v>72</v>
      </c>
      <c r="G27" s="4" t="s">
        <v>73</v>
      </c>
      <c r="H27" s="4">
        <v>2750</v>
      </c>
      <c r="I27" s="4" t="s">
        <v>74</v>
      </c>
      <c r="J27" s="4" t="s">
        <v>75</v>
      </c>
      <c r="K27" s="12" t="s">
        <v>76</v>
      </c>
      <c r="L27" s="7"/>
      <c r="M27" s="7"/>
      <c r="N27" s="8">
        <v>44105</v>
      </c>
      <c r="O27" s="33">
        <f>YEAR(N27)*100+MONTH(N27)</f>
        <v>202010</v>
      </c>
      <c r="P27" s="8">
        <v>44161</v>
      </c>
      <c r="Q27" s="33">
        <f>YEAR(P27)*100+MONTH(P27)</f>
        <v>202011</v>
      </c>
      <c r="R27" s="5" t="s">
        <v>63</v>
      </c>
      <c r="S27" s="16" t="s">
        <v>28</v>
      </c>
      <c r="T27" s="16" t="s">
        <v>64</v>
      </c>
      <c r="U27" s="4" t="s">
        <v>65</v>
      </c>
      <c r="V27" s="138"/>
    </row>
    <row r="28" spans="1:22" ht="30" hidden="1" x14ac:dyDescent="0.25">
      <c r="A28" s="117" t="s">
        <v>55</v>
      </c>
      <c r="B28" s="120"/>
      <c r="C28" s="181" t="s">
        <v>77</v>
      </c>
      <c r="D28" s="127" t="s">
        <v>57</v>
      </c>
      <c r="E28" s="134">
        <v>1</v>
      </c>
      <c r="F28" s="132" t="s">
        <v>58</v>
      </c>
      <c r="G28" s="132" t="s">
        <v>68</v>
      </c>
      <c r="H28" s="134">
        <v>3744</v>
      </c>
      <c r="I28" s="134"/>
      <c r="J28" s="127"/>
      <c r="K28" s="141" t="s">
        <v>26</v>
      </c>
      <c r="L28" s="127"/>
      <c r="M28" s="143"/>
      <c r="N28" s="148">
        <v>43986</v>
      </c>
      <c r="O28" s="149" t="str">
        <f>YEAR(N28)&amp;"-"&amp;TEXT(MONTH(N28),"00")</f>
        <v>2020-06</v>
      </c>
      <c r="P28" s="151">
        <v>44021</v>
      </c>
      <c r="Q28" s="149" t="str">
        <f>YEAR(P28)&amp;"-"&amp;TEXT(MONTH(P28),"00")</f>
        <v>2020-07</v>
      </c>
      <c r="R28" s="127"/>
      <c r="S28" s="153" t="s">
        <v>28</v>
      </c>
      <c r="T28" s="154"/>
      <c r="U28" s="164" t="s">
        <v>78</v>
      </c>
      <c r="V28" s="166" t="s">
        <v>70</v>
      </c>
    </row>
    <row r="29" spans="1:22" ht="30" hidden="1" x14ac:dyDescent="0.25">
      <c r="A29" s="117" t="s">
        <v>55</v>
      </c>
      <c r="B29" s="120"/>
      <c r="C29" s="129" t="s">
        <v>79</v>
      </c>
      <c r="D29" s="127" t="s">
        <v>57</v>
      </c>
      <c r="E29" s="134">
        <v>1</v>
      </c>
      <c r="F29" s="183" t="s">
        <v>80</v>
      </c>
      <c r="G29" s="132" t="s">
        <v>81</v>
      </c>
      <c r="H29" s="134">
        <v>5500</v>
      </c>
      <c r="I29" s="134"/>
      <c r="J29" s="127"/>
      <c r="K29" s="141" t="s">
        <v>26</v>
      </c>
      <c r="L29" s="127"/>
      <c r="M29" s="143"/>
      <c r="N29" s="148">
        <v>43986</v>
      </c>
      <c r="O29" s="149" t="str">
        <f>YEAR(N29)&amp;"-"&amp;TEXT(MONTH(N29),"00")</f>
        <v>2020-06</v>
      </c>
      <c r="P29" s="151">
        <v>44294</v>
      </c>
      <c r="Q29" s="149" t="str">
        <f>YEAR(P29)&amp;"-"&amp;TEXT(MONTH(P29),"00")</f>
        <v>2021-04</v>
      </c>
      <c r="R29" s="127"/>
      <c r="S29" s="153" t="s">
        <v>28</v>
      </c>
      <c r="T29" s="154"/>
      <c r="U29" s="164" t="s">
        <v>82</v>
      </c>
      <c r="V29" s="166" t="s">
        <v>70</v>
      </c>
    </row>
    <row r="30" spans="1:22" hidden="1" x14ac:dyDescent="0.2">
      <c r="A30" s="14" t="s">
        <v>55</v>
      </c>
      <c r="B30" s="5">
        <v>11002922</v>
      </c>
      <c r="C30" s="5" t="s">
        <v>83</v>
      </c>
      <c r="D30" s="5" t="s">
        <v>57</v>
      </c>
      <c r="E30" s="5">
        <v>1</v>
      </c>
      <c r="F30" s="4" t="s">
        <v>58</v>
      </c>
      <c r="G30" s="4" t="s">
        <v>59</v>
      </c>
      <c r="H30" s="4">
        <v>3744</v>
      </c>
      <c r="I30" s="4" t="s">
        <v>60</v>
      </c>
      <c r="J30" s="4" t="s">
        <v>61</v>
      </c>
      <c r="K30" s="7" t="s">
        <v>62</v>
      </c>
      <c r="L30" s="5"/>
      <c r="M30" s="5"/>
      <c r="N30" s="8">
        <v>43860</v>
      </c>
      <c r="O30" s="33">
        <f>YEAR(N30)*100+MONTH(N30)</f>
        <v>202001</v>
      </c>
      <c r="P30" s="4"/>
      <c r="Q30" s="33"/>
      <c r="R30" s="5" t="s">
        <v>63</v>
      </c>
      <c r="S30" s="16" t="s">
        <v>28</v>
      </c>
      <c r="T30" s="16" t="s">
        <v>64</v>
      </c>
      <c r="U30" s="4" t="s">
        <v>65</v>
      </c>
      <c r="V30" s="138"/>
    </row>
    <row r="31" spans="1:22" ht="105" hidden="1" x14ac:dyDescent="0.25">
      <c r="A31" s="117" t="s">
        <v>55</v>
      </c>
      <c r="B31" s="120"/>
      <c r="C31" s="129" t="s">
        <v>84</v>
      </c>
      <c r="D31" s="127" t="s">
        <v>57</v>
      </c>
      <c r="E31" s="129">
        <v>1</v>
      </c>
      <c r="F31" s="132" t="s">
        <v>85</v>
      </c>
      <c r="G31" s="132" t="s">
        <v>86</v>
      </c>
      <c r="H31" s="117">
        <v>794</v>
      </c>
      <c r="I31" s="185"/>
      <c r="J31" s="127"/>
      <c r="K31" s="139" t="s">
        <v>26</v>
      </c>
      <c r="L31" s="127"/>
      <c r="M31" s="143"/>
      <c r="N31" s="186">
        <v>44000</v>
      </c>
      <c r="O31" s="149" t="str">
        <f t="shared" ref="O31:O37" si="3">YEAR(N31)&amp;"-"&amp;TEXT(MONTH(N31),"00")</f>
        <v>2020-06</v>
      </c>
      <c r="P31" s="151">
        <v>44350</v>
      </c>
      <c r="Q31" s="149" t="str">
        <f t="shared" ref="Q31:Q37" si="4">YEAR(P31)&amp;"-"&amp;TEXT(MONTH(P31),"00")</f>
        <v>2021-06</v>
      </c>
      <c r="R31" s="127"/>
      <c r="S31" s="153" t="s">
        <v>28</v>
      </c>
      <c r="T31" s="154"/>
      <c r="U31" s="161" t="s">
        <v>87</v>
      </c>
      <c r="V31" s="166" t="s">
        <v>88</v>
      </c>
    </row>
    <row r="32" spans="1:22" ht="30" hidden="1" x14ac:dyDescent="0.25">
      <c r="A32" s="117" t="s">
        <v>55</v>
      </c>
      <c r="B32" s="120"/>
      <c r="C32" s="180" t="s">
        <v>89</v>
      </c>
      <c r="D32" s="127" t="s">
        <v>57</v>
      </c>
      <c r="E32" s="134">
        <v>1</v>
      </c>
      <c r="F32" s="132" t="s">
        <v>58</v>
      </c>
      <c r="G32" s="132" t="s">
        <v>68</v>
      </c>
      <c r="H32" s="134">
        <v>3744</v>
      </c>
      <c r="I32" s="134"/>
      <c r="J32" s="127"/>
      <c r="K32" s="141" t="s">
        <v>26</v>
      </c>
      <c r="L32" s="127"/>
      <c r="M32" s="143"/>
      <c r="N32" s="148">
        <v>44007</v>
      </c>
      <c r="O32" s="149" t="str">
        <f t="shared" si="3"/>
        <v>2020-06</v>
      </c>
      <c r="P32" s="151">
        <v>44084</v>
      </c>
      <c r="Q32" s="149" t="str">
        <f t="shared" si="4"/>
        <v>2020-09</v>
      </c>
      <c r="R32" s="127"/>
      <c r="S32" s="153" t="s">
        <v>28</v>
      </c>
      <c r="T32" s="154"/>
      <c r="U32" s="164" t="s">
        <v>90</v>
      </c>
      <c r="V32" s="166" t="s">
        <v>70</v>
      </c>
    </row>
    <row r="33" spans="1:22" ht="30" hidden="1" x14ac:dyDescent="0.25">
      <c r="A33" s="117" t="s">
        <v>55</v>
      </c>
      <c r="B33" s="120"/>
      <c r="C33" s="129" t="s">
        <v>91</v>
      </c>
      <c r="D33" s="127" t="s">
        <v>57</v>
      </c>
      <c r="E33" s="123">
        <v>1</v>
      </c>
      <c r="F33" s="124" t="s">
        <v>92</v>
      </c>
      <c r="G33" s="132" t="s">
        <v>93</v>
      </c>
      <c r="H33" s="123">
        <v>5500</v>
      </c>
      <c r="I33" s="123"/>
      <c r="J33" s="127"/>
      <c r="K33" s="141" t="s">
        <v>26</v>
      </c>
      <c r="L33" s="127"/>
      <c r="M33" s="143"/>
      <c r="N33" s="145">
        <v>44007</v>
      </c>
      <c r="O33" s="149" t="str">
        <f t="shared" si="3"/>
        <v>2020-06</v>
      </c>
      <c r="P33" s="151">
        <v>44266</v>
      </c>
      <c r="Q33" s="149" t="str">
        <f t="shared" si="4"/>
        <v>2021-03</v>
      </c>
      <c r="R33" s="127"/>
      <c r="S33" s="153" t="s">
        <v>28</v>
      </c>
      <c r="T33" s="154"/>
      <c r="U33" s="174" t="s">
        <v>94</v>
      </c>
      <c r="V33" s="166" t="s">
        <v>70</v>
      </c>
    </row>
    <row r="34" spans="1:22" ht="45" hidden="1" x14ac:dyDescent="0.25">
      <c r="A34" s="117" t="s">
        <v>55</v>
      </c>
      <c r="B34" s="120"/>
      <c r="C34" s="180" t="s">
        <v>95</v>
      </c>
      <c r="D34" s="208" t="s">
        <v>57</v>
      </c>
      <c r="E34" s="134">
        <v>1</v>
      </c>
      <c r="F34" s="124" t="s">
        <v>96</v>
      </c>
      <c r="G34" s="132" t="s">
        <v>97</v>
      </c>
      <c r="H34" s="123">
        <v>5500</v>
      </c>
      <c r="I34" s="136"/>
      <c r="J34" s="127"/>
      <c r="K34" s="141" t="s">
        <v>384</v>
      </c>
      <c r="L34" s="127"/>
      <c r="M34" s="143"/>
      <c r="N34" s="145">
        <v>44007</v>
      </c>
      <c r="O34" s="149" t="str">
        <f t="shared" si="3"/>
        <v>2020-06</v>
      </c>
      <c r="P34" s="151">
        <v>44006</v>
      </c>
      <c r="Q34" s="149" t="str">
        <f t="shared" si="4"/>
        <v>2020-06</v>
      </c>
      <c r="R34" s="127"/>
      <c r="S34" s="153" t="s">
        <v>28</v>
      </c>
      <c r="T34" s="154"/>
      <c r="U34" s="163" t="s">
        <v>98</v>
      </c>
      <c r="V34" s="166" t="s">
        <v>99</v>
      </c>
    </row>
    <row r="35" spans="1:22" ht="30" hidden="1" x14ac:dyDescent="0.25">
      <c r="A35" s="117" t="s">
        <v>55</v>
      </c>
      <c r="B35" s="120"/>
      <c r="C35" s="129" t="s">
        <v>100</v>
      </c>
      <c r="D35" s="127" t="s">
        <v>57</v>
      </c>
      <c r="E35" s="134">
        <v>1</v>
      </c>
      <c r="F35" s="132" t="s">
        <v>101</v>
      </c>
      <c r="G35" s="124" t="s">
        <v>102</v>
      </c>
      <c r="H35" s="123">
        <v>5500</v>
      </c>
      <c r="I35" s="123"/>
      <c r="J35" s="127"/>
      <c r="K35" s="141" t="s">
        <v>26</v>
      </c>
      <c r="L35" s="127"/>
      <c r="M35" s="143"/>
      <c r="N35" s="145">
        <v>44007</v>
      </c>
      <c r="O35" s="149" t="str">
        <f t="shared" si="3"/>
        <v>2020-06</v>
      </c>
      <c r="P35" s="151">
        <v>44119</v>
      </c>
      <c r="Q35" s="149" t="str">
        <f t="shared" si="4"/>
        <v>2020-10</v>
      </c>
      <c r="R35" s="127"/>
      <c r="S35" s="153" t="s">
        <v>28</v>
      </c>
      <c r="T35" s="154"/>
      <c r="U35" s="157" t="s">
        <v>103</v>
      </c>
      <c r="V35" s="166" t="s">
        <v>70</v>
      </c>
    </row>
    <row r="36" spans="1:22" ht="30" hidden="1" x14ac:dyDescent="0.25">
      <c r="A36" s="117" t="s">
        <v>55</v>
      </c>
      <c r="B36" s="120"/>
      <c r="C36" s="129" t="s">
        <v>104</v>
      </c>
      <c r="D36" s="127" t="s">
        <v>57</v>
      </c>
      <c r="E36" s="134">
        <v>1</v>
      </c>
      <c r="F36" s="132" t="s">
        <v>58</v>
      </c>
      <c r="G36" s="132" t="s">
        <v>68</v>
      </c>
      <c r="H36" s="134">
        <v>3744</v>
      </c>
      <c r="I36" s="134"/>
      <c r="J36" s="127"/>
      <c r="K36" s="141" t="s">
        <v>26</v>
      </c>
      <c r="L36" s="127"/>
      <c r="M36" s="143"/>
      <c r="N36" s="148">
        <v>44014</v>
      </c>
      <c r="O36" s="149" t="str">
        <f t="shared" si="3"/>
        <v>2020-07</v>
      </c>
      <c r="P36" s="151">
        <v>44084</v>
      </c>
      <c r="Q36" s="149" t="str">
        <f t="shared" si="4"/>
        <v>2020-09</v>
      </c>
      <c r="R36" s="127"/>
      <c r="S36" s="153" t="s">
        <v>28</v>
      </c>
      <c r="T36" s="154"/>
      <c r="U36" s="157" t="s">
        <v>105</v>
      </c>
      <c r="V36" s="166" t="s">
        <v>70</v>
      </c>
    </row>
    <row r="37" spans="1:22" ht="45" hidden="1" x14ac:dyDescent="0.25">
      <c r="A37" s="117" t="s">
        <v>55</v>
      </c>
      <c r="B37" s="120"/>
      <c r="C37" s="129" t="s">
        <v>106</v>
      </c>
      <c r="D37" s="208" t="s">
        <v>57</v>
      </c>
      <c r="E37" s="134">
        <v>1</v>
      </c>
      <c r="F37" s="124" t="s">
        <v>96</v>
      </c>
      <c r="G37" s="132" t="s">
        <v>97</v>
      </c>
      <c r="H37" s="123">
        <v>5500</v>
      </c>
      <c r="I37" s="134"/>
      <c r="J37" s="127"/>
      <c r="K37" s="141" t="s">
        <v>26</v>
      </c>
      <c r="L37" s="127"/>
      <c r="M37" s="143"/>
      <c r="N37" s="148">
        <v>44014</v>
      </c>
      <c r="O37" s="149" t="str">
        <f t="shared" si="3"/>
        <v>2020-07</v>
      </c>
      <c r="P37" s="151">
        <v>44105</v>
      </c>
      <c r="Q37" s="149" t="str">
        <f t="shared" si="4"/>
        <v>2020-10</v>
      </c>
      <c r="R37" s="127"/>
      <c r="S37" s="153" t="s">
        <v>28</v>
      </c>
      <c r="T37" s="154"/>
      <c r="U37" s="157" t="s">
        <v>107</v>
      </c>
      <c r="V37" s="166" t="s">
        <v>108</v>
      </c>
    </row>
    <row r="38" spans="1:22" hidden="1" x14ac:dyDescent="0.2">
      <c r="A38" s="14" t="s">
        <v>55</v>
      </c>
      <c r="B38" s="5">
        <v>11002949</v>
      </c>
      <c r="C38" s="5" t="s">
        <v>109</v>
      </c>
      <c r="D38" s="5" t="s">
        <v>57</v>
      </c>
      <c r="E38" s="5">
        <v>1</v>
      </c>
      <c r="F38" s="4" t="s">
        <v>110</v>
      </c>
      <c r="G38" s="4" t="s">
        <v>111</v>
      </c>
      <c r="H38" s="6">
        <v>5500</v>
      </c>
      <c r="I38" s="6" t="s">
        <v>60</v>
      </c>
      <c r="J38" s="6" t="s">
        <v>112</v>
      </c>
      <c r="K38" s="12" t="s">
        <v>62</v>
      </c>
      <c r="L38" s="7"/>
      <c r="M38" s="7"/>
      <c r="N38" s="8">
        <v>44014</v>
      </c>
      <c r="O38" s="33">
        <f>YEAR(N38)*100+MONTH(N38)</f>
        <v>202007</v>
      </c>
      <c r="P38" s="4"/>
      <c r="Q38" s="33"/>
      <c r="R38" s="5" t="s">
        <v>63</v>
      </c>
      <c r="S38" s="16" t="s">
        <v>28</v>
      </c>
      <c r="T38" s="16" t="s">
        <v>64</v>
      </c>
      <c r="U38" s="4" t="s">
        <v>65</v>
      </c>
      <c r="V38" s="138"/>
    </row>
    <row r="39" spans="1:22" ht="30" hidden="1" x14ac:dyDescent="0.25">
      <c r="A39" s="119" t="s">
        <v>55</v>
      </c>
      <c r="B39" s="122"/>
      <c r="C39" s="130" t="s">
        <v>113</v>
      </c>
      <c r="D39" s="128" t="s">
        <v>57</v>
      </c>
      <c r="E39" s="126">
        <v>1</v>
      </c>
      <c r="F39" s="125" t="s">
        <v>92</v>
      </c>
      <c r="G39" s="133" t="s">
        <v>93</v>
      </c>
      <c r="H39" s="126">
        <v>5500</v>
      </c>
      <c r="I39" s="126"/>
      <c r="J39" s="128"/>
      <c r="K39" s="141" t="s">
        <v>26</v>
      </c>
      <c r="L39" s="128"/>
      <c r="M39" s="144"/>
      <c r="N39" s="147">
        <v>44021</v>
      </c>
      <c r="O39" s="149" t="str">
        <f>YEAR(N39)&amp;"-"&amp;TEXT(MONTH(N39),"00")</f>
        <v>2020-07</v>
      </c>
      <c r="P39" s="152">
        <v>44266</v>
      </c>
      <c r="Q39" s="149" t="str">
        <f>YEAR(P39)&amp;"-"&amp;TEXT(MONTH(P39),"00")</f>
        <v>2021-03</v>
      </c>
      <c r="R39" s="128"/>
      <c r="S39" s="153" t="s">
        <v>28</v>
      </c>
      <c r="T39" s="154"/>
      <c r="U39" s="191" t="s">
        <v>114</v>
      </c>
      <c r="V39" s="166" t="s">
        <v>70</v>
      </c>
    </row>
    <row r="40" spans="1:22" hidden="1" x14ac:dyDescent="0.2">
      <c r="A40" s="14" t="s">
        <v>115</v>
      </c>
      <c r="B40" s="72">
        <v>11002562</v>
      </c>
      <c r="C40" s="5">
        <v>20594404</v>
      </c>
      <c r="D40" s="5" t="s">
        <v>116</v>
      </c>
      <c r="E40" s="5">
        <v>10</v>
      </c>
      <c r="F40" s="5" t="s">
        <v>117</v>
      </c>
      <c r="G40" s="5" t="s">
        <v>118</v>
      </c>
      <c r="H40" s="7">
        <v>7800</v>
      </c>
      <c r="I40" s="9">
        <v>32</v>
      </c>
      <c r="J40" s="9">
        <v>249600</v>
      </c>
      <c r="K40" s="71" t="s">
        <v>26</v>
      </c>
      <c r="L40" s="7"/>
      <c r="M40" s="7"/>
      <c r="N40" s="8">
        <v>43959</v>
      </c>
      <c r="O40" s="33">
        <f t="shared" ref="O40:O71" si="5">YEAR(N40)*100+MONTH(N40)</f>
        <v>202005</v>
      </c>
      <c r="P40" s="8">
        <v>43991</v>
      </c>
      <c r="Q40" s="33">
        <f t="shared" ref="Q40:Q66" si="6">YEAR(P40)*100+MONTH(P40)</f>
        <v>202006</v>
      </c>
      <c r="R40" s="5" t="s">
        <v>63</v>
      </c>
      <c r="S40" s="3" t="s">
        <v>28</v>
      </c>
      <c r="T40" s="3" t="s">
        <v>99</v>
      </c>
      <c r="U40" s="5"/>
    </row>
    <row r="41" spans="1:22" hidden="1" x14ac:dyDescent="0.2">
      <c r="A41" s="66" t="s">
        <v>115</v>
      </c>
      <c r="B41" s="72">
        <v>11002556</v>
      </c>
      <c r="C41" s="67">
        <v>20594398</v>
      </c>
      <c r="D41" s="67" t="s">
        <v>116</v>
      </c>
      <c r="E41" s="67">
        <v>10</v>
      </c>
      <c r="F41" s="67" t="s">
        <v>119</v>
      </c>
      <c r="G41" s="67" t="s">
        <v>120</v>
      </c>
      <c r="H41" s="68">
        <v>5000</v>
      </c>
      <c r="I41" s="69">
        <v>34.6</v>
      </c>
      <c r="J41" s="9">
        <v>380600</v>
      </c>
      <c r="K41" s="71" t="s">
        <v>121</v>
      </c>
      <c r="L41" s="7"/>
      <c r="M41" s="7"/>
      <c r="N41" s="8">
        <v>43991</v>
      </c>
      <c r="O41" s="33">
        <f t="shared" si="5"/>
        <v>202006</v>
      </c>
      <c r="P41" s="8">
        <v>44013</v>
      </c>
      <c r="Q41" s="33">
        <f t="shared" si="6"/>
        <v>202007</v>
      </c>
      <c r="R41" s="5" t="s">
        <v>63</v>
      </c>
      <c r="S41" s="16" t="s">
        <v>28</v>
      </c>
      <c r="T41" s="3" t="s">
        <v>99</v>
      </c>
      <c r="U41" s="5"/>
    </row>
    <row r="42" spans="1:22" hidden="1" x14ac:dyDescent="0.2">
      <c r="A42" s="14" t="s">
        <v>115</v>
      </c>
      <c r="B42" s="72">
        <v>11002732</v>
      </c>
      <c r="C42" s="5">
        <v>20597258</v>
      </c>
      <c r="D42" s="5" t="s">
        <v>116</v>
      </c>
      <c r="E42" s="5">
        <v>10</v>
      </c>
      <c r="F42" s="5" t="s">
        <v>122</v>
      </c>
      <c r="G42" s="5" t="s">
        <v>123</v>
      </c>
      <c r="H42" s="7">
        <v>1200</v>
      </c>
      <c r="I42" s="9">
        <v>32</v>
      </c>
      <c r="J42" s="9">
        <v>38400</v>
      </c>
      <c r="K42" s="71" t="s">
        <v>121</v>
      </c>
      <c r="L42" s="7"/>
      <c r="M42" s="7"/>
      <c r="N42" s="8">
        <v>44022</v>
      </c>
      <c r="O42" s="33">
        <f t="shared" si="5"/>
        <v>202007</v>
      </c>
      <c r="P42" s="8">
        <v>44050</v>
      </c>
      <c r="Q42" s="33">
        <f t="shared" si="6"/>
        <v>202008</v>
      </c>
      <c r="R42" s="5" t="s">
        <v>63</v>
      </c>
      <c r="S42" s="16" t="s">
        <v>28</v>
      </c>
      <c r="T42" s="3" t="s">
        <v>99</v>
      </c>
      <c r="U42" s="5"/>
    </row>
    <row r="43" spans="1:22" hidden="1" x14ac:dyDescent="0.2">
      <c r="A43" s="14" t="s">
        <v>115</v>
      </c>
      <c r="B43" s="72">
        <v>11002729</v>
      </c>
      <c r="C43" s="5">
        <v>20597310</v>
      </c>
      <c r="D43" s="5" t="s">
        <v>116</v>
      </c>
      <c r="E43" s="5">
        <v>10</v>
      </c>
      <c r="F43" s="5" t="s">
        <v>124</v>
      </c>
      <c r="G43" s="5" t="s">
        <v>125</v>
      </c>
      <c r="H43" s="7">
        <v>2800</v>
      </c>
      <c r="I43" s="9">
        <v>35</v>
      </c>
      <c r="J43" s="9">
        <v>98000</v>
      </c>
      <c r="K43" s="71" t="s">
        <v>26</v>
      </c>
      <c r="L43" s="7"/>
      <c r="M43" s="7"/>
      <c r="N43" s="8">
        <v>44144</v>
      </c>
      <c r="O43" s="33">
        <f t="shared" si="5"/>
        <v>202011</v>
      </c>
      <c r="P43" s="8">
        <v>44209</v>
      </c>
      <c r="Q43" s="33">
        <f t="shared" si="6"/>
        <v>202101</v>
      </c>
      <c r="R43" s="5" t="s">
        <v>63</v>
      </c>
      <c r="S43" s="16" t="s">
        <v>28</v>
      </c>
      <c r="T43" s="3" t="s">
        <v>99</v>
      </c>
      <c r="U43" s="5"/>
    </row>
    <row r="44" spans="1:22" hidden="1" x14ac:dyDescent="0.2">
      <c r="A44" s="14" t="s">
        <v>115</v>
      </c>
      <c r="B44" s="72">
        <v>11002572</v>
      </c>
      <c r="C44" s="5">
        <v>20594413</v>
      </c>
      <c r="D44" s="5" t="s">
        <v>116</v>
      </c>
      <c r="E44" s="5">
        <v>10</v>
      </c>
      <c r="F44" s="5" t="s">
        <v>126</v>
      </c>
      <c r="G44" s="5" t="s">
        <v>127</v>
      </c>
      <c r="H44" s="73">
        <v>2075</v>
      </c>
      <c r="I44" s="9">
        <v>32.33</v>
      </c>
      <c r="J44" s="9">
        <v>67084.75</v>
      </c>
      <c r="K44" s="71" t="s">
        <v>26</v>
      </c>
      <c r="L44" s="7"/>
      <c r="M44" s="7"/>
      <c r="N44" s="8">
        <v>44078</v>
      </c>
      <c r="O44" s="33">
        <f t="shared" si="5"/>
        <v>202009</v>
      </c>
      <c r="P44" s="8">
        <v>44257</v>
      </c>
      <c r="Q44" s="33">
        <f t="shared" si="6"/>
        <v>202103</v>
      </c>
      <c r="R44" s="5" t="s">
        <v>63</v>
      </c>
      <c r="S44" s="3" t="s">
        <v>28</v>
      </c>
      <c r="T44" s="3" t="s">
        <v>99</v>
      </c>
      <c r="U44" s="5"/>
    </row>
    <row r="45" spans="1:22" hidden="1" x14ac:dyDescent="0.2">
      <c r="A45" s="14" t="s">
        <v>115</v>
      </c>
      <c r="B45" s="72">
        <v>11002551</v>
      </c>
      <c r="C45" s="5">
        <v>20594393</v>
      </c>
      <c r="D45" s="5" t="s">
        <v>116</v>
      </c>
      <c r="E45" s="5">
        <v>10</v>
      </c>
      <c r="F45" s="5" t="s">
        <v>128</v>
      </c>
      <c r="G45" s="5" t="s">
        <v>129</v>
      </c>
      <c r="H45" s="7">
        <v>1800</v>
      </c>
      <c r="I45" s="9">
        <v>31</v>
      </c>
      <c r="J45" s="9">
        <v>55800</v>
      </c>
      <c r="K45" s="71" t="s">
        <v>26</v>
      </c>
      <c r="L45" s="7"/>
      <c r="M45" s="7"/>
      <c r="N45" s="8">
        <v>44082</v>
      </c>
      <c r="O45" s="33">
        <f t="shared" si="5"/>
        <v>202009</v>
      </c>
      <c r="P45" s="8">
        <v>44264</v>
      </c>
      <c r="Q45" s="33">
        <f t="shared" si="6"/>
        <v>202103</v>
      </c>
      <c r="R45" s="5" t="s">
        <v>63</v>
      </c>
      <c r="S45" s="16" t="s">
        <v>28</v>
      </c>
      <c r="T45" s="3" t="s">
        <v>99</v>
      </c>
      <c r="U45" s="5"/>
    </row>
    <row r="46" spans="1:22" hidden="1" x14ac:dyDescent="0.2">
      <c r="A46" s="14" t="s">
        <v>115</v>
      </c>
      <c r="B46" s="72">
        <v>11002736</v>
      </c>
      <c r="C46" s="5">
        <v>20597314</v>
      </c>
      <c r="D46" s="5" t="s">
        <v>116</v>
      </c>
      <c r="E46" s="5">
        <v>10</v>
      </c>
      <c r="F46" s="5" t="s">
        <v>128</v>
      </c>
      <c r="G46" s="5" t="s">
        <v>129</v>
      </c>
      <c r="H46" s="7">
        <v>2300</v>
      </c>
      <c r="I46" s="9">
        <v>31</v>
      </c>
      <c r="J46" s="9">
        <v>71300</v>
      </c>
      <c r="K46" s="71" t="s">
        <v>26</v>
      </c>
      <c r="L46" s="7"/>
      <c r="M46" s="7"/>
      <c r="N46" s="8">
        <v>44144</v>
      </c>
      <c r="O46" s="33">
        <f t="shared" si="5"/>
        <v>202011</v>
      </c>
      <c r="P46" s="8">
        <v>44264</v>
      </c>
      <c r="Q46" s="33">
        <f t="shared" si="6"/>
        <v>202103</v>
      </c>
      <c r="R46" s="5" t="s">
        <v>63</v>
      </c>
      <c r="S46" s="16" t="s">
        <v>28</v>
      </c>
      <c r="T46" s="3" t="s">
        <v>99</v>
      </c>
      <c r="U46" s="5"/>
    </row>
    <row r="47" spans="1:22" hidden="1" x14ac:dyDescent="0.2">
      <c r="A47" s="14" t="s">
        <v>115</v>
      </c>
      <c r="B47" s="72">
        <v>11002727</v>
      </c>
      <c r="C47" s="5">
        <v>20597308</v>
      </c>
      <c r="D47" s="5" t="s">
        <v>116</v>
      </c>
      <c r="E47" s="5">
        <v>10</v>
      </c>
      <c r="F47" s="5" t="s">
        <v>126</v>
      </c>
      <c r="G47" s="5" t="s">
        <v>127</v>
      </c>
      <c r="H47" s="7">
        <v>2080</v>
      </c>
      <c r="I47" s="9">
        <v>32.33</v>
      </c>
      <c r="J47" s="9">
        <v>67246.399999999994</v>
      </c>
      <c r="K47" s="71" t="s">
        <v>26</v>
      </c>
      <c r="L47" s="7"/>
      <c r="M47" s="7"/>
      <c r="N47" s="8">
        <v>44144</v>
      </c>
      <c r="O47" s="33">
        <f t="shared" si="5"/>
        <v>202011</v>
      </c>
      <c r="P47" s="8">
        <v>44274</v>
      </c>
      <c r="Q47" s="33">
        <f t="shared" si="6"/>
        <v>202103</v>
      </c>
      <c r="R47" s="5" t="s">
        <v>63</v>
      </c>
      <c r="S47" s="3" t="s">
        <v>28</v>
      </c>
      <c r="T47" s="3" t="s">
        <v>99</v>
      </c>
      <c r="U47" s="5"/>
    </row>
    <row r="48" spans="1:22" hidden="1" x14ac:dyDescent="0.2">
      <c r="A48" s="14" t="s">
        <v>115</v>
      </c>
      <c r="B48" s="72">
        <v>11002558</v>
      </c>
      <c r="C48" s="5">
        <v>20594400</v>
      </c>
      <c r="D48" s="5" t="s">
        <v>116</v>
      </c>
      <c r="E48" s="5">
        <v>10</v>
      </c>
      <c r="F48" s="5" t="s">
        <v>119</v>
      </c>
      <c r="G48" s="5" t="s">
        <v>120</v>
      </c>
      <c r="H48" s="7">
        <v>5500</v>
      </c>
      <c r="I48" s="9">
        <v>34.6</v>
      </c>
      <c r="J48" s="9">
        <v>190300</v>
      </c>
      <c r="K48" s="71" t="s">
        <v>121</v>
      </c>
      <c r="L48" s="7"/>
      <c r="M48" s="7"/>
      <c r="N48" s="8">
        <v>44082</v>
      </c>
      <c r="O48" s="33">
        <f t="shared" si="5"/>
        <v>202009</v>
      </c>
      <c r="P48" s="8">
        <v>44295</v>
      </c>
      <c r="Q48" s="33">
        <f t="shared" si="6"/>
        <v>202104</v>
      </c>
      <c r="R48" s="5" t="s">
        <v>63</v>
      </c>
      <c r="S48" s="16" t="s">
        <v>28</v>
      </c>
      <c r="T48" s="3" t="s">
        <v>99</v>
      </c>
      <c r="U48" s="5"/>
    </row>
    <row r="49" spans="1:21" hidden="1" x14ac:dyDescent="0.2">
      <c r="A49" s="14" t="s">
        <v>115</v>
      </c>
      <c r="B49" s="72">
        <v>11002728</v>
      </c>
      <c r="C49" s="5">
        <v>20597309</v>
      </c>
      <c r="D49" s="5" t="s">
        <v>116</v>
      </c>
      <c r="E49" s="5">
        <v>10</v>
      </c>
      <c r="F49" s="5" t="s">
        <v>124</v>
      </c>
      <c r="G49" s="5" t="s">
        <v>125</v>
      </c>
      <c r="H49" s="7">
        <v>4500</v>
      </c>
      <c r="I49" s="9">
        <v>35</v>
      </c>
      <c r="J49" s="9">
        <v>157500</v>
      </c>
      <c r="K49" s="71" t="s">
        <v>121</v>
      </c>
      <c r="L49" s="7"/>
      <c r="M49" s="7"/>
      <c r="N49" s="8">
        <v>44144</v>
      </c>
      <c r="O49" s="33">
        <f t="shared" si="5"/>
        <v>202011</v>
      </c>
      <c r="P49" s="8">
        <v>44295</v>
      </c>
      <c r="Q49" s="33">
        <f t="shared" si="6"/>
        <v>202104</v>
      </c>
      <c r="R49" s="5" t="s">
        <v>63</v>
      </c>
      <c r="S49" s="16" t="s">
        <v>28</v>
      </c>
      <c r="T49" s="3" t="s">
        <v>99</v>
      </c>
      <c r="U49" s="5"/>
    </row>
    <row r="50" spans="1:21" hidden="1" x14ac:dyDescent="0.2">
      <c r="A50" s="14" t="s">
        <v>115</v>
      </c>
      <c r="B50" s="72">
        <v>11002733</v>
      </c>
      <c r="C50" s="5">
        <v>20597259</v>
      </c>
      <c r="D50" s="5" t="s">
        <v>116</v>
      </c>
      <c r="E50" s="5">
        <v>10</v>
      </c>
      <c r="F50" s="5" t="s">
        <v>122</v>
      </c>
      <c r="G50" s="5" t="s">
        <v>123</v>
      </c>
      <c r="H50" s="7">
        <v>1400</v>
      </c>
      <c r="I50" s="9">
        <v>32</v>
      </c>
      <c r="J50" s="9">
        <v>44800</v>
      </c>
      <c r="K50" s="71" t="s">
        <v>26</v>
      </c>
      <c r="L50" s="7"/>
      <c r="M50" s="7"/>
      <c r="N50" s="8">
        <v>44148</v>
      </c>
      <c r="O50" s="33">
        <f t="shared" si="5"/>
        <v>202011</v>
      </c>
      <c r="P50" s="8">
        <v>44295</v>
      </c>
      <c r="Q50" s="33">
        <f t="shared" si="6"/>
        <v>202104</v>
      </c>
      <c r="R50" s="5" t="s">
        <v>63</v>
      </c>
      <c r="S50" s="16" t="s">
        <v>28</v>
      </c>
      <c r="T50" s="3" t="s">
        <v>99</v>
      </c>
      <c r="U50" s="5"/>
    </row>
    <row r="51" spans="1:21" hidden="1" x14ac:dyDescent="0.2">
      <c r="A51" s="14" t="s">
        <v>115</v>
      </c>
      <c r="B51" s="72">
        <v>11002637</v>
      </c>
      <c r="C51" s="5">
        <v>20594401</v>
      </c>
      <c r="D51" s="5" t="s">
        <v>116</v>
      </c>
      <c r="E51" s="5">
        <v>10</v>
      </c>
      <c r="F51" s="5" t="s">
        <v>130</v>
      </c>
      <c r="G51" s="5" t="s">
        <v>131</v>
      </c>
      <c r="H51" s="7">
        <v>3112</v>
      </c>
      <c r="I51" s="9">
        <v>30.5</v>
      </c>
      <c r="J51" s="9">
        <f>+I51*H51</f>
        <v>94916</v>
      </c>
      <c r="K51" s="71" t="s">
        <v>121</v>
      </c>
      <c r="L51" s="7"/>
      <c r="M51" s="7"/>
      <c r="N51" s="8">
        <v>44083</v>
      </c>
      <c r="O51" s="33">
        <f t="shared" si="5"/>
        <v>202009</v>
      </c>
      <c r="P51" s="8">
        <v>44295</v>
      </c>
      <c r="Q51" s="33">
        <f t="shared" si="6"/>
        <v>202104</v>
      </c>
      <c r="R51" s="5" t="s">
        <v>63</v>
      </c>
      <c r="S51" s="3" t="s">
        <v>28</v>
      </c>
      <c r="T51" s="3" t="s">
        <v>99</v>
      </c>
      <c r="U51" s="5"/>
    </row>
    <row r="52" spans="1:21" hidden="1" x14ac:dyDescent="0.2">
      <c r="A52" s="14" t="s">
        <v>115</v>
      </c>
      <c r="B52" s="72">
        <v>11002730</v>
      </c>
      <c r="C52" s="5">
        <v>20597311</v>
      </c>
      <c r="D52" s="5" t="s">
        <v>116</v>
      </c>
      <c r="E52" s="5">
        <v>10</v>
      </c>
      <c r="F52" s="5" t="s">
        <v>117</v>
      </c>
      <c r="G52" s="5" t="s">
        <v>118</v>
      </c>
      <c r="H52" s="7">
        <v>4800</v>
      </c>
      <c r="I52" s="9">
        <v>32</v>
      </c>
      <c r="J52" s="9">
        <f>+I52*H52</f>
        <v>153600</v>
      </c>
      <c r="K52" s="71" t="s">
        <v>121</v>
      </c>
      <c r="L52" s="7"/>
      <c r="M52" s="7"/>
      <c r="N52" s="8">
        <v>44111</v>
      </c>
      <c r="O52" s="33">
        <f t="shared" si="5"/>
        <v>202010</v>
      </c>
      <c r="P52" s="8">
        <v>44295</v>
      </c>
      <c r="Q52" s="33">
        <f t="shared" si="6"/>
        <v>202104</v>
      </c>
      <c r="R52" s="5" t="s">
        <v>63</v>
      </c>
      <c r="S52" s="3" t="s">
        <v>28</v>
      </c>
      <c r="T52" s="3" t="s">
        <v>99</v>
      </c>
      <c r="U52" s="5"/>
    </row>
    <row r="53" spans="1:21" hidden="1" x14ac:dyDescent="0.2">
      <c r="A53" s="14" t="s">
        <v>115</v>
      </c>
      <c r="B53" s="72">
        <v>11002724</v>
      </c>
      <c r="C53" s="5">
        <v>20597260</v>
      </c>
      <c r="D53" s="5" t="s">
        <v>116</v>
      </c>
      <c r="E53" s="5">
        <v>10</v>
      </c>
      <c r="F53" s="5" t="s">
        <v>132</v>
      </c>
      <c r="G53" s="5" t="s">
        <v>133</v>
      </c>
      <c r="H53" s="7">
        <v>2380</v>
      </c>
      <c r="I53" s="9">
        <v>33.200000000000003</v>
      </c>
      <c r="J53" s="9">
        <f>+I53*H53</f>
        <v>79016</v>
      </c>
      <c r="K53" s="71" t="s">
        <v>121</v>
      </c>
      <c r="L53" s="7"/>
      <c r="M53" s="7"/>
      <c r="N53" s="8">
        <v>44085</v>
      </c>
      <c r="O53" s="33">
        <f t="shared" si="5"/>
        <v>202009</v>
      </c>
      <c r="P53" s="8">
        <v>44295</v>
      </c>
      <c r="Q53" s="33">
        <f t="shared" si="6"/>
        <v>202104</v>
      </c>
      <c r="R53" s="5" t="s">
        <v>63</v>
      </c>
      <c r="S53" s="3" t="s">
        <v>28</v>
      </c>
      <c r="T53" s="3" t="s">
        <v>99</v>
      </c>
      <c r="U53" s="5"/>
    </row>
    <row r="54" spans="1:21" hidden="1" x14ac:dyDescent="0.2">
      <c r="A54" s="14" t="s">
        <v>115</v>
      </c>
      <c r="B54" s="72">
        <v>11002571</v>
      </c>
      <c r="C54" s="5">
        <v>20594412</v>
      </c>
      <c r="D54" s="5" t="s">
        <v>116</v>
      </c>
      <c r="E54" s="5">
        <v>10</v>
      </c>
      <c r="F54" s="5" t="s">
        <v>126</v>
      </c>
      <c r="G54" s="5" t="s">
        <v>127</v>
      </c>
      <c r="H54" s="7">
        <v>2490</v>
      </c>
      <c r="I54" s="9">
        <v>32.33</v>
      </c>
      <c r="J54" s="9">
        <v>80501.7</v>
      </c>
      <c r="K54" s="71" t="s">
        <v>121</v>
      </c>
      <c r="L54" s="7"/>
      <c r="M54" s="7"/>
      <c r="N54" s="8">
        <v>44180</v>
      </c>
      <c r="O54" s="33">
        <f t="shared" si="5"/>
        <v>202012</v>
      </c>
      <c r="P54" s="8">
        <v>44295</v>
      </c>
      <c r="Q54" s="33">
        <f t="shared" si="6"/>
        <v>202104</v>
      </c>
      <c r="R54" s="5" t="s">
        <v>63</v>
      </c>
      <c r="S54" s="3" t="s">
        <v>28</v>
      </c>
      <c r="T54" s="3" t="s">
        <v>99</v>
      </c>
      <c r="U54" s="5"/>
    </row>
    <row r="55" spans="1:21" hidden="1" x14ac:dyDescent="0.2">
      <c r="A55" s="14" t="s">
        <v>115</v>
      </c>
      <c r="B55" s="72">
        <v>11002735</v>
      </c>
      <c r="C55" s="5">
        <v>20597313</v>
      </c>
      <c r="D55" s="5" t="s">
        <v>116</v>
      </c>
      <c r="E55" s="5">
        <v>10</v>
      </c>
      <c r="F55" s="5" t="s">
        <v>119</v>
      </c>
      <c r="G55" s="5" t="s">
        <v>120</v>
      </c>
      <c r="H55" s="7">
        <v>10000</v>
      </c>
      <c r="I55" s="9">
        <v>34.6</v>
      </c>
      <c r="J55" s="9">
        <v>346000</v>
      </c>
      <c r="K55" s="71" t="s">
        <v>121</v>
      </c>
      <c r="L55" s="7"/>
      <c r="M55" s="7"/>
      <c r="N55" s="8">
        <v>44144</v>
      </c>
      <c r="O55" s="33">
        <f t="shared" si="5"/>
        <v>202011</v>
      </c>
      <c r="P55" s="8">
        <v>44302</v>
      </c>
      <c r="Q55" s="33">
        <f t="shared" si="6"/>
        <v>202104</v>
      </c>
      <c r="R55" s="5" t="s">
        <v>63</v>
      </c>
      <c r="S55" s="16" t="s">
        <v>28</v>
      </c>
      <c r="T55" s="3" t="s">
        <v>99</v>
      </c>
      <c r="U55" s="5"/>
    </row>
    <row r="56" spans="1:21" hidden="1" x14ac:dyDescent="0.2">
      <c r="A56" s="14" t="s">
        <v>115</v>
      </c>
      <c r="B56" s="72">
        <v>11002731</v>
      </c>
      <c r="C56" s="5">
        <v>20597312</v>
      </c>
      <c r="D56" s="5" t="s">
        <v>116</v>
      </c>
      <c r="E56" s="5">
        <v>10</v>
      </c>
      <c r="F56" s="5" t="s">
        <v>117</v>
      </c>
      <c r="G56" s="5" t="s">
        <v>118</v>
      </c>
      <c r="H56" s="7">
        <v>2700</v>
      </c>
      <c r="I56" s="9">
        <v>32</v>
      </c>
      <c r="J56" s="9">
        <v>86400</v>
      </c>
      <c r="K56" s="71" t="s">
        <v>121</v>
      </c>
      <c r="L56" s="7"/>
      <c r="M56" s="7"/>
      <c r="N56" s="8">
        <v>44144</v>
      </c>
      <c r="O56" s="33">
        <f t="shared" si="5"/>
        <v>202011</v>
      </c>
      <c r="P56" s="8">
        <v>44302</v>
      </c>
      <c r="Q56" s="33">
        <f t="shared" si="6"/>
        <v>202104</v>
      </c>
      <c r="R56" s="5" t="s">
        <v>63</v>
      </c>
      <c r="S56" s="3" t="s">
        <v>28</v>
      </c>
      <c r="T56" s="3" t="s">
        <v>99</v>
      </c>
      <c r="U56" s="5"/>
    </row>
    <row r="57" spans="1:21" hidden="1" x14ac:dyDescent="0.2">
      <c r="A57" s="14" t="s">
        <v>115</v>
      </c>
      <c r="B57" s="72">
        <v>11002725</v>
      </c>
      <c r="C57" s="5">
        <v>20597261</v>
      </c>
      <c r="D57" s="5" t="s">
        <v>116</v>
      </c>
      <c r="E57" s="5">
        <v>10</v>
      </c>
      <c r="F57" s="5" t="s">
        <v>132</v>
      </c>
      <c r="G57" s="5" t="s">
        <v>133</v>
      </c>
      <c r="H57" s="7">
        <v>2856</v>
      </c>
      <c r="I57" s="9">
        <v>33.200000000000003</v>
      </c>
      <c r="J57" s="9">
        <f>+I57*H57</f>
        <v>94819.200000000012</v>
      </c>
      <c r="K57" s="71" t="s">
        <v>121</v>
      </c>
      <c r="L57" s="7"/>
      <c r="M57" s="7"/>
      <c r="N57" s="8">
        <v>44144</v>
      </c>
      <c r="O57" s="33">
        <f t="shared" si="5"/>
        <v>202011</v>
      </c>
      <c r="P57" s="8">
        <v>44302</v>
      </c>
      <c r="Q57" s="33">
        <f t="shared" si="6"/>
        <v>202104</v>
      </c>
      <c r="R57" s="5" t="s">
        <v>63</v>
      </c>
      <c r="S57" s="3" t="s">
        <v>28</v>
      </c>
      <c r="T57" s="3" t="s">
        <v>99</v>
      </c>
      <c r="U57" s="5"/>
    </row>
    <row r="58" spans="1:21" hidden="1" x14ac:dyDescent="0.2">
      <c r="A58" s="14" t="s">
        <v>115</v>
      </c>
      <c r="B58" s="72">
        <v>11002726</v>
      </c>
      <c r="C58" s="5">
        <v>20597307</v>
      </c>
      <c r="D58" s="5" t="s">
        <v>116</v>
      </c>
      <c r="E58" s="5">
        <v>10</v>
      </c>
      <c r="F58" s="5" t="s">
        <v>126</v>
      </c>
      <c r="G58" s="5" t="s">
        <v>127</v>
      </c>
      <c r="H58" s="7">
        <v>2900</v>
      </c>
      <c r="I58" s="9">
        <v>32.33</v>
      </c>
      <c r="J58" s="9">
        <v>93757</v>
      </c>
      <c r="K58" s="71" t="s">
        <v>121</v>
      </c>
      <c r="L58" s="7"/>
      <c r="M58" s="7"/>
      <c r="N58" s="8">
        <v>44180</v>
      </c>
      <c r="O58" s="33">
        <f t="shared" si="5"/>
        <v>202012</v>
      </c>
      <c r="P58" s="8">
        <v>44302</v>
      </c>
      <c r="Q58" s="33">
        <f t="shared" si="6"/>
        <v>202104</v>
      </c>
      <c r="R58" s="5" t="s">
        <v>63</v>
      </c>
      <c r="S58" s="3" t="s">
        <v>28</v>
      </c>
      <c r="T58" s="3" t="s">
        <v>99</v>
      </c>
      <c r="U58" s="5"/>
    </row>
    <row r="59" spans="1:21" hidden="1" x14ac:dyDescent="0.2">
      <c r="A59" s="14" t="s">
        <v>115</v>
      </c>
      <c r="B59" s="72">
        <v>11002737</v>
      </c>
      <c r="C59" s="5">
        <v>20597458</v>
      </c>
      <c r="D59" s="5" t="s">
        <v>116</v>
      </c>
      <c r="E59" s="5">
        <v>10</v>
      </c>
      <c r="F59" s="5" t="s">
        <v>119</v>
      </c>
      <c r="G59" s="5" t="s">
        <v>120</v>
      </c>
      <c r="H59" s="7">
        <v>4536</v>
      </c>
      <c r="I59" s="9">
        <v>34.6</v>
      </c>
      <c r="J59" s="9">
        <v>156945.60000000001</v>
      </c>
      <c r="K59" s="71" t="s">
        <v>121</v>
      </c>
      <c r="L59" s="7"/>
      <c r="M59" s="7"/>
      <c r="N59" s="8">
        <v>44166</v>
      </c>
      <c r="O59" s="33">
        <f t="shared" si="5"/>
        <v>202012</v>
      </c>
      <c r="P59" s="8">
        <v>44309</v>
      </c>
      <c r="Q59" s="33">
        <f t="shared" si="6"/>
        <v>202104</v>
      </c>
      <c r="R59" s="5" t="s">
        <v>63</v>
      </c>
      <c r="S59" s="16" t="s">
        <v>28</v>
      </c>
      <c r="T59" s="3" t="s">
        <v>99</v>
      </c>
      <c r="U59" s="5"/>
    </row>
    <row r="60" spans="1:21" hidden="1" x14ac:dyDescent="0.2">
      <c r="A60" s="66" t="s">
        <v>115</v>
      </c>
      <c r="B60" s="67">
        <v>11002556</v>
      </c>
      <c r="C60" s="67">
        <v>20594398</v>
      </c>
      <c r="D60" s="67" t="s">
        <v>116</v>
      </c>
      <c r="E60" s="67">
        <v>10</v>
      </c>
      <c r="F60" s="67" t="s">
        <v>119</v>
      </c>
      <c r="G60" s="67" t="s">
        <v>120</v>
      </c>
      <c r="H60" s="68">
        <v>6000</v>
      </c>
      <c r="I60" s="69">
        <v>34.6</v>
      </c>
      <c r="J60" s="9">
        <v>380600</v>
      </c>
      <c r="K60" s="70" t="s">
        <v>134</v>
      </c>
      <c r="L60" s="7"/>
      <c r="M60" s="7"/>
      <c r="N60" s="8">
        <v>43991</v>
      </c>
      <c r="O60" s="33">
        <f t="shared" si="5"/>
        <v>202006</v>
      </c>
      <c r="P60" s="8"/>
      <c r="Q60" s="33">
        <f t="shared" si="6"/>
        <v>190001</v>
      </c>
      <c r="R60" s="5" t="s">
        <v>63</v>
      </c>
      <c r="S60" s="16" t="s">
        <v>28</v>
      </c>
      <c r="T60" s="3" t="s">
        <v>99</v>
      </c>
      <c r="U60" s="5" t="s">
        <v>135</v>
      </c>
    </row>
    <row r="61" spans="1:21" hidden="1" x14ac:dyDescent="0.2">
      <c r="A61" s="14" t="s">
        <v>115</v>
      </c>
      <c r="B61" s="5">
        <v>11002557</v>
      </c>
      <c r="C61" s="5">
        <v>20594399</v>
      </c>
      <c r="D61" s="5" t="s">
        <v>116</v>
      </c>
      <c r="E61" s="5">
        <v>10</v>
      </c>
      <c r="F61" s="5" t="s">
        <v>119</v>
      </c>
      <c r="G61" s="5" t="s">
        <v>120</v>
      </c>
      <c r="H61" s="7">
        <v>5500</v>
      </c>
      <c r="I61" s="9">
        <v>34.6</v>
      </c>
      <c r="J61" s="9">
        <v>190300</v>
      </c>
      <c r="K61" s="71" t="s">
        <v>121</v>
      </c>
      <c r="L61" s="7"/>
      <c r="M61" s="7"/>
      <c r="N61" s="8">
        <v>44050</v>
      </c>
      <c r="O61" s="33">
        <f t="shared" si="5"/>
        <v>202008</v>
      </c>
      <c r="P61" s="8"/>
      <c r="Q61" s="33">
        <f t="shared" si="6"/>
        <v>190001</v>
      </c>
      <c r="R61" s="5" t="s">
        <v>63</v>
      </c>
      <c r="S61" s="16" t="s">
        <v>28</v>
      </c>
      <c r="T61" s="3" t="s">
        <v>99</v>
      </c>
      <c r="U61" s="5"/>
    </row>
    <row r="62" spans="1:21" hidden="1" x14ac:dyDescent="0.2">
      <c r="A62" s="14" t="s">
        <v>115</v>
      </c>
      <c r="B62" s="5">
        <v>11002549</v>
      </c>
      <c r="C62" s="5">
        <v>20594391</v>
      </c>
      <c r="D62" s="5" t="s">
        <v>116</v>
      </c>
      <c r="E62" s="5">
        <v>10</v>
      </c>
      <c r="F62" s="5" t="s">
        <v>128</v>
      </c>
      <c r="G62" s="5" t="s">
        <v>129</v>
      </c>
      <c r="H62" s="7">
        <v>3300</v>
      </c>
      <c r="I62" s="9">
        <v>31</v>
      </c>
      <c r="J62" s="9">
        <v>102300</v>
      </c>
      <c r="K62" s="7" t="s">
        <v>136</v>
      </c>
      <c r="L62" s="7"/>
      <c r="M62" s="7"/>
      <c r="N62" s="8">
        <v>43990</v>
      </c>
      <c r="O62" s="33">
        <f t="shared" si="5"/>
        <v>202006</v>
      </c>
      <c r="P62" s="8"/>
      <c r="Q62" s="33">
        <f t="shared" si="6"/>
        <v>190001</v>
      </c>
      <c r="R62" s="5" t="s">
        <v>63</v>
      </c>
      <c r="S62" s="16" t="s">
        <v>28</v>
      </c>
      <c r="T62" s="3" t="s">
        <v>99</v>
      </c>
      <c r="U62" s="5"/>
    </row>
    <row r="63" spans="1:21" hidden="1" x14ac:dyDescent="0.2">
      <c r="A63" s="14" t="s">
        <v>115</v>
      </c>
      <c r="B63" s="5">
        <v>11003018</v>
      </c>
      <c r="C63" s="5">
        <v>20600359</v>
      </c>
      <c r="D63" s="5" t="s">
        <v>116</v>
      </c>
      <c r="E63" s="5">
        <v>10</v>
      </c>
      <c r="F63" s="5" t="s">
        <v>128</v>
      </c>
      <c r="G63" s="5" t="s">
        <v>129</v>
      </c>
      <c r="H63" s="7">
        <v>4000</v>
      </c>
      <c r="I63" s="9">
        <v>31</v>
      </c>
      <c r="J63" s="9">
        <v>124000</v>
      </c>
      <c r="K63" s="7" t="s">
        <v>136</v>
      </c>
      <c r="L63" s="7"/>
      <c r="M63" s="7"/>
      <c r="N63" s="8">
        <v>43990</v>
      </c>
      <c r="O63" s="33">
        <f t="shared" si="5"/>
        <v>202006</v>
      </c>
      <c r="P63" s="8"/>
      <c r="Q63" s="33">
        <f t="shared" si="6"/>
        <v>190001</v>
      </c>
      <c r="R63" s="5" t="s">
        <v>63</v>
      </c>
      <c r="S63" s="16" t="s">
        <v>28</v>
      </c>
      <c r="T63" s="3" t="s">
        <v>99</v>
      </c>
      <c r="U63" s="5"/>
    </row>
    <row r="64" spans="1:21" hidden="1" x14ac:dyDescent="0.2">
      <c r="A64" s="14" t="s">
        <v>115</v>
      </c>
      <c r="B64" s="5">
        <v>11002550</v>
      </c>
      <c r="C64" s="5">
        <v>20594392</v>
      </c>
      <c r="D64" s="5" t="s">
        <v>116</v>
      </c>
      <c r="E64" s="5">
        <v>10</v>
      </c>
      <c r="F64" s="5" t="s">
        <v>128</v>
      </c>
      <c r="G64" s="5" t="s">
        <v>129</v>
      </c>
      <c r="H64" s="7">
        <v>3600</v>
      </c>
      <c r="I64" s="9">
        <v>31</v>
      </c>
      <c r="J64" s="9">
        <v>111600</v>
      </c>
      <c r="K64" s="71" t="s">
        <v>121</v>
      </c>
      <c r="L64" s="7"/>
      <c r="M64" s="7"/>
      <c r="N64" s="8">
        <v>44050</v>
      </c>
      <c r="O64" s="33">
        <f t="shared" si="5"/>
        <v>202008</v>
      </c>
      <c r="P64" s="8"/>
      <c r="Q64" s="33">
        <f t="shared" si="6"/>
        <v>190001</v>
      </c>
      <c r="R64" s="5" t="s">
        <v>63</v>
      </c>
      <c r="S64" s="16" t="s">
        <v>28</v>
      </c>
      <c r="T64" s="3" t="s">
        <v>99</v>
      </c>
      <c r="U64" s="5"/>
    </row>
    <row r="65" spans="1:21" hidden="1" x14ac:dyDescent="0.2">
      <c r="A65" s="14" t="s">
        <v>115</v>
      </c>
      <c r="B65" s="5">
        <v>11002566</v>
      </c>
      <c r="C65" s="5">
        <v>20594408</v>
      </c>
      <c r="D65" s="5" t="s">
        <v>116</v>
      </c>
      <c r="E65" s="5">
        <v>10</v>
      </c>
      <c r="F65" s="5" t="s">
        <v>132</v>
      </c>
      <c r="G65" s="5" t="s">
        <v>133</v>
      </c>
      <c r="H65" s="7">
        <v>3112</v>
      </c>
      <c r="I65" s="9">
        <v>33.200000000000003</v>
      </c>
      <c r="J65" s="9">
        <v>103318.39999999999</v>
      </c>
      <c r="K65" s="71" t="s">
        <v>121</v>
      </c>
      <c r="L65" s="7"/>
      <c r="M65" s="7"/>
      <c r="N65" s="8">
        <v>44050</v>
      </c>
      <c r="O65" s="33">
        <f t="shared" si="5"/>
        <v>202008</v>
      </c>
      <c r="P65" s="8"/>
      <c r="Q65" s="33">
        <f t="shared" si="6"/>
        <v>190001</v>
      </c>
      <c r="R65" s="5" t="s">
        <v>63</v>
      </c>
      <c r="S65" s="16" t="s">
        <v>28</v>
      </c>
      <c r="T65" s="3" t="s">
        <v>99</v>
      </c>
      <c r="U65" s="5"/>
    </row>
    <row r="66" spans="1:21" hidden="1" x14ac:dyDescent="0.2">
      <c r="A66" s="14" t="s">
        <v>115</v>
      </c>
      <c r="B66" s="5">
        <v>11002570</v>
      </c>
      <c r="C66" s="5">
        <v>20594411</v>
      </c>
      <c r="D66" s="5" t="s">
        <v>116</v>
      </c>
      <c r="E66" s="5">
        <v>10</v>
      </c>
      <c r="F66" s="5" t="s">
        <v>126</v>
      </c>
      <c r="G66" s="5" t="s">
        <v>127</v>
      </c>
      <c r="H66" s="7">
        <v>2075</v>
      </c>
      <c r="I66" s="9">
        <v>32.33</v>
      </c>
      <c r="J66" s="9">
        <v>67084.75</v>
      </c>
      <c r="K66" s="7" t="s">
        <v>136</v>
      </c>
      <c r="L66" s="7"/>
      <c r="M66" s="7"/>
      <c r="N66" s="8">
        <v>43987</v>
      </c>
      <c r="O66" s="33">
        <f t="shared" si="5"/>
        <v>202006</v>
      </c>
      <c r="P66" s="8"/>
      <c r="Q66" s="33">
        <f t="shared" si="6"/>
        <v>190001</v>
      </c>
      <c r="R66" s="5" t="s">
        <v>63</v>
      </c>
      <c r="S66" s="16" t="s">
        <v>28</v>
      </c>
      <c r="T66" s="3" t="s">
        <v>99</v>
      </c>
      <c r="U66" s="5"/>
    </row>
    <row r="67" spans="1:21" hidden="1" x14ac:dyDescent="0.2">
      <c r="A67" s="14" t="s">
        <v>115</v>
      </c>
      <c r="B67" s="5">
        <v>11002577</v>
      </c>
      <c r="C67" s="5" t="s">
        <v>137</v>
      </c>
      <c r="D67" s="5" t="s">
        <v>138</v>
      </c>
      <c r="E67" s="5">
        <v>40</v>
      </c>
      <c r="F67" s="5" t="s">
        <v>139</v>
      </c>
      <c r="G67" s="5" t="s">
        <v>140</v>
      </c>
      <c r="H67" s="7">
        <v>1258</v>
      </c>
      <c r="I67" s="9">
        <v>32.86</v>
      </c>
      <c r="J67" s="9">
        <f t="shared" ref="J67:J82" si="7">I67*H67</f>
        <v>41337.879999999997</v>
      </c>
      <c r="K67" s="12" t="s">
        <v>62</v>
      </c>
      <c r="L67" s="7"/>
      <c r="M67" s="7"/>
      <c r="N67" s="8">
        <v>43927</v>
      </c>
      <c r="O67" s="33">
        <f t="shared" si="5"/>
        <v>202004</v>
      </c>
      <c r="P67" s="8"/>
      <c r="Q67" s="33"/>
      <c r="R67" s="5"/>
      <c r="S67" s="16" t="s">
        <v>28</v>
      </c>
      <c r="T67" s="16"/>
      <c r="U67" s="5"/>
    </row>
    <row r="68" spans="1:21" hidden="1" x14ac:dyDescent="0.2">
      <c r="A68" s="14" t="s">
        <v>115</v>
      </c>
      <c r="B68" s="5">
        <v>11002577</v>
      </c>
      <c r="C68" s="5" t="s">
        <v>137</v>
      </c>
      <c r="D68" s="5" t="s">
        <v>138</v>
      </c>
      <c r="E68" s="5">
        <v>50</v>
      </c>
      <c r="F68" s="5" t="s">
        <v>139</v>
      </c>
      <c r="G68" s="5" t="s">
        <v>140</v>
      </c>
      <c r="H68" s="7">
        <v>3000</v>
      </c>
      <c r="I68" s="9">
        <v>32.86</v>
      </c>
      <c r="J68" s="9">
        <f t="shared" si="7"/>
        <v>98580</v>
      </c>
      <c r="K68" s="12" t="s">
        <v>62</v>
      </c>
      <c r="L68" s="7"/>
      <c r="M68" s="7"/>
      <c r="N68" s="8">
        <v>43958</v>
      </c>
      <c r="O68" s="33">
        <f t="shared" si="5"/>
        <v>202005</v>
      </c>
      <c r="P68" s="8"/>
      <c r="Q68" s="33"/>
      <c r="R68" s="5"/>
      <c r="S68" s="16" t="s">
        <v>28</v>
      </c>
      <c r="T68" s="16"/>
      <c r="U68" s="5"/>
    </row>
    <row r="69" spans="1:21" hidden="1" x14ac:dyDescent="0.2">
      <c r="A69" s="14" t="s">
        <v>115</v>
      </c>
      <c r="B69" s="5">
        <v>11002577</v>
      </c>
      <c r="C69" s="5" t="s">
        <v>137</v>
      </c>
      <c r="D69" s="5" t="s">
        <v>138</v>
      </c>
      <c r="E69" s="5">
        <v>60</v>
      </c>
      <c r="F69" s="5" t="s">
        <v>139</v>
      </c>
      <c r="G69" s="5" t="s">
        <v>140</v>
      </c>
      <c r="H69" s="7">
        <v>4500</v>
      </c>
      <c r="I69" s="9">
        <v>32.86</v>
      </c>
      <c r="J69" s="9">
        <f t="shared" si="7"/>
        <v>147870</v>
      </c>
      <c r="K69" s="12" t="s">
        <v>62</v>
      </c>
      <c r="L69" s="7"/>
      <c r="M69" s="7"/>
      <c r="N69" s="8">
        <v>43986</v>
      </c>
      <c r="O69" s="33">
        <f t="shared" si="5"/>
        <v>202006</v>
      </c>
      <c r="P69" s="8"/>
      <c r="Q69" s="33"/>
      <c r="R69" s="5"/>
      <c r="S69" s="16" t="s">
        <v>28</v>
      </c>
      <c r="T69" s="16"/>
      <c r="U69" s="5"/>
    </row>
    <row r="70" spans="1:21" hidden="1" x14ac:dyDescent="0.2">
      <c r="A70" s="14" t="s">
        <v>115</v>
      </c>
      <c r="B70" s="5">
        <v>11002577</v>
      </c>
      <c r="C70" s="5" t="s">
        <v>137</v>
      </c>
      <c r="D70" s="5" t="s">
        <v>138</v>
      </c>
      <c r="E70" s="5">
        <v>70</v>
      </c>
      <c r="F70" s="5" t="s">
        <v>139</v>
      </c>
      <c r="G70" s="5" t="s">
        <v>140</v>
      </c>
      <c r="H70" s="7">
        <v>4500</v>
      </c>
      <c r="I70" s="9">
        <v>32.86</v>
      </c>
      <c r="J70" s="9">
        <f t="shared" si="7"/>
        <v>147870</v>
      </c>
      <c r="K70" s="12" t="s">
        <v>62</v>
      </c>
      <c r="L70" s="7"/>
      <c r="M70" s="7"/>
      <c r="N70" s="8">
        <v>44018</v>
      </c>
      <c r="O70" s="33">
        <f t="shared" si="5"/>
        <v>202007</v>
      </c>
      <c r="P70" s="8"/>
      <c r="Q70" s="33"/>
      <c r="R70" s="5"/>
      <c r="S70" s="16" t="s">
        <v>28</v>
      </c>
      <c r="T70" s="16"/>
      <c r="U70" s="5"/>
    </row>
    <row r="71" spans="1:21" hidden="1" x14ac:dyDescent="0.2">
      <c r="A71" s="14" t="s">
        <v>115</v>
      </c>
      <c r="B71" s="5">
        <v>11002577</v>
      </c>
      <c r="C71" s="5" t="s">
        <v>137</v>
      </c>
      <c r="D71" s="5" t="s">
        <v>138</v>
      </c>
      <c r="E71" s="5">
        <v>90</v>
      </c>
      <c r="F71" s="5" t="s">
        <v>139</v>
      </c>
      <c r="G71" s="5" t="s">
        <v>140</v>
      </c>
      <c r="H71" s="7">
        <v>3000</v>
      </c>
      <c r="I71" s="9">
        <v>32.86</v>
      </c>
      <c r="J71" s="9">
        <f t="shared" si="7"/>
        <v>98580</v>
      </c>
      <c r="K71" s="12" t="s">
        <v>62</v>
      </c>
      <c r="L71" s="7"/>
      <c r="M71" s="7"/>
      <c r="N71" s="8">
        <v>44081</v>
      </c>
      <c r="O71" s="33">
        <f t="shared" si="5"/>
        <v>202009</v>
      </c>
      <c r="P71" s="8"/>
      <c r="Q71" s="33"/>
      <c r="R71" s="5"/>
      <c r="S71" s="16" t="s">
        <v>28</v>
      </c>
      <c r="T71" s="16"/>
      <c r="U71" s="5"/>
    </row>
    <row r="72" spans="1:21" hidden="1" x14ac:dyDescent="0.2">
      <c r="A72" s="14" t="s">
        <v>115</v>
      </c>
      <c r="B72" s="5">
        <v>11002577</v>
      </c>
      <c r="C72" s="5" t="s">
        <v>137</v>
      </c>
      <c r="D72" s="5" t="s">
        <v>138</v>
      </c>
      <c r="E72" s="5">
        <v>100</v>
      </c>
      <c r="F72" s="5" t="s">
        <v>139</v>
      </c>
      <c r="G72" s="5" t="s">
        <v>140</v>
      </c>
      <c r="H72" s="7">
        <v>3000</v>
      </c>
      <c r="I72" s="9">
        <v>32.86</v>
      </c>
      <c r="J72" s="9">
        <f t="shared" si="7"/>
        <v>98580</v>
      </c>
      <c r="K72" s="12" t="s">
        <v>62</v>
      </c>
      <c r="L72" s="7"/>
      <c r="M72" s="7"/>
      <c r="N72" s="8">
        <v>44110</v>
      </c>
      <c r="O72" s="33">
        <f t="shared" ref="O72:O103" si="8">YEAR(N72)*100+MONTH(N72)</f>
        <v>202010</v>
      </c>
      <c r="P72" s="8"/>
      <c r="Q72" s="33"/>
      <c r="R72" s="5"/>
      <c r="S72" s="16" t="s">
        <v>28</v>
      </c>
      <c r="T72" s="16"/>
      <c r="U72" s="5"/>
    </row>
    <row r="73" spans="1:21" hidden="1" x14ac:dyDescent="0.2">
      <c r="A73" s="14" t="s">
        <v>115</v>
      </c>
      <c r="B73" s="5">
        <v>11002577</v>
      </c>
      <c r="C73" s="5" t="s">
        <v>137</v>
      </c>
      <c r="D73" s="5" t="s">
        <v>138</v>
      </c>
      <c r="E73" s="5">
        <v>110</v>
      </c>
      <c r="F73" s="5" t="s">
        <v>139</v>
      </c>
      <c r="G73" s="5" t="s">
        <v>140</v>
      </c>
      <c r="H73" s="7">
        <v>3000</v>
      </c>
      <c r="I73" s="9">
        <v>32.86</v>
      </c>
      <c r="J73" s="9">
        <f t="shared" si="7"/>
        <v>98580</v>
      </c>
      <c r="K73" s="12" t="s">
        <v>62</v>
      </c>
      <c r="L73" s="7"/>
      <c r="M73" s="7"/>
      <c r="N73" s="8">
        <v>44140</v>
      </c>
      <c r="O73" s="33">
        <f t="shared" si="8"/>
        <v>202011</v>
      </c>
      <c r="P73" s="8"/>
      <c r="Q73" s="33"/>
      <c r="R73" s="5"/>
      <c r="S73" s="16" t="s">
        <v>28</v>
      </c>
      <c r="T73" s="16"/>
      <c r="U73" s="5"/>
    </row>
    <row r="74" spans="1:21" hidden="1" x14ac:dyDescent="0.2">
      <c r="A74" s="14" t="s">
        <v>115</v>
      </c>
      <c r="B74" s="5">
        <v>11002577</v>
      </c>
      <c r="C74" s="5" t="s">
        <v>137</v>
      </c>
      <c r="D74" s="5" t="s">
        <v>138</v>
      </c>
      <c r="E74" s="5">
        <v>120</v>
      </c>
      <c r="F74" s="5" t="s">
        <v>139</v>
      </c>
      <c r="G74" s="5" t="s">
        <v>140</v>
      </c>
      <c r="H74" s="7">
        <v>3000</v>
      </c>
      <c r="I74" s="9">
        <v>32.86</v>
      </c>
      <c r="J74" s="9">
        <f t="shared" si="7"/>
        <v>98580</v>
      </c>
      <c r="K74" s="12" t="s">
        <v>62</v>
      </c>
      <c r="L74" s="7"/>
      <c r="M74" s="7"/>
      <c r="N74" s="8">
        <v>44172</v>
      </c>
      <c r="O74" s="33">
        <f t="shared" si="8"/>
        <v>202012</v>
      </c>
      <c r="P74" s="8"/>
      <c r="Q74" s="33"/>
      <c r="R74" s="5"/>
      <c r="S74" s="16" t="s">
        <v>28</v>
      </c>
      <c r="T74" s="16"/>
      <c r="U74" s="5"/>
    </row>
    <row r="75" spans="1:21" hidden="1" x14ac:dyDescent="0.2">
      <c r="A75" s="14" t="s">
        <v>115</v>
      </c>
      <c r="B75" s="5">
        <v>11002578</v>
      </c>
      <c r="C75" s="5" t="s">
        <v>141</v>
      </c>
      <c r="D75" s="5" t="s">
        <v>138</v>
      </c>
      <c r="E75" s="5">
        <v>20</v>
      </c>
      <c r="F75" s="5" t="s">
        <v>142</v>
      </c>
      <c r="G75" s="5" t="s">
        <v>143</v>
      </c>
      <c r="H75" s="7">
        <v>1678</v>
      </c>
      <c r="I75" s="9">
        <v>33.92</v>
      </c>
      <c r="J75" s="9">
        <f t="shared" si="7"/>
        <v>56917.760000000002</v>
      </c>
      <c r="K75" s="12" t="s">
        <v>62</v>
      </c>
      <c r="L75" s="7"/>
      <c r="M75" s="7"/>
      <c r="N75" s="8">
        <v>43927</v>
      </c>
      <c r="O75" s="33">
        <f t="shared" si="8"/>
        <v>202004</v>
      </c>
      <c r="P75" s="8"/>
      <c r="Q75" s="33"/>
      <c r="R75" s="5"/>
      <c r="S75" s="16" t="s">
        <v>28</v>
      </c>
      <c r="T75" s="16"/>
      <c r="U75" s="5"/>
    </row>
    <row r="76" spans="1:21" hidden="1" x14ac:dyDescent="0.2">
      <c r="A76" s="14" t="s">
        <v>115</v>
      </c>
      <c r="B76" s="5">
        <v>11002578</v>
      </c>
      <c r="C76" s="5" t="s">
        <v>141</v>
      </c>
      <c r="D76" s="5" t="s">
        <v>138</v>
      </c>
      <c r="E76" s="5">
        <v>30</v>
      </c>
      <c r="F76" s="5" t="s">
        <v>142</v>
      </c>
      <c r="G76" s="5" t="s">
        <v>143</v>
      </c>
      <c r="H76" s="7">
        <v>1678</v>
      </c>
      <c r="I76" s="9">
        <v>33.92</v>
      </c>
      <c r="J76" s="9">
        <f t="shared" si="7"/>
        <v>56917.760000000002</v>
      </c>
      <c r="K76" s="12" t="s">
        <v>62</v>
      </c>
      <c r="L76" s="7"/>
      <c r="M76" s="7"/>
      <c r="N76" s="8">
        <v>44018</v>
      </c>
      <c r="O76" s="33">
        <f t="shared" si="8"/>
        <v>202007</v>
      </c>
      <c r="P76" s="8"/>
      <c r="Q76" s="33"/>
      <c r="R76" s="5"/>
      <c r="S76" s="16" t="s">
        <v>28</v>
      </c>
      <c r="T76" s="16"/>
      <c r="U76" s="5"/>
    </row>
    <row r="77" spans="1:21" hidden="1" x14ac:dyDescent="0.2">
      <c r="A77" s="14" t="s">
        <v>115</v>
      </c>
      <c r="B77" s="5">
        <v>11002578</v>
      </c>
      <c r="C77" s="5" t="s">
        <v>141</v>
      </c>
      <c r="D77" s="5" t="s">
        <v>138</v>
      </c>
      <c r="E77" s="5">
        <v>40</v>
      </c>
      <c r="F77" s="5" t="s">
        <v>142</v>
      </c>
      <c r="G77" s="5" t="s">
        <v>143</v>
      </c>
      <c r="H77" s="7">
        <v>1678</v>
      </c>
      <c r="I77" s="9">
        <v>33.92</v>
      </c>
      <c r="J77" s="9">
        <f t="shared" si="7"/>
        <v>56917.760000000002</v>
      </c>
      <c r="K77" s="12" t="s">
        <v>62</v>
      </c>
      <c r="L77" s="7"/>
      <c r="M77" s="7"/>
      <c r="N77" s="8">
        <v>44110</v>
      </c>
      <c r="O77" s="33">
        <f t="shared" si="8"/>
        <v>202010</v>
      </c>
      <c r="P77" s="8"/>
      <c r="Q77" s="33"/>
      <c r="R77" s="5"/>
      <c r="S77" s="16" t="s">
        <v>28</v>
      </c>
      <c r="T77" s="16"/>
      <c r="U77" s="5"/>
    </row>
    <row r="78" spans="1:21" hidden="1" x14ac:dyDescent="0.2">
      <c r="A78" s="14" t="s">
        <v>115</v>
      </c>
      <c r="B78" s="5">
        <v>11002636</v>
      </c>
      <c r="C78" s="5" t="s">
        <v>144</v>
      </c>
      <c r="D78" s="5" t="s">
        <v>138</v>
      </c>
      <c r="E78" s="5">
        <v>60</v>
      </c>
      <c r="F78" s="5" t="s">
        <v>145</v>
      </c>
      <c r="G78" s="5" t="s">
        <v>146</v>
      </c>
      <c r="H78" s="7">
        <v>690</v>
      </c>
      <c r="I78" s="9">
        <v>37.1</v>
      </c>
      <c r="J78" s="9">
        <f t="shared" si="7"/>
        <v>25599</v>
      </c>
      <c r="K78" s="12" t="s">
        <v>62</v>
      </c>
      <c r="L78" s="7"/>
      <c r="M78" s="7"/>
      <c r="N78" s="8">
        <v>43868</v>
      </c>
      <c r="O78" s="33">
        <f t="shared" si="8"/>
        <v>202002</v>
      </c>
      <c r="P78" s="8"/>
      <c r="Q78" s="33"/>
      <c r="R78" s="5"/>
      <c r="S78" s="16" t="s">
        <v>28</v>
      </c>
      <c r="T78" s="16"/>
      <c r="U78" s="5"/>
    </row>
    <row r="79" spans="1:21" hidden="1" x14ac:dyDescent="0.2">
      <c r="A79" s="14" t="s">
        <v>115</v>
      </c>
      <c r="B79" s="5">
        <v>11002636</v>
      </c>
      <c r="C79" s="5" t="s">
        <v>144</v>
      </c>
      <c r="D79" s="5" t="s">
        <v>138</v>
      </c>
      <c r="E79" s="5">
        <v>70</v>
      </c>
      <c r="F79" s="5" t="s">
        <v>145</v>
      </c>
      <c r="G79" s="5" t="s">
        <v>146</v>
      </c>
      <c r="H79" s="7">
        <v>690</v>
      </c>
      <c r="I79" s="9">
        <v>37.1</v>
      </c>
      <c r="J79" s="9">
        <f t="shared" si="7"/>
        <v>25599</v>
      </c>
      <c r="K79" s="12" t="s">
        <v>62</v>
      </c>
      <c r="L79" s="7"/>
      <c r="M79" s="7"/>
      <c r="N79" s="8">
        <v>43927</v>
      </c>
      <c r="O79" s="33">
        <f t="shared" si="8"/>
        <v>202004</v>
      </c>
      <c r="P79" s="8"/>
      <c r="Q79" s="33"/>
      <c r="R79" s="5"/>
      <c r="S79" s="16" t="s">
        <v>28</v>
      </c>
      <c r="T79" s="16"/>
      <c r="U79" s="5"/>
    </row>
    <row r="80" spans="1:21" hidden="1" x14ac:dyDescent="0.2">
      <c r="A80" s="14" t="s">
        <v>115</v>
      </c>
      <c r="B80" s="5">
        <v>11002636</v>
      </c>
      <c r="C80" s="5" t="s">
        <v>144</v>
      </c>
      <c r="D80" s="5" t="s">
        <v>138</v>
      </c>
      <c r="E80" s="5">
        <v>80</v>
      </c>
      <c r="F80" s="5" t="s">
        <v>145</v>
      </c>
      <c r="G80" s="5" t="s">
        <v>146</v>
      </c>
      <c r="H80" s="7">
        <v>690</v>
      </c>
      <c r="I80" s="9">
        <v>37.1</v>
      </c>
      <c r="J80" s="9">
        <f t="shared" si="7"/>
        <v>25599</v>
      </c>
      <c r="K80" s="12" t="s">
        <v>62</v>
      </c>
      <c r="L80" s="7"/>
      <c r="M80" s="7"/>
      <c r="N80" s="8">
        <v>43990</v>
      </c>
      <c r="O80" s="33">
        <f t="shared" si="8"/>
        <v>202006</v>
      </c>
      <c r="P80" s="8"/>
      <c r="Q80" s="33"/>
      <c r="R80" s="5"/>
      <c r="S80" s="16" t="s">
        <v>28</v>
      </c>
      <c r="T80" s="16"/>
      <c r="U80" s="5"/>
    </row>
    <row r="81" spans="1:21" hidden="1" x14ac:dyDescent="0.2">
      <c r="A81" s="14" t="s">
        <v>115</v>
      </c>
      <c r="B81" s="5">
        <v>11002636</v>
      </c>
      <c r="C81" s="5" t="s">
        <v>144</v>
      </c>
      <c r="D81" s="5" t="s">
        <v>138</v>
      </c>
      <c r="E81" s="5">
        <v>90</v>
      </c>
      <c r="F81" s="5" t="s">
        <v>145</v>
      </c>
      <c r="G81" s="5" t="s">
        <v>146</v>
      </c>
      <c r="H81" s="7">
        <v>690</v>
      </c>
      <c r="I81" s="9">
        <v>37.1</v>
      </c>
      <c r="J81" s="9">
        <f t="shared" si="7"/>
        <v>25599</v>
      </c>
      <c r="K81" s="12" t="s">
        <v>62</v>
      </c>
      <c r="L81" s="7"/>
      <c r="M81" s="7"/>
      <c r="N81" s="8">
        <v>44053</v>
      </c>
      <c r="O81" s="33">
        <f t="shared" si="8"/>
        <v>202008</v>
      </c>
      <c r="P81" s="8"/>
      <c r="Q81" s="33"/>
      <c r="R81" s="5"/>
      <c r="S81" s="16" t="s">
        <v>28</v>
      </c>
      <c r="T81" s="16"/>
      <c r="U81" s="5"/>
    </row>
    <row r="82" spans="1:21" hidden="1" x14ac:dyDescent="0.2">
      <c r="A82" s="14" t="s">
        <v>115</v>
      </c>
      <c r="B82" s="5">
        <v>11002636</v>
      </c>
      <c r="C82" s="5" t="s">
        <v>144</v>
      </c>
      <c r="D82" s="5" t="s">
        <v>138</v>
      </c>
      <c r="E82" s="5">
        <v>100</v>
      </c>
      <c r="F82" s="5" t="s">
        <v>145</v>
      </c>
      <c r="G82" s="5" t="s">
        <v>146</v>
      </c>
      <c r="H82" s="7">
        <v>690</v>
      </c>
      <c r="I82" s="9">
        <v>37.1</v>
      </c>
      <c r="J82" s="9">
        <f t="shared" si="7"/>
        <v>25599</v>
      </c>
      <c r="K82" s="12" t="s">
        <v>62</v>
      </c>
      <c r="L82" s="7"/>
      <c r="M82" s="7"/>
      <c r="N82" s="8">
        <v>44109</v>
      </c>
      <c r="O82" s="33">
        <f t="shared" si="8"/>
        <v>202010</v>
      </c>
      <c r="P82" s="8"/>
      <c r="Q82" s="33"/>
      <c r="R82" s="5"/>
      <c r="S82" s="16" t="s">
        <v>28</v>
      </c>
      <c r="T82" s="16"/>
      <c r="U82" s="5"/>
    </row>
    <row r="83" spans="1:21" ht="26.25" hidden="1" thickBot="1" x14ac:dyDescent="0.25">
      <c r="A83" s="15"/>
      <c r="B83" s="1"/>
      <c r="C83" s="20">
        <v>470455</v>
      </c>
      <c r="D83" s="21" t="s">
        <v>147</v>
      </c>
      <c r="E83" s="23">
        <v>30</v>
      </c>
      <c r="F83" s="24" t="s">
        <v>148</v>
      </c>
      <c r="G83" s="24" t="s">
        <v>149</v>
      </c>
      <c r="H83" s="25">
        <v>2500</v>
      </c>
      <c r="I83" s="26"/>
      <c r="J83" s="23">
        <v>11002617</v>
      </c>
      <c r="K83" s="7" t="s">
        <v>136</v>
      </c>
      <c r="L83" s="23">
        <v>2500</v>
      </c>
      <c r="M83" s="26"/>
      <c r="N83" s="27">
        <v>43854</v>
      </c>
      <c r="O83" s="33">
        <f t="shared" si="8"/>
        <v>202001</v>
      </c>
      <c r="P83" s="74">
        <v>43973</v>
      </c>
      <c r="Q83" s="75">
        <f t="shared" ref="Q83:Q111" si="9">YEAR(P83)*100+MONTH(P83)</f>
        <v>202005</v>
      </c>
      <c r="R83" s="29"/>
      <c r="S83" s="16" t="s">
        <v>28</v>
      </c>
      <c r="T83" s="16"/>
      <c r="U83" s="30" t="s">
        <v>150</v>
      </c>
    </row>
    <row r="84" spans="1:21" ht="26.25" hidden="1" thickBot="1" x14ac:dyDescent="0.25">
      <c r="A84" s="15"/>
      <c r="B84" s="1"/>
      <c r="C84" s="22"/>
      <c r="D84" s="21" t="s">
        <v>147</v>
      </c>
      <c r="E84" s="23">
        <v>40</v>
      </c>
      <c r="F84" s="24" t="s">
        <v>148</v>
      </c>
      <c r="G84" s="24" t="s">
        <v>149</v>
      </c>
      <c r="H84" s="25">
        <v>2500</v>
      </c>
      <c r="I84" s="26"/>
      <c r="J84" s="23"/>
      <c r="K84" s="7" t="s">
        <v>136</v>
      </c>
      <c r="L84" s="23">
        <v>2500</v>
      </c>
      <c r="M84" s="26"/>
      <c r="N84" s="27">
        <v>43896</v>
      </c>
      <c r="O84" s="33">
        <f t="shared" si="8"/>
        <v>202003</v>
      </c>
      <c r="P84" s="74">
        <v>43973</v>
      </c>
      <c r="Q84" s="75">
        <f t="shared" si="9"/>
        <v>202005</v>
      </c>
      <c r="R84" s="29"/>
      <c r="S84" s="16" t="s">
        <v>28</v>
      </c>
      <c r="T84" s="16"/>
      <c r="U84" s="30" t="s">
        <v>151</v>
      </c>
    </row>
    <row r="85" spans="1:21" ht="26.25" hidden="1" thickBot="1" x14ac:dyDescent="0.25">
      <c r="A85" s="15"/>
      <c r="B85" s="1"/>
      <c r="C85" s="22"/>
      <c r="D85" s="21" t="s">
        <v>147</v>
      </c>
      <c r="E85" s="23">
        <v>50</v>
      </c>
      <c r="F85" s="24" t="s">
        <v>148</v>
      </c>
      <c r="G85" s="24" t="s">
        <v>149</v>
      </c>
      <c r="H85" s="25">
        <v>2500</v>
      </c>
      <c r="I85" s="26"/>
      <c r="J85" s="23"/>
      <c r="K85" s="7" t="s">
        <v>136</v>
      </c>
      <c r="L85" s="23">
        <v>2500</v>
      </c>
      <c r="M85" s="26"/>
      <c r="N85" s="27">
        <v>43896</v>
      </c>
      <c r="O85" s="33">
        <f t="shared" si="8"/>
        <v>202003</v>
      </c>
      <c r="P85" s="74">
        <v>43980</v>
      </c>
      <c r="Q85" s="75">
        <f t="shared" si="9"/>
        <v>202005</v>
      </c>
      <c r="R85" s="29"/>
      <c r="S85" s="16" t="s">
        <v>28</v>
      </c>
      <c r="T85" s="16"/>
      <c r="U85" s="30" t="s">
        <v>152</v>
      </c>
    </row>
    <row r="86" spans="1:21" ht="26.25" hidden="1" thickBot="1" x14ac:dyDescent="0.25">
      <c r="A86" s="15"/>
      <c r="B86" s="1"/>
      <c r="C86" s="22"/>
      <c r="D86" s="21" t="s">
        <v>147</v>
      </c>
      <c r="E86" s="23">
        <v>60</v>
      </c>
      <c r="F86" s="24" t="s">
        <v>148</v>
      </c>
      <c r="G86" s="24" t="s">
        <v>149</v>
      </c>
      <c r="H86" s="25">
        <v>3400</v>
      </c>
      <c r="I86" s="26"/>
      <c r="J86" s="23"/>
      <c r="K86" s="7" t="s">
        <v>121</v>
      </c>
      <c r="L86" s="23">
        <v>3400</v>
      </c>
      <c r="M86" s="26"/>
      <c r="N86" s="27">
        <v>43950</v>
      </c>
      <c r="O86" s="33">
        <f t="shared" si="8"/>
        <v>202004</v>
      </c>
      <c r="P86" s="28">
        <v>44011</v>
      </c>
      <c r="Q86" s="33">
        <f t="shared" si="9"/>
        <v>202006</v>
      </c>
      <c r="R86" s="29"/>
      <c r="S86" s="16" t="s">
        <v>28</v>
      </c>
      <c r="T86" s="16"/>
      <c r="U86" s="30" t="s">
        <v>153</v>
      </c>
    </row>
    <row r="87" spans="1:21" ht="13.5" hidden="1" thickBot="1" x14ac:dyDescent="0.25">
      <c r="A87" s="15"/>
      <c r="B87" s="1"/>
      <c r="C87" s="22"/>
      <c r="D87" s="21" t="s">
        <v>147</v>
      </c>
      <c r="E87" s="23">
        <v>70</v>
      </c>
      <c r="F87" s="24" t="s">
        <v>148</v>
      </c>
      <c r="G87" s="24" t="s">
        <v>149</v>
      </c>
      <c r="H87" s="25">
        <v>3400</v>
      </c>
      <c r="I87" s="26"/>
      <c r="J87" s="23"/>
      <c r="K87" s="7" t="s">
        <v>121</v>
      </c>
      <c r="L87" s="23">
        <v>3400</v>
      </c>
      <c r="M87" s="26"/>
      <c r="N87" s="27">
        <v>43966</v>
      </c>
      <c r="O87" s="33">
        <f t="shared" si="8"/>
        <v>202005</v>
      </c>
      <c r="P87" s="28">
        <v>44025</v>
      </c>
      <c r="Q87" s="33">
        <f t="shared" si="9"/>
        <v>202007</v>
      </c>
      <c r="R87" s="29"/>
      <c r="S87" s="16" t="s">
        <v>28</v>
      </c>
      <c r="T87" s="16"/>
      <c r="U87" s="30"/>
    </row>
    <row r="88" spans="1:21" ht="13.5" hidden="1" thickBot="1" x14ac:dyDescent="0.25">
      <c r="A88" s="15"/>
      <c r="B88" s="1"/>
      <c r="C88" s="22"/>
      <c r="D88" s="21" t="s">
        <v>147</v>
      </c>
      <c r="E88" s="23">
        <v>80</v>
      </c>
      <c r="F88" s="24" t="s">
        <v>148</v>
      </c>
      <c r="G88" s="24" t="s">
        <v>149</v>
      </c>
      <c r="H88" s="25">
        <v>1700</v>
      </c>
      <c r="I88" s="26"/>
      <c r="J88" s="23"/>
      <c r="K88" s="7" t="s">
        <v>121</v>
      </c>
      <c r="L88" s="23">
        <v>1700</v>
      </c>
      <c r="M88" s="26"/>
      <c r="N88" s="27">
        <v>44020</v>
      </c>
      <c r="O88" s="33">
        <f t="shared" si="8"/>
        <v>202007</v>
      </c>
      <c r="P88" s="28">
        <v>44109</v>
      </c>
      <c r="Q88" s="33">
        <f t="shared" si="9"/>
        <v>202010</v>
      </c>
      <c r="R88" s="29"/>
      <c r="S88" s="16" t="s">
        <v>28</v>
      </c>
      <c r="T88" s="16"/>
      <c r="U88" s="30"/>
    </row>
    <row r="89" spans="1:21" ht="13.5" hidden="1" thickBot="1" x14ac:dyDescent="0.25">
      <c r="A89" s="15"/>
      <c r="B89" s="1"/>
      <c r="C89" s="22"/>
      <c r="D89" s="21" t="s">
        <v>147</v>
      </c>
      <c r="E89" s="23">
        <v>90</v>
      </c>
      <c r="F89" s="24" t="s">
        <v>148</v>
      </c>
      <c r="G89" s="24" t="s">
        <v>149</v>
      </c>
      <c r="H89" s="25">
        <v>850</v>
      </c>
      <c r="I89" s="26"/>
      <c r="J89" s="23"/>
      <c r="K89" s="7" t="s">
        <v>121</v>
      </c>
      <c r="L89" s="23">
        <v>850</v>
      </c>
      <c r="M89" s="26"/>
      <c r="N89" s="27">
        <v>44071</v>
      </c>
      <c r="O89" s="33">
        <f t="shared" si="8"/>
        <v>202008</v>
      </c>
      <c r="P89" s="28">
        <v>44130</v>
      </c>
      <c r="Q89" s="33">
        <f t="shared" si="9"/>
        <v>202010</v>
      </c>
      <c r="R89" s="29"/>
      <c r="S89" s="16" t="s">
        <v>28</v>
      </c>
      <c r="T89" s="16"/>
      <c r="U89" s="30"/>
    </row>
    <row r="90" spans="1:21" ht="13.5" hidden="1" thickBot="1" x14ac:dyDescent="0.25">
      <c r="A90" s="15"/>
      <c r="B90" s="1"/>
      <c r="C90" s="22"/>
      <c r="D90" s="21" t="s">
        <v>147</v>
      </c>
      <c r="E90" s="23">
        <v>100</v>
      </c>
      <c r="F90" s="24" t="s">
        <v>148</v>
      </c>
      <c r="G90" s="24" t="s">
        <v>149</v>
      </c>
      <c r="H90" s="25">
        <v>1700</v>
      </c>
      <c r="I90" s="26"/>
      <c r="J90" s="23"/>
      <c r="K90" s="7" t="s">
        <v>121</v>
      </c>
      <c r="L90" s="23">
        <v>1700</v>
      </c>
      <c r="M90" s="26"/>
      <c r="N90" s="27">
        <v>44071</v>
      </c>
      <c r="O90" s="33">
        <f t="shared" si="8"/>
        <v>202008</v>
      </c>
      <c r="P90" s="28">
        <v>44130</v>
      </c>
      <c r="Q90" s="33">
        <f t="shared" si="9"/>
        <v>202010</v>
      </c>
      <c r="R90" s="29"/>
      <c r="S90" s="16" t="s">
        <v>28</v>
      </c>
      <c r="T90" s="16"/>
      <c r="U90" s="30"/>
    </row>
    <row r="91" spans="1:21" ht="13.5" hidden="1" thickBot="1" x14ac:dyDescent="0.25">
      <c r="A91" s="15"/>
      <c r="B91" s="1"/>
      <c r="C91" s="22"/>
      <c r="D91" s="21" t="s">
        <v>147</v>
      </c>
      <c r="E91" s="23">
        <v>110</v>
      </c>
      <c r="F91" s="24" t="s">
        <v>148</v>
      </c>
      <c r="G91" s="24" t="s">
        <v>149</v>
      </c>
      <c r="H91" s="25">
        <v>1300</v>
      </c>
      <c r="I91" s="26"/>
      <c r="J91" s="23"/>
      <c r="K91" s="7" t="s">
        <v>121</v>
      </c>
      <c r="L91" s="23">
        <v>1300</v>
      </c>
      <c r="M91" s="26"/>
      <c r="N91" s="27">
        <v>44099</v>
      </c>
      <c r="O91" s="33">
        <f t="shared" si="8"/>
        <v>202009</v>
      </c>
      <c r="P91" s="28">
        <v>44158</v>
      </c>
      <c r="Q91" s="33">
        <f t="shared" si="9"/>
        <v>202011</v>
      </c>
      <c r="R91" s="29"/>
      <c r="S91" s="16" t="s">
        <v>28</v>
      </c>
      <c r="T91" s="16"/>
      <c r="U91" s="30"/>
    </row>
    <row r="92" spans="1:21" ht="13.5" hidden="1" thickBot="1" x14ac:dyDescent="0.25">
      <c r="A92" s="15"/>
      <c r="B92" s="1"/>
      <c r="C92" s="22"/>
      <c r="D92" s="21" t="s">
        <v>147</v>
      </c>
      <c r="E92" s="23">
        <v>120</v>
      </c>
      <c r="F92" s="24" t="s">
        <v>148</v>
      </c>
      <c r="G92" s="24" t="s">
        <v>149</v>
      </c>
      <c r="H92" s="25">
        <v>5850</v>
      </c>
      <c r="I92" s="26"/>
      <c r="J92" s="23"/>
      <c r="K92" s="7" t="s">
        <v>121</v>
      </c>
      <c r="L92" s="23">
        <v>5850</v>
      </c>
      <c r="M92" s="26"/>
      <c r="N92" s="27">
        <v>44120</v>
      </c>
      <c r="O92" s="33">
        <f t="shared" si="8"/>
        <v>202010</v>
      </c>
      <c r="P92" s="28">
        <v>44179</v>
      </c>
      <c r="Q92" s="33">
        <f t="shared" si="9"/>
        <v>202012</v>
      </c>
      <c r="R92" s="29"/>
      <c r="S92" s="16" t="s">
        <v>28</v>
      </c>
      <c r="T92" s="16"/>
      <c r="U92" s="30"/>
    </row>
    <row r="93" spans="1:21" ht="13.5" hidden="1" thickBot="1" x14ac:dyDescent="0.25">
      <c r="A93" s="15"/>
      <c r="B93" s="1"/>
      <c r="C93" s="20">
        <v>470456</v>
      </c>
      <c r="D93" s="21" t="s">
        <v>147</v>
      </c>
      <c r="E93" s="23">
        <v>40</v>
      </c>
      <c r="F93" s="24" t="s">
        <v>154</v>
      </c>
      <c r="G93" s="24" t="s">
        <v>155</v>
      </c>
      <c r="H93" s="25">
        <v>2000</v>
      </c>
      <c r="I93" s="26"/>
      <c r="J93" s="23">
        <v>11002618</v>
      </c>
      <c r="K93" s="7" t="s">
        <v>121</v>
      </c>
      <c r="L93" s="23">
        <v>2000</v>
      </c>
      <c r="M93" s="26"/>
      <c r="N93" s="27">
        <v>43934</v>
      </c>
      <c r="O93" s="75">
        <f t="shared" si="8"/>
        <v>202004</v>
      </c>
      <c r="P93" s="28">
        <v>44106</v>
      </c>
      <c r="Q93" s="33">
        <f t="shared" si="9"/>
        <v>202010</v>
      </c>
      <c r="R93" s="29"/>
      <c r="S93" s="16" t="s">
        <v>28</v>
      </c>
      <c r="T93" s="16"/>
      <c r="U93" s="31"/>
    </row>
    <row r="94" spans="1:21" ht="13.5" hidden="1" thickBot="1" x14ac:dyDescent="0.25">
      <c r="A94" s="15"/>
      <c r="B94" s="1"/>
      <c r="C94" s="22"/>
      <c r="D94" s="21" t="s">
        <v>147</v>
      </c>
      <c r="E94" s="23">
        <v>50</v>
      </c>
      <c r="F94" s="24" t="s">
        <v>154</v>
      </c>
      <c r="G94" s="24" t="s">
        <v>155</v>
      </c>
      <c r="H94" s="25">
        <v>2000</v>
      </c>
      <c r="I94" s="26"/>
      <c r="J94" s="23"/>
      <c r="K94" s="7" t="s">
        <v>121</v>
      </c>
      <c r="L94" s="23">
        <v>2000</v>
      </c>
      <c r="M94" s="26"/>
      <c r="N94" s="27">
        <v>43955</v>
      </c>
      <c r="O94" s="75">
        <f t="shared" si="8"/>
        <v>202005</v>
      </c>
      <c r="P94" s="8">
        <v>44197</v>
      </c>
      <c r="Q94" s="33">
        <f t="shared" si="9"/>
        <v>202101</v>
      </c>
      <c r="R94" s="29"/>
      <c r="S94" s="16" t="s">
        <v>28</v>
      </c>
      <c r="T94" s="16"/>
      <c r="U94" s="31"/>
    </row>
    <row r="95" spans="1:21" ht="13.5" hidden="1" thickBot="1" x14ac:dyDescent="0.25">
      <c r="A95" s="15"/>
      <c r="B95" s="1"/>
      <c r="C95" s="22"/>
      <c r="D95" s="21" t="s">
        <v>147</v>
      </c>
      <c r="E95" s="23">
        <v>60</v>
      </c>
      <c r="F95" s="24" t="s">
        <v>154</v>
      </c>
      <c r="G95" s="24" t="s">
        <v>155</v>
      </c>
      <c r="H95" s="25">
        <v>2000</v>
      </c>
      <c r="I95" s="26"/>
      <c r="J95" s="23"/>
      <c r="K95" s="7" t="s">
        <v>121</v>
      </c>
      <c r="L95" s="23">
        <v>2000</v>
      </c>
      <c r="M95" s="26"/>
      <c r="N95" s="27">
        <v>43997</v>
      </c>
      <c r="O95" s="33">
        <f t="shared" si="8"/>
        <v>202006</v>
      </c>
      <c r="P95" s="8">
        <v>44319</v>
      </c>
      <c r="Q95" s="33">
        <f t="shared" si="9"/>
        <v>202105</v>
      </c>
      <c r="R95" s="29"/>
      <c r="S95" s="16" t="s">
        <v>28</v>
      </c>
      <c r="T95" s="16"/>
      <c r="U95" s="31"/>
    </row>
    <row r="96" spans="1:21" ht="13.5" hidden="1" thickBot="1" x14ac:dyDescent="0.25">
      <c r="A96" s="15"/>
      <c r="B96" s="1"/>
      <c r="C96" s="22"/>
      <c r="D96" s="21" t="s">
        <v>147</v>
      </c>
      <c r="E96" s="23">
        <v>70</v>
      </c>
      <c r="F96" s="24" t="s">
        <v>154</v>
      </c>
      <c r="G96" s="24" t="s">
        <v>155</v>
      </c>
      <c r="H96" s="25">
        <v>2500</v>
      </c>
      <c r="I96" s="26"/>
      <c r="J96" s="23"/>
      <c r="K96" s="7" t="s">
        <v>121</v>
      </c>
      <c r="L96" s="23">
        <v>2500</v>
      </c>
      <c r="M96" s="26"/>
      <c r="N96" s="27">
        <v>44060</v>
      </c>
      <c r="O96" s="33">
        <f t="shared" si="8"/>
        <v>202008</v>
      </c>
      <c r="P96" s="8">
        <v>44344</v>
      </c>
      <c r="Q96" s="33">
        <f t="shared" si="9"/>
        <v>202105</v>
      </c>
      <c r="R96" s="29"/>
      <c r="S96" s="16" t="s">
        <v>28</v>
      </c>
      <c r="T96" s="16"/>
      <c r="U96" s="31"/>
    </row>
    <row r="97" spans="1:22" ht="13.5" hidden="1" thickBot="1" x14ac:dyDescent="0.25">
      <c r="A97" s="15"/>
      <c r="B97" s="1"/>
      <c r="C97" s="22"/>
      <c r="D97" s="21" t="s">
        <v>147</v>
      </c>
      <c r="E97" s="23">
        <v>80</v>
      </c>
      <c r="F97" s="24" t="s">
        <v>154</v>
      </c>
      <c r="G97" s="24" t="s">
        <v>155</v>
      </c>
      <c r="H97" s="25">
        <v>2000</v>
      </c>
      <c r="I97" s="26"/>
      <c r="J97" s="23"/>
      <c r="K97" s="7" t="s">
        <v>121</v>
      </c>
      <c r="L97" s="23">
        <v>2000</v>
      </c>
      <c r="M97" s="26"/>
      <c r="N97" s="27">
        <v>44105</v>
      </c>
      <c r="O97" s="33">
        <f t="shared" si="8"/>
        <v>202010</v>
      </c>
      <c r="P97" s="8">
        <v>44435</v>
      </c>
      <c r="Q97" s="33">
        <f t="shared" si="9"/>
        <v>202108</v>
      </c>
      <c r="R97" s="29"/>
      <c r="S97" s="16" t="s">
        <v>28</v>
      </c>
      <c r="T97" s="16"/>
      <c r="U97" s="31"/>
    </row>
    <row r="98" spans="1:22" ht="13.5" hidden="1" thickBot="1" x14ac:dyDescent="0.25">
      <c r="A98" s="15"/>
      <c r="B98" s="1"/>
      <c r="C98" s="22"/>
      <c r="D98" s="21" t="s">
        <v>147</v>
      </c>
      <c r="E98" s="23">
        <v>90</v>
      </c>
      <c r="F98" s="24" t="s">
        <v>154</v>
      </c>
      <c r="G98" s="24" t="s">
        <v>155</v>
      </c>
      <c r="H98" s="25">
        <v>1168</v>
      </c>
      <c r="I98" s="26"/>
      <c r="J98" s="23"/>
      <c r="K98" s="7" t="s">
        <v>121</v>
      </c>
      <c r="L98" s="23">
        <v>1168</v>
      </c>
      <c r="M98" s="26"/>
      <c r="N98" s="27">
        <v>44139</v>
      </c>
      <c r="O98" s="33">
        <f t="shared" si="8"/>
        <v>202011</v>
      </c>
      <c r="P98" s="8">
        <v>44491</v>
      </c>
      <c r="Q98" s="33">
        <f t="shared" si="9"/>
        <v>202110</v>
      </c>
      <c r="R98" s="29"/>
      <c r="S98" s="16" t="s">
        <v>28</v>
      </c>
      <c r="T98" s="16"/>
      <c r="U98" s="31"/>
    </row>
    <row r="99" spans="1:22" ht="13.5" hidden="1" thickBot="1" x14ac:dyDescent="0.25">
      <c r="A99" s="15"/>
      <c r="B99" s="1"/>
      <c r="C99" s="22"/>
      <c r="D99" s="21" t="s">
        <v>147</v>
      </c>
      <c r="E99" s="23">
        <v>100</v>
      </c>
      <c r="F99" s="24" t="s">
        <v>154</v>
      </c>
      <c r="G99" s="24" t="s">
        <v>155</v>
      </c>
      <c r="H99" s="25">
        <v>2000</v>
      </c>
      <c r="I99" s="26"/>
      <c r="J99" s="23"/>
      <c r="K99" s="7" t="s">
        <v>121</v>
      </c>
      <c r="L99" s="23">
        <v>2000</v>
      </c>
      <c r="M99" s="26"/>
      <c r="N99" s="27">
        <v>44177</v>
      </c>
      <c r="O99" s="33">
        <f t="shared" si="8"/>
        <v>202012</v>
      </c>
      <c r="P99" s="8">
        <v>44512</v>
      </c>
      <c r="Q99" s="33">
        <f t="shared" si="9"/>
        <v>202111</v>
      </c>
      <c r="R99" s="29"/>
      <c r="S99" s="16" t="s">
        <v>28</v>
      </c>
      <c r="T99" s="16"/>
      <c r="U99" s="31"/>
    </row>
    <row r="100" spans="1:22" ht="26.25" hidden="1" thickBot="1" x14ac:dyDescent="0.25">
      <c r="A100" s="15"/>
      <c r="B100" s="1"/>
      <c r="C100" s="20">
        <v>470458</v>
      </c>
      <c r="D100" s="21" t="s">
        <v>147</v>
      </c>
      <c r="E100" s="23">
        <v>60</v>
      </c>
      <c r="F100" s="24" t="s">
        <v>156</v>
      </c>
      <c r="G100" s="24" t="s">
        <v>157</v>
      </c>
      <c r="H100" s="25">
        <v>1300</v>
      </c>
      <c r="I100" s="26"/>
      <c r="J100" s="23">
        <v>11002619</v>
      </c>
      <c r="K100" s="7" t="s">
        <v>121</v>
      </c>
      <c r="L100" s="23">
        <v>1300</v>
      </c>
      <c r="M100" s="26"/>
      <c r="N100" s="27">
        <v>43940</v>
      </c>
      <c r="O100" s="33">
        <f t="shared" si="8"/>
        <v>202004</v>
      </c>
      <c r="P100" s="28">
        <v>44021</v>
      </c>
      <c r="Q100" s="33">
        <f t="shared" si="9"/>
        <v>202007</v>
      </c>
      <c r="R100" s="29"/>
      <c r="S100" s="16" t="s">
        <v>28</v>
      </c>
      <c r="T100" s="16"/>
      <c r="U100" s="30" t="s">
        <v>158</v>
      </c>
    </row>
    <row r="101" spans="1:22" ht="26.25" hidden="1" thickBot="1" x14ac:dyDescent="0.25">
      <c r="A101" s="15"/>
      <c r="B101" s="1"/>
      <c r="C101" s="22"/>
      <c r="D101" s="21" t="s">
        <v>147</v>
      </c>
      <c r="E101" s="23">
        <v>70</v>
      </c>
      <c r="F101" s="24" t="s">
        <v>156</v>
      </c>
      <c r="G101" s="24" t="s">
        <v>157</v>
      </c>
      <c r="H101" s="25">
        <v>2100</v>
      </c>
      <c r="I101" s="26"/>
      <c r="J101" s="23"/>
      <c r="K101" s="7" t="s">
        <v>121</v>
      </c>
      <c r="L101" s="23">
        <v>2100</v>
      </c>
      <c r="M101" s="26"/>
      <c r="N101" s="27">
        <v>43989</v>
      </c>
      <c r="O101" s="33">
        <f t="shared" si="8"/>
        <v>202006</v>
      </c>
      <c r="P101" s="28">
        <v>44076</v>
      </c>
      <c r="Q101" s="33">
        <f t="shared" si="9"/>
        <v>202009</v>
      </c>
      <c r="R101" s="29"/>
      <c r="S101" s="16" t="s">
        <v>28</v>
      </c>
      <c r="T101" s="16"/>
      <c r="U101" s="30" t="s">
        <v>159</v>
      </c>
    </row>
    <row r="102" spans="1:22" ht="26.25" hidden="1" thickBot="1" x14ac:dyDescent="0.25">
      <c r="A102" s="15"/>
      <c r="B102" s="1"/>
      <c r="C102" s="22"/>
      <c r="D102" s="21" t="s">
        <v>147</v>
      </c>
      <c r="E102" s="23">
        <v>80</v>
      </c>
      <c r="F102" s="24" t="s">
        <v>156</v>
      </c>
      <c r="G102" s="24" t="s">
        <v>157</v>
      </c>
      <c r="H102" s="25">
        <v>2100</v>
      </c>
      <c r="I102" s="26"/>
      <c r="J102" s="23"/>
      <c r="K102" s="7" t="s">
        <v>121</v>
      </c>
      <c r="L102" s="23">
        <v>2100</v>
      </c>
      <c r="M102" s="26"/>
      <c r="N102" s="27">
        <v>44066</v>
      </c>
      <c r="O102" s="33">
        <f t="shared" si="8"/>
        <v>202008</v>
      </c>
      <c r="P102" s="28">
        <v>44153</v>
      </c>
      <c r="Q102" s="33">
        <f t="shared" si="9"/>
        <v>202011</v>
      </c>
      <c r="R102" s="29"/>
      <c r="S102" s="16" t="s">
        <v>28</v>
      </c>
      <c r="T102" s="16"/>
      <c r="U102" s="30" t="s">
        <v>160</v>
      </c>
    </row>
    <row r="103" spans="1:22" ht="13.5" hidden="1" thickBot="1" x14ac:dyDescent="0.25">
      <c r="A103" s="15"/>
      <c r="B103" s="1"/>
      <c r="C103" s="22"/>
      <c r="D103" s="21" t="s">
        <v>147</v>
      </c>
      <c r="E103" s="23">
        <v>90</v>
      </c>
      <c r="F103" s="24" t="s">
        <v>156</v>
      </c>
      <c r="G103" s="24" t="s">
        <v>157</v>
      </c>
      <c r="H103" s="25">
        <v>1000</v>
      </c>
      <c r="I103" s="26"/>
      <c r="J103" s="23"/>
      <c r="K103" s="7" t="s">
        <v>121</v>
      </c>
      <c r="L103" s="23">
        <v>1000</v>
      </c>
      <c r="M103" s="26"/>
      <c r="N103" s="27">
        <v>44109</v>
      </c>
      <c r="O103" s="33">
        <f t="shared" si="8"/>
        <v>202010</v>
      </c>
      <c r="P103" s="28">
        <v>44183</v>
      </c>
      <c r="Q103" s="33">
        <f t="shared" si="9"/>
        <v>202012</v>
      </c>
      <c r="R103" s="29"/>
      <c r="S103" s="16" t="s">
        <v>28</v>
      </c>
      <c r="T103" s="16"/>
      <c r="U103" s="31"/>
    </row>
    <row r="104" spans="1:22" ht="13.5" hidden="1" thickBot="1" x14ac:dyDescent="0.25">
      <c r="A104" s="15"/>
      <c r="B104" s="1"/>
      <c r="C104" s="22"/>
      <c r="D104" s="21" t="s">
        <v>147</v>
      </c>
      <c r="E104" s="23">
        <v>100</v>
      </c>
      <c r="F104" s="24" t="s">
        <v>156</v>
      </c>
      <c r="G104" s="24" t="s">
        <v>157</v>
      </c>
      <c r="H104" s="25">
        <v>2100</v>
      </c>
      <c r="I104" s="26"/>
      <c r="J104" s="23"/>
      <c r="K104" s="7" t="s">
        <v>121</v>
      </c>
      <c r="L104" s="23">
        <v>2100</v>
      </c>
      <c r="M104" s="26"/>
      <c r="N104" s="27">
        <v>44149</v>
      </c>
      <c r="O104" s="33">
        <f t="shared" ref="O104:O111" si="10">YEAR(N104)*100+MONTH(N104)</f>
        <v>202011</v>
      </c>
      <c r="P104" s="28">
        <v>44224</v>
      </c>
      <c r="Q104" s="33">
        <f t="shared" si="9"/>
        <v>202101</v>
      </c>
      <c r="R104" s="29"/>
      <c r="S104" s="16" t="s">
        <v>28</v>
      </c>
      <c r="T104" s="16"/>
      <c r="U104" s="30"/>
    </row>
    <row r="105" spans="1:22" ht="13.5" hidden="1" thickBot="1" x14ac:dyDescent="0.25">
      <c r="A105" s="15"/>
      <c r="B105" s="1"/>
      <c r="C105" s="22"/>
      <c r="D105" s="21" t="s">
        <v>147</v>
      </c>
      <c r="E105" s="23">
        <v>110</v>
      </c>
      <c r="F105" s="24" t="s">
        <v>156</v>
      </c>
      <c r="G105" s="24" t="s">
        <v>157</v>
      </c>
      <c r="H105" s="25">
        <v>2100</v>
      </c>
      <c r="I105" s="26"/>
      <c r="J105" s="23"/>
      <c r="K105" s="7" t="s">
        <v>121</v>
      </c>
      <c r="L105" s="23">
        <v>2100</v>
      </c>
      <c r="M105" s="26"/>
      <c r="N105" s="27">
        <v>44171</v>
      </c>
      <c r="O105" s="33">
        <f t="shared" si="10"/>
        <v>202012</v>
      </c>
      <c r="P105" s="28">
        <v>44274</v>
      </c>
      <c r="Q105" s="33">
        <f t="shared" si="9"/>
        <v>202103</v>
      </c>
      <c r="R105" s="29"/>
      <c r="S105" s="16" t="s">
        <v>28</v>
      </c>
      <c r="T105" s="16"/>
      <c r="U105" s="30"/>
    </row>
    <row r="106" spans="1:22" ht="39" hidden="1" thickBot="1" x14ac:dyDescent="0.25">
      <c r="A106" s="15"/>
      <c r="B106" s="1"/>
      <c r="C106" s="20">
        <v>471106</v>
      </c>
      <c r="D106" s="21" t="s">
        <v>147</v>
      </c>
      <c r="E106" s="23">
        <v>40</v>
      </c>
      <c r="F106" s="24" t="s">
        <v>161</v>
      </c>
      <c r="G106" s="24" t="s">
        <v>162</v>
      </c>
      <c r="H106" s="25">
        <v>600</v>
      </c>
      <c r="I106" s="26"/>
      <c r="J106" s="23"/>
      <c r="K106" s="7" t="s">
        <v>136</v>
      </c>
      <c r="L106" s="23">
        <v>2000</v>
      </c>
      <c r="M106" s="26"/>
      <c r="N106" s="27">
        <v>43948</v>
      </c>
      <c r="O106" s="33">
        <f t="shared" si="10"/>
        <v>202004</v>
      </c>
      <c r="P106" s="28">
        <v>44006</v>
      </c>
      <c r="Q106" s="33">
        <f t="shared" si="9"/>
        <v>202006</v>
      </c>
      <c r="R106" s="29"/>
      <c r="S106" s="16" t="s">
        <v>28</v>
      </c>
      <c r="T106" s="16"/>
      <c r="U106" s="30" t="s">
        <v>163</v>
      </c>
    </row>
    <row r="107" spans="1:22" ht="13.5" hidden="1" thickBot="1" x14ac:dyDescent="0.25">
      <c r="A107" s="15"/>
      <c r="B107" s="1"/>
      <c r="C107" s="22"/>
      <c r="D107" s="21" t="s">
        <v>147</v>
      </c>
      <c r="E107" s="23">
        <v>50</v>
      </c>
      <c r="F107" s="24" t="s">
        <v>161</v>
      </c>
      <c r="G107" s="24" t="s">
        <v>162</v>
      </c>
      <c r="H107" s="25">
        <v>4400</v>
      </c>
      <c r="I107" s="26"/>
      <c r="J107" s="23"/>
      <c r="K107" s="7" t="s">
        <v>136</v>
      </c>
      <c r="L107" s="23">
        <v>4400</v>
      </c>
      <c r="M107" s="26"/>
      <c r="N107" s="27">
        <v>43955</v>
      </c>
      <c r="O107" s="33">
        <f t="shared" si="10"/>
        <v>202005</v>
      </c>
      <c r="P107" s="28">
        <v>44006</v>
      </c>
      <c r="Q107" s="33">
        <f t="shared" si="9"/>
        <v>202006</v>
      </c>
      <c r="R107" s="29"/>
      <c r="S107" s="16" t="s">
        <v>28</v>
      </c>
      <c r="T107" s="16"/>
      <c r="U107" s="31"/>
    </row>
    <row r="108" spans="1:22" ht="13.5" hidden="1" thickBot="1" x14ac:dyDescent="0.25">
      <c r="A108" s="15"/>
      <c r="B108" s="1"/>
      <c r="C108" s="22"/>
      <c r="D108" s="21" t="s">
        <v>147</v>
      </c>
      <c r="E108" s="23">
        <v>60</v>
      </c>
      <c r="F108" s="24" t="s">
        <v>161</v>
      </c>
      <c r="G108" s="24" t="s">
        <v>162</v>
      </c>
      <c r="H108" s="25">
        <v>4400</v>
      </c>
      <c r="I108" s="26"/>
      <c r="J108" s="23"/>
      <c r="K108" s="7" t="s">
        <v>121</v>
      </c>
      <c r="L108" s="23">
        <v>4400</v>
      </c>
      <c r="M108" s="26"/>
      <c r="N108" s="27">
        <v>43965</v>
      </c>
      <c r="O108" s="33">
        <f t="shared" si="10"/>
        <v>202005</v>
      </c>
      <c r="P108" s="28">
        <v>44025</v>
      </c>
      <c r="Q108" s="33">
        <f t="shared" si="9"/>
        <v>202007</v>
      </c>
      <c r="R108" s="29"/>
      <c r="S108" s="16" t="s">
        <v>28</v>
      </c>
      <c r="T108" s="16"/>
      <c r="U108" s="31"/>
    </row>
    <row r="109" spans="1:22" ht="13.5" hidden="1" thickBot="1" x14ac:dyDescent="0.25">
      <c r="A109" s="15"/>
      <c r="B109" s="1"/>
      <c r="C109" s="22"/>
      <c r="D109" s="21" t="s">
        <v>147</v>
      </c>
      <c r="E109" s="23">
        <v>70</v>
      </c>
      <c r="F109" s="24" t="s">
        <v>161</v>
      </c>
      <c r="G109" s="24" t="s">
        <v>162</v>
      </c>
      <c r="H109" s="25">
        <v>5700</v>
      </c>
      <c r="I109" s="26"/>
      <c r="J109" s="23"/>
      <c r="K109" s="7" t="s">
        <v>121</v>
      </c>
      <c r="L109" s="23">
        <v>5700</v>
      </c>
      <c r="M109" s="26"/>
      <c r="N109" s="27">
        <v>44072</v>
      </c>
      <c r="O109" s="33">
        <f t="shared" si="10"/>
        <v>202008</v>
      </c>
      <c r="P109" s="28">
        <v>44098</v>
      </c>
      <c r="Q109" s="33">
        <f t="shared" si="9"/>
        <v>202009</v>
      </c>
      <c r="R109" s="29"/>
      <c r="S109" s="16" t="s">
        <v>28</v>
      </c>
      <c r="T109" s="16"/>
      <c r="U109" s="31"/>
    </row>
    <row r="110" spans="1:22" ht="13.5" hidden="1" thickBot="1" x14ac:dyDescent="0.25">
      <c r="A110" s="15"/>
      <c r="B110" s="1"/>
      <c r="C110" s="22"/>
      <c r="D110" s="21" t="s">
        <v>147</v>
      </c>
      <c r="E110" s="23">
        <v>80</v>
      </c>
      <c r="F110" s="24" t="s">
        <v>161</v>
      </c>
      <c r="G110" s="24" t="s">
        <v>162</v>
      </c>
      <c r="H110" s="25">
        <v>5690</v>
      </c>
      <c r="I110" s="26"/>
      <c r="J110" s="23"/>
      <c r="K110" s="7" t="s">
        <v>121</v>
      </c>
      <c r="L110" s="23">
        <v>5690</v>
      </c>
      <c r="M110" s="26"/>
      <c r="N110" s="27">
        <v>44090</v>
      </c>
      <c r="O110" s="33">
        <f t="shared" si="10"/>
        <v>202009</v>
      </c>
      <c r="P110" s="28">
        <v>44148</v>
      </c>
      <c r="Q110" s="33">
        <f t="shared" si="9"/>
        <v>202011</v>
      </c>
      <c r="R110" s="29"/>
      <c r="S110" s="16" t="s">
        <v>28</v>
      </c>
      <c r="T110" s="16"/>
      <c r="U110" s="31"/>
    </row>
    <row r="111" spans="1:22" ht="13.5" hidden="1" thickBot="1" x14ac:dyDescent="0.25">
      <c r="A111" s="15"/>
      <c r="B111" s="1"/>
      <c r="C111" s="22"/>
      <c r="D111" s="21" t="s">
        <v>147</v>
      </c>
      <c r="E111" s="23">
        <v>90</v>
      </c>
      <c r="F111" s="24" t="s">
        <v>161</v>
      </c>
      <c r="G111" s="24" t="s">
        <v>162</v>
      </c>
      <c r="H111" s="25">
        <v>4400</v>
      </c>
      <c r="I111" s="26"/>
      <c r="J111" s="23"/>
      <c r="K111" s="7" t="s">
        <v>121</v>
      </c>
      <c r="L111" s="23">
        <v>4400</v>
      </c>
      <c r="M111" s="26"/>
      <c r="N111" s="27">
        <v>44147</v>
      </c>
      <c r="O111" s="33">
        <f t="shared" si="10"/>
        <v>202011</v>
      </c>
      <c r="P111" s="28">
        <v>44207</v>
      </c>
      <c r="Q111" s="33">
        <f t="shared" si="9"/>
        <v>202101</v>
      </c>
      <c r="R111" s="29"/>
      <c r="S111" s="16" t="s">
        <v>28</v>
      </c>
      <c r="T111" s="16"/>
      <c r="U111" s="31"/>
    </row>
    <row r="112" spans="1:22" ht="30" hidden="1" x14ac:dyDescent="0.25">
      <c r="A112" s="76" t="s">
        <v>55</v>
      </c>
      <c r="B112" s="77"/>
      <c r="C112" s="81" t="s">
        <v>164</v>
      </c>
      <c r="D112" t="s">
        <v>57</v>
      </c>
      <c r="E112" s="92">
        <v>1</v>
      </c>
      <c r="F112" s="80" t="s">
        <v>101</v>
      </c>
      <c r="G112" s="79" t="s">
        <v>102</v>
      </c>
      <c r="H112" s="81">
        <v>5500</v>
      </c>
      <c r="I112" s="81"/>
      <c r="J112"/>
      <c r="K112" s="82" t="s">
        <v>26</v>
      </c>
      <c r="L112"/>
      <c r="M112" s="83"/>
      <c r="N112" s="84">
        <v>44021</v>
      </c>
      <c r="O112" s="85" t="str">
        <f>YEAR(N112)&amp;"-"&amp;TEXT(MONTH(N112),"00")</f>
        <v>2020-07</v>
      </c>
      <c r="P112" s="86">
        <v>44210</v>
      </c>
      <c r="Q112" s="85" t="str">
        <f>YEAR(P112)&amp;"-"&amp;TEXT(MONTH(P112),"00")</f>
        <v>2021-01</v>
      </c>
      <c r="R112"/>
      <c r="S112" s="87" t="s">
        <v>28</v>
      </c>
      <c r="T112" s="88"/>
      <c r="U112" s="93" t="s">
        <v>165</v>
      </c>
      <c r="V112" s="91" t="s">
        <v>70</v>
      </c>
    </row>
    <row r="113" spans="1:22" ht="30" hidden="1" x14ac:dyDescent="0.25">
      <c r="A113" s="76" t="s">
        <v>55</v>
      </c>
      <c r="B113" s="77"/>
      <c r="C113" s="92" t="s">
        <v>166</v>
      </c>
      <c r="D113" s="209" t="s">
        <v>57</v>
      </c>
      <c r="E113" s="78">
        <v>1</v>
      </c>
      <c r="F113" s="79" t="s">
        <v>96</v>
      </c>
      <c r="G113" s="80" t="s">
        <v>97</v>
      </c>
      <c r="H113" s="81">
        <v>5500</v>
      </c>
      <c r="I113" s="81"/>
      <c r="J113" s="168"/>
      <c r="K113" s="82" t="s">
        <v>26</v>
      </c>
      <c r="L113" s="168"/>
      <c r="M113" s="83"/>
      <c r="N113" s="84">
        <v>44028</v>
      </c>
      <c r="O113" s="85" t="str">
        <f>YEAR(N113)&amp;"-"&amp;TEXT(MONTH(N113),"00")</f>
        <v>2020-07</v>
      </c>
      <c r="P113" s="86">
        <v>44126</v>
      </c>
      <c r="Q113" s="85" t="str">
        <f>YEAR(P113)&amp;"-"&amp;TEXT(MONTH(P113),"00")</f>
        <v>2020-10</v>
      </c>
      <c r="R113" s="168"/>
      <c r="S113" s="87" t="s">
        <v>28</v>
      </c>
      <c r="T113" s="88"/>
      <c r="U113" s="93" t="s">
        <v>167</v>
      </c>
      <c r="V113" s="91" t="s">
        <v>70</v>
      </c>
    </row>
    <row r="114" spans="1:22" ht="30" hidden="1" x14ac:dyDescent="0.25">
      <c r="A114" s="76" t="s">
        <v>55</v>
      </c>
      <c r="B114" s="77"/>
      <c r="C114" s="81" t="s">
        <v>168</v>
      </c>
      <c r="D114" s="209" t="s">
        <v>57</v>
      </c>
      <c r="E114" s="92">
        <v>1</v>
      </c>
      <c r="F114" s="79" t="s">
        <v>96</v>
      </c>
      <c r="G114" s="80" t="s">
        <v>97</v>
      </c>
      <c r="H114" s="81">
        <v>5500</v>
      </c>
      <c r="I114" s="81"/>
      <c r="J114" s="168"/>
      <c r="K114" s="82" t="s">
        <v>26</v>
      </c>
      <c r="L114" s="168"/>
      <c r="M114" s="83"/>
      <c r="N114" s="84">
        <v>44035</v>
      </c>
      <c r="O114" s="85" t="str">
        <f>YEAR(N114)&amp;"-"&amp;TEXT(MONTH(N114),"00")</f>
        <v>2020-07</v>
      </c>
      <c r="P114" s="86">
        <v>44210</v>
      </c>
      <c r="Q114" s="85" t="str">
        <f>YEAR(P114)&amp;"-"&amp;TEXT(MONTH(P114),"00")</f>
        <v>2021-01</v>
      </c>
      <c r="R114" s="168"/>
      <c r="S114" s="87" t="s">
        <v>28</v>
      </c>
      <c r="T114" s="88"/>
      <c r="U114" s="200" t="s">
        <v>169</v>
      </c>
      <c r="V114" s="89" t="s">
        <v>70</v>
      </c>
    </row>
    <row r="115" spans="1:22" hidden="1" x14ac:dyDescent="0.2">
      <c r="A115" s="155" t="s">
        <v>55</v>
      </c>
      <c r="B115" s="121">
        <v>11002952</v>
      </c>
      <c r="C115" s="121" t="s">
        <v>170</v>
      </c>
      <c r="D115" s="16" t="s">
        <v>57</v>
      </c>
      <c r="E115" s="121">
        <v>1</v>
      </c>
      <c r="F115" s="131" t="s">
        <v>96</v>
      </c>
      <c r="G115" s="131" t="s">
        <v>97</v>
      </c>
      <c r="H115" s="131">
        <v>5500</v>
      </c>
      <c r="I115" s="131" t="s">
        <v>60</v>
      </c>
      <c r="J115" s="138" t="s">
        <v>112</v>
      </c>
      <c r="K115" s="140" t="s">
        <v>62</v>
      </c>
      <c r="L115" s="16"/>
      <c r="M115" s="121"/>
      <c r="N115" s="146">
        <v>44098</v>
      </c>
      <c r="O115" s="150">
        <f>YEAR(N115)*100+MONTH(N115)</f>
        <v>202009</v>
      </c>
      <c r="P115" s="131"/>
      <c r="Q115" s="150"/>
      <c r="R115" s="16" t="s">
        <v>63</v>
      </c>
      <c r="S115" s="121" t="s">
        <v>28</v>
      </c>
      <c r="T115" s="155" t="s">
        <v>64</v>
      </c>
      <c r="U115" s="162" t="s">
        <v>65</v>
      </c>
      <c r="V115" s="167"/>
    </row>
    <row r="116" spans="1:22" hidden="1" x14ac:dyDescent="0.2">
      <c r="A116" s="155" t="s">
        <v>55</v>
      </c>
      <c r="B116" s="121">
        <v>11002953</v>
      </c>
      <c r="C116" s="121" t="s">
        <v>171</v>
      </c>
      <c r="D116" s="16" t="s">
        <v>57</v>
      </c>
      <c r="E116" s="121">
        <v>1</v>
      </c>
      <c r="F116" s="131" t="s">
        <v>96</v>
      </c>
      <c r="G116" s="131" t="s">
        <v>97</v>
      </c>
      <c r="H116" s="135">
        <v>5500</v>
      </c>
      <c r="I116" s="135" t="s">
        <v>60</v>
      </c>
      <c r="J116" s="137" t="s">
        <v>112</v>
      </c>
      <c r="K116" s="140" t="s">
        <v>62</v>
      </c>
      <c r="L116" s="142"/>
      <c r="M116" s="140"/>
      <c r="N116" s="146">
        <v>44021</v>
      </c>
      <c r="O116" s="150">
        <f>YEAR(N116)*100+MONTH(N116)</f>
        <v>202007</v>
      </c>
      <c r="P116" s="131"/>
      <c r="Q116" s="150"/>
      <c r="R116" s="16" t="s">
        <v>63</v>
      </c>
      <c r="S116" s="121" t="s">
        <v>28</v>
      </c>
      <c r="T116" s="155" t="s">
        <v>64</v>
      </c>
      <c r="U116" s="156" t="s">
        <v>65</v>
      </c>
      <c r="V116" s="131"/>
    </row>
    <row r="117" spans="1:22" ht="30" hidden="1" x14ac:dyDescent="0.25">
      <c r="A117" s="76" t="s">
        <v>55</v>
      </c>
      <c r="B117" s="77"/>
      <c r="C117" s="81" t="s">
        <v>172</v>
      </c>
      <c r="D117" s="210" t="s">
        <v>57</v>
      </c>
      <c r="E117" s="92">
        <v>1</v>
      </c>
      <c r="F117" s="79" t="s">
        <v>96</v>
      </c>
      <c r="G117" s="80" t="s">
        <v>97</v>
      </c>
      <c r="H117" s="81">
        <v>5500</v>
      </c>
      <c r="I117" s="81"/>
      <c r="J117"/>
      <c r="K117" s="82" t="s">
        <v>26</v>
      </c>
      <c r="L117"/>
      <c r="M117" s="83"/>
      <c r="N117" s="84">
        <v>44042</v>
      </c>
      <c r="O117" s="85" t="str">
        <f>YEAR(N117)&amp;"-"&amp;TEXT(MONTH(N117),"00")</f>
        <v>2020-07</v>
      </c>
      <c r="P117" s="86">
        <v>44210</v>
      </c>
      <c r="Q117" s="85" t="str">
        <f>YEAR(P117)&amp;"-"&amp;TEXT(MONTH(P117),"00")</f>
        <v>2021-01</v>
      </c>
      <c r="R117"/>
      <c r="S117" s="87" t="s">
        <v>28</v>
      </c>
      <c r="T117" s="88"/>
      <c r="U117" s="109" t="s">
        <v>173</v>
      </c>
      <c r="V117" s="89" t="s">
        <v>70</v>
      </c>
    </row>
    <row r="118" spans="1:22" ht="60" hidden="1" x14ac:dyDescent="0.25">
      <c r="A118" s="76" t="s">
        <v>55</v>
      </c>
      <c r="B118" s="77"/>
      <c r="C118" s="81" t="s">
        <v>174</v>
      </c>
      <c r="D118" s="168" t="s">
        <v>57</v>
      </c>
      <c r="E118" s="81">
        <v>1</v>
      </c>
      <c r="F118" s="79" t="s">
        <v>58</v>
      </c>
      <c r="G118" s="80" t="s">
        <v>68</v>
      </c>
      <c r="H118" s="78">
        <v>3744</v>
      </c>
      <c r="I118" s="171"/>
      <c r="J118" s="168"/>
      <c r="K118" s="82" t="s">
        <v>26</v>
      </c>
      <c r="L118" s="168"/>
      <c r="M118" s="83"/>
      <c r="N118" s="84">
        <v>44077</v>
      </c>
      <c r="O118" s="85" t="str">
        <f>YEAR(N118)&amp;"-"&amp;TEXT(MONTH(N118),"00")</f>
        <v>2020-09</v>
      </c>
      <c r="P118" s="86">
        <v>44091</v>
      </c>
      <c r="Q118" s="85" t="str">
        <f>YEAR(P118)&amp;"-"&amp;TEXT(MONTH(P118),"00")</f>
        <v>2020-09</v>
      </c>
      <c r="R118" s="168"/>
      <c r="S118" s="87" t="s">
        <v>28</v>
      </c>
      <c r="T118" s="88"/>
      <c r="U118" s="178" t="s">
        <v>175</v>
      </c>
      <c r="V118" s="103" t="s">
        <v>176</v>
      </c>
    </row>
    <row r="119" spans="1:22" hidden="1" x14ac:dyDescent="0.2">
      <c r="A119" s="155" t="s">
        <v>55</v>
      </c>
      <c r="B119" s="121">
        <v>11002956</v>
      </c>
      <c r="C119" s="121" t="s">
        <v>177</v>
      </c>
      <c r="D119" s="16" t="s">
        <v>57</v>
      </c>
      <c r="E119" s="121">
        <v>1</v>
      </c>
      <c r="F119" s="131" t="s">
        <v>96</v>
      </c>
      <c r="G119" s="131" t="s">
        <v>97</v>
      </c>
      <c r="H119" s="131">
        <v>5500</v>
      </c>
      <c r="I119" s="131" t="s">
        <v>60</v>
      </c>
      <c r="J119" s="138" t="s">
        <v>112</v>
      </c>
      <c r="K119" s="140" t="s">
        <v>62</v>
      </c>
      <c r="L119" s="16"/>
      <c r="M119" s="121"/>
      <c r="N119" s="146">
        <v>44091</v>
      </c>
      <c r="O119" s="150">
        <f>YEAR(N119)*100+MONTH(N119)</f>
        <v>202009</v>
      </c>
      <c r="P119" s="131"/>
      <c r="Q119" s="150"/>
      <c r="R119" s="16" t="s">
        <v>63</v>
      </c>
      <c r="S119" s="121" t="s">
        <v>28</v>
      </c>
      <c r="T119" s="155" t="s">
        <v>64</v>
      </c>
      <c r="U119" s="156" t="s">
        <v>65</v>
      </c>
      <c r="V119" s="131"/>
    </row>
    <row r="120" spans="1:22" hidden="1" x14ac:dyDescent="0.2">
      <c r="A120" s="118" t="s">
        <v>55</v>
      </c>
      <c r="B120" s="121">
        <v>11002962</v>
      </c>
      <c r="C120" s="121" t="s">
        <v>178</v>
      </c>
      <c r="D120" s="16" t="s">
        <v>57</v>
      </c>
      <c r="E120" s="121">
        <v>1</v>
      </c>
      <c r="F120" s="131" t="s">
        <v>110</v>
      </c>
      <c r="G120" s="131" t="s">
        <v>111</v>
      </c>
      <c r="H120" s="131">
        <v>5500</v>
      </c>
      <c r="I120" s="131" t="s">
        <v>60</v>
      </c>
      <c r="J120" s="138" t="s">
        <v>112</v>
      </c>
      <c r="K120" s="140" t="s">
        <v>62</v>
      </c>
      <c r="L120" s="16"/>
      <c r="M120" s="121"/>
      <c r="N120" s="146">
        <v>44126</v>
      </c>
      <c r="O120" s="150">
        <f>YEAR(N120)*100+MONTH(N120)</f>
        <v>202010</v>
      </c>
      <c r="P120" s="131"/>
      <c r="Q120" s="150"/>
      <c r="R120" s="16" t="s">
        <v>63</v>
      </c>
      <c r="S120" s="121" t="s">
        <v>28</v>
      </c>
      <c r="T120" s="155" t="s">
        <v>64</v>
      </c>
      <c r="U120" s="156" t="s">
        <v>65</v>
      </c>
      <c r="V120" s="131"/>
    </row>
    <row r="121" spans="1:22" ht="15" hidden="1" x14ac:dyDescent="0.25">
      <c r="A121" s="76" t="s">
        <v>55</v>
      </c>
      <c r="B121" s="77"/>
      <c r="C121" s="81" t="s">
        <v>179</v>
      </c>
      <c r="D121" t="s">
        <v>57</v>
      </c>
      <c r="E121" s="92">
        <v>1</v>
      </c>
      <c r="F121" s="79" t="s">
        <v>101</v>
      </c>
      <c r="G121" s="79" t="s">
        <v>102</v>
      </c>
      <c r="H121" s="81">
        <v>5500</v>
      </c>
      <c r="I121" s="81"/>
      <c r="J121"/>
      <c r="K121" s="82" t="s">
        <v>26</v>
      </c>
      <c r="L121"/>
      <c r="M121" s="83"/>
      <c r="N121" s="84">
        <v>44077</v>
      </c>
      <c r="O121" s="85" t="str">
        <f>YEAR(N121)&amp;"-"&amp;TEXT(MONTH(N121),"00")</f>
        <v>2020-09</v>
      </c>
      <c r="P121" s="86">
        <v>44224</v>
      </c>
      <c r="Q121" s="85" t="str">
        <f>YEAR(P121)&amp;"-"&amp;TEXT(MONTH(P121),"00")</f>
        <v>2021-01</v>
      </c>
      <c r="R121"/>
      <c r="S121" s="87" t="s">
        <v>28</v>
      </c>
      <c r="T121" s="88"/>
      <c r="U121" s="199"/>
      <c r="V121" s="89" t="s">
        <v>180</v>
      </c>
    </row>
    <row r="122" spans="1:22" ht="15" hidden="1" x14ac:dyDescent="0.25">
      <c r="A122" s="76" t="s">
        <v>55</v>
      </c>
      <c r="B122" s="77"/>
      <c r="C122" s="81" t="s">
        <v>181</v>
      </c>
      <c r="D122" s="210" t="s">
        <v>57</v>
      </c>
      <c r="E122" s="92">
        <v>1</v>
      </c>
      <c r="F122" s="79" t="s">
        <v>96</v>
      </c>
      <c r="G122" s="80" t="s">
        <v>97</v>
      </c>
      <c r="H122" s="81">
        <v>5500</v>
      </c>
      <c r="I122" s="81"/>
      <c r="J122"/>
      <c r="K122" s="82" t="s">
        <v>26</v>
      </c>
      <c r="L122"/>
      <c r="M122" s="83"/>
      <c r="N122" s="84">
        <v>44077</v>
      </c>
      <c r="O122" s="85" t="str">
        <f>YEAR(N122)&amp;"-"&amp;TEXT(MONTH(N122),"00")</f>
        <v>2020-09</v>
      </c>
      <c r="P122" s="86">
        <v>44231</v>
      </c>
      <c r="Q122" s="85" t="str">
        <f>YEAR(P122)&amp;"-"&amp;TEXT(MONTH(P122),"00")</f>
        <v>2021-02</v>
      </c>
      <c r="R122"/>
      <c r="S122" s="87" t="s">
        <v>28</v>
      </c>
      <c r="T122" s="88"/>
      <c r="U122" s="198"/>
      <c r="V122" s="100" t="s">
        <v>180</v>
      </c>
    </row>
    <row r="123" spans="1:22" ht="15" hidden="1" x14ac:dyDescent="0.25">
      <c r="A123" s="76" t="s">
        <v>55</v>
      </c>
      <c r="B123" s="77"/>
      <c r="C123" s="92" t="s">
        <v>182</v>
      </c>
      <c r="D123" s="168" t="s">
        <v>57</v>
      </c>
      <c r="E123" s="78">
        <v>1</v>
      </c>
      <c r="F123" s="79" t="s">
        <v>183</v>
      </c>
      <c r="G123" s="80" t="s">
        <v>184</v>
      </c>
      <c r="H123" s="78">
        <v>5500</v>
      </c>
      <c r="I123" s="78"/>
      <c r="J123" s="168"/>
      <c r="K123" s="82" t="s">
        <v>26</v>
      </c>
      <c r="L123" s="168"/>
      <c r="M123" s="83"/>
      <c r="N123" s="90">
        <v>44077</v>
      </c>
      <c r="O123" s="85" t="str">
        <f>YEAR(N123)&amp;"-"&amp;TEXT(MONTH(N123),"00")</f>
        <v>2020-09</v>
      </c>
      <c r="P123" s="86">
        <v>44476</v>
      </c>
      <c r="Q123" s="85" t="str">
        <f>YEAR(P123)&amp;"-"&amp;TEXT(MONTH(P123),"00")</f>
        <v>2021-10</v>
      </c>
      <c r="R123" s="168"/>
      <c r="S123" s="87" t="s">
        <v>28</v>
      </c>
      <c r="T123" s="88"/>
      <c r="U123" s="106"/>
      <c r="V123" s="91" t="s">
        <v>180</v>
      </c>
    </row>
    <row r="124" spans="1:22" ht="15" hidden="1" x14ac:dyDescent="0.25">
      <c r="A124" s="76" t="s">
        <v>55</v>
      </c>
      <c r="B124" s="77"/>
      <c r="C124" s="81" t="s">
        <v>185</v>
      </c>
      <c r="D124" s="210" t="s">
        <v>57</v>
      </c>
      <c r="E124" s="92">
        <v>1</v>
      </c>
      <c r="F124" s="79" t="s">
        <v>96</v>
      </c>
      <c r="G124" s="80" t="s">
        <v>97</v>
      </c>
      <c r="H124" s="81">
        <v>5500</v>
      </c>
      <c r="I124" s="81"/>
      <c r="J124"/>
      <c r="K124" s="82" t="s">
        <v>26</v>
      </c>
      <c r="L124"/>
      <c r="M124" s="83"/>
      <c r="N124" s="84">
        <v>44084</v>
      </c>
      <c r="O124" s="85" t="str">
        <f>YEAR(N124)&amp;"-"&amp;TEXT(MONTH(N124),"00")</f>
        <v>2020-09</v>
      </c>
      <c r="P124" s="86">
        <v>44231</v>
      </c>
      <c r="Q124" s="85" t="str">
        <f>YEAR(P124)&amp;"-"&amp;TEXT(MONTH(P124),"00")</f>
        <v>2021-02</v>
      </c>
      <c r="R124"/>
      <c r="S124" s="87" t="s">
        <v>28</v>
      </c>
      <c r="T124" s="88"/>
      <c r="U124" s="187"/>
      <c r="V124" s="91" t="s">
        <v>180</v>
      </c>
    </row>
    <row r="125" spans="1:22" hidden="1" x14ac:dyDescent="0.2">
      <c r="A125" s="118" t="s">
        <v>55</v>
      </c>
      <c r="B125" s="121">
        <v>11003069</v>
      </c>
      <c r="C125" s="121" t="s">
        <v>186</v>
      </c>
      <c r="D125" s="16" t="s">
        <v>57</v>
      </c>
      <c r="E125" s="121">
        <v>1</v>
      </c>
      <c r="F125" s="131" t="s">
        <v>187</v>
      </c>
      <c r="G125" s="131" t="s">
        <v>188</v>
      </c>
      <c r="H125" s="135">
        <v>5500</v>
      </c>
      <c r="I125" s="135" t="s">
        <v>60</v>
      </c>
      <c r="J125" s="137" t="s">
        <v>112</v>
      </c>
      <c r="K125" s="140" t="s">
        <v>62</v>
      </c>
      <c r="L125" s="142"/>
      <c r="M125" s="140"/>
      <c r="N125" s="146">
        <v>44035</v>
      </c>
      <c r="O125" s="150">
        <f>YEAR(N125)*100+MONTH(N125)</f>
        <v>202007</v>
      </c>
      <c r="P125" s="131"/>
      <c r="Q125" s="150"/>
      <c r="R125" s="16" t="s">
        <v>63</v>
      </c>
      <c r="S125" s="121" t="s">
        <v>28</v>
      </c>
      <c r="T125" s="155" t="s">
        <v>64</v>
      </c>
      <c r="U125" s="156" t="s">
        <v>65</v>
      </c>
      <c r="V125" s="131"/>
    </row>
    <row r="126" spans="1:22" ht="60" hidden="1" x14ac:dyDescent="0.25">
      <c r="A126" s="76" t="s">
        <v>55</v>
      </c>
      <c r="B126" s="77"/>
      <c r="C126" s="92" t="s">
        <v>189</v>
      </c>
      <c r="D126" s="168" t="s">
        <v>57</v>
      </c>
      <c r="E126" s="78">
        <v>1</v>
      </c>
      <c r="F126" s="80" t="s">
        <v>58</v>
      </c>
      <c r="G126" s="80" t="s">
        <v>68</v>
      </c>
      <c r="H126" s="78">
        <v>3744</v>
      </c>
      <c r="I126" s="172"/>
      <c r="J126" s="168"/>
      <c r="K126" s="82" t="s">
        <v>26</v>
      </c>
      <c r="L126" s="168"/>
      <c r="M126" s="83"/>
      <c r="N126" s="90">
        <v>44084</v>
      </c>
      <c r="O126" s="85" t="str">
        <f>YEAR(N126)&amp;"-"&amp;TEXT(MONTH(N126),"00")</f>
        <v>2020-09</v>
      </c>
      <c r="P126" s="86">
        <v>44091</v>
      </c>
      <c r="Q126" s="85" t="str">
        <f>YEAR(P126)&amp;"-"&amp;TEXT(MONTH(P126),"00")</f>
        <v>2020-09</v>
      </c>
      <c r="R126" s="168"/>
      <c r="S126" s="87" t="s">
        <v>28</v>
      </c>
      <c r="T126" s="88"/>
      <c r="U126" s="193" t="s">
        <v>190</v>
      </c>
      <c r="V126" s="103" t="s">
        <v>176</v>
      </c>
    </row>
    <row r="127" spans="1:22" ht="30" hidden="1" x14ac:dyDescent="0.25">
      <c r="A127" s="76" t="s">
        <v>55</v>
      </c>
      <c r="B127" s="94"/>
      <c r="C127" s="92" t="s">
        <v>191</v>
      </c>
      <c r="D127" s="168" t="s">
        <v>57</v>
      </c>
      <c r="E127" s="78">
        <v>1</v>
      </c>
      <c r="F127" s="95" t="s">
        <v>192</v>
      </c>
      <c r="G127" s="80" t="s">
        <v>188</v>
      </c>
      <c r="H127" s="96">
        <v>5500</v>
      </c>
      <c r="I127" s="96"/>
      <c r="J127" s="168"/>
      <c r="K127" s="82" t="s">
        <v>26</v>
      </c>
      <c r="L127" s="168"/>
      <c r="M127" s="83"/>
      <c r="N127" s="97">
        <v>44091</v>
      </c>
      <c r="O127" s="85" t="str">
        <f>YEAR(N127)&amp;"-"&amp;TEXT(MONTH(N127),"00")</f>
        <v>2020-09</v>
      </c>
      <c r="P127" s="86">
        <v>44084</v>
      </c>
      <c r="Q127" s="85" t="str">
        <f>YEAR(P127)&amp;"-"&amp;TEXT(MONTH(P127),"00")</f>
        <v>2020-09</v>
      </c>
      <c r="R127" s="168"/>
      <c r="S127" s="87" t="s">
        <v>28</v>
      </c>
      <c r="T127" s="98"/>
      <c r="U127" s="93" t="s">
        <v>193</v>
      </c>
      <c r="V127" s="91" t="s">
        <v>70</v>
      </c>
    </row>
    <row r="128" spans="1:22" ht="60" hidden="1" x14ac:dyDescent="0.25">
      <c r="A128" s="76" t="s">
        <v>55</v>
      </c>
      <c r="B128" s="94"/>
      <c r="C128" s="92" t="s">
        <v>194</v>
      </c>
      <c r="D128" s="168" t="s">
        <v>57</v>
      </c>
      <c r="E128" s="78">
        <v>1</v>
      </c>
      <c r="F128" s="80" t="s">
        <v>58</v>
      </c>
      <c r="G128" s="80" t="s">
        <v>68</v>
      </c>
      <c r="H128" s="78">
        <v>3744</v>
      </c>
      <c r="I128" s="172"/>
      <c r="J128" s="168"/>
      <c r="K128" s="82" t="s">
        <v>26</v>
      </c>
      <c r="L128" s="168"/>
      <c r="M128" s="83"/>
      <c r="N128" s="90">
        <v>44091</v>
      </c>
      <c r="O128" s="85" t="str">
        <f>YEAR(N128)&amp;"-"&amp;TEXT(MONTH(N128),"00")</f>
        <v>2020-09</v>
      </c>
      <c r="P128" s="86">
        <v>44119</v>
      </c>
      <c r="Q128" s="85" t="str">
        <f>YEAR(P128)&amp;"-"&amp;TEXT(MONTH(P128),"00")</f>
        <v>2020-10</v>
      </c>
      <c r="R128" s="168"/>
      <c r="S128" s="87" t="s">
        <v>28</v>
      </c>
      <c r="T128" s="88"/>
      <c r="U128" s="173" t="s">
        <v>195</v>
      </c>
      <c r="V128" s="103" t="s">
        <v>176</v>
      </c>
    </row>
    <row r="129" spans="1:22" hidden="1" x14ac:dyDescent="0.2">
      <c r="A129" s="118" t="s">
        <v>55</v>
      </c>
      <c r="B129" s="121">
        <v>11002846</v>
      </c>
      <c r="C129" s="121" t="s">
        <v>84</v>
      </c>
      <c r="D129" s="16" t="s">
        <v>57</v>
      </c>
      <c r="E129" s="121">
        <v>1</v>
      </c>
      <c r="F129" s="131" t="s">
        <v>85</v>
      </c>
      <c r="G129" s="131" t="s">
        <v>86</v>
      </c>
      <c r="H129" s="131">
        <v>794</v>
      </c>
      <c r="I129" s="131" t="s">
        <v>196</v>
      </c>
      <c r="J129" s="138" t="s">
        <v>197</v>
      </c>
      <c r="K129" s="140" t="s">
        <v>76</v>
      </c>
      <c r="L129" s="142"/>
      <c r="M129" s="140"/>
      <c r="N129" s="146">
        <v>43915</v>
      </c>
      <c r="O129" s="150">
        <f>YEAR(N129)*100+MONTH(N129)</f>
        <v>202003</v>
      </c>
      <c r="P129" s="146">
        <v>44365</v>
      </c>
      <c r="Q129" s="150">
        <f>YEAR(P129)*100+MONTH(P129)</f>
        <v>202106</v>
      </c>
      <c r="R129" s="16" t="s">
        <v>63</v>
      </c>
      <c r="S129" s="121" t="s">
        <v>28</v>
      </c>
      <c r="T129" s="155" t="s">
        <v>64</v>
      </c>
      <c r="U129" s="156" t="s">
        <v>198</v>
      </c>
      <c r="V129" s="131"/>
    </row>
    <row r="130" spans="1:22" hidden="1" x14ac:dyDescent="0.2">
      <c r="A130" s="118" t="s">
        <v>55</v>
      </c>
      <c r="B130" s="121">
        <v>11002816</v>
      </c>
      <c r="C130" s="121" t="s">
        <v>199</v>
      </c>
      <c r="D130" s="16" t="s">
        <v>57</v>
      </c>
      <c r="E130" s="121">
        <v>1</v>
      </c>
      <c r="F130" s="131" t="s">
        <v>72</v>
      </c>
      <c r="G130" s="131" t="s">
        <v>73</v>
      </c>
      <c r="H130" s="131">
        <v>2750</v>
      </c>
      <c r="I130" s="131" t="s">
        <v>74</v>
      </c>
      <c r="J130" s="138" t="s">
        <v>75</v>
      </c>
      <c r="K130" s="140" t="s">
        <v>76</v>
      </c>
      <c r="L130" s="142"/>
      <c r="M130" s="140"/>
      <c r="N130" s="146">
        <v>44021</v>
      </c>
      <c r="O130" s="150">
        <f>YEAR(N130)*100+MONTH(N130)</f>
        <v>202007</v>
      </c>
      <c r="P130" s="146">
        <v>44133</v>
      </c>
      <c r="Q130" s="150">
        <f>YEAR(P130)*100+MONTH(P130)</f>
        <v>202010</v>
      </c>
      <c r="R130" s="16" t="s">
        <v>63</v>
      </c>
      <c r="S130" s="121" t="s">
        <v>28</v>
      </c>
      <c r="T130" s="155" t="s">
        <v>64</v>
      </c>
      <c r="U130" s="156" t="s">
        <v>65</v>
      </c>
      <c r="V130" s="131"/>
    </row>
    <row r="131" spans="1:22" ht="15" hidden="1" x14ac:dyDescent="0.25">
      <c r="A131" s="76" t="s">
        <v>55</v>
      </c>
      <c r="B131" s="77"/>
      <c r="C131" s="79" t="s">
        <v>200</v>
      </c>
      <c r="D131" t="s">
        <v>57</v>
      </c>
      <c r="E131" s="92">
        <v>1</v>
      </c>
      <c r="F131" s="79" t="s">
        <v>201</v>
      </c>
      <c r="G131" s="79" t="s">
        <v>202</v>
      </c>
      <c r="H131" s="81">
        <v>2750</v>
      </c>
      <c r="I131" s="81"/>
      <c r="J131"/>
      <c r="K131" s="82" t="s">
        <v>26</v>
      </c>
      <c r="L131"/>
      <c r="M131" s="83"/>
      <c r="N131" s="84">
        <v>44098</v>
      </c>
      <c r="O131" s="85" t="str">
        <f>YEAR(N131)&amp;"-"&amp;TEXT(MONTH(N131),"00")</f>
        <v>2020-09</v>
      </c>
      <c r="P131" s="86">
        <v>44315</v>
      </c>
      <c r="Q131" s="85" t="str">
        <f>YEAR(P131)&amp;"-"&amp;TEXT(MONTH(P131),"00")</f>
        <v>2021-04</v>
      </c>
      <c r="R131"/>
      <c r="S131" s="87" t="s">
        <v>28</v>
      </c>
      <c r="T131" s="88"/>
      <c r="U131" s="93" t="s">
        <v>203</v>
      </c>
      <c r="V131" s="91" t="s">
        <v>204</v>
      </c>
    </row>
    <row r="132" spans="1:22" hidden="1" x14ac:dyDescent="0.2">
      <c r="A132" s="118" t="s">
        <v>55</v>
      </c>
      <c r="B132" s="121">
        <v>11002817</v>
      </c>
      <c r="C132" s="121" t="s">
        <v>205</v>
      </c>
      <c r="D132" s="16" t="s">
        <v>57</v>
      </c>
      <c r="E132" s="121">
        <v>1</v>
      </c>
      <c r="F132" s="131" t="s">
        <v>72</v>
      </c>
      <c r="G132" s="131" t="s">
        <v>73</v>
      </c>
      <c r="H132" s="131">
        <v>2750</v>
      </c>
      <c r="I132" s="131" t="s">
        <v>74</v>
      </c>
      <c r="J132" s="138" t="s">
        <v>75</v>
      </c>
      <c r="K132" s="140" t="s">
        <v>76</v>
      </c>
      <c r="L132" s="142"/>
      <c r="M132" s="140"/>
      <c r="N132" s="146">
        <v>44084</v>
      </c>
      <c r="O132" s="150">
        <f>YEAR(N132)*100+MONTH(N132)</f>
        <v>202009</v>
      </c>
      <c r="P132" s="146">
        <v>44105</v>
      </c>
      <c r="Q132" s="150">
        <f>YEAR(P132)*100+MONTH(P132)</f>
        <v>202010</v>
      </c>
      <c r="R132" s="16" t="s">
        <v>63</v>
      </c>
      <c r="S132" s="121" t="s">
        <v>28</v>
      </c>
      <c r="T132" s="155" t="s">
        <v>64</v>
      </c>
      <c r="U132" s="160" t="s">
        <v>65</v>
      </c>
      <c r="V132" s="131"/>
    </row>
    <row r="133" spans="1:22" ht="15" hidden="1" x14ac:dyDescent="0.25">
      <c r="A133" s="76" t="s">
        <v>55</v>
      </c>
      <c r="B133" s="77"/>
      <c r="C133" s="81" t="s">
        <v>206</v>
      </c>
      <c r="D133" t="s">
        <v>57</v>
      </c>
      <c r="E133" s="92">
        <v>1</v>
      </c>
      <c r="F133" s="79" t="s">
        <v>101</v>
      </c>
      <c r="G133" s="79" t="s">
        <v>102</v>
      </c>
      <c r="H133" s="81">
        <v>5500</v>
      </c>
      <c r="I133" s="81"/>
      <c r="J133"/>
      <c r="K133" s="82" t="s">
        <v>26</v>
      </c>
      <c r="L133"/>
      <c r="M133" s="83"/>
      <c r="N133" s="84">
        <v>44098</v>
      </c>
      <c r="O133" s="85" t="str">
        <f>YEAR(N133)&amp;"-"&amp;TEXT(MONTH(N133),"00")</f>
        <v>2020-09</v>
      </c>
      <c r="P133" s="86">
        <v>44252</v>
      </c>
      <c r="Q133" s="85" t="str">
        <f>YEAR(P133)&amp;"-"&amp;TEXT(MONTH(P133),"00")</f>
        <v>2021-02</v>
      </c>
      <c r="R133"/>
      <c r="S133" s="87" t="s">
        <v>28</v>
      </c>
      <c r="T133" s="88"/>
      <c r="U133" s="114"/>
      <c r="V133" s="91" t="s">
        <v>180</v>
      </c>
    </row>
    <row r="134" spans="1:22" hidden="1" x14ac:dyDescent="0.2">
      <c r="A134" s="118" t="s">
        <v>55</v>
      </c>
      <c r="B134" s="121">
        <v>11002830</v>
      </c>
      <c r="C134" s="121" t="s">
        <v>207</v>
      </c>
      <c r="D134" s="16" t="s">
        <v>57</v>
      </c>
      <c r="E134" s="121">
        <v>1</v>
      </c>
      <c r="F134" s="131" t="s">
        <v>192</v>
      </c>
      <c r="G134" s="131" t="s">
        <v>188</v>
      </c>
      <c r="H134" s="131">
        <v>5500</v>
      </c>
      <c r="I134" s="131" t="s">
        <v>60</v>
      </c>
      <c r="J134" s="138" t="s">
        <v>112</v>
      </c>
      <c r="K134" s="140" t="s">
        <v>62</v>
      </c>
      <c r="L134" s="16"/>
      <c r="M134" s="121"/>
      <c r="N134" s="146">
        <v>44084</v>
      </c>
      <c r="O134" s="150">
        <f>YEAR(N134)*100+MONTH(N134)</f>
        <v>202009</v>
      </c>
      <c r="P134" s="131"/>
      <c r="Q134" s="150"/>
      <c r="R134" s="16" t="s">
        <v>63</v>
      </c>
      <c r="S134" s="121" t="s">
        <v>28</v>
      </c>
      <c r="T134" s="155" t="s">
        <v>64</v>
      </c>
      <c r="U134" s="156" t="s">
        <v>65</v>
      </c>
      <c r="V134" s="131"/>
    </row>
    <row r="135" spans="1:22" hidden="1" x14ac:dyDescent="0.2">
      <c r="A135" s="118" t="s">
        <v>55</v>
      </c>
      <c r="B135" s="121">
        <v>11002778</v>
      </c>
      <c r="C135" s="121" t="s">
        <v>208</v>
      </c>
      <c r="D135" s="16" t="s">
        <v>57</v>
      </c>
      <c r="E135" s="121">
        <v>1</v>
      </c>
      <c r="F135" s="131" t="s">
        <v>58</v>
      </c>
      <c r="G135" s="131" t="s">
        <v>59</v>
      </c>
      <c r="H135" s="135">
        <v>3744</v>
      </c>
      <c r="I135" s="135" t="s">
        <v>60</v>
      </c>
      <c r="J135" s="137" t="s">
        <v>61</v>
      </c>
      <c r="K135" s="140" t="s">
        <v>62</v>
      </c>
      <c r="L135" s="142"/>
      <c r="M135" s="140"/>
      <c r="N135" s="146">
        <v>43958</v>
      </c>
      <c r="O135" s="150">
        <f>YEAR(N135)*100+MONTH(N135)</f>
        <v>202005</v>
      </c>
      <c r="P135" s="131"/>
      <c r="Q135" s="150"/>
      <c r="R135" s="16" t="s">
        <v>63</v>
      </c>
      <c r="S135" s="121" t="s">
        <v>28</v>
      </c>
      <c r="T135" s="155" t="s">
        <v>64</v>
      </c>
      <c r="U135" s="156" t="s">
        <v>65</v>
      </c>
      <c r="V135" s="131"/>
    </row>
    <row r="136" spans="1:22" ht="15" hidden="1" x14ac:dyDescent="0.25">
      <c r="A136" s="76" t="s">
        <v>55</v>
      </c>
      <c r="B136" s="77"/>
      <c r="C136" s="92" t="s">
        <v>209</v>
      </c>
      <c r="D136" s="168" t="s">
        <v>57</v>
      </c>
      <c r="E136" s="92">
        <v>1</v>
      </c>
      <c r="F136" s="79" t="s">
        <v>183</v>
      </c>
      <c r="G136" s="80" t="s">
        <v>184</v>
      </c>
      <c r="H136" s="96">
        <v>5500</v>
      </c>
      <c r="I136" s="96"/>
      <c r="J136" s="168"/>
      <c r="K136" s="82" t="s">
        <v>26</v>
      </c>
      <c r="L136" s="168"/>
      <c r="M136" s="83"/>
      <c r="N136" s="84">
        <v>44098</v>
      </c>
      <c r="O136" s="85" t="str">
        <f>YEAR(N136)&amp;"-"&amp;TEXT(MONTH(N136),"00")</f>
        <v>2020-09</v>
      </c>
      <c r="P136" s="86">
        <v>44568</v>
      </c>
      <c r="Q136" s="85" t="str">
        <f>YEAR(P136)&amp;"-"&amp;TEXT(MONTH(P136),"00")</f>
        <v>2022-01</v>
      </c>
      <c r="R136" s="168"/>
      <c r="S136" s="87" t="s">
        <v>28</v>
      </c>
      <c r="T136" s="88"/>
      <c r="U136" s="165"/>
      <c r="V136" s="91" t="s">
        <v>180</v>
      </c>
    </row>
    <row r="137" spans="1:22" hidden="1" x14ac:dyDescent="0.2">
      <c r="A137" s="118" t="s">
        <v>55</v>
      </c>
      <c r="B137" s="121">
        <v>11002781</v>
      </c>
      <c r="C137" s="121" t="s">
        <v>210</v>
      </c>
      <c r="D137" s="16" t="s">
        <v>57</v>
      </c>
      <c r="E137" s="121">
        <v>1</v>
      </c>
      <c r="F137" s="131" t="s">
        <v>58</v>
      </c>
      <c r="G137" s="131" t="s">
        <v>59</v>
      </c>
      <c r="H137" s="135">
        <v>3744</v>
      </c>
      <c r="I137" s="135" t="s">
        <v>60</v>
      </c>
      <c r="J137" s="137" t="s">
        <v>61</v>
      </c>
      <c r="K137" s="140" t="s">
        <v>62</v>
      </c>
      <c r="L137" s="142"/>
      <c r="M137" s="140"/>
      <c r="N137" s="146">
        <v>43993</v>
      </c>
      <c r="O137" s="150">
        <f>YEAR(N137)*100+MONTH(N137)</f>
        <v>202006</v>
      </c>
      <c r="P137" s="131"/>
      <c r="Q137" s="150"/>
      <c r="R137" s="16" t="s">
        <v>63</v>
      </c>
      <c r="S137" s="121" t="s">
        <v>28</v>
      </c>
      <c r="T137" s="155" t="s">
        <v>64</v>
      </c>
      <c r="U137" s="156" t="s">
        <v>65</v>
      </c>
      <c r="V137" s="131"/>
    </row>
    <row r="138" spans="1:22" hidden="1" x14ac:dyDescent="0.2">
      <c r="A138" s="118" t="s">
        <v>55</v>
      </c>
      <c r="B138" s="121">
        <v>11002782</v>
      </c>
      <c r="C138" s="121" t="s">
        <v>211</v>
      </c>
      <c r="D138" s="16" t="s">
        <v>57</v>
      </c>
      <c r="E138" s="121">
        <v>1</v>
      </c>
      <c r="F138" s="131" t="s">
        <v>58</v>
      </c>
      <c r="G138" s="131" t="s">
        <v>59</v>
      </c>
      <c r="H138" s="135">
        <v>3744</v>
      </c>
      <c r="I138" s="135" t="s">
        <v>60</v>
      </c>
      <c r="J138" s="137" t="s">
        <v>61</v>
      </c>
      <c r="K138" s="140" t="s">
        <v>62</v>
      </c>
      <c r="L138" s="142"/>
      <c r="M138" s="140"/>
      <c r="N138" s="146">
        <v>44000</v>
      </c>
      <c r="O138" s="150">
        <f>YEAR(N138)*100+MONTH(N138)</f>
        <v>202006</v>
      </c>
      <c r="P138" s="131"/>
      <c r="Q138" s="150"/>
      <c r="R138" s="16" t="s">
        <v>63</v>
      </c>
      <c r="S138" s="121" t="s">
        <v>28</v>
      </c>
      <c r="T138" s="155" t="s">
        <v>64</v>
      </c>
      <c r="U138" s="156" t="s">
        <v>65</v>
      </c>
      <c r="V138" s="131"/>
    </row>
    <row r="139" spans="1:22" ht="60" hidden="1" x14ac:dyDescent="0.25">
      <c r="A139" s="76" t="s">
        <v>55</v>
      </c>
      <c r="B139" s="77"/>
      <c r="C139" s="92" t="s">
        <v>212</v>
      </c>
      <c r="D139" s="168" t="s">
        <v>57</v>
      </c>
      <c r="E139" s="78">
        <v>1</v>
      </c>
      <c r="F139" s="80" t="s">
        <v>58</v>
      </c>
      <c r="G139" s="80" t="s">
        <v>68</v>
      </c>
      <c r="H139" s="78">
        <v>3744</v>
      </c>
      <c r="I139" s="172"/>
      <c r="J139" s="168"/>
      <c r="K139" s="82" t="s">
        <v>26</v>
      </c>
      <c r="L139" s="168"/>
      <c r="M139" s="83"/>
      <c r="N139" s="90">
        <v>44098</v>
      </c>
      <c r="O139" s="85" t="str">
        <f>YEAR(N139)&amp;"-"&amp;TEXT(MONTH(N139),"00")</f>
        <v>2020-09</v>
      </c>
      <c r="P139" s="86">
        <v>44119</v>
      </c>
      <c r="Q139" s="85" t="str">
        <f>YEAR(P139)&amp;"-"&amp;TEXT(MONTH(P139),"00")</f>
        <v>2020-10</v>
      </c>
      <c r="R139" s="168"/>
      <c r="S139" s="87" t="s">
        <v>28</v>
      </c>
      <c r="T139" s="88"/>
      <c r="U139" s="195" t="s">
        <v>213</v>
      </c>
      <c r="V139" s="176" t="s">
        <v>176</v>
      </c>
    </row>
    <row r="140" spans="1:22" hidden="1" x14ac:dyDescent="0.2">
      <c r="A140" s="118" t="s">
        <v>55</v>
      </c>
      <c r="B140" s="121">
        <v>11002785</v>
      </c>
      <c r="C140" s="121" t="s">
        <v>214</v>
      </c>
      <c r="D140" s="16" t="s">
        <v>57</v>
      </c>
      <c r="E140" s="121">
        <v>1</v>
      </c>
      <c r="F140" s="131" t="s">
        <v>58</v>
      </c>
      <c r="G140" s="131" t="s">
        <v>59</v>
      </c>
      <c r="H140" s="135">
        <v>3744</v>
      </c>
      <c r="I140" s="135" t="s">
        <v>60</v>
      </c>
      <c r="J140" s="137" t="s">
        <v>61</v>
      </c>
      <c r="K140" s="140" t="s">
        <v>62</v>
      </c>
      <c r="L140" s="142"/>
      <c r="M140" s="140"/>
      <c r="N140" s="146">
        <v>43938</v>
      </c>
      <c r="O140" s="150">
        <f>YEAR(N140)*100+MONTH(N140)</f>
        <v>202004</v>
      </c>
      <c r="P140" s="131"/>
      <c r="Q140" s="150"/>
      <c r="R140" s="16" t="s">
        <v>63</v>
      </c>
      <c r="S140" s="121" t="s">
        <v>28</v>
      </c>
      <c r="T140" s="155" t="s">
        <v>64</v>
      </c>
      <c r="U140" s="156" t="s">
        <v>65</v>
      </c>
      <c r="V140" s="131"/>
    </row>
    <row r="141" spans="1:22" hidden="1" x14ac:dyDescent="0.2">
      <c r="A141" s="118" t="s">
        <v>55</v>
      </c>
      <c r="B141" s="121">
        <v>11002788</v>
      </c>
      <c r="C141" s="121" t="s">
        <v>215</v>
      </c>
      <c r="D141" s="16" t="s">
        <v>57</v>
      </c>
      <c r="E141" s="121">
        <v>1</v>
      </c>
      <c r="F141" s="131" t="s">
        <v>58</v>
      </c>
      <c r="G141" s="131" t="s">
        <v>59</v>
      </c>
      <c r="H141" s="135">
        <v>3744</v>
      </c>
      <c r="I141" s="135" t="s">
        <v>60</v>
      </c>
      <c r="J141" s="137" t="s">
        <v>61</v>
      </c>
      <c r="K141" s="140" t="s">
        <v>62</v>
      </c>
      <c r="L141" s="142"/>
      <c r="M141" s="140"/>
      <c r="N141" s="146">
        <v>43909</v>
      </c>
      <c r="O141" s="150">
        <f>YEAR(N141)*100+MONTH(N141)</f>
        <v>202003</v>
      </c>
      <c r="P141" s="131"/>
      <c r="Q141" s="150"/>
      <c r="R141" s="16" t="s">
        <v>63</v>
      </c>
      <c r="S141" s="121" t="s">
        <v>28</v>
      </c>
      <c r="T141" s="155" t="s">
        <v>64</v>
      </c>
      <c r="U141" s="156" t="s">
        <v>65</v>
      </c>
      <c r="V141" s="131"/>
    </row>
    <row r="142" spans="1:22" ht="15" hidden="1" x14ac:dyDescent="0.25">
      <c r="A142" s="76" t="s">
        <v>55</v>
      </c>
      <c r="B142" s="77"/>
      <c r="C142" s="81" t="s">
        <v>216</v>
      </c>
      <c r="D142" s="210" t="s">
        <v>57</v>
      </c>
      <c r="E142" s="92">
        <v>1</v>
      </c>
      <c r="F142" s="79" t="s">
        <v>96</v>
      </c>
      <c r="G142" s="80" t="s">
        <v>97</v>
      </c>
      <c r="H142" s="81">
        <v>5500</v>
      </c>
      <c r="I142" s="81"/>
      <c r="J142"/>
      <c r="K142" s="82" t="s">
        <v>26</v>
      </c>
      <c r="L142"/>
      <c r="M142" s="83"/>
      <c r="N142" s="84">
        <v>44098</v>
      </c>
      <c r="O142" s="85" t="str">
        <f>YEAR(N142)&amp;"-"&amp;TEXT(MONTH(N142),"00")</f>
        <v>2020-09</v>
      </c>
      <c r="P142" s="86">
        <v>44266</v>
      </c>
      <c r="Q142" s="85" t="str">
        <f>YEAR(P142)&amp;"-"&amp;TEXT(MONTH(P142),"00")</f>
        <v>2021-03</v>
      </c>
      <c r="R142"/>
      <c r="S142" s="87" t="s">
        <v>28</v>
      </c>
      <c r="T142" s="88"/>
      <c r="U142" s="196"/>
      <c r="V142" s="100" t="s">
        <v>180</v>
      </c>
    </row>
    <row r="143" spans="1:22" ht="15" hidden="1" x14ac:dyDescent="0.25">
      <c r="A143" s="76" t="s">
        <v>55</v>
      </c>
      <c r="B143" s="77"/>
      <c r="C143" s="81" t="s">
        <v>217</v>
      </c>
      <c r="D143" s="210" t="s">
        <v>57</v>
      </c>
      <c r="E143" s="92">
        <v>1</v>
      </c>
      <c r="F143" s="79" t="s">
        <v>96</v>
      </c>
      <c r="G143" s="80" t="s">
        <v>97</v>
      </c>
      <c r="H143" s="81">
        <v>5500</v>
      </c>
      <c r="I143" s="81"/>
      <c r="J143"/>
      <c r="K143" s="82" t="s">
        <v>26</v>
      </c>
      <c r="L143"/>
      <c r="M143" s="83"/>
      <c r="N143" s="84">
        <v>44105</v>
      </c>
      <c r="O143" s="85" t="str">
        <f>YEAR(N143)&amp;"-"&amp;TEXT(MONTH(N143),"00")</f>
        <v>2020-10</v>
      </c>
      <c r="P143" s="86">
        <v>44301</v>
      </c>
      <c r="Q143" s="85" t="str">
        <f>YEAR(P143)&amp;"-"&amp;TEXT(MONTH(P143),"00")</f>
        <v>2021-04</v>
      </c>
      <c r="R143"/>
      <c r="S143" s="87" t="s">
        <v>28</v>
      </c>
      <c r="T143" s="88"/>
      <c r="U143" s="105"/>
      <c r="V143" s="91" t="s">
        <v>180</v>
      </c>
    </row>
    <row r="144" spans="1:22" hidden="1" x14ac:dyDescent="0.2">
      <c r="A144" s="118" t="s">
        <v>55</v>
      </c>
      <c r="B144" s="121">
        <v>11002791</v>
      </c>
      <c r="C144" s="121" t="s">
        <v>218</v>
      </c>
      <c r="D144" s="16" t="s">
        <v>57</v>
      </c>
      <c r="E144" s="121">
        <v>1</v>
      </c>
      <c r="F144" s="131" t="s">
        <v>58</v>
      </c>
      <c r="G144" s="131" t="s">
        <v>59</v>
      </c>
      <c r="H144" s="135">
        <v>3744</v>
      </c>
      <c r="I144" s="135" t="s">
        <v>60</v>
      </c>
      <c r="J144" s="137" t="s">
        <v>61</v>
      </c>
      <c r="K144" s="140" t="s">
        <v>62</v>
      </c>
      <c r="L144" s="142"/>
      <c r="M144" s="140"/>
      <c r="N144" s="146">
        <v>43916</v>
      </c>
      <c r="O144" s="150">
        <f>YEAR(N144)*100+MONTH(N144)</f>
        <v>202003</v>
      </c>
      <c r="P144" s="131"/>
      <c r="Q144" s="150"/>
      <c r="R144" s="16" t="s">
        <v>63</v>
      </c>
      <c r="S144" s="121" t="s">
        <v>28</v>
      </c>
      <c r="T144" s="155" t="s">
        <v>64</v>
      </c>
      <c r="U144" s="159" t="s">
        <v>65</v>
      </c>
      <c r="V144" s="131"/>
    </row>
    <row r="145" spans="1:22" hidden="1" x14ac:dyDescent="0.2">
      <c r="A145" s="118" t="s">
        <v>55</v>
      </c>
      <c r="B145" s="121">
        <v>11002792</v>
      </c>
      <c r="C145" s="121" t="s">
        <v>219</v>
      </c>
      <c r="D145" s="16" t="s">
        <v>57</v>
      </c>
      <c r="E145" s="121">
        <v>1</v>
      </c>
      <c r="F145" s="131" t="s">
        <v>58</v>
      </c>
      <c r="G145" s="131" t="s">
        <v>59</v>
      </c>
      <c r="H145" s="135">
        <v>3744</v>
      </c>
      <c r="I145" s="135" t="s">
        <v>60</v>
      </c>
      <c r="J145" s="137" t="s">
        <v>61</v>
      </c>
      <c r="K145" s="140" t="s">
        <v>62</v>
      </c>
      <c r="L145" s="142"/>
      <c r="M145" s="140"/>
      <c r="N145" s="146">
        <v>43930</v>
      </c>
      <c r="O145" s="150">
        <f>YEAR(N145)*100+MONTH(N145)</f>
        <v>202004</v>
      </c>
      <c r="P145" s="131"/>
      <c r="Q145" s="150"/>
      <c r="R145" s="16" t="s">
        <v>63</v>
      </c>
      <c r="S145" s="121" t="s">
        <v>28</v>
      </c>
      <c r="T145" s="155" t="s">
        <v>64</v>
      </c>
      <c r="U145" s="159" t="s">
        <v>65</v>
      </c>
      <c r="V145" s="131"/>
    </row>
    <row r="146" spans="1:22" ht="15" hidden="1" x14ac:dyDescent="0.25">
      <c r="A146" s="76" t="s">
        <v>55</v>
      </c>
      <c r="B146" s="77"/>
      <c r="C146" s="92" t="s">
        <v>205</v>
      </c>
      <c r="D146" s="168" t="s">
        <v>57</v>
      </c>
      <c r="E146" s="78">
        <v>1</v>
      </c>
      <c r="F146" s="80" t="s">
        <v>72</v>
      </c>
      <c r="G146" s="80" t="s">
        <v>73</v>
      </c>
      <c r="H146" s="78">
        <v>2750</v>
      </c>
      <c r="I146" s="112"/>
      <c r="J146" s="168"/>
      <c r="K146" s="82" t="s">
        <v>26</v>
      </c>
      <c r="L146" s="168"/>
      <c r="M146" s="83"/>
      <c r="N146" s="90">
        <v>44105</v>
      </c>
      <c r="O146" s="85" t="str">
        <f>YEAR(N146)&amp;"-"&amp;TEXT(MONTH(N146),"00")</f>
        <v>2020-10</v>
      </c>
      <c r="P146" s="86">
        <v>44455</v>
      </c>
      <c r="Q146" s="85" t="str">
        <f>YEAR(P146)&amp;"-"&amp;TEXT(MONTH(P146),"00")</f>
        <v>2021-09</v>
      </c>
      <c r="R146" s="168"/>
      <c r="S146" s="87" t="s">
        <v>28</v>
      </c>
      <c r="T146" s="88"/>
      <c r="U146" s="93"/>
      <c r="V146" s="91" t="s">
        <v>180</v>
      </c>
    </row>
    <row r="147" spans="1:22" ht="60" hidden="1" x14ac:dyDescent="0.25">
      <c r="A147" s="76" t="s">
        <v>55</v>
      </c>
      <c r="B147" s="77"/>
      <c r="C147" s="92" t="s">
        <v>220</v>
      </c>
      <c r="D147" s="168" t="s">
        <v>57</v>
      </c>
      <c r="E147" s="78">
        <v>1</v>
      </c>
      <c r="F147" s="80" t="s">
        <v>58</v>
      </c>
      <c r="G147" s="80" t="s">
        <v>68</v>
      </c>
      <c r="H147" s="78">
        <v>3744</v>
      </c>
      <c r="I147" s="172"/>
      <c r="J147" s="168"/>
      <c r="K147" s="82" t="s">
        <v>26</v>
      </c>
      <c r="L147" s="168"/>
      <c r="M147" s="83"/>
      <c r="N147" s="90">
        <v>44105</v>
      </c>
      <c r="O147" s="85" t="str">
        <f>YEAR(N147)&amp;"-"&amp;TEXT(MONTH(N147),"00")</f>
        <v>2020-10</v>
      </c>
      <c r="P147" s="86">
        <v>44133</v>
      </c>
      <c r="Q147" s="85" t="str">
        <f>YEAR(P147)&amp;"-"&amp;TEXT(MONTH(P147),"00")</f>
        <v>2020-10</v>
      </c>
      <c r="R147" s="168"/>
      <c r="S147" s="87" t="s">
        <v>28</v>
      </c>
      <c r="T147" s="88"/>
      <c r="U147" s="197" t="s">
        <v>221</v>
      </c>
      <c r="V147" s="103" t="s">
        <v>176</v>
      </c>
    </row>
    <row r="148" spans="1:22" ht="30" hidden="1" x14ac:dyDescent="0.25">
      <c r="A148" s="76" t="s">
        <v>55</v>
      </c>
      <c r="B148" s="77"/>
      <c r="C148" s="79" t="s">
        <v>222</v>
      </c>
      <c r="D148" s="168" t="s">
        <v>57</v>
      </c>
      <c r="E148" s="81">
        <v>1</v>
      </c>
      <c r="F148" s="102" t="s">
        <v>187</v>
      </c>
      <c r="G148" s="79" t="s">
        <v>188</v>
      </c>
      <c r="H148" s="81">
        <v>5500</v>
      </c>
      <c r="I148" s="81"/>
      <c r="J148" s="168"/>
      <c r="K148" s="82" t="s">
        <v>26</v>
      </c>
      <c r="L148" s="168"/>
      <c r="M148" s="83"/>
      <c r="N148" s="84">
        <v>44105</v>
      </c>
      <c r="O148" s="85" t="str">
        <f>YEAR(N148)&amp;"-"&amp;TEXT(MONTH(N148),"00")</f>
        <v>2020-10</v>
      </c>
      <c r="P148" s="86">
        <v>44105</v>
      </c>
      <c r="Q148" s="85" t="str">
        <f>YEAR(P148)&amp;"-"&amp;TEXT(MONTH(P148),"00")</f>
        <v>2020-10</v>
      </c>
      <c r="R148" s="168"/>
      <c r="S148" s="87" t="s">
        <v>28</v>
      </c>
      <c r="T148" s="88"/>
      <c r="U148" s="187" t="s">
        <v>223</v>
      </c>
      <c r="V148" s="91" t="s">
        <v>70</v>
      </c>
    </row>
    <row r="149" spans="1:22" hidden="1" x14ac:dyDescent="0.2">
      <c r="A149" s="118" t="s">
        <v>55</v>
      </c>
      <c r="B149" s="121">
        <v>11002864</v>
      </c>
      <c r="C149" s="121" t="s">
        <v>224</v>
      </c>
      <c r="D149" s="16" t="s">
        <v>57</v>
      </c>
      <c r="E149" s="121">
        <v>1</v>
      </c>
      <c r="F149" s="131" t="s">
        <v>92</v>
      </c>
      <c r="G149" s="131" t="s">
        <v>93</v>
      </c>
      <c r="H149" s="131">
        <v>5500</v>
      </c>
      <c r="I149" s="131" t="s">
        <v>225</v>
      </c>
      <c r="J149" s="138" t="s">
        <v>226</v>
      </c>
      <c r="K149" s="140" t="s">
        <v>62</v>
      </c>
      <c r="L149" s="16"/>
      <c r="M149" s="121"/>
      <c r="N149" s="146">
        <v>44112</v>
      </c>
      <c r="O149" s="150">
        <f>YEAR(N149)*100+MONTH(N149)</f>
        <v>202010</v>
      </c>
      <c r="P149" s="131"/>
      <c r="Q149" s="150"/>
      <c r="R149" s="16" t="s">
        <v>63</v>
      </c>
      <c r="S149" s="121" t="s">
        <v>28</v>
      </c>
      <c r="T149" s="155" t="s">
        <v>64</v>
      </c>
      <c r="U149" s="160" t="s">
        <v>65</v>
      </c>
      <c r="V149" s="131"/>
    </row>
    <row r="150" spans="1:22" ht="15" hidden="1" x14ac:dyDescent="0.25">
      <c r="A150" s="76" t="s">
        <v>55</v>
      </c>
      <c r="B150" s="77"/>
      <c r="C150" s="92" t="s">
        <v>227</v>
      </c>
      <c r="D150" t="s">
        <v>57</v>
      </c>
      <c r="E150" s="78">
        <v>1</v>
      </c>
      <c r="F150" s="80" t="s">
        <v>101</v>
      </c>
      <c r="G150" s="79" t="s">
        <v>102</v>
      </c>
      <c r="H150" s="81">
        <v>5500</v>
      </c>
      <c r="I150" s="81"/>
      <c r="J150"/>
      <c r="K150" s="82" t="s">
        <v>26</v>
      </c>
      <c r="L150"/>
      <c r="M150" s="83"/>
      <c r="N150" s="84">
        <v>44105</v>
      </c>
      <c r="O150" s="85" t="str">
        <f>YEAR(N150)&amp;"-"&amp;TEXT(MONTH(N150),"00")</f>
        <v>2020-10</v>
      </c>
      <c r="P150" s="86">
        <v>44315</v>
      </c>
      <c r="Q150" s="85" t="str">
        <f>YEAR(P150)&amp;"-"&amp;TEXT(MONTH(P150),"00")</f>
        <v>2021-04</v>
      </c>
      <c r="R150"/>
      <c r="S150" s="87" t="s">
        <v>28</v>
      </c>
      <c r="T150" s="88"/>
      <c r="U150" s="106"/>
      <c r="V150" s="91" t="s">
        <v>180</v>
      </c>
    </row>
    <row r="151" spans="1:22" hidden="1" x14ac:dyDescent="0.2">
      <c r="A151" s="155" t="s">
        <v>55</v>
      </c>
      <c r="B151" s="121">
        <v>11002803</v>
      </c>
      <c r="C151" s="121" t="s">
        <v>228</v>
      </c>
      <c r="D151" s="16" t="s">
        <v>57</v>
      </c>
      <c r="E151" s="121">
        <v>1</v>
      </c>
      <c r="F151" s="131" t="s">
        <v>96</v>
      </c>
      <c r="G151" s="131" t="s">
        <v>97</v>
      </c>
      <c r="H151" s="135">
        <v>5500</v>
      </c>
      <c r="I151" s="135" t="s">
        <v>60</v>
      </c>
      <c r="J151" s="137" t="s">
        <v>112</v>
      </c>
      <c r="K151" s="140" t="s">
        <v>62</v>
      </c>
      <c r="L151" s="142"/>
      <c r="M151" s="140"/>
      <c r="N151" s="146">
        <v>43930</v>
      </c>
      <c r="O151" s="150">
        <f>YEAR(N151)*100+MONTH(N151)</f>
        <v>202004</v>
      </c>
      <c r="P151" s="131"/>
      <c r="Q151" s="150"/>
      <c r="R151" s="16" t="s">
        <v>63</v>
      </c>
      <c r="S151" s="121" t="s">
        <v>28</v>
      </c>
      <c r="T151" s="155" t="s">
        <v>64</v>
      </c>
      <c r="U151" s="156" t="s">
        <v>65</v>
      </c>
      <c r="V151" s="131"/>
    </row>
    <row r="152" spans="1:22" hidden="1" x14ac:dyDescent="0.2">
      <c r="A152" s="155" t="s">
        <v>55</v>
      </c>
      <c r="B152" s="121">
        <v>11002804</v>
      </c>
      <c r="C152" s="121" t="s">
        <v>229</v>
      </c>
      <c r="D152" s="16" t="s">
        <v>57</v>
      </c>
      <c r="E152" s="121">
        <v>1</v>
      </c>
      <c r="F152" s="131" t="s">
        <v>96</v>
      </c>
      <c r="G152" s="131" t="s">
        <v>97</v>
      </c>
      <c r="H152" s="135">
        <v>5500</v>
      </c>
      <c r="I152" s="135" t="s">
        <v>60</v>
      </c>
      <c r="J152" s="137" t="s">
        <v>112</v>
      </c>
      <c r="K152" s="140" t="s">
        <v>62</v>
      </c>
      <c r="L152" s="142"/>
      <c r="M152" s="140"/>
      <c r="N152" s="146">
        <v>43930</v>
      </c>
      <c r="O152" s="150">
        <f>YEAR(N152)*100+MONTH(N152)</f>
        <v>202004</v>
      </c>
      <c r="P152" s="131"/>
      <c r="Q152" s="150"/>
      <c r="R152" s="16" t="s">
        <v>63</v>
      </c>
      <c r="S152" s="121" t="s">
        <v>28</v>
      </c>
      <c r="T152" s="155" t="s">
        <v>64</v>
      </c>
      <c r="U152" s="159" t="s">
        <v>65</v>
      </c>
      <c r="V152" s="175"/>
    </row>
    <row r="153" spans="1:22" hidden="1" x14ac:dyDescent="0.2">
      <c r="A153" s="155" t="s">
        <v>55</v>
      </c>
      <c r="B153" s="121">
        <v>11002805</v>
      </c>
      <c r="C153" s="121" t="s">
        <v>230</v>
      </c>
      <c r="D153" s="16" t="s">
        <v>57</v>
      </c>
      <c r="E153" s="121">
        <v>1</v>
      </c>
      <c r="F153" s="131" t="s">
        <v>96</v>
      </c>
      <c r="G153" s="131" t="s">
        <v>97</v>
      </c>
      <c r="H153" s="135">
        <v>5500</v>
      </c>
      <c r="I153" s="135" t="s">
        <v>60</v>
      </c>
      <c r="J153" s="137" t="s">
        <v>112</v>
      </c>
      <c r="K153" s="140" t="s">
        <v>62</v>
      </c>
      <c r="L153" s="142"/>
      <c r="M153" s="140"/>
      <c r="N153" s="146">
        <v>43993</v>
      </c>
      <c r="O153" s="150">
        <f>YEAR(N153)*100+MONTH(N153)</f>
        <v>202006</v>
      </c>
      <c r="P153" s="131"/>
      <c r="Q153" s="150"/>
      <c r="R153" s="16" t="s">
        <v>63</v>
      </c>
      <c r="S153" s="121" t="s">
        <v>28</v>
      </c>
      <c r="T153" s="155" t="s">
        <v>64</v>
      </c>
      <c r="U153" s="156" t="s">
        <v>65</v>
      </c>
      <c r="V153" s="131"/>
    </row>
    <row r="154" spans="1:22" ht="15" hidden="1" x14ac:dyDescent="0.25">
      <c r="A154" s="76" t="s">
        <v>55</v>
      </c>
      <c r="B154" s="77"/>
      <c r="C154" s="81" t="s">
        <v>231</v>
      </c>
      <c r="D154" s="210" t="s">
        <v>57</v>
      </c>
      <c r="E154" s="92">
        <v>1</v>
      </c>
      <c r="F154" s="79" t="s">
        <v>96</v>
      </c>
      <c r="G154" s="80" t="s">
        <v>97</v>
      </c>
      <c r="H154" s="81">
        <v>5500</v>
      </c>
      <c r="I154" s="81"/>
      <c r="J154"/>
      <c r="K154" s="82" t="s">
        <v>26</v>
      </c>
      <c r="L154"/>
      <c r="M154" s="83"/>
      <c r="N154" s="84">
        <v>44112</v>
      </c>
      <c r="O154" s="85" t="str">
        <f>YEAR(N154)&amp;"-"&amp;TEXT(MONTH(N154),"00")</f>
        <v>2020-10</v>
      </c>
      <c r="P154" s="86">
        <v>44336</v>
      </c>
      <c r="Q154" s="85" t="str">
        <f>YEAR(P154)&amp;"-"&amp;TEXT(MONTH(P154),"00")</f>
        <v>2021-05</v>
      </c>
      <c r="R154"/>
      <c r="S154" s="87" t="s">
        <v>28</v>
      </c>
      <c r="T154" s="88"/>
      <c r="U154" s="105"/>
      <c r="V154" s="91" t="s">
        <v>180</v>
      </c>
    </row>
    <row r="155" spans="1:22" hidden="1" x14ac:dyDescent="0.2">
      <c r="A155" s="155" t="s">
        <v>55</v>
      </c>
      <c r="B155" s="121">
        <v>11002808</v>
      </c>
      <c r="C155" s="121" t="s">
        <v>232</v>
      </c>
      <c r="D155" s="16" t="s">
        <v>57</v>
      </c>
      <c r="E155" s="121">
        <v>1</v>
      </c>
      <c r="F155" s="131" t="s">
        <v>96</v>
      </c>
      <c r="G155" s="131" t="s">
        <v>97</v>
      </c>
      <c r="H155" s="135">
        <v>5500</v>
      </c>
      <c r="I155" s="135" t="s">
        <v>60</v>
      </c>
      <c r="J155" s="137" t="s">
        <v>112</v>
      </c>
      <c r="K155" s="140" t="s">
        <v>62</v>
      </c>
      <c r="L155" s="142"/>
      <c r="M155" s="140"/>
      <c r="N155" s="146">
        <v>43958</v>
      </c>
      <c r="O155" s="150">
        <f>YEAR(N155)*100+MONTH(N155)</f>
        <v>202005</v>
      </c>
      <c r="P155" s="131"/>
      <c r="Q155" s="150"/>
      <c r="R155" s="16" t="s">
        <v>63</v>
      </c>
      <c r="S155" s="121" t="s">
        <v>28</v>
      </c>
      <c r="T155" s="155" t="s">
        <v>64</v>
      </c>
      <c r="U155" s="159" t="s">
        <v>65</v>
      </c>
      <c r="V155" s="175"/>
    </row>
    <row r="156" spans="1:22" ht="60" hidden="1" x14ac:dyDescent="0.25">
      <c r="A156" s="76" t="s">
        <v>55</v>
      </c>
      <c r="B156" s="77"/>
      <c r="C156" s="79" t="s">
        <v>233</v>
      </c>
      <c r="D156" s="168" t="s">
        <v>57</v>
      </c>
      <c r="E156" s="81">
        <v>1</v>
      </c>
      <c r="F156" s="79" t="s">
        <v>58</v>
      </c>
      <c r="G156" s="80" t="s">
        <v>68</v>
      </c>
      <c r="H156" s="78">
        <v>3744</v>
      </c>
      <c r="I156" s="171"/>
      <c r="J156" s="168"/>
      <c r="K156" s="82" t="s">
        <v>26</v>
      </c>
      <c r="L156" s="168"/>
      <c r="M156" s="83"/>
      <c r="N156" s="84">
        <v>44119</v>
      </c>
      <c r="O156" s="85" t="str">
        <f t="shared" ref="O156:O175" si="11">YEAR(N156)&amp;"-"&amp;TEXT(MONTH(N156),"00")</f>
        <v>2020-10</v>
      </c>
      <c r="P156" s="86">
        <v>44154</v>
      </c>
      <c r="Q156" s="85" t="str">
        <f t="shared" ref="Q156:Q175" si="12">YEAR(P156)&amp;"-"&amp;TEXT(MONTH(P156),"00")</f>
        <v>2020-11</v>
      </c>
      <c r="R156" s="168"/>
      <c r="S156" s="87" t="s">
        <v>28</v>
      </c>
      <c r="T156" s="88"/>
      <c r="U156" s="173" t="s">
        <v>234</v>
      </c>
      <c r="V156" s="103" t="s">
        <v>176</v>
      </c>
    </row>
    <row r="157" spans="1:22" ht="15" hidden="1" x14ac:dyDescent="0.25">
      <c r="A157" s="76" t="s">
        <v>55</v>
      </c>
      <c r="B157" s="77"/>
      <c r="C157" s="81" t="s">
        <v>235</v>
      </c>
      <c r="D157" t="s">
        <v>57</v>
      </c>
      <c r="E157" s="92">
        <v>1</v>
      </c>
      <c r="F157" s="79" t="s">
        <v>101</v>
      </c>
      <c r="G157" s="80" t="s">
        <v>102</v>
      </c>
      <c r="H157" s="81">
        <v>5500</v>
      </c>
      <c r="I157" s="81"/>
      <c r="J157"/>
      <c r="K157" s="82" t="s">
        <v>26</v>
      </c>
      <c r="L157"/>
      <c r="M157" s="83"/>
      <c r="N157" s="84">
        <v>44119</v>
      </c>
      <c r="O157" s="85" t="str">
        <f t="shared" si="11"/>
        <v>2020-10</v>
      </c>
      <c r="P157" s="86">
        <v>44357</v>
      </c>
      <c r="Q157" s="85" t="str">
        <f t="shared" si="12"/>
        <v>2021-06</v>
      </c>
      <c r="R157"/>
      <c r="S157" s="87" t="s">
        <v>28</v>
      </c>
      <c r="T157" s="88"/>
      <c r="U157" s="106"/>
      <c r="V157" s="91" t="s">
        <v>180</v>
      </c>
    </row>
    <row r="158" spans="1:22" ht="15" hidden="1" x14ac:dyDescent="0.25">
      <c r="A158" s="76" t="s">
        <v>55</v>
      </c>
      <c r="B158" s="77"/>
      <c r="C158" s="92" t="s">
        <v>236</v>
      </c>
      <c r="D158" s="210" t="s">
        <v>57</v>
      </c>
      <c r="E158" s="92">
        <v>1</v>
      </c>
      <c r="F158" s="79" t="s">
        <v>96</v>
      </c>
      <c r="G158" s="80" t="s">
        <v>97</v>
      </c>
      <c r="H158" s="81">
        <v>5500</v>
      </c>
      <c r="I158" s="81"/>
      <c r="J158"/>
      <c r="K158" s="82" t="s">
        <v>26</v>
      </c>
      <c r="L158"/>
      <c r="M158" s="83"/>
      <c r="N158" s="84">
        <v>44119</v>
      </c>
      <c r="O158" s="85" t="str">
        <f t="shared" si="11"/>
        <v>2020-10</v>
      </c>
      <c r="P158" s="86">
        <v>44364</v>
      </c>
      <c r="Q158" s="85" t="str">
        <f t="shared" si="12"/>
        <v>2021-06</v>
      </c>
      <c r="R158"/>
      <c r="S158" s="87" t="s">
        <v>28</v>
      </c>
      <c r="T158" s="88"/>
      <c r="U158" s="105"/>
      <c r="V158" s="91" t="s">
        <v>180</v>
      </c>
    </row>
    <row r="159" spans="1:22" ht="15" hidden="1" x14ac:dyDescent="0.25">
      <c r="A159" s="76" t="s">
        <v>55</v>
      </c>
      <c r="B159" s="77"/>
      <c r="C159" s="79" t="s">
        <v>237</v>
      </c>
      <c r="D159" s="168" t="s">
        <v>57</v>
      </c>
      <c r="E159" s="81">
        <v>1</v>
      </c>
      <c r="F159" s="79" t="s">
        <v>58</v>
      </c>
      <c r="G159" s="80" t="s">
        <v>68</v>
      </c>
      <c r="H159" s="81">
        <v>3744</v>
      </c>
      <c r="I159" s="81"/>
      <c r="J159" s="168"/>
      <c r="K159" s="82" t="s">
        <v>26</v>
      </c>
      <c r="L159" s="168"/>
      <c r="M159" s="83"/>
      <c r="N159" s="84">
        <v>44126</v>
      </c>
      <c r="O159" s="85" t="str">
        <f t="shared" si="11"/>
        <v>2020-10</v>
      </c>
      <c r="P159" s="86">
        <v>44210</v>
      </c>
      <c r="Q159" s="85" t="str">
        <f t="shared" si="12"/>
        <v>2021-01</v>
      </c>
      <c r="R159" s="168"/>
      <c r="S159" s="87" t="s">
        <v>28</v>
      </c>
      <c r="T159" s="88"/>
      <c r="U159" s="111"/>
      <c r="V159" s="201" t="s">
        <v>180</v>
      </c>
    </row>
    <row r="160" spans="1:22" ht="15" hidden="1" x14ac:dyDescent="0.25">
      <c r="A160" s="76" t="s">
        <v>55</v>
      </c>
      <c r="B160" s="77"/>
      <c r="C160" s="115" t="s">
        <v>238</v>
      </c>
      <c r="D160" s="168" t="s">
        <v>57</v>
      </c>
      <c r="E160" s="104">
        <v>1</v>
      </c>
      <c r="F160" s="110" t="s">
        <v>80</v>
      </c>
      <c r="G160" s="80" t="s">
        <v>81</v>
      </c>
      <c r="H160" s="115">
        <v>5500</v>
      </c>
      <c r="I160" s="115"/>
      <c r="J160" s="168"/>
      <c r="K160" s="82" t="s">
        <v>26</v>
      </c>
      <c r="L160" s="168"/>
      <c r="M160" s="83"/>
      <c r="N160" s="116">
        <v>44126</v>
      </c>
      <c r="O160" s="85" t="str">
        <f t="shared" si="11"/>
        <v>2020-10</v>
      </c>
      <c r="P160" s="169">
        <v>44568</v>
      </c>
      <c r="Q160" s="85" t="str">
        <f t="shared" si="12"/>
        <v>2022-01</v>
      </c>
      <c r="R160" s="168"/>
      <c r="S160" s="87" t="s">
        <v>28</v>
      </c>
      <c r="T160" s="88"/>
      <c r="U160" s="158"/>
      <c r="V160" s="91" t="s">
        <v>180</v>
      </c>
    </row>
    <row r="161" spans="1:22" ht="15" hidden="1" x14ac:dyDescent="0.25">
      <c r="A161" s="76" t="s">
        <v>55</v>
      </c>
      <c r="B161" s="77"/>
      <c r="C161" s="92" t="s">
        <v>239</v>
      </c>
      <c r="D161" s="210" t="s">
        <v>57</v>
      </c>
      <c r="E161" s="92">
        <v>1</v>
      </c>
      <c r="F161" s="79" t="s">
        <v>96</v>
      </c>
      <c r="G161" s="80" t="s">
        <v>97</v>
      </c>
      <c r="H161" s="81">
        <v>5500</v>
      </c>
      <c r="I161" s="81"/>
      <c r="J161"/>
      <c r="K161" s="82" t="s">
        <v>26</v>
      </c>
      <c r="L161"/>
      <c r="M161" s="83"/>
      <c r="N161" s="84">
        <v>44126</v>
      </c>
      <c r="O161" s="85" t="str">
        <f t="shared" si="11"/>
        <v>2020-10</v>
      </c>
      <c r="P161" s="86">
        <v>44364</v>
      </c>
      <c r="Q161" s="85" t="str">
        <f t="shared" si="12"/>
        <v>2021-06</v>
      </c>
      <c r="R161"/>
      <c r="S161" s="87" t="s">
        <v>28</v>
      </c>
      <c r="T161" s="88"/>
      <c r="U161" s="108"/>
      <c r="V161" s="91" t="s">
        <v>180</v>
      </c>
    </row>
    <row r="162" spans="1:22" ht="15" hidden="1" x14ac:dyDescent="0.25">
      <c r="A162" s="76" t="s">
        <v>55</v>
      </c>
      <c r="B162" s="77"/>
      <c r="C162" s="79" t="s">
        <v>240</v>
      </c>
      <c r="D162" s="168" t="s">
        <v>57</v>
      </c>
      <c r="E162" s="81">
        <v>1</v>
      </c>
      <c r="F162" s="79" t="s">
        <v>58</v>
      </c>
      <c r="G162" s="80" t="s">
        <v>68</v>
      </c>
      <c r="H162" s="81">
        <v>3744</v>
      </c>
      <c r="I162" s="81"/>
      <c r="J162" s="168"/>
      <c r="K162" s="82" t="s">
        <v>26</v>
      </c>
      <c r="L162" s="168"/>
      <c r="M162" s="83"/>
      <c r="N162" s="84">
        <v>44133</v>
      </c>
      <c r="O162" s="85" t="str">
        <f t="shared" si="11"/>
        <v>2020-10</v>
      </c>
      <c r="P162" s="86">
        <v>44224</v>
      </c>
      <c r="Q162" s="85" t="str">
        <f t="shared" si="12"/>
        <v>2021-01</v>
      </c>
      <c r="R162" s="168"/>
      <c r="S162" s="87" t="s">
        <v>28</v>
      </c>
      <c r="T162" s="88"/>
      <c r="U162" s="105"/>
      <c r="V162" s="103" t="s">
        <v>180</v>
      </c>
    </row>
    <row r="163" spans="1:22" ht="30" hidden="1" x14ac:dyDescent="0.25">
      <c r="A163" s="76" t="s">
        <v>55</v>
      </c>
      <c r="B163" s="77"/>
      <c r="C163" s="101" t="s">
        <v>241</v>
      </c>
      <c r="D163" s="168" t="s">
        <v>57</v>
      </c>
      <c r="E163" s="92"/>
      <c r="F163" s="79" t="s">
        <v>242</v>
      </c>
      <c r="G163" s="80" t="s">
        <v>243</v>
      </c>
      <c r="H163" s="81">
        <v>900</v>
      </c>
      <c r="I163" s="184"/>
      <c r="J163" s="168"/>
      <c r="K163" s="82" t="s">
        <v>26</v>
      </c>
      <c r="L163" s="168"/>
      <c r="M163" s="83"/>
      <c r="N163" s="84">
        <v>44133</v>
      </c>
      <c r="O163" s="85" t="str">
        <f t="shared" si="11"/>
        <v>2020-10</v>
      </c>
      <c r="P163" s="86">
        <v>44476</v>
      </c>
      <c r="Q163" s="85" t="str">
        <f t="shared" si="12"/>
        <v>2021-10</v>
      </c>
      <c r="R163" s="168"/>
      <c r="S163" s="87" t="s">
        <v>28</v>
      </c>
      <c r="T163" s="88"/>
      <c r="U163" s="189" t="s">
        <v>244</v>
      </c>
      <c r="V163" s="91" t="s">
        <v>70</v>
      </c>
    </row>
    <row r="164" spans="1:22" ht="15" hidden="1" x14ac:dyDescent="0.25">
      <c r="A164" s="76" t="s">
        <v>55</v>
      </c>
      <c r="B164" s="77"/>
      <c r="C164" s="81" t="s">
        <v>245</v>
      </c>
      <c r="D164" t="s">
        <v>57</v>
      </c>
      <c r="E164" s="78">
        <v>1</v>
      </c>
      <c r="F164" s="79" t="s">
        <v>101</v>
      </c>
      <c r="G164" s="80" t="s">
        <v>102</v>
      </c>
      <c r="H164" s="81">
        <v>5500</v>
      </c>
      <c r="I164" s="81"/>
      <c r="J164"/>
      <c r="K164" s="82" t="s">
        <v>26</v>
      </c>
      <c r="L164"/>
      <c r="M164" s="83"/>
      <c r="N164" s="84">
        <v>44133</v>
      </c>
      <c r="O164" s="85" t="str">
        <f t="shared" si="11"/>
        <v>2020-10</v>
      </c>
      <c r="P164" s="86">
        <v>44393</v>
      </c>
      <c r="Q164" s="85" t="str">
        <f t="shared" si="12"/>
        <v>2021-07</v>
      </c>
      <c r="R164"/>
      <c r="S164" s="87" t="s">
        <v>28</v>
      </c>
      <c r="T164" s="113"/>
      <c r="U164" s="106"/>
      <c r="V164" s="91" t="s">
        <v>180</v>
      </c>
    </row>
    <row r="165" spans="1:22" ht="15" hidden="1" x14ac:dyDescent="0.25">
      <c r="A165" s="76" t="s">
        <v>55</v>
      </c>
      <c r="B165" s="77"/>
      <c r="C165" s="92" t="s">
        <v>199</v>
      </c>
      <c r="D165" s="168" t="s">
        <v>57</v>
      </c>
      <c r="E165" s="78">
        <v>1</v>
      </c>
      <c r="F165" s="80" t="s">
        <v>72</v>
      </c>
      <c r="G165" s="80" t="s">
        <v>73</v>
      </c>
      <c r="H165" s="78">
        <v>2750</v>
      </c>
      <c r="I165" s="112"/>
      <c r="J165" s="168"/>
      <c r="K165" s="82" t="s">
        <v>26</v>
      </c>
      <c r="L165" s="168"/>
      <c r="M165" s="83"/>
      <c r="N165" s="90">
        <v>44133</v>
      </c>
      <c r="O165" s="85" t="str">
        <f t="shared" si="11"/>
        <v>2020-10</v>
      </c>
      <c r="P165" s="86">
        <v>44532</v>
      </c>
      <c r="Q165" s="85" t="str">
        <f t="shared" si="12"/>
        <v>2021-12</v>
      </c>
      <c r="R165" s="168"/>
      <c r="S165" s="87" t="s">
        <v>28</v>
      </c>
      <c r="T165" s="88"/>
      <c r="U165" s="99"/>
      <c r="V165" s="91" t="s">
        <v>180</v>
      </c>
    </row>
    <row r="166" spans="1:22" ht="15" hidden="1" x14ac:dyDescent="0.25">
      <c r="A166" s="76" t="s">
        <v>55</v>
      </c>
      <c r="B166" s="77"/>
      <c r="C166" s="92" t="s">
        <v>246</v>
      </c>
      <c r="D166" s="168" t="s">
        <v>57</v>
      </c>
      <c r="E166" s="182">
        <v>1</v>
      </c>
      <c r="F166" s="79" t="s">
        <v>92</v>
      </c>
      <c r="G166" s="80" t="s">
        <v>93</v>
      </c>
      <c r="H166" s="81">
        <v>5500</v>
      </c>
      <c r="I166" s="81"/>
      <c r="J166" s="168"/>
      <c r="K166" s="82" t="s">
        <v>26</v>
      </c>
      <c r="L166" s="168"/>
      <c r="M166" s="83"/>
      <c r="N166" s="84">
        <v>44133</v>
      </c>
      <c r="O166" s="85" t="str">
        <f t="shared" si="11"/>
        <v>2020-10</v>
      </c>
      <c r="P166" s="86">
        <v>44568</v>
      </c>
      <c r="Q166" s="85" t="str">
        <f t="shared" si="12"/>
        <v>2022-01</v>
      </c>
      <c r="R166" s="168"/>
      <c r="S166" s="87" t="s">
        <v>28</v>
      </c>
      <c r="T166" s="88"/>
      <c r="U166" s="99"/>
      <c r="V166" s="91" t="s">
        <v>180</v>
      </c>
    </row>
    <row r="167" spans="1:22" ht="15" hidden="1" x14ac:dyDescent="0.25">
      <c r="A167" s="76" t="s">
        <v>55</v>
      </c>
      <c r="B167" s="77"/>
      <c r="C167" s="92" t="s">
        <v>247</v>
      </c>
      <c r="D167" s="168" t="s">
        <v>57</v>
      </c>
      <c r="E167" s="78">
        <v>1</v>
      </c>
      <c r="F167" s="80" t="s">
        <v>101</v>
      </c>
      <c r="G167" s="80" t="s">
        <v>102</v>
      </c>
      <c r="H167" s="78">
        <v>5500</v>
      </c>
      <c r="I167" s="78"/>
      <c r="J167" s="168"/>
      <c r="K167" s="82" t="s">
        <v>26</v>
      </c>
      <c r="L167" s="168"/>
      <c r="M167" s="83"/>
      <c r="N167" s="90">
        <v>44140</v>
      </c>
      <c r="O167" s="85" t="str">
        <f t="shared" si="11"/>
        <v>2020-11</v>
      </c>
      <c r="P167" s="86">
        <v>44476</v>
      </c>
      <c r="Q167" s="85" t="str">
        <f t="shared" si="12"/>
        <v>2021-10</v>
      </c>
      <c r="R167" s="168"/>
      <c r="S167" s="87" t="s">
        <v>28</v>
      </c>
      <c r="T167" s="88"/>
      <c r="U167" s="188"/>
      <c r="V167" s="91" t="s">
        <v>180</v>
      </c>
    </row>
    <row r="168" spans="1:22" ht="15" hidden="1" x14ac:dyDescent="0.25">
      <c r="A168" s="76" t="s">
        <v>55</v>
      </c>
      <c r="B168" s="77"/>
      <c r="C168" s="107" t="s">
        <v>248</v>
      </c>
      <c r="D168" s="168" t="s">
        <v>57</v>
      </c>
      <c r="E168" s="81">
        <v>1</v>
      </c>
      <c r="F168" s="79" t="s">
        <v>58</v>
      </c>
      <c r="G168" s="80" t="s">
        <v>68</v>
      </c>
      <c r="H168" s="81">
        <v>3740</v>
      </c>
      <c r="I168" s="81"/>
      <c r="J168" s="168"/>
      <c r="K168" s="82" t="s">
        <v>26</v>
      </c>
      <c r="L168" s="168"/>
      <c r="M168" s="83"/>
      <c r="N168" s="84">
        <v>44148</v>
      </c>
      <c r="O168" s="85" t="str">
        <f t="shared" si="11"/>
        <v>2020-11</v>
      </c>
      <c r="P168" s="86">
        <v>44224</v>
      </c>
      <c r="Q168" s="85" t="str">
        <f t="shared" si="12"/>
        <v>2021-01</v>
      </c>
      <c r="R168" s="168"/>
      <c r="S168" s="87" t="s">
        <v>28</v>
      </c>
      <c r="T168" s="88"/>
      <c r="U168" s="108"/>
      <c r="V168" s="103" t="s">
        <v>180</v>
      </c>
    </row>
    <row r="169" spans="1:22" ht="15" hidden="1" x14ac:dyDescent="0.25">
      <c r="A169" s="76" t="s">
        <v>55</v>
      </c>
      <c r="B169" s="77"/>
      <c r="C169" s="79" t="s">
        <v>249</v>
      </c>
      <c r="D169" s="168" t="s">
        <v>57</v>
      </c>
      <c r="E169" s="81">
        <v>1</v>
      </c>
      <c r="F169" s="79" t="s">
        <v>58</v>
      </c>
      <c r="G169" s="80" t="s">
        <v>68</v>
      </c>
      <c r="H169" s="81">
        <v>3744</v>
      </c>
      <c r="I169" s="81"/>
      <c r="J169" s="168"/>
      <c r="K169" s="82" t="s">
        <v>26</v>
      </c>
      <c r="L169" s="168"/>
      <c r="M169" s="83"/>
      <c r="N169" s="84">
        <v>44154</v>
      </c>
      <c r="O169" s="85" t="str">
        <f t="shared" si="11"/>
        <v>2020-11</v>
      </c>
      <c r="P169" s="86">
        <v>44224</v>
      </c>
      <c r="Q169" s="85" t="str">
        <f t="shared" si="12"/>
        <v>2021-01</v>
      </c>
      <c r="R169" s="168"/>
      <c r="S169" s="87" t="s">
        <v>28</v>
      </c>
      <c r="T169" s="88"/>
      <c r="U169" s="194"/>
      <c r="V169" s="103" t="s">
        <v>180</v>
      </c>
    </row>
    <row r="170" spans="1:22" ht="15" hidden="1" x14ac:dyDescent="0.25">
      <c r="A170" s="76" t="s">
        <v>55</v>
      </c>
      <c r="B170" s="77"/>
      <c r="C170" s="92" t="s">
        <v>250</v>
      </c>
      <c r="D170" s="209" t="s">
        <v>57</v>
      </c>
      <c r="E170" s="92">
        <v>1</v>
      </c>
      <c r="F170" s="80" t="s">
        <v>96</v>
      </c>
      <c r="G170" s="80" t="s">
        <v>97</v>
      </c>
      <c r="H170" s="96">
        <v>5500</v>
      </c>
      <c r="I170" s="104"/>
      <c r="J170" s="168"/>
      <c r="K170" s="82" t="s">
        <v>26</v>
      </c>
      <c r="L170" s="168"/>
      <c r="M170" s="83"/>
      <c r="N170" s="97">
        <v>44154</v>
      </c>
      <c r="O170" s="85" t="str">
        <f t="shared" si="11"/>
        <v>2020-11</v>
      </c>
      <c r="P170" s="86">
        <v>44399</v>
      </c>
      <c r="Q170" s="85" t="str">
        <f t="shared" si="12"/>
        <v>2021-07</v>
      </c>
      <c r="R170" s="168"/>
      <c r="S170" s="87" t="s">
        <v>28</v>
      </c>
      <c r="T170" s="88"/>
      <c r="U170" s="106"/>
      <c r="V170" s="91" t="s">
        <v>180</v>
      </c>
    </row>
    <row r="171" spans="1:22" ht="15" hidden="1" x14ac:dyDescent="0.25">
      <c r="A171" s="76" t="s">
        <v>55</v>
      </c>
      <c r="B171" s="77"/>
      <c r="C171" s="92" t="s">
        <v>251</v>
      </c>
      <c r="D171" s="168" t="s">
        <v>57</v>
      </c>
      <c r="E171" s="78">
        <v>1</v>
      </c>
      <c r="F171" s="80" t="s">
        <v>101</v>
      </c>
      <c r="G171" s="79" t="s">
        <v>102</v>
      </c>
      <c r="H171" s="81">
        <v>5500</v>
      </c>
      <c r="I171" s="81"/>
      <c r="J171" s="168"/>
      <c r="K171" s="82" t="s">
        <v>26</v>
      </c>
      <c r="L171" s="168"/>
      <c r="M171" s="83"/>
      <c r="N171" s="84">
        <v>44154</v>
      </c>
      <c r="O171" s="85" t="str">
        <f t="shared" si="11"/>
        <v>2020-11</v>
      </c>
      <c r="P171" s="86">
        <v>44532</v>
      </c>
      <c r="Q171" s="85" t="str">
        <f t="shared" si="12"/>
        <v>2021-12</v>
      </c>
      <c r="R171" s="168"/>
      <c r="S171" s="87" t="s">
        <v>28</v>
      </c>
      <c r="T171" s="88"/>
      <c r="U171" s="192"/>
      <c r="V171" s="89" t="s">
        <v>180</v>
      </c>
    </row>
    <row r="172" spans="1:22" ht="15" hidden="1" x14ac:dyDescent="0.25">
      <c r="A172" s="76" t="s">
        <v>55</v>
      </c>
      <c r="B172" s="77"/>
      <c r="C172" s="101" t="s">
        <v>71</v>
      </c>
      <c r="D172" s="168" t="s">
        <v>57</v>
      </c>
      <c r="E172" s="81">
        <v>1</v>
      </c>
      <c r="F172" s="79" t="s">
        <v>72</v>
      </c>
      <c r="G172" s="80" t="s">
        <v>73</v>
      </c>
      <c r="H172" s="81">
        <v>2750</v>
      </c>
      <c r="I172" s="81"/>
      <c r="J172" s="168"/>
      <c r="K172" s="82" t="s">
        <v>26</v>
      </c>
      <c r="L172" s="168"/>
      <c r="M172" s="83"/>
      <c r="N172" s="84">
        <v>44161</v>
      </c>
      <c r="O172" s="85" t="str">
        <f t="shared" si="11"/>
        <v>2020-11</v>
      </c>
      <c r="P172" s="86">
        <v>44568</v>
      </c>
      <c r="Q172" s="85" t="str">
        <f t="shared" si="12"/>
        <v>2022-01</v>
      </c>
      <c r="R172" s="168"/>
      <c r="S172" s="87" t="s">
        <v>28</v>
      </c>
      <c r="T172" s="88"/>
      <c r="U172" s="106"/>
      <c r="V172" s="91" t="s">
        <v>180</v>
      </c>
    </row>
    <row r="173" spans="1:22" ht="15" hidden="1" x14ac:dyDescent="0.25">
      <c r="A173" s="215" t="s">
        <v>55</v>
      </c>
      <c r="B173" s="216"/>
      <c r="C173" s="217" t="s">
        <v>252</v>
      </c>
      <c r="D173" s="168" t="s">
        <v>57</v>
      </c>
      <c r="E173" s="218">
        <v>1</v>
      </c>
      <c r="F173" s="217" t="s">
        <v>58</v>
      </c>
      <c r="G173" s="219" t="s">
        <v>68</v>
      </c>
      <c r="H173" s="218">
        <v>3744</v>
      </c>
      <c r="I173" s="218"/>
      <c r="J173" s="168"/>
      <c r="K173" s="220" t="s">
        <v>26</v>
      </c>
      <c r="L173" s="168"/>
      <c r="M173" s="221"/>
      <c r="N173" s="222">
        <v>44161</v>
      </c>
      <c r="O173" s="223" t="str">
        <f t="shared" si="11"/>
        <v>2020-11</v>
      </c>
      <c r="P173" s="224">
        <v>44252</v>
      </c>
      <c r="Q173" s="223" t="str">
        <f t="shared" si="12"/>
        <v>2021-02</v>
      </c>
      <c r="R173" s="168"/>
      <c r="S173" s="225" t="s">
        <v>28</v>
      </c>
      <c r="T173" s="226"/>
      <c r="U173" s="158"/>
      <c r="V173" s="176" t="s">
        <v>180</v>
      </c>
    </row>
    <row r="174" spans="1:22" ht="15" hidden="1" x14ac:dyDescent="0.25">
      <c r="A174" s="117" t="s">
        <v>55</v>
      </c>
      <c r="B174" s="120"/>
      <c r="C174" s="129" t="s">
        <v>253</v>
      </c>
      <c r="D174" s="208" t="s">
        <v>57</v>
      </c>
      <c r="E174" s="129">
        <v>1</v>
      </c>
      <c r="F174" s="132" t="s">
        <v>96</v>
      </c>
      <c r="G174" s="132" t="s">
        <v>97</v>
      </c>
      <c r="H174" s="117">
        <v>5500</v>
      </c>
      <c r="I174" s="211"/>
      <c r="J174" s="127"/>
      <c r="K174" s="139" t="s">
        <v>26</v>
      </c>
      <c r="L174" s="127"/>
      <c r="M174" s="143"/>
      <c r="N174" s="186">
        <v>44161</v>
      </c>
      <c r="O174" s="149" t="str">
        <f t="shared" si="11"/>
        <v>2020-11</v>
      </c>
      <c r="P174" s="151">
        <v>44399</v>
      </c>
      <c r="Q174" s="149" t="str">
        <f t="shared" si="12"/>
        <v>2021-07</v>
      </c>
      <c r="R174" s="127"/>
      <c r="S174" s="212" t="s">
        <v>28</v>
      </c>
      <c r="T174" s="181"/>
      <c r="U174" s="213"/>
      <c r="V174" s="214" t="s">
        <v>180</v>
      </c>
    </row>
    <row r="175" spans="1:22" ht="15" hidden="1" x14ac:dyDescent="0.25">
      <c r="A175" s="117" t="s">
        <v>55</v>
      </c>
      <c r="B175" s="120"/>
      <c r="C175" s="123" t="s">
        <v>254</v>
      </c>
      <c r="D175" s="208" t="s">
        <v>57</v>
      </c>
      <c r="E175" s="123">
        <v>1</v>
      </c>
      <c r="F175" s="124" t="s">
        <v>96</v>
      </c>
      <c r="G175" s="132" t="s">
        <v>97</v>
      </c>
      <c r="H175" s="123">
        <v>5500</v>
      </c>
      <c r="I175" s="123"/>
      <c r="J175" s="127"/>
      <c r="K175" s="139" t="s">
        <v>26</v>
      </c>
      <c r="L175" s="127"/>
      <c r="M175" s="143"/>
      <c r="N175" s="145">
        <v>44168</v>
      </c>
      <c r="O175" s="149" t="str">
        <f t="shared" si="11"/>
        <v>2020-12</v>
      </c>
      <c r="P175" s="151">
        <v>44448</v>
      </c>
      <c r="Q175" s="149" t="str">
        <f t="shared" si="12"/>
        <v>2021-09</v>
      </c>
      <c r="R175" s="127"/>
      <c r="S175" s="212" t="s">
        <v>28</v>
      </c>
      <c r="T175" s="181"/>
      <c r="U175" s="213"/>
      <c r="V175" s="214" t="s">
        <v>180</v>
      </c>
    </row>
    <row r="176" spans="1:22" hidden="1" x14ac:dyDescent="0.2">
      <c r="A176" s="5" t="s">
        <v>55</v>
      </c>
      <c r="B176" s="5">
        <v>11003027</v>
      </c>
      <c r="C176" s="5" t="s">
        <v>255</v>
      </c>
      <c r="D176" s="5" t="s">
        <v>57</v>
      </c>
      <c r="E176" s="5">
        <v>1</v>
      </c>
      <c r="F176" s="4" t="s">
        <v>96</v>
      </c>
      <c r="G176" s="4" t="s">
        <v>97</v>
      </c>
      <c r="H176" s="4">
        <v>5500</v>
      </c>
      <c r="I176" s="4" t="s">
        <v>60</v>
      </c>
      <c r="J176" s="4" t="s">
        <v>112</v>
      </c>
      <c r="K176" s="7" t="s">
        <v>62</v>
      </c>
      <c r="L176" s="5"/>
      <c r="M176" s="5"/>
      <c r="N176" s="8">
        <v>44084</v>
      </c>
      <c r="O176" s="33">
        <f>YEAR(N176)*100+MONTH(N176)</f>
        <v>202009</v>
      </c>
      <c r="P176" s="4"/>
      <c r="Q176" s="33"/>
      <c r="R176" s="5" t="s">
        <v>63</v>
      </c>
      <c r="S176" s="5" t="s">
        <v>28</v>
      </c>
      <c r="T176" s="5" t="s">
        <v>64</v>
      </c>
      <c r="U176" s="4" t="s">
        <v>65</v>
      </c>
      <c r="V176" s="4"/>
    </row>
    <row r="177" spans="1:22" ht="15" hidden="1" x14ac:dyDescent="0.25">
      <c r="A177" s="228" t="s">
        <v>55</v>
      </c>
      <c r="B177" s="229"/>
      <c r="C177" s="230" t="s">
        <v>256</v>
      </c>
      <c r="D177" s="168" t="s">
        <v>57</v>
      </c>
      <c r="E177" s="231">
        <v>1</v>
      </c>
      <c r="F177" s="230" t="s">
        <v>58</v>
      </c>
      <c r="G177" s="232" t="s">
        <v>68</v>
      </c>
      <c r="H177" s="231">
        <v>3744</v>
      </c>
      <c r="I177" s="231"/>
      <c r="J177" s="168"/>
      <c r="K177" s="233" t="s">
        <v>26</v>
      </c>
      <c r="L177" s="168"/>
      <c r="M177" s="234"/>
      <c r="N177" s="235">
        <v>44175</v>
      </c>
      <c r="O177" s="236" t="str">
        <f>YEAR(N177)&amp;"-"&amp;TEXT(MONTH(N177),"00")</f>
        <v>2020-12</v>
      </c>
      <c r="P177" s="237">
        <v>44252</v>
      </c>
      <c r="Q177" s="236" t="str">
        <f>YEAR(P177)&amp;"-"&amp;TEXT(MONTH(P177),"00")</f>
        <v>2021-02</v>
      </c>
      <c r="R177" s="168"/>
      <c r="S177" s="238" t="s">
        <v>28</v>
      </c>
      <c r="T177" s="239"/>
      <c r="U177" s="158"/>
      <c r="V177" s="240" t="s">
        <v>180</v>
      </c>
    </row>
    <row r="178" spans="1:22" ht="15" hidden="1" x14ac:dyDescent="0.25">
      <c r="A178" s="117" t="s">
        <v>55</v>
      </c>
      <c r="B178" s="120"/>
      <c r="C178" s="123" t="s">
        <v>257</v>
      </c>
      <c r="D178" s="208" t="s">
        <v>57</v>
      </c>
      <c r="E178" s="129">
        <v>1</v>
      </c>
      <c r="F178" s="124" t="s">
        <v>96</v>
      </c>
      <c r="G178" s="132" t="s">
        <v>97</v>
      </c>
      <c r="H178" s="123">
        <v>5500</v>
      </c>
      <c r="I178" s="123"/>
      <c r="J178" s="4"/>
      <c r="K178" s="139" t="s">
        <v>26</v>
      </c>
      <c r="L178" s="127"/>
      <c r="M178" s="143"/>
      <c r="N178" s="145">
        <v>44175</v>
      </c>
      <c r="O178" s="149" t="str">
        <f>YEAR(N178)&amp;"-"&amp;TEXT(MONTH(N178),"00")</f>
        <v>2020-12</v>
      </c>
      <c r="P178" s="151">
        <v>44448</v>
      </c>
      <c r="Q178" s="149" t="str">
        <f>YEAR(P178)&amp;"-"&amp;TEXT(MONTH(P178),"00")</f>
        <v>2021-09</v>
      </c>
      <c r="R178" s="127"/>
      <c r="S178" s="212" t="s">
        <v>28</v>
      </c>
      <c r="T178" s="181"/>
      <c r="U178" s="213"/>
      <c r="V178" s="214" t="s">
        <v>180</v>
      </c>
    </row>
    <row r="179" spans="1:22" ht="15" hidden="1" x14ac:dyDescent="0.25">
      <c r="A179" s="241" t="s">
        <v>55</v>
      </c>
      <c r="B179" s="242"/>
      <c r="C179" s="243" t="s">
        <v>258</v>
      </c>
      <c r="D179" t="s">
        <v>57</v>
      </c>
      <c r="E179" s="177">
        <v>1</v>
      </c>
      <c r="F179" s="244" t="s">
        <v>58</v>
      </c>
      <c r="G179" s="245" t="s">
        <v>68</v>
      </c>
      <c r="H179" s="246">
        <v>3744</v>
      </c>
      <c r="I179" s="246"/>
      <c r="J179"/>
      <c r="K179" s="247" t="s">
        <v>26</v>
      </c>
      <c r="L179"/>
      <c r="M179" s="248"/>
      <c r="N179" s="249">
        <v>44182</v>
      </c>
      <c r="O179" s="250" t="str">
        <f>YEAR(N179)&amp;"-"&amp;TEXT(MONTH(N179),"00")</f>
        <v>2020-12</v>
      </c>
      <c r="P179" s="251">
        <v>44252</v>
      </c>
      <c r="Q179" s="250" t="str">
        <f>YEAR(P179)&amp;"-"&amp;TEXT(MONTH(P179),"00")</f>
        <v>2021-02</v>
      </c>
      <c r="R179"/>
      <c r="S179" s="252" t="s">
        <v>28</v>
      </c>
      <c r="T179" s="253"/>
      <c r="U179" s="190"/>
      <c r="V179" s="201" t="s">
        <v>180</v>
      </c>
    </row>
    <row r="180" spans="1:22" ht="15" hidden="1" x14ac:dyDescent="0.25">
      <c r="A180" s="259" t="s">
        <v>115</v>
      </c>
      <c r="B180" s="260">
        <v>11002556</v>
      </c>
      <c r="C180" s="260">
        <v>20594398</v>
      </c>
      <c r="D180" s="260" t="s">
        <v>116</v>
      </c>
      <c r="E180" s="260">
        <v>10</v>
      </c>
      <c r="F180" s="260" t="s">
        <v>119</v>
      </c>
      <c r="G180" s="260" t="s">
        <v>120</v>
      </c>
      <c r="H180" s="261">
        <v>5000</v>
      </c>
      <c r="I180" s="262">
        <v>34.6</v>
      </c>
      <c r="J180" s="262">
        <v>380600</v>
      </c>
      <c r="K180" s="71" t="s">
        <v>26</v>
      </c>
      <c r="L180" s="7"/>
      <c r="M180" s="7"/>
      <c r="N180" s="8">
        <v>44013</v>
      </c>
      <c r="O180" s="33">
        <f t="shared" ref="O180:O223" si="13">YEAR(N180)*100+MONTH(N180)</f>
        <v>202007</v>
      </c>
      <c r="P180" s="203">
        <v>44180</v>
      </c>
      <c r="Q180" s="33">
        <f t="shared" ref="Q180:Q222" si="14">YEAR(P180)*100+MONTH(P180)</f>
        <v>202012</v>
      </c>
      <c r="R180" s="5"/>
      <c r="S180" s="16" t="s">
        <v>28</v>
      </c>
      <c r="U180" s="5" t="s">
        <v>259</v>
      </c>
    </row>
    <row r="181" spans="1:22" ht="15" hidden="1" x14ac:dyDescent="0.25">
      <c r="A181" s="259" t="s">
        <v>115</v>
      </c>
      <c r="B181" s="260">
        <v>11002732</v>
      </c>
      <c r="C181" s="260">
        <v>20597258</v>
      </c>
      <c r="D181" s="260" t="s">
        <v>116</v>
      </c>
      <c r="E181" s="260">
        <v>10</v>
      </c>
      <c r="F181" s="260" t="s">
        <v>122</v>
      </c>
      <c r="G181" s="260" t="s">
        <v>123</v>
      </c>
      <c r="H181" s="261">
        <v>1200</v>
      </c>
      <c r="I181" s="262">
        <v>32</v>
      </c>
      <c r="J181" s="262">
        <v>38400</v>
      </c>
      <c r="K181" s="71" t="s">
        <v>26</v>
      </c>
      <c r="L181" s="7"/>
      <c r="M181" s="7"/>
      <c r="N181" s="8">
        <v>44050</v>
      </c>
      <c r="O181" s="33">
        <f t="shared" si="13"/>
        <v>202008</v>
      </c>
      <c r="P181" s="203">
        <v>44180</v>
      </c>
      <c r="Q181" s="33">
        <f t="shared" si="14"/>
        <v>202012</v>
      </c>
      <c r="R181" s="5"/>
      <c r="S181" s="16" t="s">
        <v>28</v>
      </c>
      <c r="U181" s="5" t="s">
        <v>260</v>
      </c>
    </row>
    <row r="182" spans="1:22" ht="15" hidden="1" x14ac:dyDescent="0.25">
      <c r="A182" s="14" t="s">
        <v>115</v>
      </c>
      <c r="B182" s="72">
        <v>11002558</v>
      </c>
      <c r="C182" s="5">
        <v>20594400</v>
      </c>
      <c r="D182" s="5" t="s">
        <v>116</v>
      </c>
      <c r="E182" s="5">
        <v>10</v>
      </c>
      <c r="F182" s="5" t="s">
        <v>119</v>
      </c>
      <c r="G182" s="5" t="s">
        <v>120</v>
      </c>
      <c r="H182" s="7">
        <v>5500</v>
      </c>
      <c r="I182" s="9">
        <v>34.6</v>
      </c>
      <c r="J182" s="9">
        <v>190300</v>
      </c>
      <c r="K182" s="71" t="s">
        <v>26</v>
      </c>
      <c r="L182" s="7"/>
      <c r="M182" s="7"/>
      <c r="N182" s="8">
        <v>44295</v>
      </c>
      <c r="O182" s="33">
        <f t="shared" si="13"/>
        <v>202104</v>
      </c>
      <c r="P182" s="203">
        <v>44435</v>
      </c>
      <c r="Q182" s="33">
        <f t="shared" si="14"/>
        <v>202108</v>
      </c>
      <c r="R182" s="5"/>
      <c r="S182" s="16" t="s">
        <v>28</v>
      </c>
      <c r="U182" s="5" t="s">
        <v>259</v>
      </c>
    </row>
    <row r="183" spans="1:22" ht="15" hidden="1" x14ac:dyDescent="0.25">
      <c r="A183" s="14" t="s">
        <v>115</v>
      </c>
      <c r="B183" s="72">
        <v>11002728</v>
      </c>
      <c r="C183" s="5">
        <v>20597309</v>
      </c>
      <c r="D183" s="5" t="s">
        <v>116</v>
      </c>
      <c r="E183" s="5">
        <v>10</v>
      </c>
      <c r="F183" s="5" t="s">
        <v>124</v>
      </c>
      <c r="G183" s="5" t="s">
        <v>125</v>
      </c>
      <c r="H183" s="7">
        <v>4500</v>
      </c>
      <c r="I183" s="9">
        <v>35</v>
      </c>
      <c r="J183" s="9">
        <v>157500</v>
      </c>
      <c r="K183" s="71" t="s">
        <v>26</v>
      </c>
      <c r="L183" s="7"/>
      <c r="M183" s="7"/>
      <c r="N183" s="8">
        <v>44295</v>
      </c>
      <c r="O183" s="33">
        <f t="shared" si="13"/>
        <v>202104</v>
      </c>
      <c r="P183" s="203">
        <v>44428</v>
      </c>
      <c r="Q183" s="33">
        <f t="shared" si="14"/>
        <v>202108</v>
      </c>
      <c r="R183" s="5"/>
      <c r="S183" s="16" t="s">
        <v>28</v>
      </c>
      <c r="U183" s="5" t="s">
        <v>259</v>
      </c>
    </row>
    <row r="184" spans="1:22" ht="15" hidden="1" x14ac:dyDescent="0.25">
      <c r="A184" s="14" t="s">
        <v>115</v>
      </c>
      <c r="B184" s="72">
        <v>11002637</v>
      </c>
      <c r="C184" s="5">
        <v>20594401</v>
      </c>
      <c r="D184" s="5" t="s">
        <v>116</v>
      </c>
      <c r="E184" s="5">
        <v>10</v>
      </c>
      <c r="F184" s="5" t="s">
        <v>130</v>
      </c>
      <c r="G184" s="5" t="s">
        <v>131</v>
      </c>
      <c r="H184" s="7">
        <v>3112</v>
      </c>
      <c r="I184" s="9">
        <v>30.5</v>
      </c>
      <c r="J184" s="9">
        <f>+I184*H184</f>
        <v>94916</v>
      </c>
      <c r="K184" s="71" t="s">
        <v>26</v>
      </c>
      <c r="L184" s="7"/>
      <c r="M184" s="7"/>
      <c r="N184" s="8">
        <v>44295</v>
      </c>
      <c r="O184" s="33">
        <f t="shared" si="13"/>
        <v>202104</v>
      </c>
      <c r="P184" s="203">
        <v>44531</v>
      </c>
      <c r="Q184" s="33">
        <f t="shared" si="14"/>
        <v>202112</v>
      </c>
      <c r="R184" s="5"/>
      <c r="S184" s="3" t="s">
        <v>28</v>
      </c>
      <c r="U184" s="5" t="s">
        <v>259</v>
      </c>
    </row>
    <row r="185" spans="1:22" ht="15" hidden="1" x14ac:dyDescent="0.25">
      <c r="A185" s="14" t="s">
        <v>115</v>
      </c>
      <c r="B185" s="72">
        <v>11002730</v>
      </c>
      <c r="C185" s="5">
        <v>20597311</v>
      </c>
      <c r="D185" s="5" t="s">
        <v>116</v>
      </c>
      <c r="E185" s="5">
        <v>10</v>
      </c>
      <c r="F185" s="5" t="s">
        <v>117</v>
      </c>
      <c r="G185" s="5" t="s">
        <v>118</v>
      </c>
      <c r="H185" s="7">
        <v>4800</v>
      </c>
      <c r="I185" s="9">
        <v>32</v>
      </c>
      <c r="J185" s="9">
        <f>+I185*H185</f>
        <v>153600</v>
      </c>
      <c r="K185" s="71" t="s">
        <v>26</v>
      </c>
      <c r="L185" s="7"/>
      <c r="M185" s="7"/>
      <c r="N185" s="8">
        <v>44295</v>
      </c>
      <c r="O185" s="33">
        <f t="shared" si="13"/>
        <v>202104</v>
      </c>
      <c r="P185" s="203">
        <v>44505</v>
      </c>
      <c r="Q185" s="33">
        <f t="shared" si="14"/>
        <v>202111</v>
      </c>
      <c r="R185" s="5"/>
      <c r="S185" s="3" t="s">
        <v>28</v>
      </c>
      <c r="U185" s="5" t="s">
        <v>259</v>
      </c>
    </row>
    <row r="186" spans="1:22" ht="15" hidden="1" x14ac:dyDescent="0.25">
      <c r="A186" s="14" t="s">
        <v>115</v>
      </c>
      <c r="B186" s="72">
        <v>11002724</v>
      </c>
      <c r="C186" s="5">
        <v>20597260</v>
      </c>
      <c r="D186" s="5" t="s">
        <v>116</v>
      </c>
      <c r="E186" s="5">
        <v>10</v>
      </c>
      <c r="F186" s="5" t="s">
        <v>132</v>
      </c>
      <c r="G186" s="5" t="s">
        <v>133</v>
      </c>
      <c r="H186" s="7">
        <v>2380</v>
      </c>
      <c r="I186" s="9">
        <v>33.200000000000003</v>
      </c>
      <c r="J186" s="9">
        <f>+I186*H186</f>
        <v>79016</v>
      </c>
      <c r="K186" s="71" t="s">
        <v>26</v>
      </c>
      <c r="L186" s="7"/>
      <c r="M186" s="7"/>
      <c r="N186" s="8">
        <v>44295</v>
      </c>
      <c r="O186" s="33">
        <f t="shared" si="13"/>
        <v>202104</v>
      </c>
      <c r="P186" s="203">
        <v>44442</v>
      </c>
      <c r="Q186" s="33">
        <f t="shared" si="14"/>
        <v>202109</v>
      </c>
      <c r="R186" s="5"/>
      <c r="S186" s="3" t="s">
        <v>28</v>
      </c>
      <c r="U186" s="5" t="s">
        <v>259</v>
      </c>
    </row>
    <row r="187" spans="1:22" ht="15" hidden="1" x14ac:dyDescent="0.25">
      <c r="A187" s="14" t="s">
        <v>115</v>
      </c>
      <c r="B187" s="72">
        <v>11002571</v>
      </c>
      <c r="C187" s="5">
        <v>20594412</v>
      </c>
      <c r="D187" s="5" t="s">
        <v>116</v>
      </c>
      <c r="E187" s="5">
        <v>10</v>
      </c>
      <c r="F187" s="5" t="s">
        <v>126</v>
      </c>
      <c r="G187" s="5" t="s">
        <v>127</v>
      </c>
      <c r="H187" s="7">
        <v>2490</v>
      </c>
      <c r="I187" s="9">
        <v>32.33</v>
      </c>
      <c r="J187" s="9">
        <v>80501.7</v>
      </c>
      <c r="K187" s="71" t="s">
        <v>26</v>
      </c>
      <c r="L187" s="7"/>
      <c r="M187" s="7"/>
      <c r="N187" s="8">
        <v>44295</v>
      </c>
      <c r="O187" s="33">
        <f t="shared" si="13"/>
        <v>202104</v>
      </c>
      <c r="P187" s="203">
        <v>44379</v>
      </c>
      <c r="Q187" s="33">
        <f t="shared" si="14"/>
        <v>202107</v>
      </c>
      <c r="R187" s="5"/>
      <c r="S187" s="3" t="s">
        <v>28</v>
      </c>
      <c r="U187" s="5" t="s">
        <v>259</v>
      </c>
    </row>
    <row r="188" spans="1:22" ht="15" hidden="1" x14ac:dyDescent="0.25">
      <c r="A188" s="14" t="s">
        <v>115</v>
      </c>
      <c r="B188" s="72">
        <v>11002735</v>
      </c>
      <c r="C188" s="5">
        <v>20597313</v>
      </c>
      <c r="D188" s="5" t="s">
        <v>116</v>
      </c>
      <c r="E188" s="5">
        <v>10</v>
      </c>
      <c r="F188" s="5" t="s">
        <v>119</v>
      </c>
      <c r="G188" s="5" t="s">
        <v>120</v>
      </c>
      <c r="H188" s="7">
        <v>10000</v>
      </c>
      <c r="I188" s="9">
        <v>34.6</v>
      </c>
      <c r="J188" s="9">
        <v>346000</v>
      </c>
      <c r="K188" s="71" t="s">
        <v>26</v>
      </c>
      <c r="L188" s="7"/>
      <c r="M188" s="7"/>
      <c r="N188" s="8">
        <v>44302</v>
      </c>
      <c r="O188" s="33">
        <f t="shared" si="13"/>
        <v>202104</v>
      </c>
      <c r="P188" s="203">
        <v>44463</v>
      </c>
      <c r="Q188" s="33">
        <f t="shared" si="14"/>
        <v>202109</v>
      </c>
      <c r="R188" s="5"/>
      <c r="S188" s="16" t="s">
        <v>28</v>
      </c>
      <c r="U188" s="5" t="s">
        <v>259</v>
      </c>
    </row>
    <row r="189" spans="1:22" ht="15" hidden="1" x14ac:dyDescent="0.25">
      <c r="A189" s="14" t="s">
        <v>115</v>
      </c>
      <c r="B189" s="72">
        <v>11002731</v>
      </c>
      <c r="C189" s="5">
        <v>20597312</v>
      </c>
      <c r="D189" s="5" t="s">
        <v>116</v>
      </c>
      <c r="E189" s="5">
        <v>10</v>
      </c>
      <c r="F189" s="5" t="s">
        <v>117</v>
      </c>
      <c r="G189" s="5" t="s">
        <v>118</v>
      </c>
      <c r="H189" s="7">
        <v>2700</v>
      </c>
      <c r="I189" s="9">
        <v>32</v>
      </c>
      <c r="J189" s="9">
        <v>86400</v>
      </c>
      <c r="K189" s="71" t="s">
        <v>26</v>
      </c>
      <c r="L189" s="7"/>
      <c r="M189" s="7"/>
      <c r="N189" s="8">
        <v>44302</v>
      </c>
      <c r="O189" s="33">
        <f t="shared" si="13"/>
        <v>202104</v>
      </c>
      <c r="P189" s="203">
        <v>44575</v>
      </c>
      <c r="Q189" s="33">
        <f t="shared" si="14"/>
        <v>202201</v>
      </c>
      <c r="R189" s="5"/>
      <c r="S189" s="3" t="s">
        <v>28</v>
      </c>
      <c r="U189" s="5" t="s">
        <v>259</v>
      </c>
    </row>
    <row r="190" spans="1:22" ht="15" hidden="1" x14ac:dyDescent="0.25">
      <c r="A190" s="14" t="s">
        <v>115</v>
      </c>
      <c r="B190" s="72">
        <v>11002725</v>
      </c>
      <c r="C190" s="5">
        <v>20597261</v>
      </c>
      <c r="D190" s="5" t="s">
        <v>116</v>
      </c>
      <c r="E190" s="5">
        <v>10</v>
      </c>
      <c r="F190" s="5" t="s">
        <v>132</v>
      </c>
      <c r="G190" s="5" t="s">
        <v>133</v>
      </c>
      <c r="H190" s="7">
        <v>2856</v>
      </c>
      <c r="I190" s="9">
        <v>33.200000000000003</v>
      </c>
      <c r="J190" s="9">
        <f>+I190*H190</f>
        <v>94819.200000000012</v>
      </c>
      <c r="K190" s="71" t="s">
        <v>26</v>
      </c>
      <c r="L190" s="7"/>
      <c r="M190" s="7"/>
      <c r="N190" s="8">
        <v>44302</v>
      </c>
      <c r="O190" s="33">
        <f t="shared" si="13"/>
        <v>202104</v>
      </c>
      <c r="P190" s="203">
        <v>44386</v>
      </c>
      <c r="Q190" s="33">
        <f t="shared" si="14"/>
        <v>202107</v>
      </c>
      <c r="R190" s="5"/>
      <c r="S190" s="3" t="s">
        <v>28</v>
      </c>
      <c r="U190" s="5" t="s">
        <v>259</v>
      </c>
    </row>
    <row r="191" spans="1:22" ht="15" hidden="1" x14ac:dyDescent="0.25">
      <c r="A191" s="14" t="s">
        <v>115</v>
      </c>
      <c r="B191" s="72">
        <v>11002726</v>
      </c>
      <c r="C191" s="5">
        <v>20597307</v>
      </c>
      <c r="D191" s="5" t="s">
        <v>116</v>
      </c>
      <c r="E191" s="5">
        <v>10</v>
      </c>
      <c r="F191" s="5" t="s">
        <v>126</v>
      </c>
      <c r="G191" s="5" t="s">
        <v>127</v>
      </c>
      <c r="H191" s="7">
        <v>2900</v>
      </c>
      <c r="I191" s="9">
        <v>32.33</v>
      </c>
      <c r="J191" s="9">
        <v>93757</v>
      </c>
      <c r="K191" s="71" t="s">
        <v>26</v>
      </c>
      <c r="L191" s="7"/>
      <c r="M191" s="7"/>
      <c r="N191" s="8">
        <v>44302</v>
      </c>
      <c r="O191" s="33">
        <f t="shared" si="13"/>
        <v>202104</v>
      </c>
      <c r="P191" s="203">
        <v>44428</v>
      </c>
      <c r="Q191" s="33">
        <f t="shared" si="14"/>
        <v>202108</v>
      </c>
      <c r="R191" s="5"/>
      <c r="S191" s="3" t="s">
        <v>28</v>
      </c>
      <c r="U191" s="5" t="s">
        <v>259</v>
      </c>
    </row>
    <row r="192" spans="1:22" ht="15" hidden="1" x14ac:dyDescent="0.25">
      <c r="A192" s="14" t="s">
        <v>115</v>
      </c>
      <c r="B192" s="72">
        <v>11002737</v>
      </c>
      <c r="C192" s="5">
        <v>20597458</v>
      </c>
      <c r="D192" s="5" t="s">
        <v>116</v>
      </c>
      <c r="E192" s="5">
        <v>10</v>
      </c>
      <c r="F192" s="5" t="s">
        <v>119</v>
      </c>
      <c r="G192" s="5" t="s">
        <v>120</v>
      </c>
      <c r="H192" s="7">
        <v>4536</v>
      </c>
      <c r="I192" s="9">
        <v>34.6</v>
      </c>
      <c r="J192" s="9">
        <v>156945.60000000001</v>
      </c>
      <c r="K192" s="71" t="s">
        <v>26</v>
      </c>
      <c r="L192" s="7"/>
      <c r="M192" s="7"/>
      <c r="N192" s="8">
        <v>44309</v>
      </c>
      <c r="O192" s="33">
        <f t="shared" si="13"/>
        <v>202104</v>
      </c>
      <c r="P192" s="203">
        <v>44498</v>
      </c>
      <c r="Q192" s="33">
        <f t="shared" si="14"/>
        <v>202110</v>
      </c>
      <c r="R192" s="5"/>
      <c r="S192" s="16" t="s">
        <v>28</v>
      </c>
      <c r="U192" s="5" t="s">
        <v>259</v>
      </c>
    </row>
    <row r="193" spans="1:21" ht="15" hidden="1" x14ac:dyDescent="0.25">
      <c r="A193" s="259" t="s">
        <v>115</v>
      </c>
      <c r="B193" s="260">
        <v>11002557</v>
      </c>
      <c r="C193" s="260">
        <v>20594399</v>
      </c>
      <c r="D193" s="260" t="s">
        <v>116</v>
      </c>
      <c r="E193" s="260">
        <v>10</v>
      </c>
      <c r="F193" s="260" t="s">
        <v>119</v>
      </c>
      <c r="G193" s="260" t="s">
        <v>120</v>
      </c>
      <c r="H193" s="261">
        <v>5500</v>
      </c>
      <c r="I193" s="262">
        <v>34.6</v>
      </c>
      <c r="J193" s="262">
        <v>190300</v>
      </c>
      <c r="K193" s="71" t="s">
        <v>26</v>
      </c>
      <c r="L193" s="7"/>
      <c r="M193" s="7"/>
      <c r="N193" s="8">
        <v>44050</v>
      </c>
      <c r="O193" s="33">
        <f t="shared" si="13"/>
        <v>202008</v>
      </c>
      <c r="P193" s="203">
        <v>44180</v>
      </c>
      <c r="Q193" s="33">
        <f t="shared" si="14"/>
        <v>202012</v>
      </c>
      <c r="R193" s="5"/>
      <c r="S193" s="16" t="s">
        <v>28</v>
      </c>
      <c r="U193" s="5" t="s">
        <v>260</v>
      </c>
    </row>
    <row r="194" spans="1:21" ht="15" hidden="1" x14ac:dyDescent="0.25">
      <c r="A194" s="259" t="s">
        <v>115</v>
      </c>
      <c r="B194" s="260">
        <v>11002550</v>
      </c>
      <c r="C194" s="260">
        <v>20594392</v>
      </c>
      <c r="D194" s="260" t="s">
        <v>116</v>
      </c>
      <c r="E194" s="260">
        <v>10</v>
      </c>
      <c r="F194" s="260" t="s">
        <v>128</v>
      </c>
      <c r="G194" s="260" t="s">
        <v>129</v>
      </c>
      <c r="H194" s="261">
        <v>3600</v>
      </c>
      <c r="I194" s="262">
        <v>31</v>
      </c>
      <c r="J194" s="262">
        <v>111600</v>
      </c>
      <c r="K194" s="71" t="s">
        <v>26</v>
      </c>
      <c r="L194" s="7"/>
      <c r="M194" s="7"/>
      <c r="N194" s="8">
        <v>44050</v>
      </c>
      <c r="O194" s="33">
        <f t="shared" si="13"/>
        <v>202008</v>
      </c>
      <c r="P194" s="203">
        <v>44180</v>
      </c>
      <c r="Q194" s="33">
        <f t="shared" si="14"/>
        <v>202012</v>
      </c>
      <c r="R194" s="5"/>
      <c r="S194" s="16" t="s">
        <v>28</v>
      </c>
      <c r="U194" s="5" t="s">
        <v>261</v>
      </c>
    </row>
    <row r="195" spans="1:21" ht="15" hidden="1" x14ac:dyDescent="0.25">
      <c r="A195" s="259" t="s">
        <v>115</v>
      </c>
      <c r="B195" s="260">
        <v>11002566</v>
      </c>
      <c r="C195" s="260">
        <v>20594408</v>
      </c>
      <c r="D195" s="260" t="s">
        <v>116</v>
      </c>
      <c r="E195" s="260">
        <v>10</v>
      </c>
      <c r="F195" s="260" t="s">
        <v>132</v>
      </c>
      <c r="G195" s="260" t="s">
        <v>133</v>
      </c>
      <c r="H195" s="261">
        <v>3112</v>
      </c>
      <c r="I195" s="262">
        <v>33.200000000000003</v>
      </c>
      <c r="J195" s="262">
        <v>103318.39999999999</v>
      </c>
      <c r="K195" s="71" t="s">
        <v>26</v>
      </c>
      <c r="L195" s="7"/>
      <c r="M195" s="7"/>
      <c r="N195" s="8">
        <v>44050</v>
      </c>
      <c r="O195" s="33">
        <f t="shared" si="13"/>
        <v>202008</v>
      </c>
      <c r="P195" s="203">
        <v>44180</v>
      </c>
      <c r="Q195" s="33">
        <f t="shared" si="14"/>
        <v>202012</v>
      </c>
      <c r="R195" s="5"/>
      <c r="S195" s="16" t="s">
        <v>28</v>
      </c>
      <c r="U195" s="5" t="s">
        <v>262</v>
      </c>
    </row>
    <row r="196" spans="1:21" ht="15" hidden="1" x14ac:dyDescent="0.25">
      <c r="A196" s="259" t="s">
        <v>115</v>
      </c>
      <c r="B196" s="260">
        <v>11002563</v>
      </c>
      <c r="C196" s="260">
        <v>20594405</v>
      </c>
      <c r="D196" s="260" t="s">
        <v>116</v>
      </c>
      <c r="E196" s="260">
        <v>10</v>
      </c>
      <c r="F196" s="260" t="s">
        <v>117</v>
      </c>
      <c r="G196" s="260" t="s">
        <v>118</v>
      </c>
      <c r="H196" s="261">
        <v>4500</v>
      </c>
      <c r="I196" s="261"/>
      <c r="J196" s="261"/>
      <c r="K196" s="71" t="s">
        <v>26</v>
      </c>
      <c r="L196" s="7"/>
      <c r="M196" s="7"/>
      <c r="N196" s="8">
        <v>44053</v>
      </c>
      <c r="O196" s="33">
        <f t="shared" si="13"/>
        <v>202008</v>
      </c>
      <c r="P196" s="203">
        <v>44180</v>
      </c>
      <c r="Q196" s="33">
        <f t="shared" si="14"/>
        <v>202012</v>
      </c>
      <c r="R196" s="5"/>
      <c r="S196" s="16" t="s">
        <v>28</v>
      </c>
      <c r="U196" s="5" t="s">
        <v>263</v>
      </c>
    </row>
    <row r="197" spans="1:21" hidden="1" x14ac:dyDescent="0.2">
      <c r="A197" s="4" t="s">
        <v>55</v>
      </c>
      <c r="B197" s="5">
        <v>11002618</v>
      </c>
      <c r="C197" s="10">
        <v>470456</v>
      </c>
      <c r="D197" s="10" t="s">
        <v>147</v>
      </c>
      <c r="E197" s="5">
        <v>40</v>
      </c>
      <c r="F197" s="5" t="s">
        <v>264</v>
      </c>
      <c r="G197" s="5" t="s">
        <v>265</v>
      </c>
      <c r="H197" s="5">
        <v>2000</v>
      </c>
      <c r="I197" s="5" t="s">
        <v>266</v>
      </c>
      <c r="J197" s="5">
        <v>69000</v>
      </c>
      <c r="K197" s="5" t="s">
        <v>26</v>
      </c>
      <c r="L197" s="5" t="s">
        <v>267</v>
      </c>
      <c r="M197" s="5"/>
      <c r="N197" s="8">
        <v>43934</v>
      </c>
      <c r="O197" s="33">
        <f t="shared" si="13"/>
        <v>202004</v>
      </c>
      <c r="P197" s="8">
        <v>44209</v>
      </c>
      <c r="Q197" s="33">
        <f t="shared" si="14"/>
        <v>202101</v>
      </c>
      <c r="R197" s="1"/>
      <c r="S197" s="16" t="s">
        <v>28</v>
      </c>
      <c r="T197" s="1"/>
    </row>
    <row r="198" spans="1:21" hidden="1" x14ac:dyDescent="0.2">
      <c r="A198" s="4" t="s">
        <v>55</v>
      </c>
      <c r="B198" s="5">
        <v>11002647</v>
      </c>
      <c r="C198" s="10">
        <v>471106</v>
      </c>
      <c r="D198" s="10" t="s">
        <v>147</v>
      </c>
      <c r="E198" s="5">
        <v>40</v>
      </c>
      <c r="F198" s="5" t="s">
        <v>268</v>
      </c>
      <c r="G198" s="5" t="s">
        <v>269</v>
      </c>
      <c r="H198" s="5">
        <v>2000</v>
      </c>
      <c r="I198" s="5" t="s">
        <v>60</v>
      </c>
      <c r="J198" s="5">
        <v>61000</v>
      </c>
      <c r="K198" s="5" t="s">
        <v>26</v>
      </c>
      <c r="L198" s="5" t="s">
        <v>267</v>
      </c>
      <c r="M198" s="5"/>
      <c r="N198" s="8">
        <v>43948</v>
      </c>
      <c r="O198" s="33">
        <f t="shared" si="13"/>
        <v>202004</v>
      </c>
      <c r="P198" s="8">
        <v>44075</v>
      </c>
      <c r="Q198" s="33">
        <f t="shared" si="14"/>
        <v>202009</v>
      </c>
      <c r="R198" s="1"/>
      <c r="S198" s="16" t="s">
        <v>28</v>
      </c>
      <c r="T198" s="1"/>
    </row>
    <row r="199" spans="1:21" hidden="1" x14ac:dyDescent="0.2">
      <c r="A199" s="4" t="s">
        <v>55</v>
      </c>
      <c r="B199" s="5">
        <v>11002647</v>
      </c>
      <c r="C199" s="10">
        <v>471106</v>
      </c>
      <c r="D199" s="10" t="s">
        <v>147</v>
      </c>
      <c r="E199" s="5">
        <v>50</v>
      </c>
      <c r="F199" s="5" t="s">
        <v>268</v>
      </c>
      <c r="G199" s="5" t="s">
        <v>269</v>
      </c>
      <c r="H199" s="5">
        <v>4400</v>
      </c>
      <c r="I199" s="5" t="s">
        <v>60</v>
      </c>
      <c r="J199" s="5">
        <v>134200</v>
      </c>
      <c r="K199" s="5" t="s">
        <v>26</v>
      </c>
      <c r="L199" s="5" t="s">
        <v>267</v>
      </c>
      <c r="M199" s="5"/>
      <c r="N199" s="8">
        <v>43955</v>
      </c>
      <c r="O199" s="33">
        <f t="shared" si="13"/>
        <v>202005</v>
      </c>
      <c r="P199" s="8">
        <v>44075</v>
      </c>
      <c r="Q199" s="33">
        <f t="shared" si="14"/>
        <v>202009</v>
      </c>
      <c r="R199" s="1"/>
      <c r="S199" s="16" t="s">
        <v>28</v>
      </c>
      <c r="T199" s="1"/>
    </row>
    <row r="200" spans="1:21" hidden="1" x14ac:dyDescent="0.2">
      <c r="A200" s="4" t="s">
        <v>55</v>
      </c>
      <c r="B200" s="5">
        <v>11002617</v>
      </c>
      <c r="C200" s="10">
        <v>470455</v>
      </c>
      <c r="D200" s="10" t="s">
        <v>147</v>
      </c>
      <c r="E200" s="5">
        <v>60</v>
      </c>
      <c r="F200" s="5" t="s">
        <v>270</v>
      </c>
      <c r="G200" s="5" t="s">
        <v>271</v>
      </c>
      <c r="H200" s="5">
        <v>3400</v>
      </c>
      <c r="I200" s="5" t="s">
        <v>266</v>
      </c>
      <c r="J200" s="5">
        <v>117300</v>
      </c>
      <c r="K200" s="5" t="s">
        <v>26</v>
      </c>
      <c r="L200" s="5" t="s">
        <v>267</v>
      </c>
      <c r="M200" s="5"/>
      <c r="N200" s="8">
        <v>43950</v>
      </c>
      <c r="O200" s="33">
        <f t="shared" si="13"/>
        <v>202004</v>
      </c>
      <c r="P200" s="8">
        <v>44231</v>
      </c>
      <c r="Q200" s="33">
        <f t="shared" si="14"/>
        <v>202102</v>
      </c>
      <c r="R200" s="1"/>
      <c r="S200" s="16" t="s">
        <v>28</v>
      </c>
      <c r="T200" s="1"/>
    </row>
    <row r="201" spans="1:21" hidden="1" x14ac:dyDescent="0.2">
      <c r="A201" s="4" t="s">
        <v>55</v>
      </c>
      <c r="B201" s="5">
        <v>11002618</v>
      </c>
      <c r="C201" s="10">
        <v>470456</v>
      </c>
      <c r="D201" s="10" t="s">
        <v>147</v>
      </c>
      <c r="E201" s="5">
        <v>50</v>
      </c>
      <c r="F201" s="5" t="s">
        <v>264</v>
      </c>
      <c r="G201" s="5" t="s">
        <v>265</v>
      </c>
      <c r="H201" s="5">
        <v>2000</v>
      </c>
      <c r="I201" s="5" t="s">
        <v>266</v>
      </c>
      <c r="J201" s="5">
        <v>69000</v>
      </c>
      <c r="K201" s="5" t="s">
        <v>26</v>
      </c>
      <c r="L201" s="5" t="s">
        <v>267</v>
      </c>
      <c r="M201" s="5"/>
      <c r="N201" s="8">
        <v>43955</v>
      </c>
      <c r="O201" s="33">
        <f t="shared" si="13"/>
        <v>202005</v>
      </c>
      <c r="P201" s="8">
        <v>44281</v>
      </c>
      <c r="Q201" s="33">
        <f t="shared" si="14"/>
        <v>202103</v>
      </c>
      <c r="R201" s="1"/>
      <c r="S201" s="16" t="s">
        <v>28</v>
      </c>
      <c r="T201" s="1"/>
    </row>
    <row r="202" spans="1:21" hidden="1" x14ac:dyDescent="0.2">
      <c r="A202" s="4" t="s">
        <v>55</v>
      </c>
      <c r="B202" s="5">
        <v>11002619</v>
      </c>
      <c r="C202" s="10">
        <v>470458</v>
      </c>
      <c r="D202" s="10" t="s">
        <v>147</v>
      </c>
      <c r="E202" s="5">
        <v>60</v>
      </c>
      <c r="F202" s="5" t="s">
        <v>272</v>
      </c>
      <c r="G202" s="5" t="s">
        <v>273</v>
      </c>
      <c r="H202" s="5">
        <v>1300</v>
      </c>
      <c r="I202" s="5" t="s">
        <v>274</v>
      </c>
      <c r="J202" s="5">
        <v>40300</v>
      </c>
      <c r="K202" s="5" t="s">
        <v>26</v>
      </c>
      <c r="L202" s="5" t="s">
        <v>267</v>
      </c>
      <c r="M202" s="5"/>
      <c r="N202" s="8">
        <v>43940</v>
      </c>
      <c r="O202" s="33">
        <f t="shared" si="13"/>
        <v>202004</v>
      </c>
      <c r="P202" s="8">
        <v>44757</v>
      </c>
      <c r="Q202" s="33">
        <f t="shared" si="14"/>
        <v>202207</v>
      </c>
      <c r="R202" s="1"/>
      <c r="S202" s="16" t="s">
        <v>28</v>
      </c>
      <c r="T202" s="1"/>
    </row>
    <row r="203" spans="1:21" hidden="1" x14ac:dyDescent="0.2">
      <c r="A203" s="4" t="s">
        <v>55</v>
      </c>
      <c r="B203" s="5">
        <v>11002647</v>
      </c>
      <c r="C203" s="10">
        <v>471106</v>
      </c>
      <c r="D203" s="10" t="s">
        <v>147</v>
      </c>
      <c r="E203" s="5">
        <v>60</v>
      </c>
      <c r="F203" s="5" t="s">
        <v>268</v>
      </c>
      <c r="G203" s="5" t="s">
        <v>269</v>
      </c>
      <c r="H203" s="5">
        <v>4400</v>
      </c>
      <c r="I203" s="5" t="s">
        <v>60</v>
      </c>
      <c r="J203" s="5">
        <v>134200</v>
      </c>
      <c r="K203" s="5" t="s">
        <v>26</v>
      </c>
      <c r="L203" s="5" t="s">
        <v>267</v>
      </c>
      <c r="M203" s="5"/>
      <c r="N203" s="8">
        <v>43965</v>
      </c>
      <c r="O203" s="33">
        <f t="shared" si="13"/>
        <v>202005</v>
      </c>
      <c r="P203" s="8">
        <v>44127</v>
      </c>
      <c r="Q203" s="33">
        <f t="shared" si="14"/>
        <v>202010</v>
      </c>
      <c r="R203" s="1"/>
      <c r="S203" s="16" t="s">
        <v>28</v>
      </c>
      <c r="T203" s="1"/>
    </row>
    <row r="204" spans="1:21" hidden="1" x14ac:dyDescent="0.2">
      <c r="A204" s="4" t="s">
        <v>55</v>
      </c>
      <c r="B204" s="5">
        <v>11002617</v>
      </c>
      <c r="C204" s="10">
        <v>470455</v>
      </c>
      <c r="D204" s="10" t="s">
        <v>147</v>
      </c>
      <c r="E204" s="5">
        <v>70</v>
      </c>
      <c r="F204" s="5" t="s">
        <v>270</v>
      </c>
      <c r="G204" s="5" t="s">
        <v>271</v>
      </c>
      <c r="H204" s="5">
        <v>3400</v>
      </c>
      <c r="I204" s="5" t="s">
        <v>266</v>
      </c>
      <c r="J204" s="5">
        <v>117300</v>
      </c>
      <c r="K204" s="5" t="s">
        <v>26</v>
      </c>
      <c r="L204" s="5" t="s">
        <v>267</v>
      </c>
      <c r="M204" s="5"/>
      <c r="N204" s="8">
        <v>43966</v>
      </c>
      <c r="O204" s="33">
        <f t="shared" si="13"/>
        <v>202005</v>
      </c>
      <c r="P204" s="8">
        <v>44314</v>
      </c>
      <c r="Q204" s="33">
        <f t="shared" si="14"/>
        <v>202104</v>
      </c>
      <c r="R204" s="1"/>
      <c r="S204" s="16" t="s">
        <v>28</v>
      </c>
      <c r="T204" s="1"/>
    </row>
    <row r="205" spans="1:21" hidden="1" x14ac:dyDescent="0.2">
      <c r="A205" s="4" t="s">
        <v>55</v>
      </c>
      <c r="B205" s="5">
        <v>11002720</v>
      </c>
      <c r="C205" s="10">
        <v>476630</v>
      </c>
      <c r="D205" s="10" t="s">
        <v>147</v>
      </c>
      <c r="E205" s="5">
        <v>10</v>
      </c>
      <c r="F205" s="5">
        <v>444740</v>
      </c>
      <c r="G205" s="5" t="s">
        <v>275</v>
      </c>
      <c r="H205" s="5">
        <v>430</v>
      </c>
      <c r="I205" s="5" t="s">
        <v>276</v>
      </c>
      <c r="J205" s="5">
        <v>12169</v>
      </c>
      <c r="K205" s="5" t="s">
        <v>26</v>
      </c>
      <c r="L205" s="5" t="s">
        <v>267</v>
      </c>
      <c r="M205" s="5"/>
      <c r="N205" s="8">
        <v>43782</v>
      </c>
      <c r="O205" s="33">
        <f t="shared" si="13"/>
        <v>201911</v>
      </c>
      <c r="P205" s="8">
        <v>44351</v>
      </c>
      <c r="Q205" s="33">
        <f t="shared" si="14"/>
        <v>202106</v>
      </c>
      <c r="R205" s="1"/>
      <c r="S205" s="16" t="s">
        <v>28</v>
      </c>
      <c r="T205" s="1"/>
      <c r="U205" s="14" t="s">
        <v>277</v>
      </c>
    </row>
    <row r="206" spans="1:21" hidden="1" x14ac:dyDescent="0.2">
      <c r="A206" s="4" t="s">
        <v>55</v>
      </c>
      <c r="B206" s="5">
        <v>11002619</v>
      </c>
      <c r="C206" s="10">
        <v>470458</v>
      </c>
      <c r="D206" s="10" t="s">
        <v>147</v>
      </c>
      <c r="E206" s="5">
        <v>70</v>
      </c>
      <c r="F206" s="5" t="s">
        <v>272</v>
      </c>
      <c r="G206" s="5" t="s">
        <v>273</v>
      </c>
      <c r="H206" s="5">
        <v>2100</v>
      </c>
      <c r="I206" s="5" t="s">
        <v>274</v>
      </c>
      <c r="J206" s="5">
        <v>65100</v>
      </c>
      <c r="K206" s="204" t="s">
        <v>278</v>
      </c>
      <c r="L206" s="5" t="s">
        <v>267</v>
      </c>
      <c r="M206" s="5"/>
      <c r="N206" s="8">
        <v>43989</v>
      </c>
      <c r="O206" s="33">
        <f t="shared" si="13"/>
        <v>202006</v>
      </c>
      <c r="P206" s="8" t="s">
        <v>278</v>
      </c>
      <c r="Q206" s="33"/>
      <c r="R206" s="1"/>
      <c r="S206" s="16" t="s">
        <v>28</v>
      </c>
      <c r="T206" s="1"/>
    </row>
    <row r="207" spans="1:21" hidden="1" x14ac:dyDescent="0.2">
      <c r="A207" s="4" t="s">
        <v>55</v>
      </c>
      <c r="B207" s="5">
        <v>11002618</v>
      </c>
      <c r="C207" s="10">
        <v>470456</v>
      </c>
      <c r="D207" s="10" t="s">
        <v>147</v>
      </c>
      <c r="E207" s="5">
        <v>60</v>
      </c>
      <c r="F207" s="5" t="s">
        <v>264</v>
      </c>
      <c r="G207" s="5" t="s">
        <v>265</v>
      </c>
      <c r="H207" s="5">
        <v>2000</v>
      </c>
      <c r="I207" s="5" t="s">
        <v>266</v>
      </c>
      <c r="J207" s="5">
        <v>69000</v>
      </c>
      <c r="K207" s="5" t="s">
        <v>26</v>
      </c>
      <c r="L207" s="5" t="s">
        <v>267</v>
      </c>
      <c r="M207" s="5"/>
      <c r="N207" s="8">
        <v>43997</v>
      </c>
      <c r="O207" s="33">
        <f t="shared" si="13"/>
        <v>202006</v>
      </c>
      <c r="P207" s="8">
        <v>44372</v>
      </c>
      <c r="Q207" s="33">
        <f t="shared" si="14"/>
        <v>202106</v>
      </c>
      <c r="R207" s="1"/>
      <c r="S207" s="16" t="s">
        <v>28</v>
      </c>
      <c r="T207" s="1"/>
    </row>
    <row r="208" spans="1:21" hidden="1" x14ac:dyDescent="0.2">
      <c r="A208" s="4" t="s">
        <v>55</v>
      </c>
      <c r="B208" s="5">
        <v>11002647</v>
      </c>
      <c r="C208" s="10">
        <v>471106</v>
      </c>
      <c r="D208" s="10" t="s">
        <v>147</v>
      </c>
      <c r="E208" s="5">
        <v>70</v>
      </c>
      <c r="F208" s="5" t="s">
        <v>268</v>
      </c>
      <c r="G208" s="5" t="s">
        <v>269</v>
      </c>
      <c r="H208" s="5">
        <v>5700</v>
      </c>
      <c r="I208" s="5" t="s">
        <v>60</v>
      </c>
      <c r="J208" s="5">
        <v>173850</v>
      </c>
      <c r="K208" s="5" t="s">
        <v>26</v>
      </c>
      <c r="L208" s="5" t="s">
        <v>267</v>
      </c>
      <c r="M208" s="5"/>
      <c r="N208" s="8">
        <v>44072</v>
      </c>
      <c r="O208" s="33">
        <f t="shared" si="13"/>
        <v>202008</v>
      </c>
      <c r="P208" s="8">
        <v>44237</v>
      </c>
      <c r="Q208" s="33">
        <f t="shared" si="14"/>
        <v>202102</v>
      </c>
      <c r="R208" s="1"/>
      <c r="S208" s="16" t="s">
        <v>28</v>
      </c>
      <c r="T208" s="1"/>
    </row>
    <row r="209" spans="1:22" hidden="1" x14ac:dyDescent="0.2">
      <c r="A209" s="4" t="s">
        <v>55</v>
      </c>
      <c r="B209" s="5">
        <v>11002617</v>
      </c>
      <c r="C209" s="10">
        <v>470455</v>
      </c>
      <c r="D209" s="10" t="s">
        <v>147</v>
      </c>
      <c r="E209" s="5">
        <v>80</v>
      </c>
      <c r="F209" s="5" t="s">
        <v>270</v>
      </c>
      <c r="G209" s="5" t="s">
        <v>271</v>
      </c>
      <c r="H209" s="5">
        <v>1700</v>
      </c>
      <c r="I209" s="5" t="s">
        <v>266</v>
      </c>
      <c r="J209" s="5">
        <v>58650</v>
      </c>
      <c r="K209" s="5" t="s">
        <v>26</v>
      </c>
      <c r="L209" s="5" t="s">
        <v>267</v>
      </c>
      <c r="M209" s="5"/>
      <c r="N209" s="8">
        <v>44020</v>
      </c>
      <c r="O209" s="33">
        <f t="shared" si="13"/>
        <v>202007</v>
      </c>
      <c r="P209" s="8">
        <v>44372</v>
      </c>
      <c r="Q209" s="33">
        <f t="shared" si="14"/>
        <v>202106</v>
      </c>
      <c r="R209" s="1"/>
      <c r="S209" s="16" t="s">
        <v>28</v>
      </c>
      <c r="T209" s="1"/>
    </row>
    <row r="210" spans="1:22" hidden="1" x14ac:dyDescent="0.2">
      <c r="A210" s="4" t="s">
        <v>55</v>
      </c>
      <c r="B210" s="5">
        <v>11002618</v>
      </c>
      <c r="C210" s="10">
        <v>470456</v>
      </c>
      <c r="D210" s="10" t="s">
        <v>147</v>
      </c>
      <c r="E210" s="5">
        <v>70</v>
      </c>
      <c r="F210" s="5" t="s">
        <v>264</v>
      </c>
      <c r="G210" s="5" t="s">
        <v>265</v>
      </c>
      <c r="H210" s="5">
        <v>2500</v>
      </c>
      <c r="I210" s="5" t="s">
        <v>266</v>
      </c>
      <c r="J210" s="5">
        <v>86250</v>
      </c>
      <c r="K210" s="5" t="s">
        <v>26</v>
      </c>
      <c r="L210" s="5" t="s">
        <v>267</v>
      </c>
      <c r="M210" s="5"/>
      <c r="N210" s="8">
        <v>44060</v>
      </c>
      <c r="O210" s="33">
        <f t="shared" si="13"/>
        <v>202008</v>
      </c>
      <c r="P210" s="8">
        <v>44463</v>
      </c>
      <c r="Q210" s="33">
        <f t="shared" si="14"/>
        <v>202109</v>
      </c>
      <c r="R210" s="1"/>
      <c r="S210" s="16" t="s">
        <v>28</v>
      </c>
      <c r="T210" s="1"/>
    </row>
    <row r="211" spans="1:22" hidden="1" x14ac:dyDescent="0.2">
      <c r="A211" s="4" t="s">
        <v>55</v>
      </c>
      <c r="B211" s="5">
        <v>11002617</v>
      </c>
      <c r="C211" s="10">
        <v>470455</v>
      </c>
      <c r="D211" s="10" t="s">
        <v>147</v>
      </c>
      <c r="E211" s="5">
        <v>90</v>
      </c>
      <c r="F211" s="5" t="s">
        <v>270</v>
      </c>
      <c r="G211" s="5" t="s">
        <v>271</v>
      </c>
      <c r="H211" s="5">
        <v>850</v>
      </c>
      <c r="I211" s="5" t="s">
        <v>266</v>
      </c>
      <c r="J211" s="5">
        <v>29325</v>
      </c>
      <c r="K211" s="5" t="s">
        <v>26</v>
      </c>
      <c r="L211" s="5" t="s">
        <v>267</v>
      </c>
      <c r="M211" s="5"/>
      <c r="N211" s="8">
        <v>44071</v>
      </c>
      <c r="O211" s="33">
        <f t="shared" si="13"/>
        <v>202008</v>
      </c>
      <c r="P211" s="8">
        <v>44435</v>
      </c>
      <c r="Q211" s="33">
        <f t="shared" si="14"/>
        <v>202108</v>
      </c>
      <c r="R211" s="1"/>
      <c r="S211" s="16" t="s">
        <v>28</v>
      </c>
      <c r="T211" s="1"/>
    </row>
    <row r="212" spans="1:22" hidden="1" x14ac:dyDescent="0.2">
      <c r="A212" s="4" t="s">
        <v>55</v>
      </c>
      <c r="B212" s="5">
        <v>11002617</v>
      </c>
      <c r="C212" s="10">
        <v>470455</v>
      </c>
      <c r="D212" s="10" t="s">
        <v>147</v>
      </c>
      <c r="E212" s="5">
        <v>100</v>
      </c>
      <c r="F212" s="5" t="s">
        <v>270</v>
      </c>
      <c r="G212" s="5" t="s">
        <v>271</v>
      </c>
      <c r="H212" s="5">
        <v>1700</v>
      </c>
      <c r="I212" s="5" t="s">
        <v>266</v>
      </c>
      <c r="J212" s="5">
        <v>58650</v>
      </c>
      <c r="K212" s="5" t="s">
        <v>26</v>
      </c>
      <c r="L212" s="5" t="s">
        <v>267</v>
      </c>
      <c r="M212" s="5"/>
      <c r="N212" s="8">
        <v>44071</v>
      </c>
      <c r="O212" s="33">
        <f t="shared" si="13"/>
        <v>202008</v>
      </c>
      <c r="P212" s="8">
        <v>44456</v>
      </c>
      <c r="Q212" s="33">
        <f t="shared" si="14"/>
        <v>202109</v>
      </c>
      <c r="R212" s="1"/>
      <c r="S212" s="16" t="s">
        <v>28</v>
      </c>
      <c r="T212" s="1"/>
    </row>
    <row r="213" spans="1:22" hidden="1" x14ac:dyDescent="0.2">
      <c r="A213" s="4" t="s">
        <v>55</v>
      </c>
      <c r="B213" s="5">
        <v>11002647</v>
      </c>
      <c r="C213" s="10">
        <v>471106</v>
      </c>
      <c r="D213" s="10" t="s">
        <v>147</v>
      </c>
      <c r="E213" s="5">
        <v>80</v>
      </c>
      <c r="F213" s="5" t="s">
        <v>268</v>
      </c>
      <c r="G213" s="5" t="s">
        <v>269</v>
      </c>
      <c r="H213" s="5">
        <v>5690</v>
      </c>
      <c r="I213" s="5" t="s">
        <v>60</v>
      </c>
      <c r="J213" s="5">
        <v>173545</v>
      </c>
      <c r="K213" s="5" t="s">
        <v>26</v>
      </c>
      <c r="L213" s="5" t="s">
        <v>267</v>
      </c>
      <c r="M213" s="5"/>
      <c r="N213" s="8">
        <v>44090</v>
      </c>
      <c r="O213" s="33">
        <f t="shared" si="13"/>
        <v>202009</v>
      </c>
      <c r="P213" s="8">
        <v>44322</v>
      </c>
      <c r="Q213" s="33">
        <f t="shared" si="14"/>
        <v>202105</v>
      </c>
      <c r="R213" s="1"/>
      <c r="S213" s="16" t="s">
        <v>28</v>
      </c>
      <c r="T213" s="1"/>
    </row>
    <row r="214" spans="1:22" hidden="1" x14ac:dyDescent="0.2">
      <c r="A214" s="4" t="s">
        <v>55</v>
      </c>
      <c r="B214" s="5">
        <v>11002619</v>
      </c>
      <c r="C214" s="10">
        <v>470458</v>
      </c>
      <c r="D214" s="10" t="s">
        <v>147</v>
      </c>
      <c r="E214" s="5">
        <v>80</v>
      </c>
      <c r="F214" s="5" t="s">
        <v>272</v>
      </c>
      <c r="G214" s="5" t="s">
        <v>273</v>
      </c>
      <c r="H214" s="5">
        <v>2100</v>
      </c>
      <c r="I214" s="5" t="s">
        <v>274</v>
      </c>
      <c r="J214" s="5">
        <v>65100</v>
      </c>
      <c r="K214" s="204" t="s">
        <v>278</v>
      </c>
      <c r="L214" s="5" t="s">
        <v>267</v>
      </c>
      <c r="M214" s="5"/>
      <c r="N214" s="8">
        <v>44066</v>
      </c>
      <c r="O214" s="33">
        <f t="shared" si="13"/>
        <v>202008</v>
      </c>
      <c r="P214" s="8" t="s">
        <v>278</v>
      </c>
      <c r="Q214" s="33"/>
      <c r="R214" s="1"/>
      <c r="S214" s="16" t="s">
        <v>28</v>
      </c>
      <c r="T214" s="1"/>
    </row>
    <row r="215" spans="1:22" hidden="1" x14ac:dyDescent="0.2">
      <c r="A215" s="4" t="s">
        <v>55</v>
      </c>
      <c r="B215" s="5">
        <v>11002617</v>
      </c>
      <c r="C215" s="10">
        <v>470455</v>
      </c>
      <c r="D215" s="10" t="s">
        <v>147</v>
      </c>
      <c r="E215" s="5">
        <v>110</v>
      </c>
      <c r="F215" s="5" t="s">
        <v>270</v>
      </c>
      <c r="G215" s="5" t="s">
        <v>271</v>
      </c>
      <c r="H215" s="5">
        <v>1300</v>
      </c>
      <c r="I215" s="5" t="s">
        <v>266</v>
      </c>
      <c r="J215" s="5">
        <v>44850</v>
      </c>
      <c r="K215" s="5" t="s">
        <v>26</v>
      </c>
      <c r="L215" s="5" t="s">
        <v>267</v>
      </c>
      <c r="M215" s="5"/>
      <c r="N215" s="8">
        <v>44099</v>
      </c>
      <c r="O215" s="33">
        <f t="shared" si="13"/>
        <v>202009</v>
      </c>
      <c r="P215" s="8">
        <v>44476</v>
      </c>
      <c r="Q215" s="33">
        <f t="shared" si="14"/>
        <v>202110</v>
      </c>
      <c r="R215" s="1"/>
      <c r="S215" s="16" t="s">
        <v>28</v>
      </c>
      <c r="T215" s="1"/>
    </row>
    <row r="216" spans="1:22" hidden="1" x14ac:dyDescent="0.2">
      <c r="A216" s="4" t="s">
        <v>55</v>
      </c>
      <c r="B216" s="5">
        <v>11002618</v>
      </c>
      <c r="C216" s="10">
        <v>470456</v>
      </c>
      <c r="D216" s="10" t="s">
        <v>147</v>
      </c>
      <c r="E216" s="5">
        <v>80</v>
      </c>
      <c r="F216" s="5" t="s">
        <v>264</v>
      </c>
      <c r="G216" s="5" t="s">
        <v>265</v>
      </c>
      <c r="H216" s="5">
        <v>2000</v>
      </c>
      <c r="I216" s="5" t="s">
        <v>266</v>
      </c>
      <c r="J216" s="5">
        <v>69000</v>
      </c>
      <c r="K216" s="5" t="s">
        <v>26</v>
      </c>
      <c r="L216" s="5" t="s">
        <v>267</v>
      </c>
      <c r="M216" s="5"/>
      <c r="N216" s="8">
        <v>44105</v>
      </c>
      <c r="O216" s="33">
        <f t="shared" si="13"/>
        <v>202010</v>
      </c>
      <c r="P216" s="8">
        <v>44490</v>
      </c>
      <c r="Q216" s="33">
        <f t="shared" si="14"/>
        <v>202110</v>
      </c>
      <c r="R216" s="1"/>
      <c r="S216" s="16" t="s">
        <v>28</v>
      </c>
      <c r="T216" s="1"/>
    </row>
    <row r="217" spans="1:22" hidden="1" x14ac:dyDescent="0.2">
      <c r="A217" s="4" t="s">
        <v>55</v>
      </c>
      <c r="B217" s="5">
        <v>11002617</v>
      </c>
      <c r="C217" s="10">
        <v>470455</v>
      </c>
      <c r="D217" s="10" t="s">
        <v>147</v>
      </c>
      <c r="E217" s="5">
        <v>120</v>
      </c>
      <c r="F217" s="5" t="s">
        <v>270</v>
      </c>
      <c r="G217" s="5" t="s">
        <v>271</v>
      </c>
      <c r="H217" s="5">
        <v>5850</v>
      </c>
      <c r="I217" s="5" t="s">
        <v>266</v>
      </c>
      <c r="J217" s="5">
        <v>201825</v>
      </c>
      <c r="K217" s="5" t="s">
        <v>26</v>
      </c>
      <c r="L217" s="5" t="s">
        <v>267</v>
      </c>
      <c r="M217" s="5"/>
      <c r="N217" s="8">
        <v>44120</v>
      </c>
      <c r="O217" s="33">
        <f t="shared" si="13"/>
        <v>202010</v>
      </c>
      <c r="P217" s="8">
        <v>44491</v>
      </c>
      <c r="Q217" s="33">
        <f t="shared" si="14"/>
        <v>202110</v>
      </c>
      <c r="R217" s="1"/>
      <c r="S217" s="16" t="s">
        <v>28</v>
      </c>
      <c r="T217" s="1"/>
    </row>
    <row r="218" spans="1:22" hidden="1" x14ac:dyDescent="0.2">
      <c r="A218" s="4" t="s">
        <v>55</v>
      </c>
      <c r="B218" s="5">
        <v>11002619</v>
      </c>
      <c r="C218" s="10">
        <v>470458</v>
      </c>
      <c r="D218" s="10" t="s">
        <v>147</v>
      </c>
      <c r="E218" s="5">
        <v>90</v>
      </c>
      <c r="F218" s="5" t="s">
        <v>272</v>
      </c>
      <c r="G218" s="5" t="s">
        <v>273</v>
      </c>
      <c r="H218" s="5">
        <v>1000</v>
      </c>
      <c r="I218" s="5" t="s">
        <v>274</v>
      </c>
      <c r="J218" s="5">
        <v>31000</v>
      </c>
      <c r="K218" s="204" t="s">
        <v>278</v>
      </c>
      <c r="L218" s="5" t="s">
        <v>267</v>
      </c>
      <c r="M218" s="5"/>
      <c r="N218" s="8">
        <v>44109</v>
      </c>
      <c r="O218" s="33">
        <f t="shared" si="13"/>
        <v>202010</v>
      </c>
      <c r="P218" s="8" t="s">
        <v>278</v>
      </c>
      <c r="Q218" s="33"/>
      <c r="R218" s="1"/>
      <c r="S218" s="16" t="s">
        <v>28</v>
      </c>
      <c r="T218" s="1"/>
    </row>
    <row r="219" spans="1:22" hidden="1" x14ac:dyDescent="0.2">
      <c r="A219" s="4" t="s">
        <v>55</v>
      </c>
      <c r="B219" s="5">
        <v>11002618</v>
      </c>
      <c r="C219" s="10">
        <v>470456</v>
      </c>
      <c r="D219" s="10" t="s">
        <v>147</v>
      </c>
      <c r="E219" s="5">
        <v>90</v>
      </c>
      <c r="F219" s="5" t="s">
        <v>264</v>
      </c>
      <c r="G219" s="5" t="s">
        <v>265</v>
      </c>
      <c r="H219" s="5">
        <v>1168</v>
      </c>
      <c r="I219" s="5" t="s">
        <v>266</v>
      </c>
      <c r="J219" s="5">
        <v>40296</v>
      </c>
      <c r="K219" s="5" t="s">
        <v>26</v>
      </c>
      <c r="L219" s="5" t="s">
        <v>267</v>
      </c>
      <c r="M219" s="5"/>
      <c r="N219" s="8">
        <v>44139</v>
      </c>
      <c r="O219" s="33">
        <f t="shared" si="13"/>
        <v>202011</v>
      </c>
      <c r="P219" s="8">
        <v>44587</v>
      </c>
      <c r="Q219" s="33">
        <f t="shared" si="14"/>
        <v>202201</v>
      </c>
      <c r="R219" s="1"/>
      <c r="S219" s="16" t="s">
        <v>28</v>
      </c>
      <c r="T219" s="1"/>
    </row>
    <row r="220" spans="1:22" hidden="1" x14ac:dyDescent="0.2">
      <c r="A220" s="4" t="s">
        <v>55</v>
      </c>
      <c r="B220" s="5">
        <v>11002647</v>
      </c>
      <c r="C220" s="10">
        <v>471106</v>
      </c>
      <c r="D220" s="10" t="s">
        <v>147</v>
      </c>
      <c r="E220" s="5">
        <v>90</v>
      </c>
      <c r="F220" s="5" t="s">
        <v>268</v>
      </c>
      <c r="G220" s="5" t="s">
        <v>269</v>
      </c>
      <c r="H220" s="5">
        <v>4400</v>
      </c>
      <c r="I220" s="5" t="s">
        <v>60</v>
      </c>
      <c r="J220" s="5">
        <v>134200</v>
      </c>
      <c r="K220" s="5" t="s">
        <v>26</v>
      </c>
      <c r="L220" s="5" t="s">
        <v>267</v>
      </c>
      <c r="M220" s="5"/>
      <c r="N220" s="8">
        <v>44147</v>
      </c>
      <c r="O220" s="33">
        <f t="shared" si="13"/>
        <v>202011</v>
      </c>
      <c r="P220" s="8">
        <v>44424</v>
      </c>
      <c r="Q220" s="33">
        <f t="shared" si="14"/>
        <v>202108</v>
      </c>
      <c r="R220" s="1"/>
      <c r="S220" s="16" t="s">
        <v>28</v>
      </c>
      <c r="T220" s="1"/>
    </row>
    <row r="221" spans="1:22" hidden="1" x14ac:dyDescent="0.2">
      <c r="A221" s="4" t="s">
        <v>55</v>
      </c>
      <c r="B221" s="5">
        <v>11002619</v>
      </c>
      <c r="C221" s="10">
        <v>470458</v>
      </c>
      <c r="D221" s="10" t="s">
        <v>147</v>
      </c>
      <c r="E221" s="5">
        <v>100</v>
      </c>
      <c r="F221" s="5" t="s">
        <v>272</v>
      </c>
      <c r="G221" s="5" t="s">
        <v>273</v>
      </c>
      <c r="H221" s="5">
        <v>2100</v>
      </c>
      <c r="I221" s="5" t="s">
        <v>274</v>
      </c>
      <c r="J221" s="5">
        <v>65100</v>
      </c>
      <c r="K221" s="204" t="s">
        <v>278</v>
      </c>
      <c r="L221" s="5" t="s">
        <v>267</v>
      </c>
      <c r="M221" s="5"/>
      <c r="N221" s="8">
        <v>44149</v>
      </c>
      <c r="O221" s="33">
        <f t="shared" si="13"/>
        <v>202011</v>
      </c>
      <c r="P221" s="8" t="s">
        <v>278</v>
      </c>
      <c r="Q221" s="33"/>
      <c r="R221" s="1"/>
      <c r="S221" s="16" t="s">
        <v>28</v>
      </c>
      <c r="T221" s="1"/>
    </row>
    <row r="222" spans="1:22" hidden="1" x14ac:dyDescent="0.2">
      <c r="A222" s="4" t="s">
        <v>55</v>
      </c>
      <c r="B222" s="5">
        <v>11002618</v>
      </c>
      <c r="C222" s="10">
        <v>470456</v>
      </c>
      <c r="D222" s="10" t="s">
        <v>147</v>
      </c>
      <c r="E222" s="5">
        <v>100</v>
      </c>
      <c r="F222" s="5" t="s">
        <v>264</v>
      </c>
      <c r="G222" s="5" t="s">
        <v>265</v>
      </c>
      <c r="H222" s="5">
        <v>2000</v>
      </c>
      <c r="I222" s="5" t="s">
        <v>266</v>
      </c>
      <c r="J222" s="5">
        <v>69000</v>
      </c>
      <c r="K222" s="5" t="s">
        <v>26</v>
      </c>
      <c r="L222" s="5" t="s">
        <v>267</v>
      </c>
      <c r="M222" s="5"/>
      <c r="N222" s="8">
        <v>44177</v>
      </c>
      <c r="O222" s="33">
        <f t="shared" si="13"/>
        <v>202012</v>
      </c>
      <c r="P222" s="8">
        <v>44603</v>
      </c>
      <c r="Q222" s="33">
        <f t="shared" si="14"/>
        <v>202202</v>
      </c>
      <c r="R222" s="1"/>
      <c r="S222" s="16" t="s">
        <v>28</v>
      </c>
      <c r="T222" s="1"/>
    </row>
    <row r="223" spans="1:22" hidden="1" x14ac:dyDescent="0.2">
      <c r="A223" s="9" t="s">
        <v>55</v>
      </c>
      <c r="B223" s="205">
        <v>11002619</v>
      </c>
      <c r="C223" s="206">
        <v>470458</v>
      </c>
      <c r="D223" s="206" t="s">
        <v>147</v>
      </c>
      <c r="E223" s="205">
        <v>110</v>
      </c>
      <c r="F223" s="205" t="s">
        <v>272</v>
      </c>
      <c r="G223" s="205" t="s">
        <v>273</v>
      </c>
      <c r="H223" s="205">
        <v>2100</v>
      </c>
      <c r="I223" s="205" t="s">
        <v>274</v>
      </c>
      <c r="J223" s="205">
        <v>65100</v>
      </c>
      <c r="K223" s="227" t="s">
        <v>278</v>
      </c>
      <c r="L223" s="205" t="s">
        <v>267</v>
      </c>
      <c r="M223" s="205"/>
      <c r="N223" s="207">
        <v>44171</v>
      </c>
      <c r="O223" s="33">
        <f t="shared" si="13"/>
        <v>202012</v>
      </c>
      <c r="P223" s="207" t="s">
        <v>278</v>
      </c>
      <c r="Q223" s="33"/>
      <c r="R223" s="1"/>
      <c r="S223" s="16" t="s">
        <v>28</v>
      </c>
      <c r="T223" s="1"/>
    </row>
    <row r="224" spans="1:22" ht="15" hidden="1" x14ac:dyDescent="0.25">
      <c r="A224" s="117" t="s">
        <v>55</v>
      </c>
      <c r="B224" s="120"/>
      <c r="C224" s="123" t="s">
        <v>279</v>
      </c>
      <c r="D224" s="208" t="s">
        <v>57</v>
      </c>
      <c r="E224" s="129">
        <v>1</v>
      </c>
      <c r="F224" s="124" t="s">
        <v>280</v>
      </c>
      <c r="G224" s="132" t="s">
        <v>281</v>
      </c>
      <c r="H224" s="123">
        <v>5500</v>
      </c>
      <c r="I224" s="123">
        <v>31.5</v>
      </c>
      <c r="J224" s="4">
        <f>H224*I224</f>
        <v>173250</v>
      </c>
      <c r="K224" s="139" t="s">
        <v>26</v>
      </c>
      <c r="L224" s="127"/>
      <c r="M224" s="143"/>
      <c r="N224" s="145">
        <v>44210</v>
      </c>
      <c r="O224" s="149" t="str">
        <f>YEAR(N224)&amp;"-"&amp;TEXT(MONTH(N224),"00")</f>
        <v>2021-01</v>
      </c>
      <c r="P224" s="151">
        <v>44518</v>
      </c>
      <c r="Q224" s="149" t="str">
        <f>YEAR(P224)&amp;"-"&amp;TEXT(MONTH(P224),"00")</f>
        <v>2021-11</v>
      </c>
      <c r="R224" s="127"/>
      <c r="S224" s="212" t="s">
        <v>28</v>
      </c>
      <c r="T224" s="181" t="s">
        <v>64</v>
      </c>
      <c r="U224" s="213" t="s">
        <v>282</v>
      </c>
      <c r="V224" s="214" t="s">
        <v>180</v>
      </c>
    </row>
    <row r="225" spans="1:22" ht="15" hidden="1" x14ac:dyDescent="0.25">
      <c r="A225" s="117" t="s">
        <v>55</v>
      </c>
      <c r="B225" s="120"/>
      <c r="C225" s="123" t="s">
        <v>283</v>
      </c>
      <c r="D225" s="208" t="s">
        <v>57</v>
      </c>
      <c r="E225" s="129">
        <v>1</v>
      </c>
      <c r="F225" s="124" t="s">
        <v>280</v>
      </c>
      <c r="G225" s="132" t="s">
        <v>281</v>
      </c>
      <c r="H225" s="123">
        <v>5500</v>
      </c>
      <c r="I225" s="123">
        <v>31.5</v>
      </c>
      <c r="J225" s="4">
        <f>H225*I225</f>
        <v>173250</v>
      </c>
      <c r="K225" s="139" t="s">
        <v>26</v>
      </c>
      <c r="L225" s="127"/>
      <c r="M225" s="143"/>
      <c r="N225" s="145">
        <v>44126</v>
      </c>
      <c r="O225" s="149" t="str">
        <f>YEAR(N225)&amp;"-"&amp;TEXT(MONTH(N225),"00")</f>
        <v>2020-10</v>
      </c>
      <c r="P225" s="151">
        <v>44455</v>
      </c>
      <c r="Q225" s="149" t="str">
        <f>YEAR(P225)&amp;"-"&amp;TEXT(MONTH(P225),"00")</f>
        <v>2021-09</v>
      </c>
      <c r="R225" s="127"/>
      <c r="S225" s="212" t="s">
        <v>28</v>
      </c>
      <c r="T225" s="181" t="s">
        <v>64</v>
      </c>
      <c r="U225" s="213" t="s">
        <v>282</v>
      </c>
      <c r="V225" s="214" t="s">
        <v>180</v>
      </c>
    </row>
    <row r="226" spans="1:22" ht="15" x14ac:dyDescent="0.25">
      <c r="A226" s="117"/>
      <c r="B226" s="5"/>
      <c r="C226" s="5"/>
      <c r="D226" s="208"/>
      <c r="E226" s="4"/>
      <c r="F226" s="4"/>
      <c r="G226" s="4"/>
      <c r="H226" s="4"/>
      <c r="I226" s="4"/>
      <c r="J226" s="4"/>
      <c r="K226" s="4"/>
      <c r="L226" s="4"/>
      <c r="M226" s="4"/>
      <c r="N226" s="254"/>
      <c r="O226" s="5"/>
      <c r="P226" s="4"/>
      <c r="Q226" s="4"/>
      <c r="R226" s="5"/>
      <c r="S226" s="5"/>
      <c r="T226" s="5"/>
      <c r="U226" s="4"/>
      <c r="V226" s="4"/>
    </row>
    <row r="227" spans="1:22" x14ac:dyDescent="0.2">
      <c r="A227" s="5"/>
      <c r="B227" s="5"/>
      <c r="C227" s="5"/>
      <c r="D227" s="5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5"/>
      <c r="P227" s="4"/>
      <c r="Q227" s="4"/>
      <c r="R227" s="5"/>
      <c r="S227" s="5"/>
      <c r="T227" s="5"/>
      <c r="U227" s="4"/>
      <c r="V227" s="4"/>
    </row>
    <row r="228" spans="1:22" x14ac:dyDescent="0.2">
      <c r="A228" s="5"/>
      <c r="B228" s="5"/>
      <c r="C228" s="5"/>
      <c r="D228" s="5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5"/>
      <c r="P228" s="4"/>
      <c r="Q228" s="4"/>
      <c r="R228" s="5"/>
      <c r="S228" s="5"/>
      <c r="T228" s="5"/>
      <c r="U228" s="4"/>
      <c r="V228" s="4"/>
    </row>
    <row r="229" spans="1:22" x14ac:dyDescent="0.2">
      <c r="A229" s="5"/>
      <c r="B229" s="5"/>
      <c r="C229" s="5"/>
      <c r="D229" s="5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5"/>
      <c r="P229" s="4"/>
      <c r="Q229" s="4"/>
      <c r="R229" s="5"/>
      <c r="S229" s="5"/>
      <c r="T229" s="5"/>
      <c r="U229" s="4"/>
      <c r="V229" s="4"/>
    </row>
    <row r="230" spans="1:22" x14ac:dyDescent="0.2">
      <c r="A230" s="5"/>
      <c r="B230" s="5"/>
      <c r="C230" s="5"/>
      <c r="D230" s="5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5"/>
      <c r="P230" s="4"/>
      <c r="Q230" s="4"/>
      <c r="R230" s="5"/>
      <c r="S230" s="5"/>
      <c r="T230" s="5"/>
      <c r="U230" s="4"/>
      <c r="V230" s="4"/>
    </row>
  </sheetData>
  <autoFilter ref="A1:V225" xr:uid="{99F99C09-3E44-4265-999D-954E6AC0928E}">
    <filterColumn colId="3">
      <filters>
        <filter val="OTTO FUCHS"/>
      </filters>
    </filterColumn>
    <filterColumn colId="10">
      <filters>
        <filter val="livré"/>
        <filter val="livré partiellement"/>
        <filter val="report"/>
      </filters>
    </filterColumn>
    <sortState xmlns:xlrd2="http://schemas.microsoft.com/office/spreadsheetml/2017/richdata2" ref="A2:V179">
      <sortCondition ref="S1:S179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L30"/>
  <sheetViews>
    <sheetView workbookViewId="0">
      <selection activeCell="H27" sqref="H27:H28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7" width="8.140625" bestFit="1" customWidth="1"/>
    <col min="8" max="8" width="11.85546875" bestFit="1" customWidth="1"/>
    <col min="9" max="9" width="8.140625" bestFit="1" customWidth="1"/>
    <col min="10" max="10" width="11.85546875" bestFit="1" customWidth="1"/>
    <col min="11" max="12" width="8.140625" bestFit="1" customWidth="1"/>
    <col min="13" max="13" width="11.855468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329</v>
      </c>
      <c r="B2" s="40">
        <v>147.1</v>
      </c>
    </row>
    <row r="3" spans="1:12" x14ac:dyDescent="0.25">
      <c r="A3" t="s">
        <v>330</v>
      </c>
      <c r="B3" s="39">
        <v>36.6</v>
      </c>
    </row>
    <row r="4" spans="1:12" x14ac:dyDescent="0.25">
      <c r="A4" t="s">
        <v>350</v>
      </c>
      <c r="B4" s="41">
        <v>36.6</v>
      </c>
      <c r="C4" s="39">
        <f>B4</f>
        <v>36.6</v>
      </c>
      <c r="D4" s="41"/>
      <c r="E4" s="41"/>
    </row>
    <row r="5" spans="1:12" x14ac:dyDescent="0.25">
      <c r="A5" t="s">
        <v>351</v>
      </c>
      <c r="B5" s="41">
        <v>36.6</v>
      </c>
      <c r="C5" s="39"/>
      <c r="D5" s="41"/>
      <c r="E5" s="41"/>
    </row>
    <row r="6" spans="1:12" x14ac:dyDescent="0.25">
      <c r="A6" t="s">
        <v>333</v>
      </c>
      <c r="B6" s="41">
        <f>D6+E6</f>
        <v>86.6</v>
      </c>
      <c r="D6" s="41">
        <v>53.5</v>
      </c>
      <c r="E6" s="41">
        <v>33.1</v>
      </c>
    </row>
    <row r="7" spans="1:12" x14ac:dyDescent="0.25">
      <c r="D7" s="41"/>
      <c r="E7" s="41"/>
    </row>
    <row r="8" spans="1:12" x14ac:dyDescent="0.25">
      <c r="A8" t="s">
        <v>336</v>
      </c>
      <c r="B8" s="40">
        <f>B3+B6</f>
        <v>123.19999999999999</v>
      </c>
      <c r="C8" s="39">
        <f>C4</f>
        <v>36.6</v>
      </c>
      <c r="D8" s="41">
        <f>D6</f>
        <v>53.5</v>
      </c>
      <c r="E8" s="41">
        <f>E6</f>
        <v>33.1</v>
      </c>
    </row>
    <row r="9" spans="1:12" x14ac:dyDescent="0.25">
      <c r="C9" s="35"/>
      <c r="D9" s="41"/>
      <c r="E9" s="41"/>
    </row>
    <row r="10" spans="1:12" ht="13.15" customHeight="1" x14ac:dyDescent="0.25">
      <c r="A10" t="s">
        <v>347</v>
      </c>
      <c r="B10" s="41">
        <v>19.600000000000001</v>
      </c>
      <c r="C10" s="35"/>
      <c r="D10" s="41">
        <v>19.600000000000001</v>
      </c>
      <c r="E10" s="41"/>
    </row>
    <row r="11" spans="1:12" ht="13.15" customHeight="1" x14ac:dyDescent="0.25">
      <c r="A11" t="s">
        <v>348</v>
      </c>
      <c r="C11" s="35"/>
      <c r="D11" s="41"/>
      <c r="E11" s="41"/>
    </row>
    <row r="12" spans="1:12" ht="13.15" customHeight="1" x14ac:dyDescent="0.25">
      <c r="A12" t="s">
        <v>349</v>
      </c>
      <c r="C12" s="35"/>
      <c r="D12" s="41"/>
      <c r="E12" s="41">
        <v>6.8</v>
      </c>
      <c r="I12" t="s">
        <v>356</v>
      </c>
    </row>
    <row r="13" spans="1:12" x14ac:dyDescent="0.25">
      <c r="A13" t="s">
        <v>357</v>
      </c>
      <c r="C13" s="19"/>
      <c r="D13" s="41"/>
      <c r="E13" s="41"/>
    </row>
    <row r="15" spans="1:12" x14ac:dyDescent="0.25">
      <c r="A15" t="s">
        <v>358</v>
      </c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8" x14ac:dyDescent="0.25">
      <c r="A20" s="17" t="s">
        <v>18</v>
      </c>
      <c r="B20" t="s">
        <v>28</v>
      </c>
    </row>
    <row r="21" spans="1:8" x14ac:dyDescent="0.25">
      <c r="A21" s="17" t="s">
        <v>3</v>
      </c>
      <c r="B21" t="s">
        <v>42</v>
      </c>
    </row>
    <row r="22" spans="1:8" x14ac:dyDescent="0.25">
      <c r="A22" s="17" t="s">
        <v>10</v>
      </c>
      <c r="B22" t="s">
        <v>343</v>
      </c>
    </row>
    <row r="23" spans="1:8" x14ac:dyDescent="0.25">
      <c r="A23" s="17" t="s">
        <v>19</v>
      </c>
      <c r="B23" t="s">
        <v>284</v>
      </c>
    </row>
    <row r="25" spans="1:8" x14ac:dyDescent="0.25">
      <c r="A25" s="17" t="s">
        <v>285</v>
      </c>
      <c r="B25" s="17" t="s">
        <v>286</v>
      </c>
    </row>
    <row r="26" spans="1:8" x14ac:dyDescent="0.25">
      <c r="A26" s="17" t="s">
        <v>287</v>
      </c>
      <c r="B26" s="34">
        <v>202003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 t="s">
        <v>296</v>
      </c>
    </row>
    <row r="27" spans="1:8" x14ac:dyDescent="0.25">
      <c r="A27" s="18">
        <v>202007</v>
      </c>
      <c r="B27" s="19">
        <v>2372</v>
      </c>
      <c r="C27" s="19"/>
      <c r="D27" s="19"/>
      <c r="E27" s="19"/>
      <c r="F27" s="19"/>
      <c r="G27" s="19"/>
      <c r="H27" s="19">
        <v>2372</v>
      </c>
    </row>
    <row r="28" spans="1:8" x14ac:dyDescent="0.25">
      <c r="A28" s="18">
        <v>202009</v>
      </c>
      <c r="B28" s="19"/>
      <c r="C28" s="19">
        <v>9980</v>
      </c>
      <c r="D28" s="19">
        <v>7258</v>
      </c>
      <c r="E28" s="19">
        <v>11340</v>
      </c>
      <c r="F28" s="19"/>
      <c r="G28" s="19"/>
      <c r="H28" s="19">
        <v>28578</v>
      </c>
    </row>
    <row r="29" spans="1:8" x14ac:dyDescent="0.25">
      <c r="A29" s="18">
        <v>202102</v>
      </c>
      <c r="B29" s="19"/>
      <c r="C29" s="19"/>
      <c r="D29" s="19"/>
      <c r="E29" s="19"/>
      <c r="F29" s="19">
        <v>19506</v>
      </c>
      <c r="G29" s="19">
        <v>13608</v>
      </c>
      <c r="H29" s="19">
        <v>33114</v>
      </c>
    </row>
    <row r="30" spans="1:8" x14ac:dyDescent="0.25">
      <c r="A30" s="18" t="s">
        <v>296</v>
      </c>
      <c r="B30" s="19">
        <v>2372</v>
      </c>
      <c r="C30" s="19">
        <v>9980</v>
      </c>
      <c r="D30" s="19">
        <v>7258</v>
      </c>
      <c r="E30" s="19">
        <v>11340</v>
      </c>
      <c r="F30" s="19">
        <v>19506</v>
      </c>
      <c r="G30" s="19">
        <v>13608</v>
      </c>
      <c r="H30" s="19">
        <v>64064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L39"/>
  <sheetViews>
    <sheetView topLeftCell="A7" workbookViewId="0">
      <selection activeCell="H29" sqref="H29:H37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7" width="8.140625" bestFit="1" customWidth="1"/>
    <col min="8" max="11" width="11.85546875" bestFit="1" customWidth="1"/>
    <col min="12" max="12" width="8.140625" bestFit="1" customWidth="1"/>
    <col min="13" max="13" width="11.855468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329</v>
      </c>
      <c r="B2" s="40">
        <v>140.80000000000001</v>
      </c>
      <c r="D2" s="41"/>
      <c r="E2" s="41"/>
      <c r="F2" s="41"/>
    </row>
    <row r="3" spans="1:12" x14ac:dyDescent="0.25">
      <c r="A3" t="s">
        <v>330</v>
      </c>
      <c r="B3" s="39">
        <v>56.9</v>
      </c>
      <c r="D3" s="41"/>
      <c r="E3" s="41"/>
      <c r="F3" s="41"/>
    </row>
    <row r="4" spans="1:12" x14ac:dyDescent="0.25">
      <c r="A4" t="s">
        <v>350</v>
      </c>
      <c r="B4" s="41">
        <v>79.099999999999994</v>
      </c>
      <c r="C4" s="39">
        <v>79.099999999999994</v>
      </c>
      <c r="D4" s="41"/>
      <c r="E4" s="41"/>
      <c r="F4" s="41"/>
    </row>
    <row r="5" spans="1:12" x14ac:dyDescent="0.25">
      <c r="A5" t="s">
        <v>351</v>
      </c>
      <c r="B5" s="41">
        <v>83.4</v>
      </c>
      <c r="C5" s="39"/>
      <c r="D5" s="41"/>
      <c r="E5" s="41"/>
      <c r="F5" s="41"/>
    </row>
    <row r="6" spans="1:12" x14ac:dyDescent="0.25">
      <c r="A6" t="s">
        <v>333</v>
      </c>
      <c r="B6" s="41">
        <f>D6+E6</f>
        <v>121.10000000000001</v>
      </c>
      <c r="D6" s="41">
        <v>40.200000000000003</v>
      </c>
      <c r="E6" s="41">
        <v>80.900000000000006</v>
      </c>
      <c r="F6" s="41"/>
    </row>
    <row r="7" spans="1:12" x14ac:dyDescent="0.25">
      <c r="C7" s="35"/>
      <c r="D7" s="41"/>
      <c r="E7" s="41"/>
      <c r="F7" s="41"/>
    </row>
    <row r="8" spans="1:12" x14ac:dyDescent="0.25">
      <c r="A8" t="s">
        <v>336</v>
      </c>
      <c r="B8" s="40">
        <f>B3+B6</f>
        <v>178</v>
      </c>
      <c r="C8" s="39">
        <f>C4</f>
        <v>79.099999999999994</v>
      </c>
      <c r="D8" s="41">
        <f>D6+B3-B4</f>
        <v>18</v>
      </c>
      <c r="E8" s="41">
        <f>E6</f>
        <v>80.900000000000006</v>
      </c>
      <c r="F8" s="41"/>
    </row>
    <row r="9" spans="1:12" x14ac:dyDescent="0.25">
      <c r="C9" s="35"/>
      <c r="D9" s="41"/>
      <c r="E9" s="41"/>
      <c r="F9" s="41"/>
    </row>
    <row r="10" spans="1:12" ht="13.15" customHeight="1" x14ac:dyDescent="0.25">
      <c r="A10" t="s">
        <v>347</v>
      </c>
      <c r="C10" s="35"/>
      <c r="D10" s="41">
        <v>12.8</v>
      </c>
      <c r="E10" s="41">
        <v>58.2</v>
      </c>
      <c r="F10" s="41"/>
      <c r="I10" t="s">
        <v>359</v>
      </c>
      <c r="L10" s="40">
        <f>C8+D8+0.5*E8</f>
        <v>137.55000000000001</v>
      </c>
    </row>
    <row r="11" spans="1:12" ht="13.15" customHeight="1" x14ac:dyDescent="0.25">
      <c r="A11" t="s">
        <v>348</v>
      </c>
      <c r="C11" s="35"/>
      <c r="D11" s="41"/>
      <c r="E11" s="41"/>
      <c r="F11" s="41">
        <v>58</v>
      </c>
      <c r="I11" t="s">
        <v>360</v>
      </c>
      <c r="L11" s="40">
        <f>B8-L10</f>
        <v>40.449999999999989</v>
      </c>
    </row>
    <row r="12" spans="1:12" ht="13.15" customHeight="1" x14ac:dyDescent="0.25">
      <c r="A12" t="s">
        <v>349</v>
      </c>
      <c r="C12" s="35"/>
      <c r="D12" s="41"/>
      <c r="E12" s="41"/>
      <c r="F12" s="41"/>
    </row>
    <row r="13" spans="1:12" x14ac:dyDescent="0.25">
      <c r="C13" s="19"/>
      <c r="D13" s="41"/>
      <c r="E13" s="41"/>
      <c r="F13" s="41"/>
    </row>
    <row r="14" spans="1:12" x14ac:dyDescent="0.25">
      <c r="D14" s="41"/>
      <c r="E14" s="41"/>
      <c r="F14" s="41"/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8" x14ac:dyDescent="0.25">
      <c r="A20" s="17" t="s">
        <v>18</v>
      </c>
      <c r="B20" t="s">
        <v>28</v>
      </c>
    </row>
    <row r="21" spans="1:8" x14ac:dyDescent="0.25">
      <c r="A21" s="17" t="s">
        <v>3</v>
      </c>
      <c r="B21" t="s">
        <v>116</v>
      </c>
    </row>
    <row r="22" spans="1:8" x14ac:dyDescent="0.25">
      <c r="A22" s="17" t="s">
        <v>10</v>
      </c>
      <c r="B22" t="s">
        <v>343</v>
      </c>
    </row>
    <row r="23" spans="1:8" x14ac:dyDescent="0.25">
      <c r="A23" s="17" t="s">
        <v>19</v>
      </c>
      <c r="B23" t="s">
        <v>284</v>
      </c>
    </row>
    <row r="25" spans="1:8" x14ac:dyDescent="0.25">
      <c r="A25" s="17" t="s">
        <v>285</v>
      </c>
      <c r="B25" s="17" t="s">
        <v>286</v>
      </c>
    </row>
    <row r="26" spans="1:8" x14ac:dyDescent="0.25">
      <c r="A26" s="17" t="s">
        <v>287</v>
      </c>
      <c r="B26" s="34">
        <v>202005</v>
      </c>
      <c r="C26" s="34">
        <v>202007</v>
      </c>
      <c r="D26" s="34">
        <v>202008</v>
      </c>
      <c r="E26" s="34">
        <v>202009</v>
      </c>
      <c r="F26" s="34">
        <v>202011</v>
      </c>
      <c r="G26" s="34">
        <v>202104</v>
      </c>
      <c r="H26" s="34" t="s">
        <v>296</v>
      </c>
    </row>
    <row r="27" spans="1:8" x14ac:dyDescent="0.25">
      <c r="A27" s="18">
        <v>202006</v>
      </c>
      <c r="B27" s="19">
        <v>7800</v>
      </c>
      <c r="C27" s="19"/>
      <c r="D27" s="19"/>
      <c r="E27" s="19"/>
      <c r="F27" s="19"/>
      <c r="G27" s="19"/>
      <c r="H27" s="19">
        <v>7800</v>
      </c>
    </row>
    <row r="28" spans="1:8" x14ac:dyDescent="0.25">
      <c r="A28" s="18">
        <v>202012</v>
      </c>
      <c r="B28" s="19"/>
      <c r="C28" s="19">
        <v>5000</v>
      </c>
      <c r="D28" s="19">
        <v>17912</v>
      </c>
      <c r="E28" s="19"/>
      <c r="F28" s="19"/>
      <c r="G28" s="19"/>
      <c r="H28" s="19">
        <v>22912</v>
      </c>
    </row>
    <row r="29" spans="1:8" x14ac:dyDescent="0.25">
      <c r="A29" s="18">
        <v>202101</v>
      </c>
      <c r="B29" s="19"/>
      <c r="C29" s="19"/>
      <c r="D29" s="19"/>
      <c r="E29" s="19"/>
      <c r="F29" s="19">
        <v>2800</v>
      </c>
      <c r="G29" s="19"/>
      <c r="H29" s="19">
        <v>2800</v>
      </c>
    </row>
    <row r="30" spans="1:8" x14ac:dyDescent="0.25">
      <c r="A30" s="18">
        <v>202103</v>
      </c>
      <c r="B30" s="19"/>
      <c r="C30" s="19"/>
      <c r="D30" s="19"/>
      <c r="E30" s="19">
        <v>3875</v>
      </c>
      <c r="F30" s="19">
        <v>4380</v>
      </c>
      <c r="G30" s="19"/>
      <c r="H30" s="19">
        <v>8255</v>
      </c>
    </row>
    <row r="31" spans="1:8" x14ac:dyDescent="0.25">
      <c r="A31" s="18">
        <v>202104</v>
      </c>
      <c r="B31" s="19"/>
      <c r="C31" s="19"/>
      <c r="D31" s="19"/>
      <c r="E31" s="19"/>
      <c r="F31" s="19">
        <v>1400</v>
      </c>
      <c r="G31" s="19"/>
      <c r="H31" s="19">
        <v>1400</v>
      </c>
    </row>
    <row r="32" spans="1:8" x14ac:dyDescent="0.25">
      <c r="A32" s="18">
        <v>202107</v>
      </c>
      <c r="B32" s="19"/>
      <c r="C32" s="19"/>
      <c r="D32" s="19"/>
      <c r="E32" s="19"/>
      <c r="F32" s="19"/>
      <c r="G32" s="19">
        <v>5346</v>
      </c>
      <c r="H32" s="19">
        <v>5346</v>
      </c>
    </row>
    <row r="33" spans="1:8" x14ac:dyDescent="0.25">
      <c r="A33" s="18">
        <v>202108</v>
      </c>
      <c r="B33" s="19"/>
      <c r="C33" s="19"/>
      <c r="D33" s="19"/>
      <c r="E33" s="19"/>
      <c r="F33" s="19"/>
      <c r="G33" s="19">
        <v>12900</v>
      </c>
      <c r="H33" s="19">
        <v>12900</v>
      </c>
    </row>
    <row r="34" spans="1:8" x14ac:dyDescent="0.25">
      <c r="A34" s="18">
        <v>202109</v>
      </c>
      <c r="B34" s="19"/>
      <c r="C34" s="19"/>
      <c r="D34" s="19"/>
      <c r="E34" s="19"/>
      <c r="F34" s="19"/>
      <c r="G34" s="19">
        <v>12380</v>
      </c>
      <c r="H34" s="19">
        <v>12380</v>
      </c>
    </row>
    <row r="35" spans="1:8" x14ac:dyDescent="0.25">
      <c r="A35" s="18">
        <v>202110</v>
      </c>
      <c r="B35" s="19"/>
      <c r="C35" s="19"/>
      <c r="D35" s="19"/>
      <c r="E35" s="19"/>
      <c r="F35" s="19"/>
      <c r="G35" s="19">
        <v>4536</v>
      </c>
      <c r="H35" s="19">
        <v>4536</v>
      </c>
    </row>
    <row r="36" spans="1:8" x14ac:dyDescent="0.25">
      <c r="A36" s="18">
        <v>202111</v>
      </c>
      <c r="B36" s="19"/>
      <c r="C36" s="19"/>
      <c r="D36" s="19"/>
      <c r="E36" s="19"/>
      <c r="F36" s="19"/>
      <c r="G36" s="19">
        <v>4800</v>
      </c>
      <c r="H36" s="19">
        <v>4800</v>
      </c>
    </row>
    <row r="37" spans="1:8" x14ac:dyDescent="0.25">
      <c r="A37" s="18">
        <v>202112</v>
      </c>
      <c r="B37" s="19"/>
      <c r="C37" s="19"/>
      <c r="D37" s="19"/>
      <c r="E37" s="19"/>
      <c r="F37" s="19"/>
      <c r="G37" s="19">
        <v>3112</v>
      </c>
      <c r="H37" s="19">
        <v>3112</v>
      </c>
    </row>
    <row r="38" spans="1:8" x14ac:dyDescent="0.25">
      <c r="A38" s="18">
        <v>202201</v>
      </c>
      <c r="B38" s="19"/>
      <c r="C38" s="19"/>
      <c r="D38" s="19"/>
      <c r="E38" s="19"/>
      <c r="F38" s="19"/>
      <c r="G38" s="19">
        <v>2700</v>
      </c>
      <c r="H38" s="19">
        <v>2700</v>
      </c>
    </row>
    <row r="39" spans="1:8" x14ac:dyDescent="0.25">
      <c r="A39" s="18" t="s">
        <v>296</v>
      </c>
      <c r="B39" s="19">
        <v>7800</v>
      </c>
      <c r="C39" s="19">
        <v>5000</v>
      </c>
      <c r="D39" s="19">
        <v>17912</v>
      </c>
      <c r="E39" s="19">
        <v>3875</v>
      </c>
      <c r="F39" s="19">
        <v>8580</v>
      </c>
      <c r="G39" s="19">
        <v>45774</v>
      </c>
      <c r="H39" s="19">
        <v>88941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5:P48"/>
  <sheetViews>
    <sheetView topLeftCell="C19" zoomScale="120" zoomScaleNormal="120" workbookViewId="0">
      <selection activeCell="K27" sqref="K27"/>
    </sheetView>
  </sheetViews>
  <sheetFormatPr baseColWidth="10" defaultColWidth="8.85546875" defaultRowHeight="15" x14ac:dyDescent="0.25"/>
  <cols>
    <col min="4" max="5" width="12" customWidth="1"/>
    <col min="6" max="6" width="14.28515625" customWidth="1"/>
    <col min="7" max="9" width="12" customWidth="1"/>
    <col min="10" max="10" width="11.7109375" customWidth="1"/>
    <col min="11" max="11" width="13.85546875" customWidth="1"/>
    <col min="12" max="12" width="17.28515625" customWidth="1"/>
    <col min="13" max="16" width="12" customWidth="1"/>
  </cols>
  <sheetData>
    <row r="5" spans="4:16" ht="15.75" thickBot="1" x14ac:dyDescent="0.3"/>
    <row r="6" spans="4:16" ht="60" x14ac:dyDescent="0.25">
      <c r="D6" s="42" t="s">
        <v>362</v>
      </c>
      <c r="E6" s="43" t="s">
        <v>363</v>
      </c>
      <c r="F6" s="44" t="s">
        <v>364</v>
      </c>
      <c r="G6" s="44" t="s">
        <v>365</v>
      </c>
      <c r="H6" s="44" t="s">
        <v>366</v>
      </c>
      <c r="I6" s="44" t="s">
        <v>367</v>
      </c>
      <c r="J6" s="44" t="s">
        <v>368</v>
      </c>
      <c r="K6" s="44" t="s">
        <v>369</v>
      </c>
      <c r="L6" s="44" t="s">
        <v>370</v>
      </c>
      <c r="M6" s="45" t="s">
        <v>371</v>
      </c>
      <c r="N6" s="44" t="s">
        <v>372</v>
      </c>
      <c r="O6" s="46" t="s">
        <v>373</v>
      </c>
    </row>
    <row r="7" spans="4:16" x14ac:dyDescent="0.25">
      <c r="D7" s="47" t="s">
        <v>313</v>
      </c>
      <c r="E7" s="55">
        <v>51</v>
      </c>
      <c r="F7" s="56">
        <v>17</v>
      </c>
      <c r="G7" s="56">
        <v>17</v>
      </c>
      <c r="H7" s="255">
        <v>17.7</v>
      </c>
      <c r="I7" s="58">
        <f t="shared" ref="I7:I9" si="0">E7-G7</f>
        <v>34</v>
      </c>
      <c r="J7" s="64">
        <v>0</v>
      </c>
      <c r="K7" s="64">
        <v>0</v>
      </c>
      <c r="L7" s="64">
        <v>34</v>
      </c>
      <c r="M7" s="62">
        <f>J7+G7+0.8</f>
        <v>17.8</v>
      </c>
      <c r="N7" s="64">
        <v>34</v>
      </c>
      <c r="O7" s="65">
        <f>19+10</f>
        <v>29</v>
      </c>
      <c r="P7" t="s">
        <v>374</v>
      </c>
    </row>
    <row r="8" spans="4:16" x14ac:dyDescent="0.25">
      <c r="D8" s="48" t="s">
        <v>147</v>
      </c>
      <c r="E8" s="57">
        <v>96</v>
      </c>
      <c r="F8" s="58">
        <f>19-7.6</f>
        <v>11.4</v>
      </c>
      <c r="G8" s="58">
        <v>27</v>
      </c>
      <c r="H8" s="256">
        <v>31.8</v>
      </c>
      <c r="I8" s="58">
        <f t="shared" si="0"/>
        <v>69</v>
      </c>
      <c r="J8" s="61"/>
      <c r="K8" s="179">
        <v>20.3</v>
      </c>
      <c r="L8" s="61">
        <f>E8-G8</f>
        <v>69</v>
      </c>
      <c r="M8" s="62">
        <f t="shared" ref="M8:M12" si="1">J8+G8</f>
        <v>27</v>
      </c>
      <c r="N8" s="61">
        <v>0</v>
      </c>
      <c r="O8" s="54">
        <f>28+10</f>
        <v>38</v>
      </c>
      <c r="P8" t="s">
        <v>375</v>
      </c>
    </row>
    <row r="9" spans="4:16" x14ac:dyDescent="0.25">
      <c r="D9" s="48" t="s">
        <v>314</v>
      </c>
      <c r="E9" s="57">
        <v>147</v>
      </c>
      <c r="F9" s="58">
        <v>29</v>
      </c>
      <c r="G9" s="58">
        <v>54</v>
      </c>
      <c r="H9" s="256">
        <v>54.3</v>
      </c>
      <c r="I9" s="58">
        <f t="shared" si="0"/>
        <v>93</v>
      </c>
      <c r="J9" s="61"/>
      <c r="K9" s="61">
        <v>29.2</v>
      </c>
      <c r="L9" s="61">
        <f>E9-G9-K9</f>
        <v>63.8</v>
      </c>
      <c r="M9" s="62">
        <f t="shared" si="1"/>
        <v>54</v>
      </c>
      <c r="N9" s="61" t="s">
        <v>376</v>
      </c>
      <c r="O9" s="54">
        <f>28+10</f>
        <v>38</v>
      </c>
      <c r="P9" t="s">
        <v>377</v>
      </c>
    </row>
    <row r="10" spans="4:16" x14ac:dyDescent="0.25">
      <c r="D10" s="48" t="s">
        <v>315</v>
      </c>
      <c r="E10" s="57">
        <v>123</v>
      </c>
      <c r="F10" s="58">
        <v>37</v>
      </c>
      <c r="G10" s="58">
        <v>37</v>
      </c>
      <c r="H10" s="256">
        <v>37</v>
      </c>
      <c r="I10" s="58">
        <f>E10-G10</f>
        <v>86</v>
      </c>
      <c r="J10" s="61">
        <f>I10-K10-N10</f>
        <v>45.9</v>
      </c>
      <c r="K10" s="61">
        <v>33.1</v>
      </c>
      <c r="L10" s="61">
        <v>0</v>
      </c>
      <c r="M10" s="62">
        <f t="shared" si="1"/>
        <v>82.9</v>
      </c>
      <c r="N10" s="61">
        <v>7</v>
      </c>
      <c r="O10" s="54">
        <f>17+35</f>
        <v>52</v>
      </c>
    </row>
    <row r="11" spans="4:16" x14ac:dyDescent="0.25">
      <c r="D11" s="48" t="s">
        <v>378</v>
      </c>
      <c r="E11" s="57">
        <v>178</v>
      </c>
      <c r="F11" s="58">
        <v>57</v>
      </c>
      <c r="G11" s="58">
        <v>79</v>
      </c>
      <c r="H11" s="256">
        <v>83.4</v>
      </c>
      <c r="I11" s="58">
        <f>E11-G11</f>
        <v>99</v>
      </c>
      <c r="J11" s="61">
        <f>I11-K11</f>
        <v>40.799999999999997</v>
      </c>
      <c r="K11" s="61">
        <v>58.2</v>
      </c>
      <c r="L11" s="61">
        <v>0</v>
      </c>
      <c r="M11" s="62">
        <f t="shared" si="1"/>
        <v>119.8</v>
      </c>
      <c r="N11" s="61">
        <v>0</v>
      </c>
      <c r="O11" s="54">
        <v>0</v>
      </c>
    </row>
    <row r="12" spans="4:16" x14ac:dyDescent="0.25">
      <c r="D12" s="48" t="s">
        <v>379</v>
      </c>
      <c r="E12" s="57">
        <v>616</v>
      </c>
      <c r="F12" s="58">
        <v>178</v>
      </c>
      <c r="G12" s="58">
        <v>200</v>
      </c>
      <c r="H12" s="256">
        <v>219.5</v>
      </c>
      <c r="I12" s="58">
        <f>E12-G12-109</f>
        <v>307</v>
      </c>
      <c r="J12" s="61">
        <v>70.400000000000006</v>
      </c>
      <c r="K12" s="61">
        <v>173.6</v>
      </c>
      <c r="L12" s="61">
        <v>62.7</v>
      </c>
      <c r="M12" s="62">
        <f t="shared" si="1"/>
        <v>270.39999999999998</v>
      </c>
      <c r="N12" s="61">
        <v>43.5</v>
      </c>
      <c r="O12" s="54">
        <v>0</v>
      </c>
    </row>
    <row r="13" spans="4:16" ht="15.75" thickBot="1" x14ac:dyDescent="0.3">
      <c r="D13" s="49" t="s">
        <v>311</v>
      </c>
      <c r="E13" s="59">
        <v>223</v>
      </c>
      <c r="F13" s="60">
        <v>78</v>
      </c>
      <c r="G13" s="60">
        <v>101</v>
      </c>
      <c r="H13" s="257">
        <v>100.7</v>
      </c>
      <c r="I13" s="60">
        <f>E13-G13</f>
        <v>122</v>
      </c>
      <c r="J13" s="62">
        <v>0</v>
      </c>
      <c r="K13" s="62">
        <v>0</v>
      </c>
      <c r="L13" s="62">
        <v>122</v>
      </c>
      <c r="M13" s="62">
        <f>J13+G13</f>
        <v>101</v>
      </c>
      <c r="N13" s="62">
        <v>0</v>
      </c>
      <c r="O13" s="63">
        <f>17.2*3</f>
        <v>51.599999999999994</v>
      </c>
    </row>
    <row r="14" spans="4:16" ht="15.75" thickBot="1" x14ac:dyDescent="0.3">
      <c r="D14" s="50"/>
      <c r="E14" s="51">
        <f>SUM(E7:E13)</f>
        <v>1434</v>
      </c>
      <c r="F14" s="52">
        <f t="shared" ref="F14:O14" si="2">SUM(F7:F13)</f>
        <v>407.4</v>
      </c>
      <c r="G14" s="52">
        <f>SUM(G7:G13)</f>
        <v>515</v>
      </c>
      <c r="H14" s="258">
        <f>SUM(H7:H13)</f>
        <v>544.40000000000009</v>
      </c>
      <c r="I14" s="52">
        <f t="shared" si="2"/>
        <v>810</v>
      </c>
      <c r="J14" s="52">
        <f t="shared" si="2"/>
        <v>157.1</v>
      </c>
      <c r="K14" s="52">
        <f t="shared" si="2"/>
        <v>314.39999999999998</v>
      </c>
      <c r="L14" s="52">
        <f t="shared" si="2"/>
        <v>351.5</v>
      </c>
      <c r="M14" s="52">
        <f t="shared" si="2"/>
        <v>672.9</v>
      </c>
      <c r="N14" s="52">
        <f t="shared" si="2"/>
        <v>84.5</v>
      </c>
      <c r="O14" s="53">
        <f t="shared" si="2"/>
        <v>208.6</v>
      </c>
    </row>
    <row r="16" spans="4:16" ht="15.75" thickBot="1" x14ac:dyDescent="0.3">
      <c r="I16" s="273"/>
      <c r="J16" s="273"/>
      <c r="K16" s="273"/>
      <c r="L16" s="273"/>
    </row>
    <row r="17" spans="4:13" ht="75.75" thickBot="1" x14ac:dyDescent="0.3">
      <c r="D17" s="42" t="s">
        <v>362</v>
      </c>
      <c r="E17" s="42" t="s">
        <v>387</v>
      </c>
      <c r="F17" s="42" t="s">
        <v>380</v>
      </c>
      <c r="G17" s="42" t="s">
        <v>388</v>
      </c>
      <c r="H17" s="42" t="s">
        <v>389</v>
      </c>
      <c r="I17" s="42" t="s">
        <v>390</v>
      </c>
      <c r="J17" s="42" t="s">
        <v>361</v>
      </c>
      <c r="K17" s="42" t="s">
        <v>391</v>
      </c>
      <c r="L17" s="274"/>
      <c r="M17" s="168"/>
    </row>
    <row r="18" spans="4:13" x14ac:dyDescent="0.25">
      <c r="D18" s="277" t="s">
        <v>313</v>
      </c>
      <c r="E18" s="283">
        <v>17.7</v>
      </c>
      <c r="F18" s="282">
        <v>0</v>
      </c>
      <c r="G18" s="282">
        <v>0</v>
      </c>
      <c r="H18" s="289">
        <v>0</v>
      </c>
      <c r="I18" s="282">
        <v>33.700000000000003</v>
      </c>
      <c r="J18" s="282">
        <f>E18+F18+G18+H18+I18</f>
        <v>51.400000000000006</v>
      </c>
      <c r="K18" s="290">
        <v>29</v>
      </c>
      <c r="L18" s="275"/>
      <c r="M18" s="168" t="s">
        <v>392</v>
      </c>
    </row>
    <row r="19" spans="4:13" x14ac:dyDescent="0.25">
      <c r="D19" s="278" t="s">
        <v>147</v>
      </c>
      <c r="E19" s="284">
        <v>31.8</v>
      </c>
      <c r="F19" s="280">
        <v>10.8</v>
      </c>
      <c r="G19" s="264">
        <v>44.9</v>
      </c>
      <c r="H19" s="264">
        <v>4.468</v>
      </c>
      <c r="I19" s="264">
        <v>9.4</v>
      </c>
      <c r="J19" s="264">
        <f t="shared" ref="J19:J24" si="3">E19+F19+G19+H19+I19</f>
        <v>101.36800000000001</v>
      </c>
      <c r="K19" s="287">
        <f>28.4+11</f>
        <v>39.4</v>
      </c>
      <c r="L19" s="275"/>
      <c r="M19" s="168" t="s">
        <v>392</v>
      </c>
    </row>
    <row r="20" spans="4:13" x14ac:dyDescent="0.25">
      <c r="D20" s="48" t="s">
        <v>314</v>
      </c>
      <c r="E20" s="284">
        <v>54.3</v>
      </c>
      <c r="F20" s="264">
        <v>43.88</v>
      </c>
      <c r="G20" s="264">
        <v>38.450000000000003</v>
      </c>
      <c r="H20" s="264">
        <v>0</v>
      </c>
      <c r="I20" s="264">
        <v>0</v>
      </c>
      <c r="J20" s="264">
        <f t="shared" si="3"/>
        <v>136.63</v>
      </c>
      <c r="K20" s="264">
        <v>0</v>
      </c>
      <c r="L20" s="294" t="s">
        <v>396</v>
      </c>
      <c r="M20" s="168"/>
    </row>
    <row r="21" spans="4:13" x14ac:dyDescent="0.25">
      <c r="D21" s="278" t="s">
        <v>315</v>
      </c>
      <c r="E21" s="284">
        <v>37</v>
      </c>
      <c r="F21" s="280">
        <v>10.3</v>
      </c>
      <c r="G21" s="280">
        <v>33.1</v>
      </c>
      <c r="H21" s="280"/>
      <c r="I21" s="286">
        <f>30.95+7</f>
        <v>37.950000000000003</v>
      </c>
      <c r="J21" s="286">
        <f t="shared" si="3"/>
        <v>118.35000000000001</v>
      </c>
      <c r="K21" s="288">
        <f>30.95+10</f>
        <v>40.950000000000003</v>
      </c>
      <c r="L21" s="293" t="s">
        <v>398</v>
      </c>
      <c r="M21" s="168" t="s">
        <v>392</v>
      </c>
    </row>
    <row r="22" spans="4:13" x14ac:dyDescent="0.25">
      <c r="D22" s="48" t="s">
        <v>378</v>
      </c>
      <c r="E22" s="284">
        <v>83.4</v>
      </c>
      <c r="F22" s="264">
        <v>30.7</v>
      </c>
      <c r="G22" s="264">
        <v>55.5</v>
      </c>
      <c r="H22" s="264">
        <v>0</v>
      </c>
      <c r="I22" s="264">
        <v>2.7</v>
      </c>
      <c r="J22" s="264">
        <f t="shared" si="3"/>
        <v>172.3</v>
      </c>
      <c r="K22" s="264">
        <v>0</v>
      </c>
      <c r="L22" s="293" t="s">
        <v>395</v>
      </c>
    </row>
    <row r="23" spans="4:13" x14ac:dyDescent="0.25">
      <c r="D23" s="48" t="s">
        <v>379</v>
      </c>
      <c r="E23" s="284">
        <v>219.5</v>
      </c>
      <c r="F23" s="264">
        <v>64.989999999999995</v>
      </c>
      <c r="G23" s="264">
        <v>179.1</v>
      </c>
      <c r="H23" s="264">
        <v>19.25</v>
      </c>
      <c r="I23" s="264">
        <v>108.9</v>
      </c>
      <c r="J23" s="264">
        <f t="shared" si="3"/>
        <v>591.74</v>
      </c>
      <c r="K23" s="296">
        <v>67</v>
      </c>
      <c r="M23" s="275" t="s">
        <v>393</v>
      </c>
    </row>
    <row r="24" spans="4:13" ht="15.75" thickBot="1" x14ac:dyDescent="0.3">
      <c r="D24" s="279" t="s">
        <v>311</v>
      </c>
      <c r="E24" s="285">
        <v>100.7</v>
      </c>
      <c r="F24" s="281">
        <v>0</v>
      </c>
      <c r="G24" s="265"/>
      <c r="H24" s="265"/>
      <c r="I24" s="291">
        <v>122</v>
      </c>
      <c r="J24" s="291">
        <f t="shared" si="3"/>
        <v>222.7</v>
      </c>
      <c r="K24" s="292">
        <v>52</v>
      </c>
      <c r="L24" s="293" t="s">
        <v>397</v>
      </c>
      <c r="M24" t="s">
        <v>394</v>
      </c>
    </row>
    <row r="25" spans="4:13" ht="15.75" thickBot="1" x14ac:dyDescent="0.3">
      <c r="D25" s="50" t="s">
        <v>382</v>
      </c>
      <c r="E25" s="266">
        <f>SUM(E18:E24)</f>
        <v>544.40000000000009</v>
      </c>
      <c r="F25" s="266">
        <f>SUM(F18:F24)</f>
        <v>160.67000000000002</v>
      </c>
      <c r="G25" s="266">
        <f>SUM(G18:G24)</f>
        <v>351.04999999999995</v>
      </c>
      <c r="H25" s="266">
        <f t="shared" ref="H25:I25" si="4">SUM(H18:H24)</f>
        <v>23.718</v>
      </c>
      <c r="I25" s="266">
        <f t="shared" si="4"/>
        <v>314.65000000000003</v>
      </c>
      <c r="J25" s="266">
        <f>SUM(J18:J24)</f>
        <v>1394.4880000000001</v>
      </c>
      <c r="K25" s="266">
        <f>SUM(K18:K24)</f>
        <v>228.35000000000002</v>
      </c>
      <c r="L25" s="276"/>
    </row>
    <row r="26" spans="4:13" x14ac:dyDescent="0.25">
      <c r="D26" t="s">
        <v>383</v>
      </c>
      <c r="F26" s="263">
        <f>F25+E25</f>
        <v>705.07000000000016</v>
      </c>
    </row>
    <row r="27" spans="4:13" x14ac:dyDescent="0.25">
      <c r="K27" t="s">
        <v>399</v>
      </c>
    </row>
    <row r="28" spans="4:13" ht="90.75" hidden="1" thickBot="1" x14ac:dyDescent="0.3">
      <c r="D28" s="42" t="s">
        <v>362</v>
      </c>
      <c r="E28" s="43" t="s">
        <v>363</v>
      </c>
      <c r="F28" s="44" t="s">
        <v>364</v>
      </c>
      <c r="G28" s="44" t="s">
        <v>365</v>
      </c>
      <c r="H28" s="44" t="s">
        <v>366</v>
      </c>
      <c r="I28" s="42" t="s">
        <v>380</v>
      </c>
      <c r="J28" s="42" t="s">
        <v>386</v>
      </c>
      <c r="K28" s="42" t="s">
        <v>385</v>
      </c>
    </row>
    <row r="29" spans="4:13" hidden="1" x14ac:dyDescent="0.25">
      <c r="D29" s="47" t="s">
        <v>313</v>
      </c>
      <c r="E29" s="55">
        <v>51</v>
      </c>
      <c r="F29" s="56">
        <v>17</v>
      </c>
      <c r="G29" s="56">
        <v>17</v>
      </c>
      <c r="H29" s="270">
        <v>17.7</v>
      </c>
      <c r="I29" s="47">
        <v>0</v>
      </c>
      <c r="J29" s="47">
        <v>29</v>
      </c>
      <c r="K29" s="47" t="s">
        <v>381</v>
      </c>
    </row>
    <row r="30" spans="4:13" hidden="1" x14ac:dyDescent="0.25">
      <c r="D30" s="48" t="s">
        <v>147</v>
      </c>
      <c r="E30" s="57">
        <v>96</v>
      </c>
      <c r="F30" s="58">
        <f>19-7.6</f>
        <v>11.4</v>
      </c>
      <c r="G30" s="58">
        <v>27</v>
      </c>
      <c r="H30" s="271">
        <v>31.8</v>
      </c>
      <c r="I30" s="264">
        <v>10.8</v>
      </c>
      <c r="J30" s="264">
        <f>35-11</f>
        <v>24</v>
      </c>
      <c r="K30" s="48">
        <v>44.9</v>
      </c>
    </row>
    <row r="31" spans="4:13" hidden="1" x14ac:dyDescent="0.25">
      <c r="D31" s="48" t="s">
        <v>314</v>
      </c>
      <c r="E31" s="57">
        <v>147</v>
      </c>
      <c r="F31" s="58">
        <v>29</v>
      </c>
      <c r="G31" s="58">
        <v>54</v>
      </c>
      <c r="H31" s="271">
        <v>54.3</v>
      </c>
      <c r="I31" s="48" t="s">
        <v>381</v>
      </c>
      <c r="J31" s="264">
        <v>43.88</v>
      </c>
      <c r="K31" s="48">
        <v>38.5</v>
      </c>
    </row>
    <row r="32" spans="4:13" hidden="1" x14ac:dyDescent="0.25">
      <c r="D32" s="48" t="s">
        <v>315</v>
      </c>
      <c r="E32" s="57">
        <v>123</v>
      </c>
      <c r="F32" s="58">
        <v>37</v>
      </c>
      <c r="G32" s="58">
        <v>37</v>
      </c>
      <c r="H32" s="271">
        <v>37</v>
      </c>
      <c r="I32" s="264">
        <v>30.95</v>
      </c>
      <c r="K32" s="48">
        <v>33.1</v>
      </c>
    </row>
    <row r="33" spans="4:15" hidden="1" x14ac:dyDescent="0.25">
      <c r="D33" s="48" t="s">
        <v>378</v>
      </c>
      <c r="E33" s="57">
        <v>178</v>
      </c>
      <c r="F33" s="58">
        <v>57</v>
      </c>
      <c r="G33" s="58">
        <v>79</v>
      </c>
      <c r="H33" s="271">
        <v>83.4</v>
      </c>
      <c r="I33" s="264">
        <v>22.911999999999999</v>
      </c>
      <c r="K33" s="48">
        <v>55.5</v>
      </c>
    </row>
    <row r="34" spans="4:15" hidden="1" x14ac:dyDescent="0.25">
      <c r="D34" s="48" t="s">
        <v>379</v>
      </c>
      <c r="E34" s="57">
        <v>616</v>
      </c>
      <c r="F34" s="58">
        <v>178</v>
      </c>
      <c r="G34" s="58">
        <v>200</v>
      </c>
      <c r="H34" s="271">
        <v>219.5</v>
      </c>
      <c r="I34" s="264">
        <v>64.989999999999995</v>
      </c>
      <c r="K34" s="48">
        <v>193.4</v>
      </c>
    </row>
    <row r="35" spans="4:15" ht="15.75" hidden="1" thickBot="1" x14ac:dyDescent="0.3">
      <c r="D35" s="49" t="s">
        <v>311</v>
      </c>
      <c r="E35" s="59">
        <v>223</v>
      </c>
      <c r="F35" s="60">
        <v>78</v>
      </c>
      <c r="G35" s="60">
        <v>101</v>
      </c>
      <c r="H35" s="272">
        <v>100.7</v>
      </c>
      <c r="I35" s="265">
        <v>0</v>
      </c>
      <c r="J35" s="265">
        <v>52</v>
      </c>
      <c r="K35" s="49" t="s">
        <v>381</v>
      </c>
    </row>
    <row r="36" spans="4:15" ht="15.75" hidden="1" thickBot="1" x14ac:dyDescent="0.3">
      <c r="D36" s="50"/>
      <c r="E36" s="51">
        <f>SUM(E29:E35)</f>
        <v>1434</v>
      </c>
      <c r="F36" s="268">
        <f t="shared" ref="F36" si="5">SUM(F29:F35)</f>
        <v>407.4</v>
      </c>
      <c r="G36" s="268">
        <f>SUM(G29:G35)</f>
        <v>515</v>
      </c>
      <c r="H36" s="269">
        <f>SUM(H29:H35)</f>
        <v>544.40000000000009</v>
      </c>
      <c r="I36" s="266">
        <f>SUM(I29:I35)</f>
        <v>129.65199999999999</v>
      </c>
      <c r="J36" s="267">
        <f>SUM(J29:J35)</f>
        <v>148.88</v>
      </c>
      <c r="K36" s="50">
        <f>SUM(K29:K35)</f>
        <v>365.4</v>
      </c>
    </row>
    <row r="37" spans="4:15" hidden="1" x14ac:dyDescent="0.25"/>
    <row r="38" spans="4:15" hidden="1" x14ac:dyDescent="0.25"/>
    <row r="39" spans="4:15" hidden="1" x14ac:dyDescent="0.25"/>
    <row r="41" spans="4:15" x14ac:dyDescent="0.25">
      <c r="D41" t="s">
        <v>401</v>
      </c>
      <c r="K41" s="295">
        <f>K25*1.35*19</f>
        <v>5857.1775000000007</v>
      </c>
      <c r="L41">
        <f>(K25-K23)*19*1.35</f>
        <v>4138.6275000000014</v>
      </c>
      <c r="M41">
        <f>K25*31.5</f>
        <v>7193.0250000000005</v>
      </c>
      <c r="N41" s="295">
        <f>M41-K41</f>
        <v>1335.8474999999999</v>
      </c>
      <c r="O41">
        <f>N41/K41</f>
        <v>0.22807017543859645</v>
      </c>
    </row>
    <row r="42" spans="4:15" x14ac:dyDescent="0.25">
      <c r="D42" t="s">
        <v>400</v>
      </c>
      <c r="J42">
        <f>2+1+1+3</f>
        <v>7</v>
      </c>
      <c r="K42" s="295">
        <f>J42*7.25*19</f>
        <v>964.25</v>
      </c>
      <c r="L42">
        <v>964</v>
      </c>
    </row>
    <row r="43" spans="4:15" ht="41.25" customHeight="1" x14ac:dyDescent="0.25">
      <c r="K43" s="37" t="s">
        <v>405</v>
      </c>
      <c r="L43" s="37" t="s">
        <v>406</v>
      </c>
    </row>
    <row r="44" spans="4:15" x14ac:dyDescent="0.25">
      <c r="J44" t="s">
        <v>361</v>
      </c>
      <c r="K44" s="297">
        <f>K41+K42</f>
        <v>6821.4275000000007</v>
      </c>
      <c r="L44" s="297">
        <f>L41+L42</f>
        <v>5102.6275000000014</v>
      </c>
    </row>
    <row r="45" spans="4:15" x14ac:dyDescent="0.25">
      <c r="K45" s="295"/>
    </row>
    <row r="46" spans="4:15" x14ac:dyDescent="0.25">
      <c r="F46">
        <f>705+228</f>
        <v>933</v>
      </c>
    </row>
    <row r="47" spans="4:15" ht="28.5" customHeight="1" x14ac:dyDescent="0.25">
      <c r="F47" t="s">
        <v>403</v>
      </c>
      <c r="G47" t="s">
        <v>404</v>
      </c>
      <c r="H47" s="298" t="s">
        <v>407</v>
      </c>
    </row>
    <row r="48" spans="4:15" x14ac:dyDescent="0.25">
      <c r="E48" t="s">
        <v>402</v>
      </c>
      <c r="F48">
        <v>500</v>
      </c>
      <c r="G48">
        <f>F48*1.35</f>
        <v>675</v>
      </c>
      <c r="H48" s="297">
        <f>G48*19</f>
        <v>12825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C9F8A-C8DC-4748-9E9B-5734911BDC82}">
  <dimension ref="D5:P48"/>
  <sheetViews>
    <sheetView tabSelected="1" topLeftCell="C18" zoomScale="120" zoomScaleNormal="120" workbookViewId="0">
      <selection activeCell="I42" sqref="I42"/>
    </sheetView>
  </sheetViews>
  <sheetFormatPr baseColWidth="10" defaultColWidth="8.85546875" defaultRowHeight="15" x14ac:dyDescent="0.25"/>
  <cols>
    <col min="4" max="5" width="12" customWidth="1"/>
    <col min="6" max="6" width="14.28515625" customWidth="1"/>
    <col min="7" max="9" width="12" customWidth="1"/>
    <col min="10" max="10" width="11.7109375" customWidth="1"/>
    <col min="11" max="11" width="13.85546875" customWidth="1"/>
    <col min="12" max="12" width="12.42578125" customWidth="1"/>
    <col min="13" max="16" width="12" customWidth="1"/>
  </cols>
  <sheetData>
    <row r="5" spans="4:16" ht="15.75" thickBot="1" x14ac:dyDescent="0.3"/>
    <row r="6" spans="4:16" ht="60.75" thickBot="1" x14ac:dyDescent="0.3">
      <c r="D6" s="42" t="s">
        <v>362</v>
      </c>
      <c r="E6" s="43" t="s">
        <v>363</v>
      </c>
      <c r="F6" s="44" t="s">
        <v>364</v>
      </c>
      <c r="G6" s="44" t="s">
        <v>365</v>
      </c>
      <c r="H6" s="44" t="s">
        <v>366</v>
      </c>
      <c r="I6" s="44" t="s">
        <v>367</v>
      </c>
      <c r="J6" s="44" t="s">
        <v>368</v>
      </c>
      <c r="K6" s="44" t="s">
        <v>369</v>
      </c>
      <c r="L6" s="44" t="s">
        <v>370</v>
      </c>
      <c r="M6" s="45" t="s">
        <v>371</v>
      </c>
      <c r="N6" s="44" t="s">
        <v>372</v>
      </c>
      <c r="O6" s="46" t="s">
        <v>373</v>
      </c>
    </row>
    <row r="7" spans="4:16" x14ac:dyDescent="0.25">
      <c r="D7" s="47" t="s">
        <v>313</v>
      </c>
      <c r="E7" s="55">
        <v>51</v>
      </c>
      <c r="F7" s="56">
        <v>17</v>
      </c>
      <c r="G7" s="56">
        <v>17</v>
      </c>
      <c r="H7" s="255">
        <v>17.7</v>
      </c>
      <c r="I7" s="58">
        <f t="shared" ref="I7:I9" si="0">E7-G7</f>
        <v>34</v>
      </c>
      <c r="J7" s="64">
        <v>0</v>
      </c>
      <c r="K7" s="64">
        <v>0</v>
      </c>
      <c r="L7" s="64">
        <v>34</v>
      </c>
      <c r="M7" s="62">
        <f>J7+G7+0.8</f>
        <v>17.8</v>
      </c>
      <c r="N7" s="64">
        <v>34</v>
      </c>
      <c r="O7" s="65">
        <f>19+10</f>
        <v>29</v>
      </c>
      <c r="P7" t="s">
        <v>374</v>
      </c>
    </row>
    <row r="8" spans="4:16" x14ac:dyDescent="0.25">
      <c r="D8" s="48" t="s">
        <v>147</v>
      </c>
      <c r="E8" s="57">
        <v>96</v>
      </c>
      <c r="F8" s="58">
        <f>19-7.6</f>
        <v>11.4</v>
      </c>
      <c r="G8" s="58">
        <v>27</v>
      </c>
      <c r="H8" s="256">
        <v>31.8</v>
      </c>
      <c r="I8" s="58">
        <f t="shared" si="0"/>
        <v>69</v>
      </c>
      <c r="J8" s="61"/>
      <c r="K8" s="179">
        <v>20.3</v>
      </c>
      <c r="L8" s="61">
        <f>E8-G8</f>
        <v>69</v>
      </c>
      <c r="M8" s="62">
        <f t="shared" ref="M8:M12" si="1">J8+G8</f>
        <v>27</v>
      </c>
      <c r="N8" s="61">
        <v>0</v>
      </c>
      <c r="O8" s="54">
        <f>28+10</f>
        <v>38</v>
      </c>
      <c r="P8" t="s">
        <v>375</v>
      </c>
    </row>
    <row r="9" spans="4:16" x14ac:dyDescent="0.25">
      <c r="D9" s="48" t="s">
        <v>314</v>
      </c>
      <c r="E9" s="57">
        <v>147</v>
      </c>
      <c r="F9" s="58">
        <v>29</v>
      </c>
      <c r="G9" s="58">
        <v>54</v>
      </c>
      <c r="H9" s="256">
        <v>54.3</v>
      </c>
      <c r="I9" s="58">
        <f t="shared" si="0"/>
        <v>93</v>
      </c>
      <c r="J9" s="61"/>
      <c r="K9" s="61">
        <v>29.2</v>
      </c>
      <c r="L9" s="61">
        <f>E9-G9-K9</f>
        <v>63.8</v>
      </c>
      <c r="M9" s="62">
        <f t="shared" si="1"/>
        <v>54</v>
      </c>
      <c r="N9" s="61" t="s">
        <v>376</v>
      </c>
      <c r="O9" s="54">
        <f>28+10</f>
        <v>38</v>
      </c>
      <c r="P9" t="s">
        <v>377</v>
      </c>
    </row>
    <row r="10" spans="4:16" x14ac:dyDescent="0.25">
      <c r="D10" s="48" t="s">
        <v>315</v>
      </c>
      <c r="E10" s="57">
        <v>123</v>
      </c>
      <c r="F10" s="58">
        <v>37</v>
      </c>
      <c r="G10" s="58">
        <v>37</v>
      </c>
      <c r="H10" s="256">
        <v>37</v>
      </c>
      <c r="I10" s="58">
        <f>E10-G10</f>
        <v>86</v>
      </c>
      <c r="J10" s="61">
        <f>I10-K10-N10</f>
        <v>45.9</v>
      </c>
      <c r="K10" s="61">
        <v>33.1</v>
      </c>
      <c r="L10" s="61">
        <v>0</v>
      </c>
      <c r="M10" s="62">
        <f t="shared" si="1"/>
        <v>82.9</v>
      </c>
      <c r="N10" s="61">
        <v>7</v>
      </c>
      <c r="O10" s="54">
        <f>17+35</f>
        <v>52</v>
      </c>
    </row>
    <row r="11" spans="4:16" x14ac:dyDescent="0.25">
      <c r="D11" s="48" t="s">
        <v>378</v>
      </c>
      <c r="E11" s="57">
        <v>178</v>
      </c>
      <c r="F11" s="58">
        <v>57</v>
      </c>
      <c r="G11" s="58">
        <v>79</v>
      </c>
      <c r="H11" s="256">
        <v>83.4</v>
      </c>
      <c r="I11" s="58">
        <f>E11-G11</f>
        <v>99</v>
      </c>
      <c r="J11" s="61">
        <f>I11-K11</f>
        <v>40.799999999999997</v>
      </c>
      <c r="K11" s="61">
        <v>58.2</v>
      </c>
      <c r="L11" s="61">
        <v>0</v>
      </c>
      <c r="M11" s="62">
        <f t="shared" si="1"/>
        <v>119.8</v>
      </c>
      <c r="N11" s="61">
        <v>0</v>
      </c>
      <c r="O11" s="54">
        <v>0</v>
      </c>
    </row>
    <row r="12" spans="4:16" x14ac:dyDescent="0.25">
      <c r="D12" s="48" t="s">
        <v>379</v>
      </c>
      <c r="E12" s="57">
        <v>616</v>
      </c>
      <c r="F12" s="58">
        <v>178</v>
      </c>
      <c r="G12" s="58">
        <v>200</v>
      </c>
      <c r="H12" s="256">
        <v>219.5</v>
      </c>
      <c r="I12" s="58">
        <f>E12-G12-109</f>
        <v>307</v>
      </c>
      <c r="J12" s="61">
        <v>70.400000000000006</v>
      </c>
      <c r="K12" s="61">
        <v>173.6</v>
      </c>
      <c r="L12" s="61">
        <v>62.7</v>
      </c>
      <c r="M12" s="62">
        <f t="shared" si="1"/>
        <v>270.39999999999998</v>
      </c>
      <c r="N12" s="61">
        <v>43.5</v>
      </c>
      <c r="O12" s="54">
        <v>0</v>
      </c>
    </row>
    <row r="13" spans="4:16" ht="15.75" thickBot="1" x14ac:dyDescent="0.3">
      <c r="D13" s="49" t="s">
        <v>311</v>
      </c>
      <c r="E13" s="59">
        <v>223</v>
      </c>
      <c r="F13" s="60">
        <v>78</v>
      </c>
      <c r="G13" s="60">
        <v>101</v>
      </c>
      <c r="H13" s="257">
        <v>100.7</v>
      </c>
      <c r="I13" s="60">
        <f>E13-G13</f>
        <v>122</v>
      </c>
      <c r="J13" s="62">
        <v>0</v>
      </c>
      <c r="K13" s="62">
        <v>0</v>
      </c>
      <c r="L13" s="62">
        <v>122</v>
      </c>
      <c r="M13" s="62">
        <f>J13+G13</f>
        <v>101</v>
      </c>
      <c r="N13" s="62">
        <v>0</v>
      </c>
      <c r="O13" s="63">
        <f>17.2*3</f>
        <v>51.599999999999994</v>
      </c>
    </row>
    <row r="14" spans="4:16" ht="15.75" thickBot="1" x14ac:dyDescent="0.3">
      <c r="D14" s="50"/>
      <c r="E14" s="51">
        <f>SUM(E7:E13)</f>
        <v>1434</v>
      </c>
      <c r="F14" s="52">
        <f t="shared" ref="F14:O14" si="2">SUM(F7:F13)</f>
        <v>407.4</v>
      </c>
      <c r="G14" s="52">
        <f>SUM(G7:G13)</f>
        <v>515</v>
      </c>
      <c r="H14" s="258">
        <f>SUM(H7:H13)</f>
        <v>544.40000000000009</v>
      </c>
      <c r="I14" s="52">
        <f t="shared" si="2"/>
        <v>810</v>
      </c>
      <c r="J14" s="52">
        <f t="shared" si="2"/>
        <v>157.1</v>
      </c>
      <c r="K14" s="52">
        <f t="shared" si="2"/>
        <v>314.39999999999998</v>
      </c>
      <c r="L14" s="52">
        <f t="shared" si="2"/>
        <v>351.5</v>
      </c>
      <c r="M14" s="52">
        <f t="shared" si="2"/>
        <v>672.9</v>
      </c>
      <c r="N14" s="52">
        <f t="shared" si="2"/>
        <v>84.5</v>
      </c>
      <c r="O14" s="53">
        <f t="shared" si="2"/>
        <v>208.6</v>
      </c>
    </row>
    <row r="16" spans="4:16" ht="15.75" thickBot="1" x14ac:dyDescent="0.3">
      <c r="I16" s="273"/>
      <c r="J16" s="273"/>
      <c r="K16" s="273"/>
      <c r="L16" s="273"/>
    </row>
    <row r="17" spans="4:13" ht="75.75" thickBot="1" x14ac:dyDescent="0.3">
      <c r="D17" s="42" t="s">
        <v>362</v>
      </c>
      <c r="E17" s="42" t="s">
        <v>387</v>
      </c>
      <c r="F17" s="42" t="s">
        <v>380</v>
      </c>
      <c r="G17" s="42" t="s">
        <v>388</v>
      </c>
      <c r="H17" s="42" t="s">
        <v>389</v>
      </c>
      <c r="I17" s="42" t="s">
        <v>390</v>
      </c>
      <c r="J17" s="42" t="s">
        <v>361</v>
      </c>
      <c r="K17" s="299" t="s">
        <v>408</v>
      </c>
      <c r="L17" s="42" t="s">
        <v>409</v>
      </c>
      <c r="M17" s="168"/>
    </row>
    <row r="18" spans="4:13" x14ac:dyDescent="0.25">
      <c r="D18" s="277" t="s">
        <v>313</v>
      </c>
      <c r="E18" s="283">
        <v>17.7</v>
      </c>
      <c r="F18" s="282">
        <v>0</v>
      </c>
      <c r="G18" s="282">
        <v>0</v>
      </c>
      <c r="H18" s="289">
        <v>0</v>
      </c>
      <c r="I18" s="282">
        <v>33.700000000000003</v>
      </c>
      <c r="J18" s="282">
        <f>E18+F18+G18+H18+I18</f>
        <v>51.400000000000006</v>
      </c>
      <c r="K18" s="300">
        <v>29</v>
      </c>
      <c r="L18" s="290">
        <v>5</v>
      </c>
      <c r="M18" s="168" t="s">
        <v>392</v>
      </c>
    </row>
    <row r="19" spans="4:13" x14ac:dyDescent="0.25">
      <c r="D19" s="278" t="s">
        <v>147</v>
      </c>
      <c r="E19" s="284">
        <v>31.8</v>
      </c>
      <c r="F19" s="280">
        <v>10.8</v>
      </c>
      <c r="G19" s="264">
        <v>44.9</v>
      </c>
      <c r="H19" s="264">
        <v>4.468</v>
      </c>
      <c r="I19" s="264">
        <v>9.4</v>
      </c>
      <c r="J19" s="264">
        <f t="shared" ref="J19:J24" si="3">E19+F19+G19+H19+I19</f>
        <v>101.36800000000001</v>
      </c>
      <c r="K19" s="301">
        <f>28.4+11</f>
        <v>39.4</v>
      </c>
      <c r="L19" s="287">
        <v>30</v>
      </c>
      <c r="M19" s="168" t="s">
        <v>392</v>
      </c>
    </row>
    <row r="20" spans="4:13" x14ac:dyDescent="0.25">
      <c r="D20" s="48" t="s">
        <v>314</v>
      </c>
      <c r="E20" s="284">
        <v>54.3</v>
      </c>
      <c r="F20" s="264">
        <v>43.88</v>
      </c>
      <c r="G20" s="264">
        <v>38.450000000000003</v>
      </c>
      <c r="H20" s="264">
        <v>0</v>
      </c>
      <c r="I20" s="264">
        <v>0</v>
      </c>
      <c r="J20" s="264">
        <f t="shared" si="3"/>
        <v>136.63</v>
      </c>
      <c r="K20" s="301">
        <v>0</v>
      </c>
      <c r="L20" s="287">
        <v>0</v>
      </c>
      <c r="M20" s="168"/>
    </row>
    <row r="21" spans="4:13" x14ac:dyDescent="0.25">
      <c r="D21" s="278" t="s">
        <v>315</v>
      </c>
      <c r="E21" s="284">
        <v>37</v>
      </c>
      <c r="F21" s="280">
        <v>10.3</v>
      </c>
      <c r="G21" s="280">
        <v>33.1</v>
      </c>
      <c r="H21" s="280"/>
      <c r="I21" s="286">
        <f>30.95+7</f>
        <v>37.950000000000003</v>
      </c>
      <c r="J21" s="286">
        <f t="shared" si="3"/>
        <v>118.35000000000001</v>
      </c>
      <c r="K21" s="301">
        <f>30.95+10</f>
        <v>40.950000000000003</v>
      </c>
      <c r="L21" s="288">
        <v>5</v>
      </c>
      <c r="M21" s="168" t="s">
        <v>392</v>
      </c>
    </row>
    <row r="22" spans="4:13" x14ac:dyDescent="0.25">
      <c r="D22" s="48" t="s">
        <v>378</v>
      </c>
      <c r="E22" s="284">
        <v>83.4</v>
      </c>
      <c r="F22" s="264">
        <v>30.7</v>
      </c>
      <c r="G22" s="264">
        <v>55.5</v>
      </c>
      <c r="H22" s="264">
        <v>0</v>
      </c>
      <c r="I22" s="264">
        <v>2.7</v>
      </c>
      <c r="J22" s="264">
        <f t="shared" si="3"/>
        <v>172.3</v>
      </c>
      <c r="K22" s="301">
        <v>0</v>
      </c>
      <c r="L22" s="287">
        <v>0</v>
      </c>
    </row>
    <row r="23" spans="4:13" x14ac:dyDescent="0.25">
      <c r="D23" s="48" t="s">
        <v>379</v>
      </c>
      <c r="E23" s="284">
        <v>219.5</v>
      </c>
      <c r="F23" s="264">
        <v>64.989999999999995</v>
      </c>
      <c r="G23" s="264">
        <v>179.1</v>
      </c>
      <c r="H23" s="264">
        <v>19.25</v>
      </c>
      <c r="I23" s="264">
        <v>108.9</v>
      </c>
      <c r="J23" s="264">
        <f t="shared" si="3"/>
        <v>591.74</v>
      </c>
      <c r="K23" s="301">
        <v>67</v>
      </c>
      <c r="L23" s="287">
        <v>0</v>
      </c>
      <c r="M23" s="275" t="s">
        <v>393</v>
      </c>
    </row>
    <row r="24" spans="4:13" ht="15.75" thickBot="1" x14ac:dyDescent="0.3">
      <c r="D24" s="279" t="s">
        <v>311</v>
      </c>
      <c r="E24" s="285">
        <v>100.7</v>
      </c>
      <c r="F24" s="281">
        <v>0</v>
      </c>
      <c r="G24" s="265"/>
      <c r="H24" s="265"/>
      <c r="I24" s="291">
        <v>122</v>
      </c>
      <c r="J24" s="291">
        <f t="shared" si="3"/>
        <v>222.7</v>
      </c>
      <c r="K24" s="302">
        <v>52</v>
      </c>
      <c r="L24" s="292">
        <v>52</v>
      </c>
      <c r="M24" t="s">
        <v>394</v>
      </c>
    </row>
    <row r="25" spans="4:13" ht="15.75" thickBot="1" x14ac:dyDescent="0.3">
      <c r="D25" s="50" t="s">
        <v>382</v>
      </c>
      <c r="E25" s="266">
        <f>SUM(E18:E24)</f>
        <v>544.40000000000009</v>
      </c>
      <c r="F25" s="266">
        <f>SUM(F18:F24)</f>
        <v>160.67000000000002</v>
      </c>
      <c r="G25" s="266">
        <f>SUM(G18:G24)</f>
        <v>351.04999999999995</v>
      </c>
      <c r="H25" s="266">
        <f t="shared" ref="H25:I25" si="4">SUM(H18:H24)</f>
        <v>23.718</v>
      </c>
      <c r="I25" s="266">
        <f t="shared" si="4"/>
        <v>314.65000000000003</v>
      </c>
      <c r="J25" s="266">
        <f>SUM(J18:J24)</f>
        <v>1394.4880000000001</v>
      </c>
      <c r="K25" s="303">
        <f>SUM(K18:K24)</f>
        <v>228.35000000000002</v>
      </c>
      <c r="L25" s="304">
        <f>SUM(L18:L24)</f>
        <v>92</v>
      </c>
    </row>
    <row r="26" spans="4:13" x14ac:dyDescent="0.25">
      <c r="D26" t="s">
        <v>383</v>
      </c>
      <c r="F26" s="263">
        <f>F25+E25</f>
        <v>705.07000000000016</v>
      </c>
      <c r="L26" s="263">
        <f>L25+F26</f>
        <v>797.07000000000016</v>
      </c>
    </row>
    <row r="27" spans="4:13" x14ac:dyDescent="0.25">
      <c r="K27" t="s">
        <v>399</v>
      </c>
    </row>
    <row r="28" spans="4:13" ht="90.75" hidden="1" thickBot="1" x14ac:dyDescent="0.3">
      <c r="D28" s="42" t="s">
        <v>362</v>
      </c>
      <c r="E28" s="43" t="s">
        <v>363</v>
      </c>
      <c r="F28" s="44" t="s">
        <v>364</v>
      </c>
      <c r="G28" s="44" t="s">
        <v>365</v>
      </c>
      <c r="H28" s="44" t="s">
        <v>366</v>
      </c>
      <c r="I28" s="42" t="s">
        <v>380</v>
      </c>
      <c r="J28" s="42" t="s">
        <v>386</v>
      </c>
      <c r="K28" s="42" t="s">
        <v>385</v>
      </c>
    </row>
    <row r="29" spans="4:13" hidden="1" x14ac:dyDescent="0.25">
      <c r="D29" s="47" t="s">
        <v>313</v>
      </c>
      <c r="E29" s="55">
        <v>51</v>
      </c>
      <c r="F29" s="56">
        <v>17</v>
      </c>
      <c r="G29" s="56">
        <v>17</v>
      </c>
      <c r="H29" s="270">
        <v>17.7</v>
      </c>
      <c r="I29" s="47">
        <v>0</v>
      </c>
      <c r="J29" s="47">
        <v>29</v>
      </c>
      <c r="K29" s="47" t="s">
        <v>381</v>
      </c>
    </row>
    <row r="30" spans="4:13" hidden="1" x14ac:dyDescent="0.25">
      <c r="D30" s="48" t="s">
        <v>147</v>
      </c>
      <c r="E30" s="57">
        <v>96</v>
      </c>
      <c r="F30" s="58">
        <f>19-7.6</f>
        <v>11.4</v>
      </c>
      <c r="G30" s="58">
        <v>27</v>
      </c>
      <c r="H30" s="271">
        <v>31.8</v>
      </c>
      <c r="I30" s="264">
        <v>10.8</v>
      </c>
      <c r="J30" s="264">
        <f>35-11</f>
        <v>24</v>
      </c>
      <c r="K30" s="48">
        <v>44.9</v>
      </c>
    </row>
    <row r="31" spans="4:13" hidden="1" x14ac:dyDescent="0.25">
      <c r="D31" s="48" t="s">
        <v>314</v>
      </c>
      <c r="E31" s="57">
        <v>147</v>
      </c>
      <c r="F31" s="58">
        <v>29</v>
      </c>
      <c r="G31" s="58">
        <v>54</v>
      </c>
      <c r="H31" s="271">
        <v>54.3</v>
      </c>
      <c r="I31" s="48" t="s">
        <v>381</v>
      </c>
      <c r="J31" s="264">
        <v>43.88</v>
      </c>
      <c r="K31" s="48">
        <v>38.5</v>
      </c>
    </row>
    <row r="32" spans="4:13" hidden="1" x14ac:dyDescent="0.25">
      <c r="D32" s="48" t="s">
        <v>315</v>
      </c>
      <c r="E32" s="57">
        <v>123</v>
      </c>
      <c r="F32" s="58">
        <v>37</v>
      </c>
      <c r="G32" s="58">
        <v>37</v>
      </c>
      <c r="H32" s="271">
        <v>37</v>
      </c>
      <c r="I32" s="264">
        <v>30.95</v>
      </c>
      <c r="K32" s="48">
        <v>33.1</v>
      </c>
    </row>
    <row r="33" spans="4:15" hidden="1" x14ac:dyDescent="0.25">
      <c r="D33" s="48" t="s">
        <v>378</v>
      </c>
      <c r="E33" s="57">
        <v>178</v>
      </c>
      <c r="F33" s="58">
        <v>57</v>
      </c>
      <c r="G33" s="58">
        <v>79</v>
      </c>
      <c r="H33" s="271">
        <v>83.4</v>
      </c>
      <c r="I33" s="264">
        <v>22.911999999999999</v>
      </c>
      <c r="K33" s="48">
        <v>55.5</v>
      </c>
    </row>
    <row r="34" spans="4:15" hidden="1" x14ac:dyDescent="0.25">
      <c r="D34" s="48" t="s">
        <v>379</v>
      </c>
      <c r="E34" s="57">
        <v>616</v>
      </c>
      <c r="F34" s="58">
        <v>178</v>
      </c>
      <c r="G34" s="58">
        <v>200</v>
      </c>
      <c r="H34" s="271">
        <v>219.5</v>
      </c>
      <c r="I34" s="264">
        <v>64.989999999999995</v>
      </c>
      <c r="K34" s="48">
        <v>193.4</v>
      </c>
    </row>
    <row r="35" spans="4:15" hidden="1" x14ac:dyDescent="0.25">
      <c r="D35" s="49" t="s">
        <v>311</v>
      </c>
      <c r="E35" s="59">
        <v>223</v>
      </c>
      <c r="F35" s="60">
        <v>78</v>
      </c>
      <c r="G35" s="60">
        <v>101</v>
      </c>
      <c r="H35" s="272">
        <v>100.7</v>
      </c>
      <c r="I35" s="265">
        <v>0</v>
      </c>
      <c r="J35" s="265">
        <v>52</v>
      </c>
      <c r="K35" s="49" t="s">
        <v>381</v>
      </c>
    </row>
    <row r="36" spans="4:15" ht="15.75" hidden="1" thickBot="1" x14ac:dyDescent="0.3">
      <c r="D36" s="50"/>
      <c r="E36" s="51">
        <f>SUM(E29:E35)</f>
        <v>1434</v>
      </c>
      <c r="F36" s="268">
        <f t="shared" ref="F36" si="5">SUM(F29:F35)</f>
        <v>407.4</v>
      </c>
      <c r="G36" s="268">
        <f>SUM(G29:G35)</f>
        <v>515</v>
      </c>
      <c r="H36" s="269">
        <f>SUM(H29:H35)</f>
        <v>544.40000000000009</v>
      </c>
      <c r="I36" s="266">
        <f>SUM(I29:I35)</f>
        <v>129.65199999999999</v>
      </c>
      <c r="J36" s="267">
        <f>SUM(J29:J35)</f>
        <v>148.88</v>
      </c>
      <c r="K36" s="50">
        <f>SUM(K29:K35)</f>
        <v>365.4</v>
      </c>
    </row>
    <row r="37" spans="4:15" hidden="1" x14ac:dyDescent="0.25"/>
    <row r="38" spans="4:15" hidden="1" x14ac:dyDescent="0.25"/>
    <row r="39" spans="4:15" hidden="1" x14ac:dyDescent="0.25"/>
    <row r="41" spans="4:15" x14ac:dyDescent="0.25">
      <c r="D41" t="s">
        <v>401</v>
      </c>
      <c r="K41" s="295">
        <f>K25*1.35*19</f>
        <v>5857.1775000000007</v>
      </c>
      <c r="L41">
        <f>(K25-K23)*19*1.35</f>
        <v>4138.6275000000014</v>
      </c>
      <c r="M41">
        <f>K25*31.5</f>
        <v>7193.0250000000005</v>
      </c>
      <c r="N41" s="295">
        <f>M41-K41</f>
        <v>1335.8474999999999</v>
      </c>
      <c r="O41">
        <f>N41/K41</f>
        <v>0.22807017543859645</v>
      </c>
    </row>
    <row r="42" spans="4:15" x14ac:dyDescent="0.25">
      <c r="D42" t="s">
        <v>400</v>
      </c>
      <c r="J42">
        <f>2+1+1+3</f>
        <v>7</v>
      </c>
      <c r="K42" s="295">
        <f>J42*7.25*19</f>
        <v>964.25</v>
      </c>
      <c r="L42">
        <v>964</v>
      </c>
    </row>
    <row r="43" spans="4:15" ht="41.25" customHeight="1" x14ac:dyDescent="0.25">
      <c r="K43" s="37" t="s">
        <v>405</v>
      </c>
      <c r="L43" s="37" t="s">
        <v>406</v>
      </c>
    </row>
    <row r="44" spans="4:15" x14ac:dyDescent="0.25">
      <c r="J44" t="s">
        <v>361</v>
      </c>
      <c r="K44" s="297">
        <f>K41+K42</f>
        <v>6821.4275000000007</v>
      </c>
      <c r="L44" s="297">
        <f>L41+L42</f>
        <v>5102.6275000000014</v>
      </c>
    </row>
    <row r="45" spans="4:15" x14ac:dyDescent="0.25">
      <c r="K45" s="295"/>
    </row>
    <row r="46" spans="4:15" x14ac:dyDescent="0.25">
      <c r="F46">
        <f>705+228</f>
        <v>933</v>
      </c>
    </row>
    <row r="47" spans="4:15" ht="28.5" customHeight="1" x14ac:dyDescent="0.25">
      <c r="F47" t="s">
        <v>403</v>
      </c>
      <c r="G47" t="s">
        <v>404</v>
      </c>
      <c r="H47" s="298" t="s">
        <v>407</v>
      </c>
    </row>
    <row r="48" spans="4:15" x14ac:dyDescent="0.25">
      <c r="E48" t="s">
        <v>402</v>
      </c>
      <c r="F48">
        <v>500</v>
      </c>
      <c r="G48">
        <f>F48*1.35</f>
        <v>675</v>
      </c>
      <c r="H48" s="297">
        <f>G48*19</f>
        <v>12825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BD26-F03B-46E6-887D-36480B78246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9"/>
  <sheetViews>
    <sheetView topLeftCell="A7" workbookViewId="0">
      <selection activeCell="Q9" sqref="Q9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14" width="8.140625" bestFit="1" customWidth="1"/>
    <col min="15" max="21" width="7.7109375" bestFit="1" customWidth="1"/>
    <col min="22" max="22" width="8.140625" bestFit="1" customWidth="1"/>
    <col min="23" max="23" width="7.7109375" bestFit="1" customWidth="1"/>
    <col min="24" max="24" width="11.85546875" bestFit="1" customWidth="1"/>
  </cols>
  <sheetData>
    <row r="1" spans="1:24" x14ac:dyDescent="0.25">
      <c r="A1" s="17" t="s">
        <v>18</v>
      </c>
      <c r="B1" t="s">
        <v>28</v>
      </c>
    </row>
    <row r="2" spans="1:24" x14ac:dyDescent="0.25">
      <c r="A2" s="17" t="s">
        <v>3</v>
      </c>
      <c r="B2" t="s">
        <v>284</v>
      </c>
    </row>
    <row r="3" spans="1:24" x14ac:dyDescent="0.25">
      <c r="A3" s="17" t="s">
        <v>10</v>
      </c>
      <c r="B3" t="s">
        <v>284</v>
      </c>
    </row>
    <row r="5" spans="1:24" x14ac:dyDescent="0.25">
      <c r="A5" s="17" t="s">
        <v>285</v>
      </c>
      <c r="B5" s="17" t="s">
        <v>286</v>
      </c>
    </row>
    <row r="6" spans="1:24" x14ac:dyDescent="0.25">
      <c r="A6" s="17" t="s">
        <v>287</v>
      </c>
      <c r="B6" s="34">
        <v>201911</v>
      </c>
      <c r="C6" s="34">
        <v>202001</v>
      </c>
      <c r="D6" s="34">
        <v>202002</v>
      </c>
      <c r="E6" s="34">
        <v>202003</v>
      </c>
      <c r="F6" s="34">
        <v>202004</v>
      </c>
      <c r="G6" s="34">
        <v>202005</v>
      </c>
      <c r="H6" s="34">
        <v>202006</v>
      </c>
      <c r="I6" s="34">
        <v>202007</v>
      </c>
      <c r="J6" s="34">
        <v>202008</v>
      </c>
      <c r="K6" s="34">
        <v>202009</v>
      </c>
      <c r="L6" s="34">
        <v>202010</v>
      </c>
      <c r="M6" s="34">
        <v>202011</v>
      </c>
      <c r="N6" s="34">
        <v>202012</v>
      </c>
      <c r="O6" s="34" t="s">
        <v>288</v>
      </c>
      <c r="P6" s="34" t="s">
        <v>289</v>
      </c>
      <c r="Q6" s="34" t="s">
        <v>290</v>
      </c>
      <c r="R6" s="34" t="s">
        <v>291</v>
      </c>
      <c r="S6" s="34" t="s">
        <v>292</v>
      </c>
      <c r="T6" s="34" t="s">
        <v>293</v>
      </c>
      <c r="U6" s="34" t="s">
        <v>294</v>
      </c>
      <c r="V6" s="34">
        <v>202104</v>
      </c>
      <c r="W6" s="34" t="s">
        <v>295</v>
      </c>
      <c r="X6" s="34" t="s">
        <v>296</v>
      </c>
    </row>
    <row r="7" spans="1:24" x14ac:dyDescent="0.25">
      <c r="A7" s="18">
        <v>190001</v>
      </c>
      <c r="B7" s="19"/>
      <c r="C7" s="19"/>
      <c r="D7" s="19"/>
      <c r="E7" s="19"/>
      <c r="F7" s="19"/>
      <c r="G7" s="19"/>
      <c r="H7" s="19">
        <v>15375</v>
      </c>
      <c r="I7" s="19"/>
      <c r="J7" s="19">
        <v>12212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>
        <v>27587</v>
      </c>
    </row>
    <row r="8" spans="1:24" x14ac:dyDescent="0.25">
      <c r="A8" s="18">
        <v>202005</v>
      </c>
      <c r="B8" s="19"/>
      <c r="C8" s="19">
        <v>2500</v>
      </c>
      <c r="D8" s="19"/>
      <c r="E8" s="19">
        <v>5000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>
        <v>7500</v>
      </c>
    </row>
    <row r="9" spans="1:24" x14ac:dyDescent="0.25">
      <c r="A9" s="18">
        <v>202006</v>
      </c>
      <c r="B9" s="19"/>
      <c r="C9" s="19"/>
      <c r="D9" s="19"/>
      <c r="E9" s="19"/>
      <c r="F9" s="19">
        <v>4000</v>
      </c>
      <c r="G9" s="19">
        <v>12200</v>
      </c>
      <c r="H9" s="19">
        <v>3189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>
        <v>19389</v>
      </c>
    </row>
    <row r="10" spans="1:24" x14ac:dyDescent="0.25">
      <c r="A10" s="18">
        <v>202007</v>
      </c>
      <c r="B10" s="19"/>
      <c r="C10" s="19"/>
      <c r="D10" s="19"/>
      <c r="E10" s="19">
        <v>2372</v>
      </c>
      <c r="F10" s="19">
        <v>1300</v>
      </c>
      <c r="G10" s="19">
        <v>7800</v>
      </c>
      <c r="H10" s="19">
        <v>5000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>
        <v>16472</v>
      </c>
    </row>
    <row r="11" spans="1:24" x14ac:dyDescent="0.25">
      <c r="A11" s="18">
        <v>202008</v>
      </c>
      <c r="B11" s="19"/>
      <c r="C11" s="19"/>
      <c r="D11" s="19"/>
      <c r="E11" s="19"/>
      <c r="F11" s="19"/>
      <c r="G11" s="19"/>
      <c r="H11" s="19"/>
      <c r="I11" s="19">
        <v>1200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>
        <v>1200</v>
      </c>
    </row>
    <row r="12" spans="1:24" x14ac:dyDescent="0.25">
      <c r="A12" s="18">
        <v>202009</v>
      </c>
      <c r="B12" s="19"/>
      <c r="C12" s="19"/>
      <c r="D12" s="19"/>
      <c r="E12" s="19"/>
      <c r="F12" s="19">
        <v>11980</v>
      </c>
      <c r="G12" s="19">
        <v>11658</v>
      </c>
      <c r="H12" s="19">
        <v>13440</v>
      </c>
      <c r="I12" s="19"/>
      <c r="J12" s="19">
        <v>5700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>
        <v>42778</v>
      </c>
    </row>
    <row r="13" spans="1:24" x14ac:dyDescent="0.25">
      <c r="A13" s="18">
        <v>202010</v>
      </c>
      <c r="B13" s="19"/>
      <c r="C13" s="19"/>
      <c r="D13" s="19"/>
      <c r="E13" s="19"/>
      <c r="F13" s="19">
        <v>2000</v>
      </c>
      <c r="G13" s="19">
        <v>4400</v>
      </c>
      <c r="H13" s="19"/>
      <c r="I13" s="19">
        <v>4450</v>
      </c>
      <c r="J13" s="19">
        <v>2550</v>
      </c>
      <c r="K13" s="19">
        <v>2750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>
        <v>16150</v>
      </c>
    </row>
    <row r="14" spans="1:24" x14ac:dyDescent="0.25">
      <c r="A14" s="18">
        <v>202011</v>
      </c>
      <c r="B14" s="19"/>
      <c r="C14" s="19"/>
      <c r="D14" s="19"/>
      <c r="E14" s="19"/>
      <c r="F14" s="19"/>
      <c r="G14" s="19"/>
      <c r="H14" s="19"/>
      <c r="I14" s="19"/>
      <c r="J14" s="19">
        <v>2100</v>
      </c>
      <c r="K14" s="19">
        <v>6990</v>
      </c>
      <c r="L14" s="19">
        <v>2750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>
        <v>11840</v>
      </c>
    </row>
    <row r="15" spans="1:24" x14ac:dyDescent="0.25">
      <c r="A15" s="18">
        <v>202012</v>
      </c>
      <c r="B15" s="19"/>
      <c r="C15" s="19"/>
      <c r="D15" s="19"/>
      <c r="E15" s="19"/>
      <c r="F15" s="19"/>
      <c r="G15" s="19"/>
      <c r="H15" s="19"/>
      <c r="I15" s="19">
        <v>5000</v>
      </c>
      <c r="J15" s="19">
        <v>17912</v>
      </c>
      <c r="K15" s="19"/>
      <c r="L15" s="19">
        <v>6850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>
        <v>29762</v>
      </c>
    </row>
    <row r="16" spans="1:24" x14ac:dyDescent="0.25">
      <c r="A16" s="18">
        <v>202101</v>
      </c>
      <c r="B16" s="19"/>
      <c r="C16" s="19"/>
      <c r="D16" s="19"/>
      <c r="E16" s="19"/>
      <c r="F16" s="19">
        <v>2000</v>
      </c>
      <c r="G16" s="19">
        <v>2000</v>
      </c>
      <c r="H16" s="19"/>
      <c r="I16" s="19"/>
      <c r="J16" s="19"/>
      <c r="K16" s="19"/>
      <c r="L16" s="19"/>
      <c r="M16" s="19">
        <v>9300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>
        <v>13300</v>
      </c>
    </row>
    <row r="17" spans="1:24" x14ac:dyDescent="0.25">
      <c r="A17" s="18">
        <v>202102</v>
      </c>
      <c r="B17" s="19"/>
      <c r="C17" s="19"/>
      <c r="D17" s="19"/>
      <c r="E17" s="19"/>
      <c r="F17" s="19">
        <v>3400</v>
      </c>
      <c r="G17" s="19"/>
      <c r="H17" s="19"/>
      <c r="I17" s="19">
        <v>19506</v>
      </c>
      <c r="J17" s="19">
        <v>19308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>
        <v>42214</v>
      </c>
    </row>
    <row r="18" spans="1:24" x14ac:dyDescent="0.25">
      <c r="A18" s="18">
        <v>202103</v>
      </c>
      <c r="B18" s="19"/>
      <c r="C18" s="19"/>
      <c r="D18" s="19"/>
      <c r="E18" s="19"/>
      <c r="F18" s="19"/>
      <c r="G18" s="19">
        <v>2000</v>
      </c>
      <c r="H18" s="19"/>
      <c r="I18" s="19">
        <v>8100</v>
      </c>
      <c r="J18" s="19"/>
      <c r="K18" s="19">
        <v>3875</v>
      </c>
      <c r="L18" s="19"/>
      <c r="M18" s="19">
        <v>4380</v>
      </c>
      <c r="N18" s="19">
        <v>2100</v>
      </c>
      <c r="O18" s="19"/>
      <c r="P18" s="19"/>
      <c r="Q18" s="19"/>
      <c r="R18" s="19"/>
      <c r="S18" s="19"/>
      <c r="T18" s="19"/>
      <c r="U18" s="19"/>
      <c r="V18" s="19"/>
      <c r="W18" s="19"/>
      <c r="X18" s="19">
        <v>20455</v>
      </c>
    </row>
    <row r="19" spans="1:24" x14ac:dyDescent="0.25">
      <c r="A19" s="18">
        <v>202104</v>
      </c>
      <c r="B19" s="19"/>
      <c r="C19" s="19"/>
      <c r="D19" s="19"/>
      <c r="E19" s="19"/>
      <c r="F19" s="19"/>
      <c r="G19" s="19">
        <v>3400</v>
      </c>
      <c r="H19" s="19"/>
      <c r="I19" s="19"/>
      <c r="J19" s="19"/>
      <c r="K19" s="19">
        <v>10992</v>
      </c>
      <c r="L19" s="19">
        <v>4800</v>
      </c>
      <c r="M19" s="19">
        <v>21456</v>
      </c>
      <c r="N19" s="19">
        <v>9926</v>
      </c>
      <c r="O19" s="19"/>
      <c r="P19" s="19"/>
      <c r="Q19" s="19"/>
      <c r="R19" s="19"/>
      <c r="S19" s="19"/>
      <c r="T19" s="19"/>
      <c r="U19" s="19"/>
      <c r="V19" s="19"/>
      <c r="W19" s="19"/>
      <c r="X19" s="19">
        <v>50574</v>
      </c>
    </row>
    <row r="20" spans="1:24" x14ac:dyDescent="0.25">
      <c r="A20" s="18">
        <v>202105</v>
      </c>
      <c r="B20" s="19"/>
      <c r="C20" s="19"/>
      <c r="D20" s="19"/>
      <c r="E20" s="19"/>
      <c r="F20" s="19"/>
      <c r="G20" s="19"/>
      <c r="H20" s="19">
        <v>2000</v>
      </c>
      <c r="I20" s="19"/>
      <c r="J20" s="19">
        <v>2500</v>
      </c>
      <c r="K20" s="19">
        <v>5690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>
        <v>10190</v>
      </c>
    </row>
    <row r="21" spans="1:24" x14ac:dyDescent="0.25">
      <c r="A21" s="18">
        <v>202106</v>
      </c>
      <c r="B21" s="19">
        <v>430</v>
      </c>
      <c r="C21" s="19"/>
      <c r="D21" s="19"/>
      <c r="E21" s="19">
        <v>794</v>
      </c>
      <c r="F21" s="19"/>
      <c r="G21" s="19">
        <v>5325</v>
      </c>
      <c r="H21" s="19">
        <v>2000</v>
      </c>
      <c r="I21" s="19">
        <v>12146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>
        <v>20695</v>
      </c>
    </row>
    <row r="22" spans="1:24" x14ac:dyDescent="0.25">
      <c r="A22" s="18">
        <v>202107</v>
      </c>
      <c r="B22" s="19"/>
      <c r="C22" s="19"/>
      <c r="D22" s="19"/>
      <c r="E22" s="19"/>
      <c r="F22" s="19"/>
      <c r="G22" s="19"/>
      <c r="H22" s="19"/>
      <c r="I22" s="19">
        <v>5325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v>5346</v>
      </c>
      <c r="W22" s="19"/>
      <c r="X22" s="19">
        <v>10671</v>
      </c>
    </row>
    <row r="23" spans="1:24" x14ac:dyDescent="0.25">
      <c r="A23" s="18">
        <v>202108</v>
      </c>
      <c r="B23" s="19"/>
      <c r="C23" s="19"/>
      <c r="D23" s="19"/>
      <c r="E23" s="19"/>
      <c r="F23" s="19"/>
      <c r="G23" s="19"/>
      <c r="H23" s="19"/>
      <c r="I23" s="19"/>
      <c r="J23" s="19">
        <v>850</v>
      </c>
      <c r="K23" s="19"/>
      <c r="L23" s="19">
        <v>2000</v>
      </c>
      <c r="M23" s="19">
        <v>4400</v>
      </c>
      <c r="N23" s="19"/>
      <c r="O23" s="19"/>
      <c r="P23" s="19"/>
      <c r="Q23" s="19"/>
      <c r="R23" s="19"/>
      <c r="S23" s="19"/>
      <c r="T23" s="19"/>
      <c r="U23" s="19"/>
      <c r="V23" s="19">
        <v>12900</v>
      </c>
      <c r="W23" s="19"/>
      <c r="X23" s="19">
        <v>20150</v>
      </c>
    </row>
    <row r="24" spans="1:24" x14ac:dyDescent="0.25">
      <c r="A24" s="18">
        <v>202110</v>
      </c>
      <c r="B24" s="19"/>
      <c r="C24" s="19"/>
      <c r="D24" s="19"/>
      <c r="E24" s="19"/>
      <c r="F24" s="19"/>
      <c r="G24" s="19"/>
      <c r="H24" s="19"/>
      <c r="I24" s="19"/>
      <c r="J24" s="19"/>
      <c r="K24" s="19">
        <v>1300</v>
      </c>
      <c r="L24" s="19">
        <v>7850</v>
      </c>
      <c r="M24" s="19">
        <v>1168</v>
      </c>
      <c r="N24" s="19"/>
      <c r="O24" s="19"/>
      <c r="P24" s="19"/>
      <c r="Q24" s="19"/>
      <c r="R24" s="19"/>
      <c r="S24" s="19"/>
      <c r="T24" s="19"/>
      <c r="U24" s="19"/>
      <c r="V24" s="19">
        <v>4536</v>
      </c>
      <c r="W24" s="19"/>
      <c r="X24" s="19">
        <v>14854</v>
      </c>
    </row>
    <row r="25" spans="1:24" x14ac:dyDescent="0.25">
      <c r="A25" s="18" t="s">
        <v>297</v>
      </c>
      <c r="B25" s="19"/>
      <c r="C25" s="19">
        <v>3744</v>
      </c>
      <c r="D25" s="19">
        <v>690</v>
      </c>
      <c r="E25" s="19">
        <v>7488</v>
      </c>
      <c r="F25" s="19">
        <v>22114</v>
      </c>
      <c r="G25" s="19">
        <v>15988</v>
      </c>
      <c r="H25" s="19">
        <v>20278</v>
      </c>
      <c r="I25" s="19">
        <v>26422</v>
      </c>
      <c r="J25" s="19">
        <v>2790</v>
      </c>
      <c r="K25" s="19">
        <v>25000</v>
      </c>
      <c r="L25" s="19">
        <v>17368</v>
      </c>
      <c r="M25" s="19">
        <v>5100</v>
      </c>
      <c r="N25" s="19">
        <v>5100</v>
      </c>
      <c r="O25" s="19"/>
      <c r="P25" s="19"/>
      <c r="Q25" s="19"/>
      <c r="R25" s="19"/>
      <c r="S25" s="19"/>
      <c r="T25" s="19"/>
      <c r="U25" s="19"/>
      <c r="V25" s="19"/>
      <c r="W25" s="19"/>
      <c r="X25" s="19">
        <v>152082</v>
      </c>
    </row>
    <row r="26" spans="1:24" x14ac:dyDescent="0.25">
      <c r="A26" s="18" t="s">
        <v>290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>
        <v>3744</v>
      </c>
      <c r="P26" s="19">
        <v>3744</v>
      </c>
      <c r="Q26" s="19"/>
      <c r="R26" s="19"/>
      <c r="S26" s="19"/>
      <c r="T26" s="19"/>
      <c r="U26" s="19"/>
      <c r="V26" s="19"/>
      <c r="W26" s="19"/>
      <c r="X26" s="19">
        <v>7488</v>
      </c>
    </row>
    <row r="27" spans="1:24" x14ac:dyDescent="0.25">
      <c r="A27" s="18" t="s">
        <v>292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>
        <v>3744</v>
      </c>
      <c r="Q27" s="19">
        <v>3744</v>
      </c>
      <c r="R27" s="19"/>
      <c r="S27" s="19">
        <v>12988</v>
      </c>
      <c r="T27" s="19"/>
      <c r="U27" s="19"/>
      <c r="V27" s="19"/>
      <c r="W27" s="19"/>
      <c r="X27" s="19">
        <v>20476</v>
      </c>
    </row>
    <row r="28" spans="1:24" x14ac:dyDescent="0.25">
      <c r="A28" s="18" t="s">
        <v>298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v>2750</v>
      </c>
      <c r="S28" s="19">
        <v>5500</v>
      </c>
      <c r="T28" s="19">
        <v>11000</v>
      </c>
      <c r="U28" s="19"/>
      <c r="V28" s="19"/>
      <c r="W28" s="19"/>
      <c r="X28" s="19">
        <v>19250</v>
      </c>
    </row>
    <row r="29" spans="1:24" x14ac:dyDescent="0.25">
      <c r="A29" s="18" t="s">
        <v>299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>
        <v>5500</v>
      </c>
      <c r="S29" s="19">
        <v>5500</v>
      </c>
      <c r="T29" s="19">
        <v>900</v>
      </c>
      <c r="U29" s="19"/>
      <c r="V29" s="19"/>
      <c r="W29" s="19"/>
      <c r="X29" s="19">
        <v>11900</v>
      </c>
    </row>
    <row r="30" spans="1:24" x14ac:dyDescent="0.25">
      <c r="A30" s="18" t="s">
        <v>291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>
        <v>3744</v>
      </c>
      <c r="U30" s="19"/>
      <c r="V30" s="19"/>
      <c r="W30" s="19"/>
      <c r="X30" s="19">
        <v>3744</v>
      </c>
    </row>
    <row r="31" spans="1:24" x14ac:dyDescent="0.25">
      <c r="A31" s="18" t="s">
        <v>295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>
        <v>16500</v>
      </c>
      <c r="R31" s="19">
        <v>7484</v>
      </c>
      <c r="S31" s="19">
        <v>5500</v>
      </c>
      <c r="T31" s="19">
        <v>7488</v>
      </c>
      <c r="U31" s="19"/>
      <c r="V31" s="19"/>
      <c r="W31" s="19"/>
      <c r="X31" s="19">
        <v>36972</v>
      </c>
    </row>
    <row r="32" spans="1:24" x14ac:dyDescent="0.25">
      <c r="A32" s="18" t="s">
        <v>300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>
        <v>3744</v>
      </c>
      <c r="S32" s="19">
        <v>16500</v>
      </c>
      <c r="T32" s="19"/>
      <c r="U32" s="19">
        <v>7488</v>
      </c>
      <c r="V32" s="19"/>
      <c r="W32" s="19"/>
      <c r="X32" s="19">
        <v>27732</v>
      </c>
    </row>
    <row r="33" spans="1:24" x14ac:dyDescent="0.25">
      <c r="A33" s="18" t="s">
        <v>301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v>5500</v>
      </c>
      <c r="Q33" s="19"/>
      <c r="R33" s="19"/>
      <c r="S33" s="19">
        <v>2750</v>
      </c>
      <c r="T33" s="19">
        <v>11000</v>
      </c>
      <c r="U33" s="19"/>
      <c r="V33" s="19"/>
      <c r="W33" s="19"/>
      <c r="X33" s="19">
        <v>19250</v>
      </c>
    </row>
    <row r="34" spans="1:24" x14ac:dyDescent="0.25">
      <c r="A34" s="18">
        <v>202111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>
        <v>2000</v>
      </c>
      <c r="O34" s="19"/>
      <c r="P34" s="19"/>
      <c r="Q34" s="19"/>
      <c r="R34" s="19"/>
      <c r="S34" s="19"/>
      <c r="T34" s="19"/>
      <c r="U34" s="19"/>
      <c r="V34" s="19">
        <v>4800</v>
      </c>
      <c r="W34" s="19"/>
      <c r="X34" s="19">
        <v>6800</v>
      </c>
    </row>
    <row r="35" spans="1:24" x14ac:dyDescent="0.25">
      <c r="A35" s="18" t="s">
        <v>302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>
        <v>2750</v>
      </c>
      <c r="U35" s="19">
        <v>11000</v>
      </c>
      <c r="V35" s="19"/>
      <c r="W35" s="19"/>
      <c r="X35" s="19">
        <v>13750</v>
      </c>
    </row>
    <row r="36" spans="1:24" x14ac:dyDescent="0.25">
      <c r="A36" s="18" t="s">
        <v>303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>
        <v>794</v>
      </c>
      <c r="Q36" s="19"/>
      <c r="R36" s="19"/>
      <c r="S36" s="19"/>
      <c r="T36" s="19">
        <v>16500</v>
      </c>
      <c r="U36" s="19"/>
      <c r="V36" s="19"/>
      <c r="W36" s="19"/>
      <c r="X36" s="19">
        <v>17294</v>
      </c>
    </row>
    <row r="37" spans="1:24" x14ac:dyDescent="0.25">
      <c r="A37" s="18" t="s">
        <v>304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>
        <v>11000</v>
      </c>
      <c r="S37" s="19"/>
      <c r="T37" s="19">
        <v>5500</v>
      </c>
      <c r="U37" s="19"/>
      <c r="V37" s="19"/>
      <c r="W37" s="19"/>
      <c r="X37" s="19">
        <v>16500</v>
      </c>
    </row>
    <row r="38" spans="1:24" x14ac:dyDescent="0.25">
      <c r="A38" s="18" t="s">
        <v>293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v>5500</v>
      </c>
      <c r="Q38" s="19">
        <v>11000</v>
      </c>
      <c r="R38" s="19"/>
      <c r="S38" s="19">
        <v>7488</v>
      </c>
      <c r="T38" s="19">
        <v>9244</v>
      </c>
      <c r="U38" s="19"/>
      <c r="V38" s="19"/>
      <c r="W38" s="19"/>
      <c r="X38" s="19">
        <v>33232</v>
      </c>
    </row>
    <row r="39" spans="1:24" x14ac:dyDescent="0.25">
      <c r="A39" s="18" t="s">
        <v>305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>
        <v>5500</v>
      </c>
      <c r="S39" s="19"/>
      <c r="T39" s="19">
        <v>2750</v>
      </c>
      <c r="U39" s="19"/>
      <c r="V39" s="19"/>
      <c r="W39" s="19"/>
      <c r="X39" s="19">
        <v>8250</v>
      </c>
    </row>
    <row r="40" spans="1:24" x14ac:dyDescent="0.25">
      <c r="A40" s="18" t="s">
        <v>306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v>5500</v>
      </c>
      <c r="Q40" s="19">
        <v>5500</v>
      </c>
      <c r="R40" s="19"/>
      <c r="S40" s="19">
        <v>5500</v>
      </c>
      <c r="T40" s="19"/>
      <c r="U40" s="19"/>
      <c r="V40" s="19"/>
      <c r="W40" s="19"/>
      <c r="X40" s="19">
        <v>16500</v>
      </c>
    </row>
    <row r="41" spans="1:24" x14ac:dyDescent="0.25">
      <c r="A41" s="18" t="s">
        <v>289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v>5500</v>
      </c>
      <c r="Q41" s="19"/>
      <c r="R41" s="19"/>
      <c r="S41" s="19"/>
      <c r="T41" s="19"/>
      <c r="U41" s="19"/>
      <c r="V41" s="19"/>
      <c r="W41" s="19"/>
      <c r="X41" s="19">
        <v>5500</v>
      </c>
    </row>
    <row r="42" spans="1:24" x14ac:dyDescent="0.25">
      <c r="A42" s="18" t="s">
        <v>307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>
        <v>5500</v>
      </c>
      <c r="U42" s="19"/>
      <c r="V42" s="19"/>
      <c r="W42" s="19"/>
      <c r="X42" s="19">
        <v>5500</v>
      </c>
    </row>
    <row r="43" spans="1:24" x14ac:dyDescent="0.25">
      <c r="A43" s="18">
        <v>202112</v>
      </c>
      <c r="B43" s="19"/>
      <c r="C43" s="19"/>
      <c r="D43" s="19"/>
      <c r="E43" s="19"/>
      <c r="F43" s="19"/>
      <c r="G43" s="19"/>
      <c r="H43" s="19">
        <v>3189</v>
      </c>
      <c r="I43" s="19"/>
      <c r="J43" s="19">
        <v>17235</v>
      </c>
      <c r="K43" s="19"/>
      <c r="L43" s="19">
        <v>9355</v>
      </c>
      <c r="M43" s="19"/>
      <c r="N43" s="19"/>
      <c r="O43" s="19"/>
      <c r="P43" s="19"/>
      <c r="Q43" s="19"/>
      <c r="R43" s="19"/>
      <c r="S43" s="19"/>
      <c r="T43" s="19"/>
      <c r="U43" s="19"/>
      <c r="V43" s="19">
        <v>3112</v>
      </c>
      <c r="W43" s="19"/>
      <c r="X43" s="19">
        <v>32891</v>
      </c>
    </row>
    <row r="44" spans="1:24" x14ac:dyDescent="0.25">
      <c r="A44" s="18">
        <v>202109</v>
      </c>
      <c r="B44" s="19"/>
      <c r="C44" s="19"/>
      <c r="D44" s="19"/>
      <c r="E44" s="19"/>
      <c r="F44" s="19"/>
      <c r="G44" s="19"/>
      <c r="H44" s="19"/>
      <c r="I44" s="19"/>
      <c r="J44" s="19">
        <v>4200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>
        <v>12380</v>
      </c>
      <c r="W44" s="19"/>
      <c r="X44" s="19">
        <v>16580</v>
      </c>
    </row>
    <row r="45" spans="1:24" x14ac:dyDescent="0.25">
      <c r="A45" s="18">
        <v>202201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1168</v>
      </c>
      <c r="N45" s="19"/>
      <c r="O45" s="19"/>
      <c r="P45" s="19"/>
      <c r="Q45" s="19"/>
      <c r="R45" s="19"/>
      <c r="S45" s="19"/>
      <c r="T45" s="19"/>
      <c r="U45" s="19"/>
      <c r="V45" s="19">
        <v>2700</v>
      </c>
      <c r="W45" s="19"/>
      <c r="X45" s="19">
        <v>3868</v>
      </c>
    </row>
    <row r="46" spans="1:24" x14ac:dyDescent="0.25">
      <c r="A46" s="18">
        <v>202207</v>
      </c>
      <c r="B46" s="19"/>
      <c r="C46" s="19"/>
      <c r="D46" s="19"/>
      <c r="E46" s="19"/>
      <c r="F46" s="19">
        <v>1300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>
        <v>1300</v>
      </c>
    </row>
    <row r="47" spans="1:24" x14ac:dyDescent="0.25">
      <c r="A47" s="18">
        <v>202202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2000</v>
      </c>
      <c r="O47" s="19"/>
      <c r="P47" s="19"/>
      <c r="Q47" s="19"/>
      <c r="R47" s="19"/>
      <c r="S47" s="19"/>
      <c r="T47" s="19"/>
      <c r="U47" s="19"/>
      <c r="V47" s="19"/>
      <c r="W47" s="19"/>
      <c r="X47" s="19">
        <v>2000</v>
      </c>
    </row>
    <row r="48" spans="1:24" x14ac:dyDescent="0.25">
      <c r="A48" s="18" t="s">
        <v>308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>
        <v>5500</v>
      </c>
      <c r="X48" s="19">
        <v>5500</v>
      </c>
    </row>
    <row r="49" spans="1:24" x14ac:dyDescent="0.25">
      <c r="A49" s="18" t="s">
        <v>296</v>
      </c>
      <c r="B49" s="19">
        <v>430</v>
      </c>
      <c r="C49" s="19">
        <v>6244</v>
      </c>
      <c r="D49" s="19">
        <v>690</v>
      </c>
      <c r="E49" s="19">
        <v>15654</v>
      </c>
      <c r="F49" s="19">
        <v>48094</v>
      </c>
      <c r="G49" s="19">
        <v>64771</v>
      </c>
      <c r="H49" s="19">
        <v>64471</v>
      </c>
      <c r="I49" s="19">
        <v>82149</v>
      </c>
      <c r="J49" s="19">
        <v>87357</v>
      </c>
      <c r="K49" s="19">
        <v>56597</v>
      </c>
      <c r="L49" s="19">
        <v>50973</v>
      </c>
      <c r="M49" s="19">
        <v>46972</v>
      </c>
      <c r="N49" s="19">
        <v>21126</v>
      </c>
      <c r="O49" s="19">
        <v>3744</v>
      </c>
      <c r="P49" s="19">
        <v>30282</v>
      </c>
      <c r="Q49" s="19">
        <v>36744</v>
      </c>
      <c r="R49" s="19">
        <v>35978</v>
      </c>
      <c r="S49" s="19">
        <v>61726</v>
      </c>
      <c r="T49" s="19">
        <v>76376</v>
      </c>
      <c r="U49" s="19">
        <v>18488</v>
      </c>
      <c r="V49" s="19">
        <v>45774</v>
      </c>
      <c r="W49" s="19">
        <v>5500</v>
      </c>
      <c r="X49" s="19">
        <v>860140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L8" sqref="L8"/>
    </sheetView>
  </sheetViews>
  <sheetFormatPr baseColWidth="10" defaultColWidth="11.42578125" defaultRowHeight="15" x14ac:dyDescent="0.25"/>
  <cols>
    <col min="1" max="1" width="27.42578125" customWidth="1"/>
    <col min="3" max="3" width="17.7109375" customWidth="1"/>
  </cols>
  <sheetData>
    <row r="1" spans="1:12" x14ac:dyDescent="0.25">
      <c r="A1" t="s">
        <v>309</v>
      </c>
      <c r="B1" t="s">
        <v>287</v>
      </c>
      <c r="C1" s="18" t="s">
        <v>310</v>
      </c>
      <c r="D1" s="18" t="s">
        <v>311</v>
      </c>
      <c r="E1" s="18" t="s">
        <v>312</v>
      </c>
      <c r="F1" s="18" t="s">
        <v>313</v>
      </c>
      <c r="G1" s="18" t="s">
        <v>314</v>
      </c>
      <c r="H1" s="18" t="s">
        <v>315</v>
      </c>
      <c r="I1" s="18" t="s">
        <v>316</v>
      </c>
      <c r="J1" s="18" t="s">
        <v>317</v>
      </c>
      <c r="K1" s="18" t="s">
        <v>318</v>
      </c>
      <c r="L1" s="18" t="s">
        <v>296</v>
      </c>
    </row>
    <row r="2" spans="1:12" x14ac:dyDescent="0.25">
      <c r="A2" t="s">
        <v>286</v>
      </c>
      <c r="B2" t="s">
        <v>319</v>
      </c>
      <c r="C2">
        <v>28000</v>
      </c>
      <c r="L2">
        <v>28000</v>
      </c>
    </row>
    <row r="3" spans="1:12" x14ac:dyDescent="0.25">
      <c r="B3" t="s">
        <v>320</v>
      </c>
      <c r="J3">
        <v>43426.16</v>
      </c>
      <c r="L3">
        <v>43426.16</v>
      </c>
    </row>
    <row r="4" spans="1:12" x14ac:dyDescent="0.25">
      <c r="B4" t="s">
        <v>321</v>
      </c>
      <c r="C4">
        <v>6.0000000000000005E-2</v>
      </c>
      <c r="J4">
        <v>2014</v>
      </c>
      <c r="L4">
        <v>2014.06</v>
      </c>
    </row>
    <row r="5" spans="1:12" x14ac:dyDescent="0.25">
      <c r="B5" t="s">
        <v>322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25">
      <c r="B6" t="s">
        <v>323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25">
      <c r="B7" t="s">
        <v>324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25">
      <c r="B8" t="s">
        <v>296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topLeftCell="A15" workbookViewId="0">
      <selection activeCell="R40" sqref="R40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9" width="8.140625" bestFit="1" customWidth="1"/>
    <col min="10" max="17" width="7.7109375" bestFit="1" customWidth="1"/>
    <col min="18" max="18" width="11.85546875" bestFit="1" customWidth="1"/>
  </cols>
  <sheetData>
    <row r="1" spans="1:15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5" x14ac:dyDescent="0.25">
      <c r="A2" t="s">
        <v>329</v>
      </c>
      <c r="B2" s="40">
        <v>601.1</v>
      </c>
      <c r="C2" s="39"/>
      <c r="D2" s="39"/>
      <c r="E2" s="39"/>
      <c r="M2" s="39"/>
      <c r="O2" s="39"/>
    </row>
    <row r="3" spans="1:15" x14ac:dyDescent="0.25">
      <c r="A3" t="s">
        <v>330</v>
      </c>
      <c r="B3" s="39">
        <v>178.2</v>
      </c>
      <c r="C3" s="39"/>
      <c r="D3" s="39"/>
      <c r="E3" s="39"/>
      <c r="M3" s="39"/>
      <c r="O3" s="39"/>
    </row>
    <row r="4" spans="1:15" x14ac:dyDescent="0.25">
      <c r="A4" t="s">
        <v>331</v>
      </c>
      <c r="B4" s="39">
        <v>200</v>
      </c>
      <c r="C4" s="39">
        <v>200</v>
      </c>
      <c r="D4" s="39"/>
      <c r="E4" s="39"/>
      <c r="M4" s="39"/>
      <c r="N4" s="39"/>
    </row>
    <row r="5" spans="1:15" x14ac:dyDescent="0.25">
      <c r="A5" t="s">
        <v>332</v>
      </c>
      <c r="B5" s="39">
        <v>218.5</v>
      </c>
      <c r="C5" s="39"/>
      <c r="D5" s="39"/>
      <c r="E5" s="39"/>
      <c r="M5" s="39"/>
      <c r="N5" s="39"/>
    </row>
    <row r="6" spans="1:15" x14ac:dyDescent="0.25">
      <c r="A6" t="s">
        <v>333</v>
      </c>
      <c r="B6" s="39">
        <v>328.6</v>
      </c>
      <c r="C6" s="39"/>
      <c r="D6" s="39">
        <v>93.8</v>
      </c>
      <c r="E6" s="39">
        <v>234.8</v>
      </c>
      <c r="M6" s="40"/>
    </row>
    <row r="7" spans="1:15" x14ac:dyDescent="0.25">
      <c r="A7" t="s">
        <v>334</v>
      </c>
      <c r="B7" s="39">
        <v>108.9</v>
      </c>
      <c r="C7" s="39"/>
      <c r="D7" s="39">
        <v>55.7</v>
      </c>
      <c r="E7" s="39">
        <v>53.2</v>
      </c>
    </row>
    <row r="8" spans="1:15" ht="13.15" customHeight="1" x14ac:dyDescent="0.25">
      <c r="A8" t="s">
        <v>335</v>
      </c>
      <c r="B8" s="39">
        <v>9</v>
      </c>
      <c r="C8" s="39"/>
      <c r="D8" s="39">
        <v>0.8</v>
      </c>
      <c r="E8" s="39">
        <v>8.1999999999999993</v>
      </c>
    </row>
    <row r="9" spans="1:15" ht="13.15" customHeight="1" x14ac:dyDescent="0.25">
      <c r="B9" s="39"/>
      <c r="C9" s="39"/>
      <c r="D9" s="39"/>
      <c r="E9" s="39"/>
    </row>
    <row r="10" spans="1:15" x14ac:dyDescent="0.25">
      <c r="A10" t="s">
        <v>336</v>
      </c>
      <c r="B10" s="40">
        <f>B3+B6+B7</f>
        <v>615.70000000000005</v>
      </c>
      <c r="C10" s="39">
        <v>200</v>
      </c>
      <c r="D10" s="39">
        <f>D6+D7+B3-B4</f>
        <v>127.69999999999999</v>
      </c>
      <c r="E10" s="39">
        <f>E6+E7</f>
        <v>288</v>
      </c>
      <c r="G10" s="39">
        <f>D10+E10</f>
        <v>415.7</v>
      </c>
      <c r="M10" s="40"/>
    </row>
    <row r="11" spans="1:15" x14ac:dyDescent="0.25">
      <c r="A11" t="s">
        <v>337</v>
      </c>
      <c r="B11" s="39">
        <v>109</v>
      </c>
      <c r="D11" s="36"/>
      <c r="E11" s="36"/>
    </row>
    <row r="12" spans="1:15" x14ac:dyDescent="0.25">
      <c r="A12" t="s">
        <v>338</v>
      </c>
      <c r="B12" s="202">
        <v>70.400000000000006</v>
      </c>
    </row>
    <row r="13" spans="1:15" x14ac:dyDescent="0.25">
      <c r="A13" t="s">
        <v>339</v>
      </c>
      <c r="B13" s="202">
        <v>173.6</v>
      </c>
    </row>
    <row r="14" spans="1:15" x14ac:dyDescent="0.25">
      <c r="A14" t="s">
        <v>340</v>
      </c>
      <c r="B14" s="202">
        <v>19.2</v>
      </c>
    </row>
    <row r="15" spans="1:15" x14ac:dyDescent="0.25">
      <c r="A15" t="s">
        <v>341</v>
      </c>
      <c r="B15" s="202">
        <f>B10-B4-B12-B13-B14-B11</f>
        <v>43.500000000000085</v>
      </c>
    </row>
    <row r="18" spans="1:18" x14ac:dyDescent="0.25">
      <c r="A18" s="17" t="s">
        <v>18</v>
      </c>
      <c r="B18" t="s">
        <v>28</v>
      </c>
      <c r="E18" t="s">
        <v>342</v>
      </c>
    </row>
    <row r="19" spans="1:18" x14ac:dyDescent="0.25">
      <c r="A19" s="17" t="s">
        <v>3</v>
      </c>
      <c r="B19" t="s">
        <v>57</v>
      </c>
    </row>
    <row r="20" spans="1:18" x14ac:dyDescent="0.25">
      <c r="A20" s="17" t="s">
        <v>10</v>
      </c>
      <c r="B20" t="s">
        <v>343</v>
      </c>
    </row>
    <row r="21" spans="1:18" x14ac:dyDescent="0.25">
      <c r="A21" s="17" t="s">
        <v>19</v>
      </c>
      <c r="B21" t="s">
        <v>284</v>
      </c>
    </row>
    <row r="23" spans="1:18" x14ac:dyDescent="0.25">
      <c r="A23" s="17" t="s">
        <v>285</v>
      </c>
      <c r="B23" s="17" t="s">
        <v>286</v>
      </c>
    </row>
    <row r="24" spans="1:18" x14ac:dyDescent="0.25">
      <c r="A24" s="17" t="s">
        <v>287</v>
      </c>
      <c r="B24" s="34">
        <v>202001</v>
      </c>
      <c r="C24" s="34">
        <v>202003</v>
      </c>
      <c r="D24" s="34">
        <v>202004</v>
      </c>
      <c r="E24" s="34">
        <v>202005</v>
      </c>
      <c r="F24" s="34">
        <v>202006</v>
      </c>
      <c r="G24" s="34">
        <v>202007</v>
      </c>
      <c r="H24" s="34">
        <v>202009</v>
      </c>
      <c r="I24" s="34">
        <v>202010</v>
      </c>
      <c r="J24" s="34" t="s">
        <v>288</v>
      </c>
      <c r="K24" s="34" t="s">
        <v>289</v>
      </c>
      <c r="L24" s="34" t="s">
        <v>290</v>
      </c>
      <c r="M24" s="34" t="s">
        <v>291</v>
      </c>
      <c r="N24" s="34" t="s">
        <v>292</v>
      </c>
      <c r="O24" s="34" t="s">
        <v>293</v>
      </c>
      <c r="P24" s="34" t="s">
        <v>294</v>
      </c>
      <c r="Q24" s="34" t="s">
        <v>295</v>
      </c>
      <c r="R24" s="34" t="s">
        <v>296</v>
      </c>
    </row>
    <row r="25" spans="1:18" x14ac:dyDescent="0.25">
      <c r="A25" s="18" t="s">
        <v>290</v>
      </c>
      <c r="B25" s="19"/>
      <c r="C25" s="19"/>
      <c r="D25" s="19"/>
      <c r="E25" s="19"/>
      <c r="F25" s="19"/>
      <c r="G25" s="19"/>
      <c r="H25" s="19"/>
      <c r="I25" s="19"/>
      <c r="J25" s="19">
        <v>3744</v>
      </c>
      <c r="K25" s="19">
        <v>3744</v>
      </c>
      <c r="L25" s="19"/>
      <c r="M25" s="19"/>
      <c r="N25" s="19"/>
      <c r="O25" s="19"/>
      <c r="P25" s="19"/>
      <c r="Q25" s="19"/>
      <c r="R25" s="19">
        <v>7488</v>
      </c>
    </row>
    <row r="26" spans="1:18" x14ac:dyDescent="0.25">
      <c r="A26" s="18" t="s">
        <v>292</v>
      </c>
      <c r="B26" s="19"/>
      <c r="C26" s="19"/>
      <c r="D26" s="19"/>
      <c r="E26" s="19"/>
      <c r="F26" s="19"/>
      <c r="G26" s="19"/>
      <c r="H26" s="19"/>
      <c r="I26" s="19"/>
      <c r="J26" s="19"/>
      <c r="K26" s="19">
        <v>3744</v>
      </c>
      <c r="L26" s="19">
        <v>3744</v>
      </c>
      <c r="M26" s="19"/>
      <c r="N26" s="19">
        <v>12988</v>
      </c>
      <c r="O26" s="19"/>
      <c r="P26" s="19"/>
      <c r="Q26" s="19"/>
      <c r="R26" s="19">
        <v>20476</v>
      </c>
    </row>
    <row r="27" spans="1:18" x14ac:dyDescent="0.25">
      <c r="A27" s="18" t="s">
        <v>293</v>
      </c>
      <c r="B27" s="19"/>
      <c r="C27" s="19"/>
      <c r="D27" s="19"/>
      <c r="E27" s="19"/>
      <c r="F27" s="19"/>
      <c r="G27" s="19"/>
      <c r="H27" s="19"/>
      <c r="I27" s="19"/>
      <c r="J27" s="19"/>
      <c r="K27" s="19">
        <v>5500</v>
      </c>
      <c r="L27" s="19">
        <v>11000</v>
      </c>
      <c r="M27" s="19"/>
      <c r="N27" s="19">
        <v>7488</v>
      </c>
      <c r="O27" s="19">
        <v>9244</v>
      </c>
      <c r="P27" s="19"/>
      <c r="Q27" s="19"/>
      <c r="R27" s="19">
        <v>33232</v>
      </c>
    </row>
    <row r="28" spans="1:18" x14ac:dyDescent="0.25">
      <c r="A28" s="18" t="s">
        <v>291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>
        <v>3744</v>
      </c>
      <c r="P28" s="19"/>
      <c r="Q28" s="19"/>
      <c r="R28" s="19">
        <v>3744</v>
      </c>
    </row>
    <row r="29" spans="1:18" x14ac:dyDescent="0.25">
      <c r="A29" s="18" t="s">
        <v>295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>
        <v>16500</v>
      </c>
      <c r="M29" s="19">
        <v>7484</v>
      </c>
      <c r="N29" s="19">
        <v>5500</v>
      </c>
      <c r="O29" s="19">
        <v>7488</v>
      </c>
      <c r="P29" s="19"/>
      <c r="Q29" s="19"/>
      <c r="R29" s="19">
        <v>36972</v>
      </c>
    </row>
    <row r="30" spans="1:18" x14ac:dyDescent="0.25">
      <c r="A30" s="18" t="s">
        <v>300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>
        <v>3744</v>
      </c>
      <c r="N30" s="19">
        <v>16500</v>
      </c>
      <c r="O30" s="19"/>
      <c r="P30" s="19">
        <v>7488</v>
      </c>
      <c r="Q30" s="19"/>
      <c r="R30" s="19">
        <v>27732</v>
      </c>
    </row>
    <row r="31" spans="1:18" x14ac:dyDescent="0.25">
      <c r="A31" s="18" t="s">
        <v>306</v>
      </c>
      <c r="B31" s="19"/>
      <c r="C31" s="19"/>
      <c r="D31" s="19"/>
      <c r="E31" s="19"/>
      <c r="F31" s="19"/>
      <c r="G31" s="19"/>
      <c r="H31" s="19"/>
      <c r="I31" s="19"/>
      <c r="J31" s="19"/>
      <c r="K31" s="19">
        <v>5500</v>
      </c>
      <c r="L31" s="19">
        <v>5500</v>
      </c>
      <c r="M31" s="19"/>
      <c r="N31" s="19">
        <v>5500</v>
      </c>
      <c r="O31" s="19"/>
      <c r="P31" s="19"/>
      <c r="Q31" s="19"/>
      <c r="R31" s="19">
        <v>16500</v>
      </c>
    </row>
    <row r="32" spans="1:18" x14ac:dyDescent="0.25">
      <c r="A32" s="18" t="s">
        <v>301</v>
      </c>
      <c r="B32" s="19"/>
      <c r="C32" s="19"/>
      <c r="D32" s="19"/>
      <c r="E32" s="19"/>
      <c r="F32" s="19"/>
      <c r="G32" s="19"/>
      <c r="H32" s="19"/>
      <c r="I32" s="19"/>
      <c r="J32" s="19"/>
      <c r="K32" s="19">
        <v>5500</v>
      </c>
      <c r="L32" s="19"/>
      <c r="M32" s="19"/>
      <c r="N32" s="19">
        <v>2750</v>
      </c>
      <c r="O32" s="19">
        <v>11000</v>
      </c>
      <c r="P32" s="19"/>
      <c r="Q32" s="19"/>
      <c r="R32" s="19">
        <v>19250</v>
      </c>
    </row>
    <row r="33" spans="1:18" x14ac:dyDescent="0.25">
      <c r="A33" s="18" t="s">
        <v>307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>
        <v>5500</v>
      </c>
      <c r="P33" s="19"/>
      <c r="Q33" s="19"/>
      <c r="R33" s="19">
        <v>5500</v>
      </c>
    </row>
    <row r="34" spans="1:18" x14ac:dyDescent="0.25">
      <c r="A34" s="18" t="s">
        <v>303</v>
      </c>
      <c r="B34" s="19"/>
      <c r="C34" s="19"/>
      <c r="D34" s="19"/>
      <c r="E34" s="19"/>
      <c r="F34" s="19"/>
      <c r="G34" s="19"/>
      <c r="H34" s="19"/>
      <c r="I34" s="19"/>
      <c r="J34" s="19"/>
      <c r="K34" s="19">
        <v>794</v>
      </c>
      <c r="L34" s="19"/>
      <c r="M34" s="19"/>
      <c r="N34" s="19"/>
      <c r="O34" s="19">
        <v>16500</v>
      </c>
      <c r="P34" s="19"/>
      <c r="Q34" s="19"/>
      <c r="R34" s="19">
        <v>17294</v>
      </c>
    </row>
    <row r="35" spans="1:18" x14ac:dyDescent="0.25">
      <c r="A35" s="18" t="s">
        <v>304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>
        <v>11000</v>
      </c>
      <c r="N35" s="19"/>
      <c r="O35" s="19">
        <v>5500</v>
      </c>
      <c r="P35" s="19"/>
      <c r="Q35" s="19"/>
      <c r="R35" s="19">
        <v>16500</v>
      </c>
    </row>
    <row r="36" spans="1:18" x14ac:dyDescent="0.25">
      <c r="A36" s="18" t="s">
        <v>302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v>2750</v>
      </c>
      <c r="P36" s="19">
        <v>11000</v>
      </c>
      <c r="Q36" s="19"/>
      <c r="R36" s="19">
        <v>13750</v>
      </c>
    </row>
    <row r="37" spans="1:18" x14ac:dyDescent="0.25">
      <c r="A37" s="18" t="s">
        <v>299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>
        <v>5500</v>
      </c>
      <c r="N37" s="19">
        <v>5500</v>
      </c>
      <c r="O37" s="19">
        <v>900</v>
      </c>
      <c r="P37" s="19"/>
      <c r="Q37" s="19"/>
      <c r="R37" s="19">
        <v>11900</v>
      </c>
    </row>
    <row r="38" spans="1:18" x14ac:dyDescent="0.25">
      <c r="A38" s="18" t="s">
        <v>308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>
        <v>5500</v>
      </c>
      <c r="R38" s="19">
        <v>5500</v>
      </c>
    </row>
    <row r="39" spans="1:18" x14ac:dyDescent="0.25">
      <c r="A39" s="18" t="s">
        <v>305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>
        <v>5500</v>
      </c>
      <c r="N39" s="19"/>
      <c r="O39" s="19">
        <v>2750</v>
      </c>
      <c r="P39" s="19"/>
      <c r="Q39" s="19"/>
      <c r="R39" s="19">
        <v>8250</v>
      </c>
    </row>
    <row r="40" spans="1:18" x14ac:dyDescent="0.25">
      <c r="A40" s="18" t="s">
        <v>298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>
        <v>2750</v>
      </c>
      <c r="N40" s="19">
        <v>5500</v>
      </c>
      <c r="O40" s="19">
        <v>11000</v>
      </c>
      <c r="P40" s="19"/>
      <c r="Q40" s="19"/>
      <c r="R40" s="19">
        <v>19250</v>
      </c>
    </row>
    <row r="41" spans="1:18" x14ac:dyDescent="0.25">
      <c r="A41" s="18" t="s">
        <v>297</v>
      </c>
      <c r="B41" s="19">
        <v>3744</v>
      </c>
      <c r="C41" s="19">
        <v>7488</v>
      </c>
      <c r="D41" s="19">
        <v>18488</v>
      </c>
      <c r="E41" s="19">
        <v>12988</v>
      </c>
      <c r="F41" s="19">
        <v>12988</v>
      </c>
      <c r="G41" s="19">
        <v>20244</v>
      </c>
      <c r="H41" s="19">
        <v>22000</v>
      </c>
      <c r="I41" s="19">
        <v>11000</v>
      </c>
      <c r="J41" s="19"/>
      <c r="K41" s="19"/>
      <c r="L41" s="19"/>
      <c r="M41" s="19"/>
      <c r="N41" s="19"/>
      <c r="O41" s="19"/>
      <c r="P41" s="19"/>
      <c r="Q41" s="19"/>
      <c r="R41" s="19">
        <v>108940</v>
      </c>
    </row>
    <row r="42" spans="1:18" x14ac:dyDescent="0.25">
      <c r="A42" s="18" t="s">
        <v>296</v>
      </c>
      <c r="B42" s="19">
        <v>3744</v>
      </c>
      <c r="C42" s="19">
        <v>7488</v>
      </c>
      <c r="D42" s="19">
        <v>18488</v>
      </c>
      <c r="E42" s="19">
        <v>12988</v>
      </c>
      <c r="F42" s="19">
        <v>12988</v>
      </c>
      <c r="G42" s="19">
        <v>20244</v>
      </c>
      <c r="H42" s="19">
        <v>22000</v>
      </c>
      <c r="I42" s="19">
        <v>11000</v>
      </c>
      <c r="J42" s="19">
        <v>3744</v>
      </c>
      <c r="K42" s="19">
        <v>24782</v>
      </c>
      <c r="L42" s="19">
        <v>36744</v>
      </c>
      <c r="M42" s="19">
        <v>35978</v>
      </c>
      <c r="N42" s="19">
        <v>61726</v>
      </c>
      <c r="O42" s="19">
        <v>76376</v>
      </c>
      <c r="P42" s="19">
        <v>18488</v>
      </c>
      <c r="Q42" s="19">
        <v>5500</v>
      </c>
      <c r="R42" s="19">
        <v>372278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4256-6379-4BC3-99A2-DE970D744AB7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5"/>
  <sheetViews>
    <sheetView workbookViewId="0">
      <selection activeCell="F37" sqref="F37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3" width="11.140625" customWidth="1"/>
    <col min="4" max="4" width="14.28515625" customWidth="1"/>
    <col min="5" max="5" width="13.85546875" customWidth="1"/>
    <col min="6" max="6" width="11.85546875" bestFit="1" customWidth="1"/>
    <col min="7" max="8" width="8.140625" bestFit="1" customWidth="1"/>
    <col min="9" max="10" width="11.85546875" bestFit="1" customWidth="1"/>
    <col min="11" max="11" width="8.140625" bestFit="1" customWidth="1"/>
    <col min="12" max="12" width="11.85546875" bestFit="1" customWidth="1"/>
  </cols>
  <sheetData>
    <row r="1" spans="1:5" x14ac:dyDescent="0.25">
      <c r="B1" t="s">
        <v>325</v>
      </c>
      <c r="C1" t="s">
        <v>326</v>
      </c>
      <c r="D1" t="s">
        <v>327</v>
      </c>
      <c r="E1" t="s">
        <v>344</v>
      </c>
    </row>
    <row r="2" spans="1:5" x14ac:dyDescent="0.25">
      <c r="A2" t="s">
        <v>329</v>
      </c>
      <c r="B2" s="40">
        <v>215.3</v>
      </c>
    </row>
    <row r="3" spans="1:5" x14ac:dyDescent="0.25">
      <c r="A3" t="s">
        <v>330</v>
      </c>
      <c r="B3" s="39">
        <v>78.099999999999994</v>
      </c>
      <c r="C3">
        <v>78</v>
      </c>
    </row>
    <row r="4" spans="1:5" x14ac:dyDescent="0.25">
      <c r="A4" t="s">
        <v>331</v>
      </c>
      <c r="B4" s="39">
        <v>100.7</v>
      </c>
      <c r="C4" s="39"/>
    </row>
    <row r="5" spans="1:5" x14ac:dyDescent="0.25">
      <c r="A5" t="s">
        <v>332</v>
      </c>
      <c r="B5" s="39">
        <v>100.7</v>
      </c>
      <c r="C5" s="39"/>
    </row>
    <row r="6" spans="1:5" x14ac:dyDescent="0.25">
      <c r="A6" t="s">
        <v>333</v>
      </c>
      <c r="B6" s="39">
        <v>144.5</v>
      </c>
      <c r="D6" s="39">
        <v>43.6</v>
      </c>
      <c r="E6" s="39">
        <f>B6-D6</f>
        <v>100.9</v>
      </c>
    </row>
    <row r="7" spans="1:5" x14ac:dyDescent="0.25">
      <c r="B7" s="39"/>
    </row>
    <row r="8" spans="1:5" x14ac:dyDescent="0.25">
      <c r="A8" t="s">
        <v>336</v>
      </c>
      <c r="B8" s="40">
        <f>B3+B6</f>
        <v>222.6</v>
      </c>
      <c r="C8" s="39">
        <f>B4</f>
        <v>100.7</v>
      </c>
      <c r="D8" s="39">
        <f>D6+B3-B4</f>
        <v>20.999999999999986</v>
      </c>
      <c r="E8" s="39">
        <f>E6</f>
        <v>100.9</v>
      </c>
    </row>
    <row r="9" spans="1:5" x14ac:dyDescent="0.25">
      <c r="C9" s="35"/>
    </row>
    <row r="10" spans="1:5" ht="13.15" customHeight="1" x14ac:dyDescent="0.25">
      <c r="A10" t="s">
        <v>345</v>
      </c>
      <c r="B10">
        <v>0</v>
      </c>
      <c r="C10" s="35"/>
    </row>
    <row r="11" spans="1:5" ht="13.15" customHeight="1" x14ac:dyDescent="0.25">
      <c r="A11" t="s">
        <v>346</v>
      </c>
      <c r="B11">
        <v>0</v>
      </c>
      <c r="C11" s="35"/>
    </row>
    <row r="12" spans="1:5" x14ac:dyDescent="0.25">
      <c r="C12" s="19"/>
    </row>
    <row r="15" spans="1:5" x14ac:dyDescent="0.25">
      <c r="D15" s="36"/>
      <c r="E15" s="36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L42"/>
  <sheetViews>
    <sheetView topLeftCell="A10" workbookViewId="0">
      <selection activeCell="N35" sqref="N35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11" width="8.140625" bestFit="1" customWidth="1"/>
    <col min="12" max="12" width="11.85546875" bestFit="1" customWidth="1"/>
    <col min="13" max="13" width="8.28515625" bestFit="1" customWidth="1"/>
    <col min="14" max="14" width="12.71093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329</v>
      </c>
      <c r="B2" s="40">
        <v>108.6</v>
      </c>
    </row>
    <row r="3" spans="1:12" x14ac:dyDescent="0.25">
      <c r="A3" t="s">
        <v>330</v>
      </c>
      <c r="B3" s="39">
        <v>19.100000000000001</v>
      </c>
    </row>
    <row r="4" spans="1:12" x14ac:dyDescent="0.25">
      <c r="A4" t="s">
        <v>331</v>
      </c>
      <c r="B4" s="39">
        <v>26.7</v>
      </c>
      <c r="C4" s="39">
        <v>26.7</v>
      </c>
    </row>
    <row r="5" spans="1:12" x14ac:dyDescent="0.25">
      <c r="A5" t="s">
        <v>332</v>
      </c>
      <c r="B5" s="39">
        <v>31.8</v>
      </c>
      <c r="C5" s="39"/>
    </row>
    <row r="6" spans="1:12" x14ac:dyDescent="0.25">
      <c r="A6" t="s">
        <v>333</v>
      </c>
      <c r="B6" s="39">
        <f>D6+E6</f>
        <v>77.2</v>
      </c>
      <c r="D6" s="39">
        <v>35</v>
      </c>
      <c r="E6" s="39">
        <v>42.2</v>
      </c>
    </row>
    <row r="7" spans="1:12" x14ac:dyDescent="0.25">
      <c r="C7" s="35"/>
      <c r="D7" s="39"/>
      <c r="E7" s="39"/>
    </row>
    <row r="8" spans="1:12" x14ac:dyDescent="0.25">
      <c r="A8" t="s">
        <v>336</v>
      </c>
      <c r="B8" s="40">
        <f>B3+B6</f>
        <v>96.300000000000011</v>
      </c>
      <c r="C8" s="39">
        <v>32</v>
      </c>
      <c r="D8" s="39">
        <f>D6+B3-C8</f>
        <v>22.1</v>
      </c>
      <c r="E8" s="39">
        <f>E6</f>
        <v>42.2</v>
      </c>
    </row>
    <row r="9" spans="1:12" x14ac:dyDescent="0.25">
      <c r="C9" s="35"/>
      <c r="D9" s="39"/>
      <c r="E9" s="39"/>
    </row>
    <row r="10" spans="1:12" ht="13.15" customHeight="1" x14ac:dyDescent="0.25">
      <c r="A10" t="s">
        <v>347</v>
      </c>
      <c r="C10" s="35"/>
      <c r="D10" s="39">
        <v>33.1</v>
      </c>
      <c r="E10" s="39">
        <v>42.2</v>
      </c>
    </row>
    <row r="11" spans="1:12" ht="13.15" customHeight="1" x14ac:dyDescent="0.25">
      <c r="A11" t="s">
        <v>348</v>
      </c>
      <c r="C11" s="35"/>
      <c r="F11" s="39"/>
    </row>
    <row r="12" spans="1:12" ht="13.15" customHeight="1" x14ac:dyDescent="0.25">
      <c r="A12" t="s">
        <v>349</v>
      </c>
      <c r="C12" s="35"/>
    </row>
    <row r="13" spans="1:12" x14ac:dyDescent="0.25">
      <c r="C13" s="19"/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12" x14ac:dyDescent="0.25">
      <c r="A20" s="17" t="s">
        <v>18</v>
      </c>
      <c r="B20" t="s">
        <v>28</v>
      </c>
    </row>
    <row r="21" spans="1:12" x14ac:dyDescent="0.25">
      <c r="A21" s="17" t="s">
        <v>3</v>
      </c>
      <c r="B21" t="s">
        <v>147</v>
      </c>
    </row>
    <row r="22" spans="1:12" x14ac:dyDescent="0.25">
      <c r="A22" s="17" t="s">
        <v>10</v>
      </c>
      <c r="B22" t="s">
        <v>343</v>
      </c>
    </row>
    <row r="23" spans="1:12" x14ac:dyDescent="0.25">
      <c r="A23" s="17" t="s">
        <v>19</v>
      </c>
      <c r="B23" t="s">
        <v>284</v>
      </c>
    </row>
    <row r="25" spans="1:12" x14ac:dyDescent="0.25">
      <c r="A25" s="17" t="s">
        <v>285</v>
      </c>
      <c r="B25" s="17" t="s">
        <v>286</v>
      </c>
    </row>
    <row r="26" spans="1:12" x14ac:dyDescent="0.25">
      <c r="A26" s="17" t="s">
        <v>287</v>
      </c>
      <c r="B26" s="34">
        <v>201911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>
        <v>202009</v>
      </c>
      <c r="I26" s="34">
        <v>202010</v>
      </c>
      <c r="J26" s="34">
        <v>202011</v>
      </c>
      <c r="K26" s="34">
        <v>202012</v>
      </c>
      <c r="L26" s="34" t="s">
        <v>296</v>
      </c>
    </row>
    <row r="27" spans="1:12" x14ac:dyDescent="0.25">
      <c r="A27" s="18">
        <v>202009</v>
      </c>
      <c r="B27" s="19"/>
      <c r="C27" s="19">
        <v>2000</v>
      </c>
      <c r="D27" s="19">
        <v>4400</v>
      </c>
      <c r="E27" s="19"/>
      <c r="F27" s="19"/>
      <c r="G27" s="19"/>
      <c r="H27" s="19"/>
      <c r="I27" s="19"/>
      <c r="J27" s="19"/>
      <c r="K27" s="19"/>
      <c r="L27" s="19">
        <v>6400</v>
      </c>
    </row>
    <row r="28" spans="1:12" x14ac:dyDescent="0.25">
      <c r="A28" s="18">
        <v>202010</v>
      </c>
      <c r="B28" s="19"/>
      <c r="C28" s="19"/>
      <c r="D28" s="19">
        <v>4400</v>
      </c>
      <c r="E28" s="19"/>
      <c r="F28" s="19"/>
      <c r="G28" s="19"/>
      <c r="H28" s="19"/>
      <c r="I28" s="19"/>
      <c r="J28" s="19"/>
      <c r="K28" s="19"/>
      <c r="L28" s="19">
        <v>4400</v>
      </c>
    </row>
    <row r="29" spans="1:12" x14ac:dyDescent="0.25">
      <c r="A29" s="18">
        <v>202101</v>
      </c>
      <c r="B29" s="19"/>
      <c r="C29" s="19">
        <v>2000</v>
      </c>
      <c r="D29" s="19"/>
      <c r="E29" s="19"/>
      <c r="F29" s="19"/>
      <c r="G29" s="19"/>
      <c r="H29" s="19"/>
      <c r="I29" s="19"/>
      <c r="J29" s="19"/>
      <c r="K29" s="19"/>
      <c r="L29" s="19">
        <v>2000</v>
      </c>
    </row>
    <row r="30" spans="1:12" x14ac:dyDescent="0.25">
      <c r="A30" s="18">
        <v>202102</v>
      </c>
      <c r="B30" s="19"/>
      <c r="C30" s="19">
        <v>3400</v>
      </c>
      <c r="D30" s="19"/>
      <c r="E30" s="19"/>
      <c r="F30" s="19"/>
      <c r="G30" s="19">
        <v>5700</v>
      </c>
      <c r="H30" s="19"/>
      <c r="I30" s="19"/>
      <c r="J30" s="19"/>
      <c r="K30" s="19"/>
      <c r="L30" s="19">
        <v>9100</v>
      </c>
    </row>
    <row r="31" spans="1:12" x14ac:dyDescent="0.25">
      <c r="A31" s="18">
        <v>202103</v>
      </c>
      <c r="B31" s="19"/>
      <c r="C31" s="19"/>
      <c r="D31" s="19">
        <v>2000</v>
      </c>
      <c r="E31" s="19"/>
      <c r="F31" s="19"/>
      <c r="G31" s="19"/>
      <c r="H31" s="19"/>
      <c r="I31" s="19"/>
      <c r="J31" s="19"/>
      <c r="K31" s="19"/>
      <c r="L31" s="19">
        <v>2000</v>
      </c>
    </row>
    <row r="32" spans="1:12" x14ac:dyDescent="0.25">
      <c r="A32" s="18">
        <v>202104</v>
      </c>
      <c r="B32" s="19"/>
      <c r="C32" s="19"/>
      <c r="D32" s="19">
        <v>3400</v>
      </c>
      <c r="E32" s="19"/>
      <c r="F32" s="19"/>
      <c r="G32" s="19"/>
      <c r="H32" s="19"/>
      <c r="I32" s="19"/>
      <c r="J32" s="19"/>
      <c r="K32" s="19"/>
      <c r="L32" s="19">
        <v>3400</v>
      </c>
    </row>
    <row r="33" spans="1:12" x14ac:dyDescent="0.25">
      <c r="A33" s="18">
        <v>202105</v>
      </c>
      <c r="B33" s="19"/>
      <c r="C33" s="19"/>
      <c r="D33" s="19"/>
      <c r="E33" s="19"/>
      <c r="F33" s="19"/>
      <c r="G33" s="19"/>
      <c r="H33" s="19">
        <v>5690</v>
      </c>
      <c r="I33" s="19"/>
      <c r="J33" s="19"/>
      <c r="K33" s="19"/>
      <c r="L33" s="19">
        <v>5690</v>
      </c>
    </row>
    <row r="34" spans="1:12" x14ac:dyDescent="0.25">
      <c r="A34" s="18">
        <v>202106</v>
      </c>
      <c r="B34" s="19">
        <v>430</v>
      </c>
      <c r="C34" s="19"/>
      <c r="D34" s="19"/>
      <c r="E34" s="19">
        <v>2000</v>
      </c>
      <c r="F34" s="19">
        <v>1700</v>
      </c>
      <c r="G34" s="19"/>
      <c r="H34" s="19"/>
      <c r="I34" s="19"/>
      <c r="J34" s="19"/>
      <c r="K34" s="19"/>
      <c r="L34" s="19">
        <v>4130</v>
      </c>
    </row>
    <row r="35" spans="1:12" x14ac:dyDescent="0.25">
      <c r="A35" s="18">
        <v>202108</v>
      </c>
      <c r="B35" s="19"/>
      <c r="C35" s="19"/>
      <c r="D35" s="19"/>
      <c r="E35" s="19"/>
      <c r="F35" s="19"/>
      <c r="G35" s="19">
        <v>850</v>
      </c>
      <c r="H35" s="19"/>
      <c r="I35" s="19"/>
      <c r="J35" s="19">
        <v>4400</v>
      </c>
      <c r="K35" s="19"/>
      <c r="L35" s="19">
        <v>5250</v>
      </c>
    </row>
    <row r="36" spans="1:12" x14ac:dyDescent="0.25">
      <c r="A36" s="18">
        <v>202109</v>
      </c>
      <c r="B36" s="19"/>
      <c r="C36" s="19"/>
      <c r="D36" s="19"/>
      <c r="E36" s="19"/>
      <c r="F36" s="19"/>
      <c r="G36" s="19">
        <v>4200</v>
      </c>
      <c r="H36" s="19"/>
      <c r="I36" s="19"/>
      <c r="J36" s="19"/>
      <c r="K36" s="19"/>
      <c r="L36" s="19">
        <v>4200</v>
      </c>
    </row>
    <row r="37" spans="1:12" x14ac:dyDescent="0.25">
      <c r="A37" s="18">
        <v>202110</v>
      </c>
      <c r="B37" s="19"/>
      <c r="C37" s="19"/>
      <c r="D37" s="19"/>
      <c r="E37" s="19"/>
      <c r="F37" s="19"/>
      <c r="G37" s="19"/>
      <c r="H37" s="19">
        <v>1300</v>
      </c>
      <c r="I37" s="19">
        <v>7850</v>
      </c>
      <c r="J37" s="19"/>
      <c r="K37" s="19"/>
      <c r="L37" s="19">
        <v>9150</v>
      </c>
    </row>
    <row r="38" spans="1:12" x14ac:dyDescent="0.25">
      <c r="A38" s="18">
        <v>202201</v>
      </c>
      <c r="B38" s="19"/>
      <c r="C38" s="19"/>
      <c r="D38" s="19"/>
      <c r="E38" s="19"/>
      <c r="F38" s="19"/>
      <c r="G38" s="19"/>
      <c r="H38" s="19"/>
      <c r="I38" s="19"/>
      <c r="J38" s="19">
        <v>1168</v>
      </c>
      <c r="K38" s="19"/>
      <c r="L38" s="19">
        <v>1168</v>
      </c>
    </row>
    <row r="39" spans="1:12" x14ac:dyDescent="0.25">
      <c r="A39" s="18">
        <v>202202</v>
      </c>
      <c r="B39" s="19"/>
      <c r="C39" s="19"/>
      <c r="D39" s="19"/>
      <c r="E39" s="19"/>
      <c r="F39" s="19"/>
      <c r="G39" s="19"/>
      <c r="H39" s="19"/>
      <c r="I39" s="19"/>
      <c r="J39" s="19"/>
      <c r="K39" s="19">
        <v>2000</v>
      </c>
      <c r="L39" s="19">
        <v>2000</v>
      </c>
    </row>
    <row r="40" spans="1:12" x14ac:dyDescent="0.25">
      <c r="A40" s="18">
        <v>202207</v>
      </c>
      <c r="B40" s="19"/>
      <c r="C40" s="19">
        <v>1300</v>
      </c>
      <c r="D40" s="19"/>
      <c r="E40" s="19"/>
      <c r="F40" s="19"/>
      <c r="G40" s="19"/>
      <c r="H40" s="19"/>
      <c r="I40" s="19"/>
      <c r="J40" s="19"/>
      <c r="K40" s="19"/>
      <c r="L40" s="19">
        <v>1300</v>
      </c>
    </row>
    <row r="41" spans="1:12" x14ac:dyDescent="0.25">
      <c r="A41" s="18" t="s">
        <v>297</v>
      </c>
      <c r="B41" s="19"/>
      <c r="C41" s="19"/>
      <c r="D41" s="19"/>
      <c r="E41" s="19">
        <v>2100</v>
      </c>
      <c r="F41" s="19"/>
      <c r="G41" s="19">
        <v>2100</v>
      </c>
      <c r="H41" s="19"/>
      <c r="I41" s="19">
        <v>1000</v>
      </c>
      <c r="J41" s="19">
        <v>2100</v>
      </c>
      <c r="K41" s="19">
        <v>2100</v>
      </c>
      <c r="L41" s="19">
        <v>9400</v>
      </c>
    </row>
    <row r="42" spans="1:12" x14ac:dyDescent="0.25">
      <c r="A42" s="18" t="s">
        <v>296</v>
      </c>
      <c r="B42" s="19">
        <v>430</v>
      </c>
      <c r="C42" s="19">
        <v>8700</v>
      </c>
      <c r="D42" s="19">
        <v>14200</v>
      </c>
      <c r="E42" s="19">
        <v>4100</v>
      </c>
      <c r="F42" s="19">
        <v>1700</v>
      </c>
      <c r="G42" s="19">
        <v>12850</v>
      </c>
      <c r="H42" s="19">
        <v>6990</v>
      </c>
      <c r="I42" s="19">
        <v>8850</v>
      </c>
      <c r="J42" s="19">
        <v>7668</v>
      </c>
      <c r="K42" s="19">
        <v>4100</v>
      </c>
      <c r="L42" s="19">
        <v>69588</v>
      </c>
    </row>
  </sheetData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L28"/>
  <sheetViews>
    <sheetView workbookViewId="0">
      <selection activeCell="N28" sqref="N28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11" width="8.140625" bestFit="1" customWidth="1"/>
    <col min="12" max="13" width="11.855468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329</v>
      </c>
      <c r="B2" s="40">
        <v>48</v>
      </c>
    </row>
    <row r="3" spans="1:12" x14ac:dyDescent="0.25">
      <c r="A3" t="s">
        <v>330</v>
      </c>
      <c r="B3" s="39">
        <v>17</v>
      </c>
    </row>
    <row r="4" spans="1:12" x14ac:dyDescent="0.25">
      <c r="A4" t="s">
        <v>350</v>
      </c>
      <c r="B4" s="39">
        <f>16.8</f>
        <v>16.8</v>
      </c>
      <c r="C4" s="39">
        <f>B4</f>
        <v>16.8</v>
      </c>
    </row>
    <row r="5" spans="1:12" x14ac:dyDescent="0.25">
      <c r="A5" t="s">
        <v>351</v>
      </c>
      <c r="B5" s="39">
        <v>17.7</v>
      </c>
      <c r="C5" s="39"/>
    </row>
    <row r="6" spans="1:12" x14ac:dyDescent="0.25">
      <c r="A6" t="s">
        <v>333</v>
      </c>
      <c r="B6" s="39">
        <f>32.7+1.3</f>
        <v>34</v>
      </c>
      <c r="D6" s="39">
        <f>11.4+1.3</f>
        <v>12.700000000000001</v>
      </c>
      <c r="E6" s="39">
        <f>B6-D6</f>
        <v>21.299999999999997</v>
      </c>
    </row>
    <row r="7" spans="1:12" x14ac:dyDescent="0.25">
      <c r="D7" s="39"/>
      <c r="E7" s="39"/>
    </row>
    <row r="8" spans="1:12" x14ac:dyDescent="0.25">
      <c r="A8" t="s">
        <v>336</v>
      </c>
      <c r="B8" s="40">
        <f>B3+B6</f>
        <v>51</v>
      </c>
      <c r="C8" s="39">
        <f>C4</f>
        <v>16.8</v>
      </c>
      <c r="D8" s="39">
        <f>D6</f>
        <v>12.700000000000001</v>
      </c>
      <c r="E8" s="39">
        <f>E6</f>
        <v>21.299999999999997</v>
      </c>
    </row>
    <row r="9" spans="1:12" x14ac:dyDescent="0.25">
      <c r="C9" s="35"/>
      <c r="D9" s="39"/>
      <c r="E9" s="39"/>
    </row>
    <row r="10" spans="1:12" ht="13.15" customHeight="1" x14ac:dyDescent="0.25">
      <c r="A10" t="s">
        <v>347</v>
      </c>
      <c r="C10" s="35"/>
      <c r="D10" s="39"/>
      <c r="E10" s="39"/>
    </row>
    <row r="11" spans="1:12" ht="13.15" customHeight="1" x14ac:dyDescent="0.25">
      <c r="A11" t="s">
        <v>348</v>
      </c>
      <c r="C11" s="35"/>
      <c r="D11" s="39"/>
      <c r="E11" s="39"/>
    </row>
    <row r="12" spans="1:12" ht="13.15" customHeight="1" x14ac:dyDescent="0.25">
      <c r="A12" t="s">
        <v>349</v>
      </c>
      <c r="B12" s="39">
        <v>33.700000000000003</v>
      </c>
      <c r="C12" s="35"/>
      <c r="D12" s="39">
        <v>12.5</v>
      </c>
      <c r="E12" s="39">
        <v>21.3</v>
      </c>
    </row>
    <row r="13" spans="1:12" x14ac:dyDescent="0.25">
      <c r="C13" s="19"/>
      <c r="H13" t="s">
        <v>352</v>
      </c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12" x14ac:dyDescent="0.25">
      <c r="A20" s="17" t="s">
        <v>18</v>
      </c>
      <c r="B20" t="s">
        <v>28</v>
      </c>
    </row>
    <row r="21" spans="1:12" x14ac:dyDescent="0.25">
      <c r="A21" s="17" t="s">
        <v>3</v>
      </c>
      <c r="B21" t="s">
        <v>138</v>
      </c>
    </row>
    <row r="22" spans="1:12" x14ac:dyDescent="0.25">
      <c r="A22" s="17" t="s">
        <v>10</v>
      </c>
      <c r="B22" t="s">
        <v>284</v>
      </c>
    </row>
    <row r="23" spans="1:12" x14ac:dyDescent="0.25">
      <c r="A23" s="17" t="s">
        <v>19</v>
      </c>
      <c r="B23" t="s">
        <v>284</v>
      </c>
    </row>
    <row r="25" spans="1:12" x14ac:dyDescent="0.25">
      <c r="A25" s="17" t="s">
        <v>285</v>
      </c>
      <c r="B25" s="17" t="s">
        <v>286</v>
      </c>
    </row>
    <row r="26" spans="1:12" x14ac:dyDescent="0.25">
      <c r="A26" s="17" t="s">
        <v>287</v>
      </c>
      <c r="B26" s="34">
        <v>202002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>
        <v>202009</v>
      </c>
      <c r="I26" s="34">
        <v>202010</v>
      </c>
      <c r="J26" s="34">
        <v>202011</v>
      </c>
      <c r="K26" s="34">
        <v>202012</v>
      </c>
      <c r="L26" s="34" t="s">
        <v>296</v>
      </c>
    </row>
    <row r="27" spans="1:12" x14ac:dyDescent="0.25">
      <c r="A27" s="18" t="s">
        <v>297</v>
      </c>
      <c r="B27" s="19">
        <v>690</v>
      </c>
      <c r="C27" s="19">
        <v>3626</v>
      </c>
      <c r="D27" s="19">
        <v>3000</v>
      </c>
      <c r="E27" s="19">
        <v>5190</v>
      </c>
      <c r="F27" s="19">
        <v>6178</v>
      </c>
      <c r="G27" s="19">
        <v>690</v>
      </c>
      <c r="H27" s="19">
        <v>3000</v>
      </c>
      <c r="I27" s="19">
        <v>5368</v>
      </c>
      <c r="J27" s="19">
        <v>3000</v>
      </c>
      <c r="K27" s="19">
        <v>3000</v>
      </c>
      <c r="L27" s="19">
        <v>33742</v>
      </c>
    </row>
    <row r="28" spans="1:12" x14ac:dyDescent="0.25">
      <c r="A28" s="18" t="s">
        <v>296</v>
      </c>
      <c r="B28" s="19">
        <v>690</v>
      </c>
      <c r="C28" s="19">
        <v>3626</v>
      </c>
      <c r="D28" s="19">
        <v>3000</v>
      </c>
      <c r="E28" s="19">
        <v>5190</v>
      </c>
      <c r="F28" s="19">
        <v>6178</v>
      </c>
      <c r="G28" s="19">
        <v>690</v>
      </c>
      <c r="H28" s="19">
        <v>3000</v>
      </c>
      <c r="I28" s="19">
        <v>5368</v>
      </c>
      <c r="J28" s="19">
        <v>3000</v>
      </c>
      <c r="K28" s="19">
        <v>3000</v>
      </c>
      <c r="L28" s="19">
        <v>33742</v>
      </c>
    </row>
  </sheetData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L32"/>
  <sheetViews>
    <sheetView topLeftCell="A10" workbookViewId="0">
      <selection activeCell="B13" sqref="B13"/>
    </sheetView>
  </sheetViews>
  <sheetFormatPr baseColWidth="10" defaultColWidth="11.42578125" defaultRowHeight="15" x14ac:dyDescent="0.25"/>
  <cols>
    <col min="1" max="1" width="19.5703125" bestFit="1" customWidth="1"/>
    <col min="2" max="2" width="22.28515625" bestFit="1" customWidth="1"/>
    <col min="3" max="6" width="8.140625" bestFit="1" customWidth="1"/>
    <col min="7" max="7" width="11.85546875" bestFit="1" customWidth="1"/>
    <col min="8" max="12" width="8.140625" bestFit="1" customWidth="1"/>
    <col min="13" max="13" width="11.85546875" bestFit="1" customWidth="1"/>
  </cols>
  <sheetData>
    <row r="1" spans="1:12" ht="60" x14ac:dyDescent="0.25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25">
      <c r="A2" t="s">
        <v>353</v>
      </c>
      <c r="B2" s="40">
        <f>37+80</f>
        <v>117</v>
      </c>
    </row>
    <row r="3" spans="1:12" x14ac:dyDescent="0.25">
      <c r="A3" t="s">
        <v>330</v>
      </c>
      <c r="B3" s="39">
        <v>39.5</v>
      </c>
    </row>
    <row r="4" spans="1:12" x14ac:dyDescent="0.25">
      <c r="A4" t="s">
        <v>350</v>
      </c>
      <c r="B4" s="41">
        <v>54.3</v>
      </c>
      <c r="C4" s="39">
        <v>54.3</v>
      </c>
    </row>
    <row r="5" spans="1:12" x14ac:dyDescent="0.25">
      <c r="A5" t="s">
        <v>351</v>
      </c>
      <c r="B5" s="41">
        <v>54.3</v>
      </c>
      <c r="C5" s="39"/>
    </row>
    <row r="6" spans="1:12" x14ac:dyDescent="0.25">
      <c r="A6" t="s">
        <v>333</v>
      </c>
      <c r="B6" s="41">
        <f>D6+E6</f>
        <v>92.9</v>
      </c>
      <c r="D6" s="41">
        <v>40.700000000000003</v>
      </c>
      <c r="E6" s="41">
        <v>52.2</v>
      </c>
      <c r="F6" s="41"/>
    </row>
    <row r="7" spans="1:12" x14ac:dyDescent="0.25">
      <c r="D7" s="41"/>
      <c r="E7" s="41"/>
      <c r="F7" s="41"/>
    </row>
    <row r="8" spans="1:12" x14ac:dyDescent="0.25">
      <c r="A8" t="s">
        <v>336</v>
      </c>
      <c r="B8" s="170">
        <f>B4+B6</f>
        <v>147.19999999999999</v>
      </c>
      <c r="C8" s="39">
        <f>C4</f>
        <v>54.3</v>
      </c>
      <c r="D8" s="41">
        <f>D6+B3-B4</f>
        <v>25.900000000000006</v>
      </c>
      <c r="E8" s="41">
        <f>E6</f>
        <v>52.2</v>
      </c>
      <c r="F8" s="41"/>
    </row>
    <row r="9" spans="1:12" x14ac:dyDescent="0.25">
      <c r="C9" s="35"/>
      <c r="D9" s="41"/>
      <c r="E9" s="41"/>
      <c r="F9" s="41"/>
    </row>
    <row r="10" spans="1:12" ht="13.15" customHeight="1" x14ac:dyDescent="0.25">
      <c r="A10" t="s">
        <v>354</v>
      </c>
      <c r="C10" s="39">
        <v>14.8</v>
      </c>
      <c r="D10" s="41"/>
      <c r="E10" s="41"/>
      <c r="F10" s="41"/>
    </row>
    <row r="11" spans="1:12" ht="13.15" customHeight="1" x14ac:dyDescent="0.25">
      <c r="A11" t="s">
        <v>355</v>
      </c>
      <c r="C11" s="39">
        <v>48</v>
      </c>
      <c r="D11" s="41"/>
      <c r="E11" s="41"/>
      <c r="F11" s="41"/>
    </row>
    <row r="12" spans="1:12" ht="13.15" customHeight="1" x14ac:dyDescent="0.25">
      <c r="A12" t="s">
        <v>349</v>
      </c>
      <c r="C12" s="39">
        <v>42.7</v>
      </c>
    </row>
    <row r="13" spans="1:12" x14ac:dyDescent="0.25">
      <c r="C13" s="19"/>
    </row>
    <row r="16" spans="1:12" x14ac:dyDescent="0.25">
      <c r="D16" s="38"/>
      <c r="E16" s="38"/>
      <c r="F16" s="38"/>
      <c r="G16" s="38"/>
      <c r="H16" s="38"/>
      <c r="I16" s="38"/>
      <c r="J16" s="38"/>
      <c r="K16" s="38"/>
      <c r="L16" s="38"/>
    </row>
    <row r="20" spans="1:7" x14ac:dyDescent="0.25">
      <c r="A20" s="17" t="s">
        <v>18</v>
      </c>
      <c r="B20" t="s">
        <v>28</v>
      </c>
    </row>
    <row r="21" spans="1:7" x14ac:dyDescent="0.25">
      <c r="A21" s="17" t="s">
        <v>3</v>
      </c>
      <c r="B21" t="s">
        <v>23</v>
      </c>
    </row>
    <row r="22" spans="1:7" x14ac:dyDescent="0.25">
      <c r="A22" s="17" t="s">
        <v>10</v>
      </c>
      <c r="B22" t="s">
        <v>284</v>
      </c>
    </row>
    <row r="23" spans="1:7" x14ac:dyDescent="0.25">
      <c r="A23" s="17" t="s">
        <v>19</v>
      </c>
      <c r="B23" t="s">
        <v>284</v>
      </c>
    </row>
    <row r="25" spans="1:7" x14ac:dyDescent="0.25">
      <c r="A25" s="17" t="s">
        <v>285</v>
      </c>
      <c r="B25" s="17" t="s">
        <v>286</v>
      </c>
    </row>
    <row r="26" spans="1:7" x14ac:dyDescent="0.25">
      <c r="A26" s="17" t="s">
        <v>287</v>
      </c>
      <c r="B26" s="34">
        <v>202005</v>
      </c>
      <c r="C26" s="34">
        <v>202006</v>
      </c>
      <c r="D26" s="34">
        <v>202007</v>
      </c>
      <c r="E26" s="34">
        <v>202008</v>
      </c>
      <c r="F26" s="34">
        <v>202010</v>
      </c>
      <c r="G26" s="34" t="s">
        <v>296</v>
      </c>
    </row>
    <row r="27" spans="1:7" x14ac:dyDescent="0.25">
      <c r="A27" s="18">
        <v>202006</v>
      </c>
      <c r="B27" s="19"/>
      <c r="C27" s="19">
        <v>3189</v>
      </c>
      <c r="D27" s="19"/>
      <c r="E27" s="19"/>
      <c r="F27" s="19"/>
      <c r="G27" s="19">
        <v>3189</v>
      </c>
    </row>
    <row r="28" spans="1:7" x14ac:dyDescent="0.25">
      <c r="A28" s="18">
        <v>202103</v>
      </c>
      <c r="B28" s="19"/>
      <c r="C28" s="19"/>
      <c r="D28" s="19">
        <v>8100</v>
      </c>
      <c r="E28" s="19"/>
      <c r="F28" s="19"/>
      <c r="G28" s="19">
        <v>8100</v>
      </c>
    </row>
    <row r="29" spans="1:7" x14ac:dyDescent="0.25">
      <c r="A29" s="18">
        <v>202106</v>
      </c>
      <c r="B29" s="19">
        <v>5325</v>
      </c>
      <c r="C29" s="19"/>
      <c r="D29" s="19">
        <v>10446</v>
      </c>
      <c r="E29" s="19"/>
      <c r="F29" s="19"/>
      <c r="G29" s="19">
        <v>15771</v>
      </c>
    </row>
    <row r="30" spans="1:7" x14ac:dyDescent="0.25">
      <c r="A30" s="18">
        <v>202107</v>
      </c>
      <c r="B30" s="19"/>
      <c r="C30" s="19"/>
      <c r="D30" s="19">
        <v>5325</v>
      </c>
      <c r="E30" s="19"/>
      <c r="F30" s="19"/>
      <c r="G30" s="19">
        <v>5325</v>
      </c>
    </row>
    <row r="31" spans="1:7" x14ac:dyDescent="0.25">
      <c r="A31" s="18">
        <v>202112</v>
      </c>
      <c r="B31" s="19"/>
      <c r="C31" s="19">
        <v>3189</v>
      </c>
      <c r="D31" s="19"/>
      <c r="E31" s="19">
        <v>17235</v>
      </c>
      <c r="F31" s="19">
        <v>9355</v>
      </c>
      <c r="G31" s="19">
        <v>29779</v>
      </c>
    </row>
    <row r="32" spans="1:7" x14ac:dyDescent="0.25">
      <c r="A32" s="18" t="s">
        <v>296</v>
      </c>
      <c r="B32" s="19">
        <v>5325</v>
      </c>
      <c r="C32" s="19">
        <v>6378</v>
      </c>
      <c r="D32" s="19">
        <v>23871</v>
      </c>
      <c r="E32" s="19">
        <v>17235</v>
      </c>
      <c r="F32" s="19">
        <v>9355</v>
      </c>
      <c r="G32" s="19">
        <v>62164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3" ma:contentTypeDescription="Crée un document." ma:contentTypeScope="" ma:versionID="9137c1fb9fcd0e20f09873f92cafe5f0">
  <xsd:schema xmlns:xsd="http://www.w3.org/2001/XMLSchema" xmlns:xs="http://www.w3.org/2001/XMLSchema" xmlns:p="http://schemas.microsoft.com/office/2006/metadata/properties" xmlns:ns3="cafadebc-5176-4197-beef-7c6682527eea" xmlns:ns4="ddacace0-a4ad-4961-9a7e-5e19312b6998" targetNamespace="http://schemas.microsoft.com/office/2006/metadata/properties" ma:root="true" ma:fieldsID="2fe0956edcd0ac7e66aa30ab5b97c096" ns3:_="" ns4:_="">
    <xsd:import namespace="cafadebc-5176-4197-beef-7c6682527eea"/>
    <xsd:import namespace="ddacace0-a4ad-4961-9a7e-5e19312b6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ace0-a4ad-4961-9a7e-5e19312b6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C9379-AACA-4B55-8D0A-4B379DF6470E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ddacace0-a4ad-4961-9a7e-5e19312b6998"/>
    <ds:schemaRef ds:uri="http://purl.org/dc/elements/1.1/"/>
    <ds:schemaRef ds:uri="http://schemas.openxmlformats.org/package/2006/metadata/core-properties"/>
    <ds:schemaRef ds:uri="cafadebc-5176-4197-beef-7c6682527ee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5EDB51-A1AA-41B2-BABE-F3FB55417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</vt:i4>
      </vt:variant>
    </vt:vector>
  </HeadingPairs>
  <TitlesOfParts>
    <vt:vector size="15" baseType="lpstr">
      <vt:lpstr>IMPACT</vt:lpstr>
      <vt:lpstr>TCD</vt:lpstr>
      <vt:lpstr>CONBID</vt:lpstr>
      <vt:lpstr> A&amp;D Conbid</vt:lpstr>
      <vt:lpstr>Feuil1</vt:lpstr>
      <vt:lpstr> Arconic</vt:lpstr>
      <vt:lpstr>LISI</vt:lpstr>
      <vt:lpstr>Mettis</vt:lpstr>
      <vt:lpstr>Otto Fuchs</vt:lpstr>
      <vt:lpstr>Plymouth</vt:lpstr>
      <vt:lpstr>vaBK</vt:lpstr>
      <vt:lpstr>Synthèse</vt:lpstr>
      <vt:lpstr>Synthèse 21 10</vt:lpstr>
      <vt:lpstr>Feuil2</vt:lpstr>
      <vt:lpstr>Impact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2020-10-20T16:29:58Z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