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xavier.delarbre\Desktop\"/>
    </mc:Choice>
  </mc:AlternateContent>
  <xr:revisionPtr revIDLastSave="0" documentId="8_{06DAE709-15FB-4B82-BD69-8301714F42B7}" xr6:coauthVersionLast="44" xr6:coauthVersionMax="44" xr10:uidLastSave="{00000000-0000-0000-0000-000000000000}"/>
  <bookViews>
    <workbookView xWindow="-108" yWindow="-108" windowWidth="23256" windowHeight="12720" tabRatio="553" firstSheet="3" activeTab="11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 Arconic" sheetId="10" r:id="rId5"/>
    <sheet name="LISI" sheetId="11" r:id="rId6"/>
    <sheet name="Mettis" sheetId="12" r:id="rId7"/>
    <sheet name="Otto Fuchs" sheetId="13" r:id="rId8"/>
    <sheet name="Plymouth" sheetId="15" r:id="rId9"/>
    <sheet name="vaBK" sheetId="14" r:id="rId10"/>
    <sheet name="Synthèse CONBID" sheetId="16" r:id="rId11"/>
    <sheet name="Sheet1" sheetId="17" r:id="rId12"/>
  </sheets>
  <definedNames>
    <definedName name="_xlnm._FilterDatabase" localSheetId="0" hidden="1">IMPACT!$A$1:$V$174</definedName>
    <definedName name="Impact">IMPACT!$A$1:$U$175</definedName>
  </definedNames>
  <calcPr calcId="191028"/>
  <pivotCaches>
    <pivotCache cacheId="5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4" i="6" l="1"/>
  <c r="N7" i="17" l="1"/>
  <c r="L7" i="17"/>
  <c r="N8" i="17"/>
  <c r="K8" i="17"/>
  <c r="N9" i="17"/>
  <c r="N10" i="17"/>
  <c r="K9" i="17"/>
  <c r="H7" i="17"/>
  <c r="H8" i="17"/>
  <c r="H9" i="17"/>
  <c r="H10" i="17"/>
  <c r="I10" i="17" s="1"/>
  <c r="L10" i="17" s="1"/>
  <c r="H11" i="17"/>
  <c r="I11" i="17" s="1"/>
  <c r="L11" i="17" s="1"/>
  <c r="L8" i="17"/>
  <c r="L9" i="17"/>
  <c r="L12" i="17"/>
  <c r="L13" i="17"/>
  <c r="H12" i="17"/>
  <c r="N13" i="17"/>
  <c r="H13" i="17"/>
  <c r="D7" i="14" l="1"/>
  <c r="D7" i="13"/>
  <c r="D7" i="11"/>
  <c r="C7" i="11"/>
  <c r="D8" i="10"/>
  <c r="C8" i="10"/>
  <c r="D9" i="6"/>
  <c r="D3" i="16"/>
  <c r="B8" i="10"/>
  <c r="B9" i="6"/>
  <c r="Q18" i="1" l="1"/>
  <c r="O18" i="1"/>
  <c r="J18" i="1"/>
  <c r="Q17" i="1"/>
  <c r="O17" i="1"/>
  <c r="J17" i="1"/>
  <c r="Q16" i="1"/>
  <c r="O16" i="1"/>
  <c r="J16" i="1"/>
  <c r="Q15" i="1" l="1"/>
  <c r="O15" i="1"/>
  <c r="J15" i="1"/>
  <c r="Q14" i="1"/>
  <c r="O14" i="1"/>
  <c r="J14" i="1"/>
  <c r="Q13" i="1"/>
  <c r="Q12" i="1"/>
  <c r="O12" i="1"/>
  <c r="J12" i="1"/>
  <c r="Q11" i="1"/>
  <c r="O11" i="1"/>
  <c r="J11" i="1"/>
  <c r="Q167" i="1" l="1"/>
  <c r="O167" i="1"/>
  <c r="Q161" i="1"/>
  <c r="O161" i="1"/>
  <c r="Q155" i="1"/>
  <c r="O155" i="1"/>
  <c r="Q131" i="1"/>
  <c r="O131" i="1"/>
  <c r="Q166" i="1"/>
  <c r="O166" i="1"/>
  <c r="Q160" i="1"/>
  <c r="O160" i="1"/>
  <c r="Q162" i="1"/>
  <c r="O162" i="1"/>
  <c r="Q158" i="1"/>
  <c r="O158" i="1"/>
  <c r="Q118" i="1"/>
  <c r="O118" i="1"/>
  <c r="Q141" i="1"/>
  <c r="O141" i="1"/>
  <c r="Q173" i="1"/>
  <c r="O173" i="1"/>
  <c r="Q170" i="1"/>
  <c r="O170" i="1"/>
  <c r="Q169" i="1"/>
  <c r="O169" i="1"/>
  <c r="Q165" i="1"/>
  <c r="O165" i="1"/>
  <c r="Q159" i="1"/>
  <c r="O159" i="1"/>
  <c r="Q156" i="1"/>
  <c r="O156" i="1"/>
  <c r="Q153" i="1"/>
  <c r="O153" i="1"/>
  <c r="Q152" i="1"/>
  <c r="O152" i="1"/>
  <c r="Q26" i="1"/>
  <c r="O26" i="1"/>
  <c r="Q149" i="1"/>
  <c r="O149" i="1"/>
  <c r="Q145" i="1"/>
  <c r="O145" i="1"/>
  <c r="Q126" i="1"/>
  <c r="O126" i="1"/>
  <c r="Q138" i="1"/>
  <c r="O138" i="1"/>
  <c r="Q24" i="1"/>
  <c r="O24" i="1"/>
  <c r="Q137" i="1"/>
  <c r="O137" i="1"/>
  <c r="Q34" i="1"/>
  <c r="O34" i="1"/>
  <c r="Q28" i="1"/>
  <c r="O28" i="1"/>
  <c r="Q174" i="1"/>
  <c r="O174" i="1"/>
  <c r="Q172" i="1"/>
  <c r="O172" i="1"/>
  <c r="Q168" i="1"/>
  <c r="O168" i="1"/>
  <c r="Q128" i="1"/>
  <c r="O128" i="1"/>
  <c r="Q119" i="1"/>
  <c r="O119" i="1"/>
  <c r="Q117" i="1"/>
  <c r="O117" i="1"/>
  <c r="Q164" i="1"/>
  <c r="O164" i="1"/>
  <c r="Q163" i="1"/>
  <c r="O163" i="1"/>
  <c r="Q157" i="1"/>
  <c r="O157" i="1"/>
  <c r="Q116" i="1"/>
  <c r="O116" i="1"/>
  <c r="Q154" i="1"/>
  <c r="O154" i="1"/>
  <c r="Q112" i="1"/>
  <c r="O112" i="1"/>
  <c r="Q109" i="1"/>
  <c r="O109" i="1"/>
  <c r="Q107" i="1"/>
  <c r="O107" i="1"/>
  <c r="Q151" i="1"/>
  <c r="O151" i="1"/>
  <c r="Q142" i="1"/>
  <c r="O142" i="1"/>
  <c r="Q108" i="1"/>
  <c r="O108" i="1"/>
  <c r="Q134" i="1"/>
  <c r="O134" i="1"/>
  <c r="Q123" i="1"/>
  <c r="O123" i="1"/>
  <c r="Q30" i="1"/>
  <c r="O30" i="1"/>
  <c r="Q143" i="1"/>
  <c r="O143" i="1"/>
  <c r="Q32" i="1"/>
  <c r="O32" i="1"/>
  <c r="Q121" i="1"/>
  <c r="O121" i="1"/>
  <c r="Q113" i="1"/>
  <c r="O113" i="1"/>
  <c r="Q122" i="1"/>
  <c r="O122" i="1"/>
  <c r="Q31" i="1"/>
  <c r="O31" i="1"/>
  <c r="Q27" i="1"/>
  <c r="O27" i="1"/>
  <c r="Q23" i="1"/>
  <c r="O23" i="1"/>
  <c r="Q21" i="1"/>
  <c r="O21" i="1"/>
  <c r="Q29" i="1"/>
  <c r="O29" i="1"/>
  <c r="Q53" i="1" l="1"/>
  <c r="O53" i="1"/>
  <c r="Q42" i="1"/>
  <c r="O42" i="1"/>
  <c r="Q49" i="1"/>
  <c r="O49" i="1"/>
  <c r="Q39" i="1"/>
  <c r="O39" i="1"/>
  <c r="Q46" i="1"/>
  <c r="O46" i="1"/>
  <c r="J46" i="1"/>
  <c r="Q48" i="1"/>
  <c r="O48" i="1"/>
  <c r="J48" i="1"/>
  <c r="Q51" i="1"/>
  <c r="O51" i="1"/>
  <c r="Q47" i="1"/>
  <c r="O47" i="1"/>
  <c r="J47" i="1"/>
  <c r="Q35" i="1"/>
  <c r="O35" i="1"/>
  <c r="Q52" i="1"/>
  <c r="O52" i="1"/>
  <c r="J52" i="1"/>
  <c r="Q55" i="1"/>
  <c r="O55" i="1"/>
  <c r="Q56" i="1"/>
  <c r="B5" i="11" l="1"/>
  <c r="B7" i="11" s="1"/>
  <c r="F8" i="17" l="1"/>
  <c r="F14" i="17" l="1"/>
  <c r="H14" i="17"/>
  <c r="J14" i="17"/>
  <c r="K14" i="17"/>
  <c r="M14" i="17"/>
  <c r="N14" i="17"/>
  <c r="E14" i="17"/>
  <c r="L14" i="17" l="1"/>
  <c r="I14" i="17"/>
  <c r="J7" i="16"/>
  <c r="J8" i="16"/>
  <c r="J6" i="16"/>
  <c r="J11" i="16" s="1"/>
  <c r="I11" i="16"/>
  <c r="H11" i="16"/>
  <c r="B9" i="16" l="1"/>
  <c r="B8" i="16"/>
  <c r="B6" i="16"/>
  <c r="B5" i="16"/>
  <c r="B4" i="16"/>
  <c r="B3" i="16"/>
  <c r="C4" i="15"/>
  <c r="C7" i="15" s="1"/>
  <c r="D8" i="16" s="1"/>
  <c r="E7" i="15"/>
  <c r="F8" i="16" s="1"/>
  <c r="D7" i="15"/>
  <c r="E8" i="16" s="1"/>
  <c r="C7" i="14"/>
  <c r="E7" i="14"/>
  <c r="F9" i="16" s="1"/>
  <c r="E9" i="16"/>
  <c r="E7" i="13"/>
  <c r="F7" i="16" s="1"/>
  <c r="E7" i="16"/>
  <c r="C7" i="13"/>
  <c r="D7" i="16" s="1"/>
  <c r="E7" i="11"/>
  <c r="F5" i="16" s="1"/>
  <c r="D5" i="16"/>
  <c r="E4" i="16"/>
  <c r="D4" i="16"/>
  <c r="E6" i="10"/>
  <c r="E8" i="10" s="1"/>
  <c r="F4" i="16" s="1"/>
  <c r="C4" i="16"/>
  <c r="L9" i="14" l="1"/>
  <c r="D9" i="16"/>
  <c r="B5" i="15" l="1"/>
  <c r="B5" i="14"/>
  <c r="B7" i="14" s="1"/>
  <c r="B5" i="13"/>
  <c r="B7" i="13" s="1"/>
  <c r="C7" i="16" s="1"/>
  <c r="B2" i="13"/>
  <c r="B7" i="16" s="1"/>
  <c r="B11" i="16" s="1"/>
  <c r="D5" i="12"/>
  <c r="D7" i="12" s="1"/>
  <c r="E6" i="16" s="1"/>
  <c r="B5" i="12"/>
  <c r="B7" i="12" s="1"/>
  <c r="B4" i="12"/>
  <c r="E5" i="16"/>
  <c r="C5" i="16"/>
  <c r="B7" i="15" l="1"/>
  <c r="C8" i="16" s="1"/>
  <c r="C6" i="16"/>
  <c r="C4" i="12"/>
  <c r="C7" i="12" s="1"/>
  <c r="D6" i="16" s="1"/>
  <c r="D11" i="16" s="1"/>
  <c r="L10" i="14"/>
  <c r="C9" i="16"/>
  <c r="E5" i="12"/>
  <c r="E7" i="12" s="1"/>
  <c r="F6" i="16" s="1"/>
  <c r="D17" i="16" l="1"/>
  <c r="B21" i="16"/>
  <c r="E9" i="6"/>
  <c r="F3" i="16" s="1"/>
  <c r="F11" i="16" s="1"/>
  <c r="F17" i="16" l="1"/>
  <c r="D21" i="16"/>
  <c r="I12" i="16"/>
  <c r="C3" i="16"/>
  <c r="C11" i="16" s="1"/>
  <c r="G9" i="6"/>
  <c r="E3" i="16"/>
  <c r="E11" i="16" s="1"/>
  <c r="E17" i="16" l="1"/>
  <c r="C17" i="16" s="1"/>
  <c r="H12" i="16"/>
  <c r="C21" i="16"/>
  <c r="D23" i="16"/>
  <c r="D22" i="16"/>
  <c r="E22" i="16" s="1"/>
  <c r="O9" i="1"/>
  <c r="O7" i="1"/>
  <c r="O8" i="1"/>
  <c r="Q6" i="1"/>
  <c r="Q5" i="1"/>
  <c r="Q4" i="1"/>
  <c r="Q3" i="1"/>
  <c r="Q2" i="1"/>
  <c r="Q10" i="1"/>
  <c r="Q9" i="1"/>
  <c r="Q7" i="1"/>
  <c r="Q8" i="1"/>
  <c r="O6" i="1"/>
  <c r="O5" i="1"/>
  <c r="O4" i="1"/>
  <c r="O3" i="1"/>
  <c r="O2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61" i="1"/>
  <c r="Q60" i="1"/>
  <c r="Q45" i="1"/>
  <c r="Q37" i="1"/>
  <c r="Q38" i="1"/>
  <c r="Q44" i="1"/>
  <c r="Q41" i="1"/>
  <c r="Q40" i="1"/>
  <c r="Q59" i="1"/>
  <c r="Q58" i="1"/>
  <c r="Q57" i="1"/>
  <c r="Q54" i="1"/>
  <c r="Q50" i="1"/>
  <c r="Q43" i="1"/>
  <c r="Q36" i="1"/>
  <c r="Q127" i="1"/>
  <c r="Q125" i="1"/>
  <c r="Q124" i="1"/>
  <c r="Q22" i="1"/>
  <c r="O10" i="1"/>
  <c r="O19" i="1"/>
  <c r="O20" i="1"/>
  <c r="O22" i="1"/>
  <c r="O25" i="1"/>
  <c r="O33" i="1"/>
  <c r="O110" i="1"/>
  <c r="O111" i="1"/>
  <c r="O114" i="1"/>
  <c r="O115" i="1"/>
  <c r="O120" i="1"/>
  <c r="O124" i="1"/>
  <c r="O125" i="1"/>
  <c r="O127" i="1"/>
  <c r="O129" i="1"/>
  <c r="O130" i="1"/>
  <c r="O132" i="1"/>
  <c r="O133" i="1"/>
  <c r="O135" i="1"/>
  <c r="O136" i="1"/>
  <c r="O139" i="1"/>
  <c r="O140" i="1"/>
  <c r="O144" i="1"/>
  <c r="O146" i="1"/>
  <c r="O147" i="1"/>
  <c r="O148" i="1"/>
  <c r="O150" i="1"/>
  <c r="O171" i="1"/>
  <c r="O36" i="1"/>
  <c r="O56" i="1"/>
  <c r="O43" i="1"/>
  <c r="O50" i="1"/>
  <c r="O54" i="1"/>
  <c r="O57" i="1"/>
  <c r="O58" i="1"/>
  <c r="O59" i="1"/>
  <c r="O40" i="1"/>
  <c r="O41" i="1"/>
  <c r="O44" i="1"/>
  <c r="O38" i="1"/>
  <c r="O37" i="1"/>
  <c r="O45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3" i="1"/>
  <c r="C23" i="16" l="1"/>
  <c r="E21" i="16"/>
  <c r="E23" i="16" s="1"/>
  <c r="J10" i="1"/>
  <c r="J9" i="1"/>
  <c r="J7" i="1"/>
  <c r="J8" i="1"/>
  <c r="J4" i="1"/>
  <c r="J5" i="1"/>
  <c r="J73" i="1" l="1"/>
  <c r="J74" i="1"/>
  <c r="J75" i="1"/>
  <c r="J76" i="1"/>
  <c r="J77" i="1"/>
  <c r="J70" i="1"/>
  <c r="J71" i="1"/>
  <c r="J72" i="1"/>
  <c r="J69" i="1"/>
  <c r="J68" i="1"/>
  <c r="J67" i="1"/>
  <c r="J66" i="1"/>
  <c r="J65" i="1"/>
  <c r="J64" i="1"/>
  <c r="J63" i="1"/>
  <c r="J62" i="1"/>
  <c r="J13" i="1" l="1"/>
  <c r="J3" i="1" l="1"/>
  <c r="J6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H55" authorId="0" shapeId="0" xr:uid="{541FD600-EA2E-468A-8681-4ACCAB1A958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11 tonnes à l'origine sur cette commande.
</t>
        </r>
      </text>
    </comment>
  </commentList>
</comments>
</file>

<file path=xl/sharedStrings.xml><?xml version="1.0" encoding="utf-8"?>
<sst xmlns="http://schemas.openxmlformats.org/spreadsheetml/2006/main" count="1685" uniqueCount="364">
  <si>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</si>
  <si>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</si>
  <si>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</si>
  <si>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</si>
  <si>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</si>
  <si>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</si>
  <si>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</si>
  <si>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</si>
  <si>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</si>
  <si>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</si>
  <si>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</si>
  <si>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</si>
  <si>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</si>
  <si>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</si>
  <si>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Année Mois Initiale</t>
  </si>
  <si>
    <t>Nouvelle date</t>
  </si>
  <si>
    <t>Année Mois Report</t>
  </si>
  <si>
    <t>Accepté
O/N</t>
  </si>
  <si>
    <t>Finalité</t>
  </si>
  <si>
    <t>Décision UKAD</t>
  </si>
  <si>
    <t>Commentaires</t>
  </si>
  <si>
    <t>commentaire 2</t>
  </si>
  <si>
    <t>HHI</t>
  </si>
  <si>
    <t>OTTO FUCHS</t>
  </si>
  <si>
    <t>PF05B000005</t>
  </si>
  <si>
    <t>Rond Ø150 Otto Fuchs Beta - Multiple</t>
  </si>
  <si>
    <t>report</t>
  </si>
  <si>
    <t>NON</t>
  </si>
  <si>
    <t>Conbid</t>
  </si>
  <si>
    <t>PF05S000531</t>
  </si>
  <si>
    <t>Rond Ø200 Otto Fuchs x 35,49 Kg</t>
  </si>
  <si>
    <t>PF05S000505</t>
  </si>
  <si>
    <t>Rond Ø250 OTTO FUCHS X 32,40Kg</t>
  </si>
  <si>
    <t>PLYMOUTH</t>
  </si>
  <si>
    <t>PF05PL00004</t>
  </si>
  <si>
    <t>Rond Ø209.5  PLYMOUTH</t>
  </si>
  <si>
    <t>non</t>
  </si>
  <si>
    <t>4432 kg expédié en S 16/RESTE 2372 kg</t>
  </si>
  <si>
    <t>PF05PL00002</t>
  </si>
  <si>
    <t>Rond Ø200 PLYMOUTH</t>
  </si>
  <si>
    <t>PF05PL00001</t>
  </si>
  <si>
    <t>Rond Ø223 PLYMOUTH</t>
  </si>
  <si>
    <t>PO# 8901.</t>
  </si>
  <si>
    <t xml:space="preserve">non </t>
  </si>
  <si>
    <t>PF05PL00003</t>
  </si>
  <si>
    <t>Rond Ø180 PLYMOUTH</t>
  </si>
  <si>
    <t>LKR</t>
  </si>
  <si>
    <t xml:space="preserve"> PA25418</t>
  </si>
  <si>
    <t>PAMIERS</t>
  </si>
  <si>
    <t>T0518LB280</t>
  </si>
  <si>
    <t>TA6V STD DIA 280 UKAD mini 935KG</t>
  </si>
  <si>
    <t xml:space="preserve"> $30,50 </t>
  </si>
  <si>
    <t xml:space="preserve"> $114 192,00 </t>
  </si>
  <si>
    <t>annulation</t>
  </si>
  <si>
    <t>O</t>
  </si>
  <si>
    <t>Accord</t>
  </si>
  <si>
    <t>Accord XDE par mail</t>
  </si>
  <si>
    <t xml:space="preserve"> PA25531</t>
  </si>
  <si>
    <t xml:space="preserve"> PA25542</t>
  </si>
  <si>
    <t>TA6V STD DIA 280 UKAD mini 936KG</t>
  </si>
  <si>
    <t>AEMN12 1002KG AEMN21 1022KG AEMN22 1036KG AEMN31 1008KG EXP LE XX</t>
  </si>
  <si>
    <t>Si pas de prise sur stock - OF Non lancé</t>
  </si>
  <si>
    <t xml:space="preserve"> PA26018</t>
  </si>
  <si>
    <t>Non lancé</t>
  </si>
  <si>
    <t xml:space="preserve"> PA26446</t>
  </si>
  <si>
    <t>T0518LB180</t>
  </si>
  <si>
    <t>TA6V STD DIA 180  UKAD</t>
  </si>
  <si>
    <t xml:space="preserve"> $32,00 </t>
  </si>
  <si>
    <t xml:space="preserve"> $88 000,00 </t>
  </si>
  <si>
    <t>Old</t>
  </si>
  <si>
    <t xml:space="preserve"> PA26453</t>
  </si>
  <si>
    <t>AEOC12 1002KG AEOC21 1040KG AEOC22 1052KG AEOC31 1058KG EXP LE XX</t>
  </si>
  <si>
    <t xml:space="preserve"> PA26454</t>
  </si>
  <si>
    <t xml:space="preserve"> PA26455</t>
  </si>
  <si>
    <t xml:space="preserve"> PA26456</t>
  </si>
  <si>
    <t xml:space="preserve"> PA26459</t>
  </si>
  <si>
    <t xml:space="preserve"> PA26532</t>
  </si>
  <si>
    <t>T0518LB330</t>
  </si>
  <si>
    <t>TA6V STD DIA 330 UKAD</t>
  </si>
  <si>
    <t xml:space="preserve"> PA26552</t>
  </si>
  <si>
    <t>T0518LB140</t>
  </si>
  <si>
    <t>TA6V STD DIA 140 UKAD</t>
  </si>
  <si>
    <t>AERJ121 294kg AERJ131 298kg AERJ211 308kg EXP LE XX</t>
  </si>
  <si>
    <t>Non prélevé</t>
  </si>
  <si>
    <t xml:space="preserve"> PA26553</t>
  </si>
  <si>
    <t xml:space="preserve"> PA26554</t>
  </si>
  <si>
    <t>AEXV</t>
  </si>
  <si>
    <t xml:space="preserve"> PA26555</t>
  </si>
  <si>
    <t xml:space="preserve"> PA27102</t>
  </si>
  <si>
    <t>T0517LB330</t>
  </si>
  <si>
    <t>TA6V STD DIA 330 UKAD BETA</t>
  </si>
  <si>
    <t xml:space="preserve"> $167 750,00 </t>
  </si>
  <si>
    <t xml:space="preserve"> PA27105</t>
  </si>
  <si>
    <t>AEXR</t>
  </si>
  <si>
    <t xml:space="preserve"> PA27106</t>
  </si>
  <si>
    <t>SBS</t>
  </si>
  <si>
    <t>BOHLER</t>
  </si>
  <si>
    <t>PF05S000067</t>
  </si>
  <si>
    <t>L531 RD 170,00 R/L Conbid/UKAD</t>
  </si>
  <si>
    <t>PF05S000060</t>
  </si>
  <si>
    <t>L531 RD 152,40 mults 84,5 KG Conbid/UKAD</t>
  </si>
  <si>
    <t>PF05S000068</t>
  </si>
  <si>
    <t>L531 RD 152,40 R/L Conbid/UKAD</t>
  </si>
  <si>
    <t>PF05S000065</t>
  </si>
  <si>
    <t>L531 RD 127,00 R/L Conbid/UKAD</t>
  </si>
  <si>
    <t>PF05B000102</t>
  </si>
  <si>
    <t>L531 RD 254,00 mults 207,5 KG Conbid/UKA</t>
  </si>
  <si>
    <t>PF05S000061</t>
  </si>
  <si>
    <t>L531 RD 228,60 R/L Conbid/UKAD</t>
  </si>
  <si>
    <t>PF05B000103</t>
  </si>
  <si>
    <t>L531 RD 300,00 R/L Conbid/UKAD</t>
  </si>
  <si>
    <t>PF05B000101</t>
  </si>
  <si>
    <t>L531 RD 300,00 mults 238 KG Conbid/UKAD</t>
  </si>
  <si>
    <t>livré</t>
  </si>
  <si>
    <t>Ok</t>
  </si>
  <si>
    <t>OK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</si>
  <si>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</si>
  <si>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</si>
  <si>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</si>
  <si>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</si>
  <si>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</si>
  <si>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</si>
  <si>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</si>
  <si>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</si>
  <si>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</si>
  <si>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</si>
  <si>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LISI</t>
  </si>
  <si>
    <t>PF05S000073</t>
  </si>
  <si>
    <t>ROND Ø130 POUR FDB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</si>
  <si>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</si>
  <si>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</si>
  <si>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</si>
  <si>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</si>
  <si>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PF05S000070</t>
  </si>
  <si>
    <t>ROND Ø140 POUR FDB</t>
  </si>
  <si>
    <t>PF05B000200</t>
  </si>
  <si>
    <t>ROND Ø200 BÉTA FDB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</si>
  <si>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</si>
  <si>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</si>
  <si>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</si>
  <si>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PF05S000071</t>
  </si>
  <si>
    <t>ROND Ø250 POUR FDB</t>
  </si>
  <si>
    <t>1440kg déjà expédié le 09/03 – manque 1 barre de AEVR (en cours)</t>
  </si>
  <si>
    <t xml:space="preserve"> PA27527</t>
  </si>
  <si>
    <t>T0518LB125</t>
  </si>
  <si>
    <t>TA6V STD DIA 125 UKAD</t>
  </si>
  <si>
    <t>1/2 AESR</t>
  </si>
  <si>
    <t>LABO OK</t>
  </si>
  <si>
    <t xml:space="preserve"> PA27528</t>
  </si>
  <si>
    <t>T0518LB200</t>
  </si>
  <si>
    <t>TA6V STD DIA 200 UKAD</t>
  </si>
  <si>
    <t xml:space="preserve"> PA27531</t>
  </si>
  <si>
    <t xml:space="preserve"> PA27532</t>
  </si>
  <si>
    <t xml:space="preserve"> PA27533</t>
  </si>
  <si>
    <t xml:space="preserve"> PA27534</t>
  </si>
  <si>
    <t xml:space="preserve"> PA27535</t>
  </si>
  <si>
    <t xml:space="preserve"> PA27536</t>
  </si>
  <si>
    <t xml:space="preserve"> PA27586</t>
  </si>
  <si>
    <t xml:space="preserve"> PA27589</t>
  </si>
  <si>
    <t xml:space="preserve"> PA27735</t>
  </si>
  <si>
    <t>T0500LB200</t>
  </si>
  <si>
    <t>TA6V STD DIA 200 UKAD (T500)</t>
  </si>
  <si>
    <t xml:space="preserve"> PA28192</t>
  </si>
  <si>
    <t>T0518LB240</t>
  </si>
  <si>
    <t>TA6V STD DIA 240 UKAD</t>
  </si>
  <si>
    <t>AFBA</t>
  </si>
  <si>
    <t xml:space="preserve"> PA28194</t>
  </si>
  <si>
    <t>T0500LB240</t>
  </si>
  <si>
    <t xml:space="preserve"> PA28219</t>
  </si>
  <si>
    <t>PA25870</t>
  </si>
  <si>
    <t>T0500LB220</t>
  </si>
  <si>
    <t>TA6V STD DIA 220 UKAD</t>
  </si>
  <si>
    <t>PA26433</t>
  </si>
  <si>
    <t>T0600LB110</t>
  </si>
  <si>
    <t>TA6V ELI UKAD DIA 110 MM</t>
  </si>
  <si>
    <t xml:space="preserve"> $38,00 </t>
  </si>
  <si>
    <t xml:space="preserve"> $30 172,00 </t>
  </si>
  <si>
    <t>Accord oral IWR du 30/03/20</t>
  </si>
  <si>
    <r>
      <t xml:space="preserve">En attente retour XDE le 11/02/20
VU XDE : PRENDRE STOCK UTEXAM
</t>
    </r>
    <r>
      <rPr>
        <sz val="11"/>
        <color rgb="FFFF9900"/>
        <rFont val="Calibri"/>
        <family val="2"/>
        <scheme val="minor"/>
      </rPr>
      <t>AEAQ111 184KG AEAQ112 204KG AEAQ121 202KG AEAQ131 204KG EXP LE XX</t>
    </r>
  </si>
  <si>
    <t>stock UTEXAM : attente retour XDE pour prise sur stock (11/02/20)</t>
  </si>
  <si>
    <t>PA26444</t>
  </si>
  <si>
    <t>PA26445</t>
  </si>
  <si>
    <t>PA26451</t>
  </si>
  <si>
    <t>PA26458</t>
  </si>
  <si>
    <t>PA26460</t>
  </si>
  <si>
    <t>AEXW</t>
  </si>
  <si>
    <t>PA26461</t>
  </si>
  <si>
    <t>AEXY</t>
  </si>
  <si>
    <t>PA26462</t>
  </si>
  <si>
    <t>PA26463</t>
  </si>
  <si>
    <t>PA26464</t>
  </si>
  <si>
    <t>AEYZ</t>
  </si>
  <si>
    <t>PA26466</t>
  </si>
  <si>
    <t>PA26468</t>
  </si>
  <si>
    <t>AENC12 1012KG AENC21 1042KG AENC22 1052KG AENC31 1054KG EXP LE XX</t>
  </si>
  <si>
    <t>PA26469</t>
  </si>
  <si>
    <t>PA26470</t>
  </si>
  <si>
    <t>AENR12 1016KG AENR21 1030KG AENR22 1038KG AENR31 1036KG EXP LE XX</t>
  </si>
  <si>
    <t>PA26471</t>
  </si>
  <si>
    <t>AENE12 1048KG AENE21 1054KG AENE22 1066KG AENE31 1048KG EXP LE XX</t>
  </si>
  <si>
    <t>PA26472</t>
  </si>
  <si>
    <t>PA26473</t>
  </si>
  <si>
    <t>PA26475</t>
  </si>
  <si>
    <t>AENP12 1020KG AENP21 1058KG AENP22 1102KG AENP31 1028KG EXP LE XX</t>
  </si>
  <si>
    <t>PA26484</t>
  </si>
  <si>
    <t>T0500LP650X305S</t>
  </si>
  <si>
    <t>TA6V PLAT 650*305 USINE MINI 1020KG</t>
  </si>
  <si>
    <t>AEZM</t>
  </si>
  <si>
    <t>PA26485</t>
  </si>
  <si>
    <t>AEZN</t>
  </si>
  <si>
    <t>PA26486</t>
  </si>
  <si>
    <t xml:space="preserve"> $30,95 </t>
  </si>
  <si>
    <t xml:space="preserve"> $170 225,00 </t>
  </si>
  <si>
    <t>PA26487</t>
  </si>
  <si>
    <t>PA26491</t>
  </si>
  <si>
    <t>PA26522</t>
  </si>
  <si>
    <t>PA26525</t>
  </si>
  <si>
    <t>PA26526</t>
  </si>
  <si>
    <t>PA26527</t>
  </si>
  <si>
    <t>PA26529</t>
  </si>
  <si>
    <t>PA26530</t>
  </si>
  <si>
    <t>PA26556</t>
  </si>
  <si>
    <t>AEXZ</t>
  </si>
  <si>
    <t>PA26557</t>
  </si>
  <si>
    <t>AEWJ1 1682KG (bug sap non remonté) AEWJ2 1912KG AEWJ3 1694KG EXP LE XX</t>
  </si>
  <si>
    <t>PA26931</t>
  </si>
  <si>
    <t>PA26936</t>
  </si>
  <si>
    <t>PA27101</t>
  </si>
  <si>
    <t>PA27104</t>
  </si>
  <si>
    <t>AEXP</t>
  </si>
  <si>
    <t>PA27587</t>
  </si>
  <si>
    <t>PA27588</t>
  </si>
  <si>
    <t>PA27730</t>
  </si>
  <si>
    <t>Voir les barres ACMR (sortie UTEXAM)</t>
  </si>
  <si>
    <t>PA27732</t>
  </si>
  <si>
    <t>PA27736</t>
  </si>
  <si>
    <t>AEYW</t>
  </si>
  <si>
    <t>PA27968</t>
  </si>
  <si>
    <t>PA27969</t>
  </si>
  <si>
    <t>PA27970</t>
  </si>
  <si>
    <t>AEZO</t>
  </si>
  <si>
    <t>PA28033</t>
  </si>
  <si>
    <t>PA28034</t>
  </si>
  <si>
    <t>PA28182</t>
  </si>
  <si>
    <t>AEXL</t>
  </si>
  <si>
    <t>Labo prévu le 29/05</t>
  </si>
  <si>
    <t>PA28183</t>
  </si>
  <si>
    <t>AEZA</t>
  </si>
  <si>
    <t>(Tous)</t>
  </si>
  <si>
    <t>Somme de Qté</t>
  </si>
  <si>
    <t>Étiquettes de colonnes</t>
  </si>
  <si>
    <t>Étiquettes de lignes</t>
  </si>
  <si>
    <t>2020-05</t>
  </si>
  <si>
    <t>2020-06</t>
  </si>
  <si>
    <t>2020-07</t>
  </si>
  <si>
    <t>2020-11</t>
  </si>
  <si>
    <t>2020-09</t>
  </si>
  <si>
    <t>2020-10</t>
  </si>
  <si>
    <t>2020-12</t>
  </si>
  <si>
    <t>Total général</t>
  </si>
  <si>
    <t>(vide)</t>
  </si>
  <si>
    <t>2022-01</t>
  </si>
  <si>
    <t>2021-10</t>
  </si>
  <si>
    <t>2021-01</t>
  </si>
  <si>
    <t>2021-02</t>
  </si>
  <si>
    <t>2021-04</t>
  </si>
  <si>
    <t>2021-09</t>
  </si>
  <si>
    <t>2021-06</t>
  </si>
  <si>
    <t>2021-07</t>
  </si>
  <si>
    <t>2021-12</t>
  </si>
  <si>
    <t>2021-03</t>
  </si>
  <si>
    <t>2021-05</t>
  </si>
  <si>
    <t>Somme de TotalYearlyQuantity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</si>
  <si>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</si>
  <si>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</si>
  <si>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</si>
  <si>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</si>
  <si>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</si>
  <si>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</si>
  <si>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</si>
  <si>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</si>
  <si>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</si>
  <si>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>A400M</t>
  </si>
  <si>
    <t>AIR-MULTI</t>
  </si>
  <si>
    <t>LA</t>
  </si>
  <si>
    <t>LR</t>
  </si>
  <si>
    <t>SA</t>
  </si>
  <si>
    <t>XWB</t>
  </si>
  <si>
    <t>Tonnes</t>
  </si>
  <si>
    <t>Réal</t>
  </si>
  <si>
    <t>Avril à Juin 2020</t>
  </si>
  <si>
    <t>Juillet à Décembre 2020</t>
  </si>
  <si>
    <t>Total</t>
  </si>
  <si>
    <t xml:space="preserve">Conbid </t>
  </si>
  <si>
    <t>Réalisé au 30/4</t>
  </si>
  <si>
    <t>Réalisé au 30/5</t>
  </si>
  <si>
    <t>Carnet au 30/4</t>
  </si>
  <si>
    <t>Annulation OK le 9/4</t>
  </si>
  <si>
    <t>Demande report OK le 9/4</t>
  </si>
  <si>
    <t>Demande initiale</t>
  </si>
  <si>
    <t>en Kg</t>
  </si>
  <si>
    <t>(Plusieurs éléments)</t>
  </si>
  <si>
    <t>Juillet à Décembre</t>
  </si>
  <si>
    <t>Demande Report</t>
  </si>
  <si>
    <t>Demande Annulation</t>
  </si>
  <si>
    <t>Demande report</t>
  </si>
  <si>
    <t>Dont report 2021</t>
  </si>
  <si>
    <t>Demande annulation</t>
  </si>
  <si>
    <t>Réalisé au 31/5</t>
  </si>
  <si>
    <t>Hors Jeu</t>
  </si>
  <si>
    <t>Conbid (* dont 80 t report 2019)</t>
  </si>
  <si>
    <t>Demande report 2020</t>
  </si>
  <si>
    <t>Demande report 2021</t>
  </si>
  <si>
    <t>Visibilité ?</t>
  </si>
  <si>
    <t>Conbid initial</t>
  </si>
  <si>
    <t>Flux bloqué et autorisation Plymouth requise.</t>
  </si>
  <si>
    <t>Règle "Airbus-VSMPO juin inclus"</t>
  </si>
  <si>
    <t>Il resterait à accepter un report de :</t>
  </si>
  <si>
    <t>CONBID Initial</t>
  </si>
  <si>
    <t>Demande Initiale</t>
  </si>
  <si>
    <t>Carnet Restant à fin juin</t>
  </si>
  <si>
    <t>Carnet Initial Juillet à Décembre</t>
  </si>
  <si>
    <t>Demandes Clients Reports, Annulations et blocages</t>
  </si>
  <si>
    <t>A fin Juin</t>
  </si>
  <si>
    <t>De Juillet à Décembre</t>
  </si>
  <si>
    <t>Impact 2020 à date</t>
  </si>
  <si>
    <t>A&amp;D Pamiers</t>
  </si>
  <si>
    <t>Arconic</t>
  </si>
  <si>
    <t>Otto Fuchs (*)</t>
  </si>
  <si>
    <t>En cours expression</t>
  </si>
  <si>
    <t>Pas de visibilité</t>
  </si>
  <si>
    <t>Wyman Gordon</t>
  </si>
  <si>
    <t>(*) dont 80 t 2019</t>
  </si>
  <si>
    <t>Total 2020</t>
  </si>
  <si>
    <t>Réalisé</t>
  </si>
  <si>
    <t>Réalisé à fin Avril</t>
  </si>
  <si>
    <t>à fin Juin</t>
  </si>
  <si>
    <t>Cumul 2020</t>
  </si>
  <si>
    <t>Carnet Conbid Initial</t>
  </si>
  <si>
    <t>Règle type "Airbus VSMPO"</t>
  </si>
  <si>
    <t>Visibilité au 11 mai</t>
  </si>
  <si>
    <t>Consumer</t>
  </si>
  <si>
    <t>2020 Total Orders</t>
  </si>
  <si>
    <t>Ordered and delivered by Avril</t>
  </si>
  <si>
    <t>Cumul Delivered in May</t>
  </si>
  <si>
    <t>Remaining deliveries planned May - Dec</t>
  </si>
  <si>
    <t>Remaining deliveries for 2020</t>
  </si>
  <si>
    <t>Postponed to 2021</t>
  </si>
  <si>
    <t>In discussion</t>
  </si>
  <si>
    <t>Total deliveries planned in 2020</t>
  </si>
  <si>
    <t>Request for Cancellation</t>
  </si>
  <si>
    <t>In dispute
Products Available or in flow.</t>
  </si>
  <si>
    <t>700 kg livré, tout le reste en demande en annulation.</t>
  </si>
  <si>
    <t>Augmentation des reports sur 2021, et blocage des premeirs reports demandés en mai et juin..</t>
  </si>
  <si>
    <t>42,7 ?</t>
  </si>
  <si>
    <t>? Nouvel amendement reçu le23/6</t>
  </si>
  <si>
    <t>Bohler</t>
  </si>
  <si>
    <t>A&amp;D</t>
  </si>
  <si>
    <t>Annulation acceptée</t>
  </si>
  <si>
    <t>report 2021</t>
  </si>
  <si>
    <t>REPORT 2020</t>
  </si>
  <si>
    <t>REPORT 2022</t>
  </si>
  <si>
    <t>Besoin non confirmé</t>
  </si>
  <si>
    <t>Réalisé au 30/6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</si>
</sst>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-\ ##"/>
    <numFmt numFmtId="165" formatCode="0&quot; t&quot;"/>
    <numFmt numFmtId="166" formatCode="0.0&quot; t&quot;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990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993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CC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</cellStyleXfs>
  <cellXfs count="24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6" xfId="0" applyFont="1" applyBorder="1" applyAlignment="1">
      <alignment vertical="top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vertical="center"/>
    </xf>
    <xf numFmtId="0" fontId="1" fillId="0" borderId="0" xfId="0" applyFont="1" applyFill="1"/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9" xfId="0" applyNumberFormat="1" applyBorder="1"/>
    <xf numFmtId="165" fontId="0" fillId="0" borderId="5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14" xfId="0" applyBorder="1"/>
    <xf numFmtId="165" fontId="0" fillId="0" borderId="15" xfId="0" applyNumberFormat="1" applyBorder="1"/>
    <xf numFmtId="0" fontId="0" fillId="0" borderId="17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0" fontId="0" fillId="0" borderId="12" xfId="0" applyBorder="1"/>
    <xf numFmtId="0" fontId="3" fillId="0" borderId="22" xfId="0" applyFont="1" applyBorder="1"/>
    <xf numFmtId="165" fontId="0" fillId="0" borderId="23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0" fontId="3" fillId="0" borderId="27" xfId="0" applyFont="1" applyBorder="1" applyAlignment="1">
      <alignment wrapText="1"/>
    </xf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0" fontId="0" fillId="0" borderId="31" xfId="0" applyBorder="1"/>
    <xf numFmtId="0" fontId="0" fillId="0" borderId="11" xfId="0" applyBorder="1"/>
    <xf numFmtId="0" fontId="0" fillId="0" borderId="13" xfId="0" applyBorder="1"/>
    <xf numFmtId="9" fontId="0" fillId="0" borderId="15" xfId="1" applyFon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3" fillId="0" borderId="19" xfId="0" applyFont="1" applyBorder="1" applyAlignment="1">
      <alignment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0" fillId="0" borderId="24" xfId="0" applyBorder="1"/>
    <xf numFmtId="0" fontId="0" fillId="0" borderId="32" xfId="0" applyBorder="1"/>
    <xf numFmtId="0" fontId="3" fillId="0" borderId="33" xfId="0" applyFont="1" applyBorder="1"/>
    <xf numFmtId="0" fontId="3" fillId="0" borderId="34" xfId="0" applyFont="1" applyBorder="1"/>
    <xf numFmtId="0" fontId="3" fillId="0" borderId="10" xfId="0" applyFont="1" applyBorder="1"/>
    <xf numFmtId="0" fontId="3" fillId="0" borderId="35" xfId="0" applyFont="1" applyBorder="1"/>
    <xf numFmtId="165" fontId="0" fillId="0" borderId="36" xfId="0" applyNumberFormat="1" applyBorder="1"/>
    <xf numFmtId="165" fontId="0" fillId="0" borderId="37" xfId="0" applyNumberFormat="1" applyBorder="1"/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0" fillId="0" borderId="42" xfId="0" applyFill="1" applyBorder="1"/>
    <xf numFmtId="0" fontId="0" fillId="0" borderId="20" xfId="0" applyFill="1" applyBorder="1"/>
    <xf numFmtId="0" fontId="0" fillId="0" borderId="21" xfId="0" applyFill="1" applyBorder="1"/>
    <xf numFmtId="0" fontId="0" fillId="2" borderId="11" xfId="0" applyFill="1" applyBorder="1"/>
    <xf numFmtId="0" fontId="0" fillId="2" borderId="38" xfId="0" applyFill="1" applyBorder="1"/>
    <xf numFmtId="0" fontId="9" fillId="2" borderId="5" xfId="0" applyFont="1" applyFill="1" applyBorder="1"/>
    <xf numFmtId="0" fontId="0" fillId="2" borderId="39" xfId="0" applyFill="1" applyBorder="1"/>
    <xf numFmtId="0" fontId="9" fillId="2" borderId="4" xfId="0" applyFont="1" applyFill="1" applyBorder="1"/>
    <xf numFmtId="0" fontId="0" fillId="2" borderId="40" xfId="0" applyFill="1" applyBorder="1"/>
    <xf numFmtId="0" fontId="9" fillId="2" borderId="9" xfId="0" applyFont="1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18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4" fontId="4" fillId="5" borderId="7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/>
    </xf>
    <xf numFmtId="0" fontId="13" fillId="0" borderId="3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0" borderId="4" xfId="3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" fontId="13" fillId="0" borderId="4" xfId="2" applyNumberFormat="1" applyFont="1" applyBorder="1" applyAlignment="1">
      <alignment horizontal="center" vertical="center" wrapText="1"/>
    </xf>
    <xf numFmtId="1" fontId="13" fillId="6" borderId="4" xfId="2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13" fillId="0" borderId="4" xfId="2" applyFont="1" applyBorder="1" applyAlignment="1">
      <alignment vertical="center" wrapText="1"/>
    </xf>
    <xf numFmtId="14" fontId="13" fillId="6" borderId="4" xfId="2" applyNumberFormat="1" applyFont="1" applyFill="1" applyBorder="1" applyAlignment="1">
      <alignment horizontal="center" vertical="center" wrapText="1"/>
    </xf>
    <xf numFmtId="14" fontId="3" fillId="7" borderId="4" xfId="2" applyNumberFormat="1" applyFont="1" applyFill="1" applyBorder="1" applyAlignment="1">
      <alignment horizontal="center" vertical="center" wrapText="1"/>
    </xf>
    <xf numFmtId="0" fontId="0" fillId="0" borderId="3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 wrapText="1"/>
    </xf>
    <xf numFmtId="14" fontId="13" fillId="0" borderId="4" xfId="3" applyNumberFormat="1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9" fillId="0" borderId="29" xfId="2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0" fontId="13" fillId="0" borderId="4" xfId="2" applyFont="1" applyBorder="1" applyAlignment="1">
      <alignment horizontal="center" vertical="center" wrapText="1"/>
    </xf>
    <xf numFmtId="14" fontId="13" fillId="0" borderId="4" xfId="2" applyNumberFormat="1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/>
    </xf>
    <xf numFmtId="0" fontId="19" fillId="0" borderId="46" xfId="2" applyFont="1" applyBorder="1" applyAlignment="1">
      <alignment vertical="center" wrapText="1"/>
    </xf>
    <xf numFmtId="0" fontId="17" fillId="0" borderId="9" xfId="2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17" fillId="0" borderId="4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29" xfId="2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3" fillId="0" borderId="4" xfId="0" applyFont="1" applyBorder="1"/>
    <xf numFmtId="0" fontId="7" fillId="0" borderId="28" xfId="0" applyFont="1" applyBorder="1" applyAlignment="1">
      <alignment vertical="center"/>
    </xf>
    <xf numFmtId="0" fontId="15" fillId="0" borderId="4" xfId="2" applyFont="1" applyBorder="1" applyAlignment="1">
      <alignment horizontal="center" vertical="center" wrapText="1"/>
    </xf>
    <xf numFmtId="0" fontId="23" fillId="0" borderId="39" xfId="2" applyFont="1" applyBorder="1" applyAlignment="1">
      <alignment horizontal="center" vertical="center"/>
    </xf>
    <xf numFmtId="0" fontId="7" fillId="0" borderId="47" xfId="2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13" fillId="0" borderId="1" xfId="2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/>
    </xf>
    <xf numFmtId="0" fontId="13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" fillId="0" borderId="4" xfId="0" applyFont="1" applyBorder="1"/>
    <xf numFmtId="0" fontId="13" fillId="0" borderId="1" xfId="3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4" fontId="1" fillId="0" borderId="4" xfId="0" applyNumberFormat="1" applyFont="1" applyBorder="1"/>
    <xf numFmtId="0" fontId="15" fillId="0" borderId="1" xfId="0" applyFont="1" applyBorder="1" applyAlignment="1">
      <alignment horizontal="center" vertical="center"/>
    </xf>
    <xf numFmtId="4" fontId="1" fillId="0" borderId="0" xfId="0" applyNumberFormat="1" applyFont="1" applyBorder="1"/>
    <xf numFmtId="0" fontId="1" fillId="0" borderId="0" xfId="0" applyFont="1" applyBorder="1"/>
    <xf numFmtId="1" fontId="13" fillId="0" borderId="1" xfId="2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/>
    </xf>
    <xf numFmtId="1" fontId="13" fillId="0" borderId="3" xfId="2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1" fontId="13" fillId="6" borderId="1" xfId="2" applyNumberFormat="1" applyFont="1" applyFill="1" applyBorder="1" applyAlignment="1">
      <alignment horizontal="center" vertical="center" wrapText="1"/>
    </xf>
    <xf numFmtId="1" fontId="13" fillId="6" borderId="2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/>
    </xf>
    <xf numFmtId="14" fontId="13" fillId="6" borderId="1" xfId="2" applyNumberFormat="1" applyFont="1" applyFill="1" applyBorder="1" applyAlignment="1">
      <alignment horizontal="center" vertical="center" wrapText="1"/>
    </xf>
    <xf numFmtId="14" fontId="13" fillId="6" borderId="2" xfId="2" applyNumberFormat="1" applyFont="1" applyFill="1" applyBorder="1" applyAlignment="1">
      <alignment horizontal="center" vertical="center" wrapText="1"/>
    </xf>
    <xf numFmtId="14" fontId="3" fillId="7" borderId="0" xfId="2" applyNumberFormat="1" applyFont="1" applyFill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29" xfId="0" applyFont="1" applyBorder="1"/>
    <xf numFmtId="0" fontId="19" fillId="0" borderId="1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1" fillId="0" borderId="28" xfId="0" applyFont="1" applyBorder="1"/>
    <xf numFmtId="0" fontId="1" fillId="0" borderId="47" xfId="0" applyFont="1" applyBorder="1"/>
    <xf numFmtId="0" fontId="0" fillId="0" borderId="1" xfId="2" applyFont="1" applyBorder="1" applyAlignment="1">
      <alignment vertical="center" wrapText="1"/>
    </xf>
    <xf numFmtId="0" fontId="1" fillId="0" borderId="46" xfId="0" applyFont="1" applyBorder="1"/>
    <xf numFmtId="0" fontId="16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22" fillId="0" borderId="29" xfId="2" applyFont="1" applyBorder="1" applyAlignment="1">
      <alignment vertical="center" wrapText="1"/>
    </xf>
    <xf numFmtId="0" fontId="17" fillId="0" borderId="0" xfId="2" applyFont="1" applyBorder="1" applyAlignment="1">
      <alignment horizontal="center" vertical="center" wrapText="1"/>
    </xf>
    <xf numFmtId="0" fontId="1" fillId="0" borderId="9" xfId="0" applyFont="1" applyBorder="1"/>
    <xf numFmtId="0" fontId="0" fillId="0" borderId="0" xfId="0" applyBorder="1"/>
    <xf numFmtId="14" fontId="13" fillId="6" borderId="0" xfId="2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/>
    <xf numFmtId="0" fontId="15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21" fillId="0" borderId="29" xfId="2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" fillId="0" borderId="5" xfId="0" applyFont="1" applyBorder="1"/>
    <xf numFmtId="14" fontId="17" fillId="0" borderId="9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21" fillId="0" borderId="47" xfId="2" applyFont="1" applyBorder="1" applyAlignment="1">
      <alignment vertical="center" wrapText="1"/>
    </xf>
    <xf numFmtId="0" fontId="24" fillId="2" borderId="4" xfId="0" applyFont="1" applyFill="1" applyBorder="1"/>
    <xf numFmtId="0" fontId="7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/>
    <xf numFmtId="0" fontId="23" fillId="0" borderId="4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8" fillId="0" borderId="49" xfId="2" applyFont="1" applyBorder="1" applyAlignment="1">
      <alignment vertical="center" wrapText="1"/>
    </xf>
    <xf numFmtId="0" fontId="16" fillId="0" borderId="0" xfId="2" applyFont="1" applyBorder="1" applyAlignment="1">
      <alignment vertical="center" wrapText="1"/>
    </xf>
    <xf numFmtId="0" fontId="7" fillId="0" borderId="49" xfId="2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9" fillId="0" borderId="48" xfId="2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0" fontId="19" fillId="0" borderId="46" xfId="0" applyFont="1" applyBorder="1" applyAlignment="1">
      <alignment vertical="center"/>
    </xf>
    <xf numFmtId="0" fontId="21" fillId="0" borderId="47" xfId="0" applyFont="1" applyBorder="1" applyAlignment="1">
      <alignment vertical="center" wrapText="1"/>
    </xf>
    <xf numFmtId="0" fontId="13" fillId="0" borderId="48" xfId="0" applyFont="1" applyBorder="1" applyAlignment="1">
      <alignment vertical="center"/>
    </xf>
    <xf numFmtId="0" fontId="21" fillId="0" borderId="28" xfId="2" applyFont="1" applyBorder="1" applyAlignment="1">
      <alignment vertical="center" wrapText="1"/>
    </xf>
    <xf numFmtId="0" fontId="7" fillId="0" borderId="46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28" xfId="2" applyFont="1" applyBorder="1" applyAlignment="1">
      <alignment vertical="center" wrapText="1"/>
    </xf>
    <xf numFmtId="14" fontId="17" fillId="0" borderId="5" xfId="2" applyNumberFormat="1" applyFont="1" applyBorder="1" applyAlignment="1">
      <alignment horizontal="center" vertical="center" wrapText="1"/>
    </xf>
    <xf numFmtId="166" fontId="0" fillId="0" borderId="0" xfId="0" applyNumberFormat="1"/>
  </cellXfs>
  <cellStyles count="4">
    <cellStyle name="Normal" xfId="0" builtinId="0"/>
    <cellStyle name="Normal 2" xfId="3" xr:uid="{ED6EFE6A-D006-443F-80F2-A3ED79651903}"/>
    <cellStyle name="Normal 3" xfId="2" xr:uid="{99809134-17C3-4534-BC85-CFC4899B44F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RBRE Xavier" refreshedDate="44019.405167708333" createdVersion="6" refreshedVersion="6" minRefreshableVersion="3" recordCount="174" xr:uid="{00000000-000A-0000-FFFF-FFFF00000000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2"/>
    </cacheField>
    <cacheField name="Client" numFmtId="0">
      <sharedItems containsBlank="1" count="9">
        <s v="OTTO FUCHS"/>
        <s v="PLYMOUTH"/>
        <s v="PAMIERS"/>
        <s v="BOHLER"/>
        <s v="METTIS"/>
        <s v="LISI"/>
        <m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 containsBlank="1"/>
    </cacheField>
    <cacheField name="Designation article" numFmtId="0">
      <sharedItems containsBlank="1"/>
    </cacheField>
    <cacheField name="Qté" numFmtId="0">
      <sharedItems containsString="0" containsBlank="1" containsNumber="1" containsInteger="1" minValue="600" maxValue="10000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25599" maxValue="11002619"/>
    </cacheField>
    <cacheField name="type de demande" numFmtId="0">
      <sharedItems containsBlank="1" count="6">
        <s v="report"/>
        <s v="annulation"/>
        <s v="Old"/>
        <s v="livré"/>
        <s v="Ok"/>
        <m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NonDate="0" containsString="0" containsBlank="1"/>
    </cacheField>
    <cacheField name="Date initiale" numFmtId="0">
      <sharedItems containsNonDate="0" containsDate="1" containsString="0" containsBlank="1" minDate="2020-01-24T00:00:00" maxDate="2020-12-18T00:00:00"/>
    </cacheField>
    <cacheField name="Année Mois Initiale" numFmtId="0">
      <sharedItems containsBlank="1" containsMixedTypes="1" containsNumber="1" containsInteger="1" minValue="201911" maxValue="202103" count="23">
        <n v="202007"/>
        <n v="202005"/>
        <n v="202003"/>
        <n v="202004"/>
        <n v="202006"/>
        <n v="202008"/>
        <s v="2020-05"/>
        <n v="202010"/>
        <s v="2020-06"/>
        <n v="202001"/>
        <s v="2020-07"/>
        <n v="202011"/>
        <n v="202009"/>
        <n v="202012"/>
        <n v="202002"/>
        <s v="2020-09"/>
        <s v="2020-10"/>
        <s v="2020-11"/>
        <s v="2020-12"/>
        <m/>
        <n v="202101" u="1"/>
        <n v="202103" u="1"/>
        <n v="201911" u="1"/>
      </sharedItems>
    </cacheField>
    <cacheField name="Nouvelle date" numFmtId="0">
      <sharedItems containsNonDate="0" containsDate="1" containsString="0" containsBlank="1" minDate="2020-05-22T00:00:00" maxDate="2022-01-08T00:00:00"/>
    </cacheField>
    <cacheField name="Année Mois Report" numFmtId="0">
      <sharedItems containsBlank="1" containsMixedTypes="1" containsNumber="1" containsInteger="1" minValue="190001" maxValue="202111" count="36">
        <n v="202103"/>
        <n v="202106"/>
        <n v="202107"/>
        <n v="202007"/>
        <n v="202009"/>
        <n v="202102"/>
        <m/>
        <s v="2020-07"/>
        <n v="202011"/>
        <s v="2021-04"/>
        <s v="2021-06"/>
        <s v="2020-09"/>
        <s v="2021-03"/>
        <s v="2020-06"/>
        <s v="2020-10"/>
        <n v="202006"/>
        <n v="202008"/>
        <n v="202101"/>
        <n v="202104"/>
        <n v="190001"/>
        <n v="202005"/>
        <n v="202010"/>
        <n v="202012"/>
        <n v="202105"/>
        <n v="202108"/>
        <n v="202110"/>
        <n v="202111"/>
        <s v="2021-01"/>
        <s v="2021-02"/>
        <s v="2021-10"/>
        <s v="2022-01"/>
        <s v="2021-09"/>
        <s v="2021-05"/>
        <s v="2020-11"/>
        <s v="2021-07"/>
        <s v="2021-12"/>
      </sharedItems>
    </cacheField>
    <cacheField name="Accepté_x000a_O/N" numFmtId="0">
      <sharedItems containsBlank="1"/>
    </cacheField>
    <cacheField name="Finalité" numFmtId="0">
      <sharedItems containsBlank="1" count="9">
        <s v="Conbid"/>
        <m/>
        <s v="SPIRIT" u="1"/>
        <s v="Bombardier" u="1"/>
        <s v="MCC Trunnion" u="1"/>
        <s v="Autre" u="1"/>
        <s v="Airbus Autre" u="1"/>
        <s v="MIL" u="1"/>
        <s v="BOMB" u="1"/>
      </sharedItems>
    </cacheField>
    <cacheField name="Décision UKAD" numFmtId="0">
      <sharedItems containsBlank="1" count="2">
        <m/>
        <s v="Accord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4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2"/>
    <d v="2020-07-01T00:00:00"/>
    <x v="3"/>
    <m/>
    <x v="0"/>
    <x v="0"/>
    <s v="4432 kg expédié en S 16/RESTE 2372 kg"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3"/>
    <d v="2020-09-30T00:00:00"/>
    <x v="4"/>
    <m/>
    <x v="0"/>
    <x v="0"/>
    <m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9-30T00:00:00"/>
    <x v="4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9-30T00:00:00"/>
    <x v="4"/>
    <m/>
    <x v="0"/>
    <x v="0"/>
    <m/>
  </r>
  <r>
    <s v="HHI"/>
    <n v="11002748"/>
    <n v="8755"/>
    <x v="1"/>
    <n v="10"/>
    <s v="PF05PL00001"/>
    <s v="Rond Ø223 PLYMOUTH"/>
    <n v="4536"/>
    <n v="31"/>
    <n v="140616"/>
    <x v="0"/>
    <s v="NON"/>
    <m/>
    <d v="2020-06-12T00:00:00"/>
    <x v="4"/>
    <d v="2020-09-30T00:00:00"/>
    <x v="4"/>
    <m/>
    <x v="0"/>
    <x v="0"/>
    <m/>
  </r>
  <r>
    <s v="HHI"/>
    <n v="11002908"/>
    <n v="8866"/>
    <x v="1"/>
    <n v="10"/>
    <s v="PF05PL00002"/>
    <s v="Rond Ø200 PLYMOUTH"/>
    <n v="6804"/>
    <n v="31"/>
    <n v="210924"/>
    <x v="0"/>
    <s v="NON"/>
    <m/>
    <d v="2020-06-19T00:00:00"/>
    <x v="4"/>
    <d v="2020-09-30T00:00:00"/>
    <x v="4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0"/>
    <s v="NON"/>
    <m/>
    <d v="2020-07-03T00:00:00"/>
    <x v="0"/>
    <d v="2021-02-05T00:00:00"/>
    <x v="5"/>
    <m/>
    <x v="0"/>
    <x v="0"/>
    <m/>
  </r>
  <r>
    <s v="HHI"/>
    <n v="11002935"/>
    <n v="8978"/>
    <x v="1"/>
    <n v="10"/>
    <s v="PF05PL00002"/>
    <s v="Rond Ø200 PLYMOUTH"/>
    <n v="3629"/>
    <n v="31"/>
    <n v="112499"/>
    <x v="0"/>
    <s v="non "/>
    <m/>
    <d v="2020-07-03T00:00:00"/>
    <x v="0"/>
    <d v="2021-02-05T00:00:00"/>
    <x v="5"/>
    <m/>
    <x v="0"/>
    <x v="0"/>
    <m/>
  </r>
  <r>
    <s v="HHI"/>
    <n v="11002936"/>
    <n v="8984"/>
    <x v="1"/>
    <n v="10"/>
    <s v="PF05PL00004"/>
    <s v="Rond Ø209.5  PLYMOUTH"/>
    <n v="3629"/>
    <n v="31"/>
    <n v="112499"/>
    <x v="0"/>
    <s v="non "/>
    <m/>
    <d v="2020-07-03T00:00:00"/>
    <x v="0"/>
    <d v="2021-02-05T00:00:00"/>
    <x v="5"/>
    <m/>
    <x v="0"/>
    <x v="0"/>
    <m/>
  </r>
  <r>
    <s v="HHI"/>
    <n v="11002973"/>
    <n v="9009"/>
    <x v="1"/>
    <n v="10"/>
    <s v="PF05PL00002"/>
    <s v="Rond Ø200 PLYMOUTH"/>
    <n v="5444"/>
    <n v="31"/>
    <n v="168764"/>
    <x v="0"/>
    <s v="non "/>
    <m/>
    <d v="2020-07-10T00:00:00"/>
    <x v="0"/>
    <d v="2021-02-05T00:00:00"/>
    <x v="5"/>
    <m/>
    <x v="0"/>
    <x v="0"/>
    <m/>
  </r>
  <r>
    <s v="HHI"/>
    <n v="11002984"/>
    <n v="9010"/>
    <x v="1"/>
    <n v="10"/>
    <s v="PF05PL00002"/>
    <s v="Rond Ø200 PLYMOUTH"/>
    <n v="6804"/>
    <n v="31"/>
    <n v="210924"/>
    <x v="0"/>
    <s v="non "/>
    <m/>
    <d v="2020-08-07T00:00:00"/>
    <x v="5"/>
    <d v="2021-02-05T00:00:00"/>
    <x v="5"/>
    <m/>
    <x v="0"/>
    <x v="0"/>
    <m/>
  </r>
  <r>
    <s v="HHI"/>
    <n v="11002985"/>
    <n v="9014"/>
    <x v="1"/>
    <n v="10"/>
    <s v="PF05PL00003"/>
    <s v="Rond Ø180 PLYMOUTH"/>
    <n v="6804"/>
    <n v="32"/>
    <n v="217728"/>
    <x v="0"/>
    <s v="non "/>
    <m/>
    <d v="2020-08-07T00:00:00"/>
    <x v="5"/>
    <d v="2021-02-05T00:00:00"/>
    <x v="5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6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6"/>
    <s v="O"/>
    <x v="0"/>
    <x v="1"/>
    <s v="Accord XDE par mail"/>
  </r>
  <r>
    <s v="LKR"/>
    <m/>
    <s v=" PA26554"/>
    <x v="2"/>
    <n v="1"/>
    <s v="T0518LB280"/>
    <s v="TA6V STD DIA 280 UKAD mini 936KG"/>
    <n v="3744"/>
    <m/>
    <m/>
    <x v="0"/>
    <m/>
    <m/>
    <d v="2020-05-28T00:00:00"/>
    <x v="6"/>
    <d v="2020-07-02T00:00:00"/>
    <x v="7"/>
    <m/>
    <x v="0"/>
    <x v="0"/>
    <s v="AEXV"/>
  </r>
  <r>
    <s v="LKR"/>
    <n v="11002818"/>
    <s v=" PA26446"/>
    <x v="2"/>
    <n v="1"/>
    <s v="T0518LB180"/>
    <s v="TA6V STD DIA 180  UKAD"/>
    <n v="2750"/>
    <s v=" $32,00 "/>
    <s v=" $88 000,00 "/>
    <x v="2"/>
    <m/>
    <m/>
    <d v="2020-10-01T00:00:00"/>
    <x v="7"/>
    <d v="2020-11-26T00:00:00"/>
    <x v="8"/>
    <s v="O"/>
    <x v="0"/>
    <x v="1"/>
    <s v="Accord XDE par mail"/>
  </r>
  <r>
    <s v="LKR"/>
    <m/>
    <s v="PA26460"/>
    <x v="2"/>
    <n v="1"/>
    <s v="T0518LB280"/>
    <s v="TA6V STD DIA 280 UKAD mini 936KG"/>
    <n v="3744"/>
    <m/>
    <m/>
    <x v="0"/>
    <m/>
    <m/>
    <d v="2020-06-04T00:00:00"/>
    <x v="8"/>
    <d v="2020-07-09T00:00:00"/>
    <x v="7"/>
    <m/>
    <x v="0"/>
    <x v="0"/>
    <s v="AEXW"/>
  </r>
  <r>
    <s v="LKR"/>
    <m/>
    <s v="PA26556"/>
    <x v="2"/>
    <n v="1"/>
    <s v="T0500LB200"/>
    <s v="TA6V STD DIA 200 UKAD (T500)"/>
    <n v="5500"/>
    <m/>
    <m/>
    <x v="0"/>
    <m/>
    <m/>
    <d v="2020-06-04T00:00:00"/>
    <x v="8"/>
    <d v="2021-04-08T00:00:00"/>
    <x v="9"/>
    <m/>
    <x v="0"/>
    <x v="0"/>
    <s v="AEXZ"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9"/>
    <m/>
    <x v="6"/>
    <s v="O"/>
    <x v="0"/>
    <x v="1"/>
    <s v="Accord XDE par mail"/>
  </r>
  <r>
    <s v="LKR"/>
    <m/>
    <s v="PA26433"/>
    <x v="2"/>
    <n v="1"/>
    <s v="T0600LB110"/>
    <s v="TA6V ELI UKAD DIA 110 MM"/>
    <n v="794"/>
    <m/>
    <m/>
    <x v="0"/>
    <m/>
    <m/>
    <d v="2020-06-18T00:00:00"/>
    <x v="8"/>
    <d v="2021-06-03T00:00:00"/>
    <x v="10"/>
    <m/>
    <x v="0"/>
    <x v="0"/>
    <s v="En attente retour XDE le 11/02/20_x000a_VU XDE : PRENDRE STOCK UTEXAM_x000a_AEAQ111 184KG AEAQ112 204KG AEAQ121 202KG AEAQ131 204KG EXP LE XX"/>
  </r>
  <r>
    <s v="LKR"/>
    <m/>
    <s v="PA26461"/>
    <x v="2"/>
    <n v="1"/>
    <s v="T0518LB280"/>
    <s v="TA6V STD DIA 280 UKAD mini 936KG"/>
    <n v="3744"/>
    <m/>
    <m/>
    <x v="0"/>
    <m/>
    <m/>
    <d v="2020-06-25T00:00:00"/>
    <x v="8"/>
    <d v="2020-09-10T00:00:00"/>
    <x v="11"/>
    <m/>
    <x v="0"/>
    <x v="0"/>
    <s v="AEXY"/>
  </r>
  <r>
    <s v="LKR"/>
    <m/>
    <s v="PA26484"/>
    <x v="2"/>
    <n v="1"/>
    <s v="T0500LP650X305S"/>
    <s v="TA6V PLAT 650*305 USINE MINI 1020KG"/>
    <n v="5500"/>
    <m/>
    <m/>
    <x v="0"/>
    <m/>
    <m/>
    <d v="2020-06-25T00:00:00"/>
    <x v="8"/>
    <d v="2021-03-11T00:00:00"/>
    <x v="12"/>
    <m/>
    <x v="0"/>
    <x v="0"/>
    <s v="AEZM"/>
  </r>
  <r>
    <s v="LKR"/>
    <m/>
    <s v="PA26557"/>
    <x v="2"/>
    <n v="1"/>
    <s v="T0518LB330"/>
    <s v="TA6V STD DIA 330 UKAD"/>
    <n v="5500"/>
    <m/>
    <m/>
    <x v="0"/>
    <m/>
    <m/>
    <d v="2020-06-25T00:00:00"/>
    <x v="8"/>
    <d v="2020-06-24T00:00:00"/>
    <x v="13"/>
    <m/>
    <x v="0"/>
    <x v="0"/>
    <s v="AEWJ1 1682KG (bug sap non remonté) AEWJ2 1912KG AEWJ3 1694KG EXP LE XX"/>
  </r>
  <r>
    <s v="LKR"/>
    <m/>
    <s v="PA27970"/>
    <x v="2"/>
    <n v="1"/>
    <s v="T0518LB200"/>
    <s v="TA6V STD DIA 200 UKAD"/>
    <n v="5500"/>
    <m/>
    <m/>
    <x v="0"/>
    <m/>
    <m/>
    <d v="2020-06-25T00:00:00"/>
    <x v="8"/>
    <d v="2020-10-15T00:00:00"/>
    <x v="14"/>
    <m/>
    <x v="0"/>
    <x v="0"/>
    <s v="AEZO"/>
  </r>
  <r>
    <s v="LKR"/>
    <m/>
    <s v="PA26464"/>
    <x v="2"/>
    <n v="1"/>
    <s v="T0518LB280"/>
    <s v="TA6V STD DIA 280 UKAD mini 936KG"/>
    <n v="3744"/>
    <m/>
    <m/>
    <x v="0"/>
    <m/>
    <m/>
    <d v="2020-07-02T00:00:00"/>
    <x v="10"/>
    <d v="2020-09-10T00:00:00"/>
    <x v="11"/>
    <m/>
    <x v="0"/>
    <x v="0"/>
    <s v="AEYZ"/>
  </r>
  <r>
    <s v="LKR"/>
    <m/>
    <s v="PA28182"/>
    <x v="2"/>
    <n v="1"/>
    <s v="T0518LB330"/>
    <s v="TA6V STD DIA 330 UKAD"/>
    <n v="5500"/>
    <m/>
    <m/>
    <x v="0"/>
    <m/>
    <m/>
    <d v="2020-07-02T00:00:00"/>
    <x v="10"/>
    <d v="2020-10-01T00:00:00"/>
    <x v="14"/>
    <m/>
    <x v="0"/>
    <x v="0"/>
    <s v="AEXL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6"/>
    <s v="O"/>
    <x v="0"/>
    <x v="1"/>
    <s v="Accord XDE par mail"/>
  </r>
  <r>
    <s v="LKR"/>
    <m/>
    <s v="PA26485"/>
    <x v="2"/>
    <n v="1"/>
    <s v="T0500LP650X305S"/>
    <s v="TA6V PLAT 650*305 USINE MINI 1020KG"/>
    <n v="5500"/>
    <m/>
    <m/>
    <x v="0"/>
    <m/>
    <m/>
    <d v="2020-07-09T00:00:00"/>
    <x v="10"/>
    <d v="2021-03-11T00:00:00"/>
    <x v="12"/>
    <m/>
    <x v="0"/>
    <x v="0"/>
    <s v="AEZN"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06-09T00:00:00"/>
    <x v="15"/>
    <m/>
    <x v="0"/>
    <x v="0"/>
    <m/>
  </r>
  <r>
    <s v="SBS"/>
    <n v="11002556"/>
    <n v="20594398"/>
    <x v="3"/>
    <n v="10"/>
    <s v="PF05S000060"/>
    <s v="L531 RD 152,40 mults 84,5 KG Conbid/UKAD"/>
    <n v="5000"/>
    <n v="34.6"/>
    <n v="380600"/>
    <x v="0"/>
    <m/>
    <m/>
    <d v="2020-06-09T00:00:00"/>
    <x v="4"/>
    <d v="2020-07-01T00:00:00"/>
    <x v="3"/>
    <m/>
    <x v="0"/>
    <x v="0"/>
    <m/>
  </r>
  <r>
    <s v="SBS"/>
    <n v="11002732"/>
    <n v="20597258"/>
    <x v="3"/>
    <n v="10"/>
    <s v="PF05S000068"/>
    <s v="L531 RD 152,40 R/L Conbid/UKAD"/>
    <n v="1200"/>
    <n v="32"/>
    <n v="38400"/>
    <x v="0"/>
    <m/>
    <m/>
    <d v="2020-07-10T00:00:00"/>
    <x v="0"/>
    <d v="2020-08-07T00:00:00"/>
    <x v="16"/>
    <m/>
    <x v="0"/>
    <x v="0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11"/>
    <d v="2021-01-13T00:00:00"/>
    <x v="17"/>
    <m/>
    <x v="0"/>
    <x v="0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12"/>
    <d v="2021-03-02T00:00:00"/>
    <x v="0"/>
    <m/>
    <x v="0"/>
    <x v="0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12"/>
    <d v="2021-03-09T00:00:00"/>
    <x v="0"/>
    <m/>
    <x v="0"/>
    <x v="0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11"/>
    <d v="2021-03-09T00:00:00"/>
    <x v="0"/>
    <m/>
    <x v="0"/>
    <x v="0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11"/>
    <d v="2021-03-19T00:00:00"/>
    <x v="0"/>
    <m/>
    <x v="0"/>
    <x v="0"/>
    <m/>
  </r>
  <r>
    <s v="SBS"/>
    <n v="11002558"/>
    <n v="20594400"/>
    <x v="3"/>
    <n v="10"/>
    <s v="PF05S000060"/>
    <s v="L531 RD 152,40 mults 84,5 KG Conbid/UKAD"/>
    <n v="5500"/>
    <n v="34.6"/>
    <n v="190300"/>
    <x v="0"/>
    <m/>
    <m/>
    <d v="2020-09-08T00:00:00"/>
    <x v="12"/>
    <d v="2021-04-09T00:00:00"/>
    <x v="18"/>
    <m/>
    <x v="0"/>
    <x v="0"/>
    <m/>
  </r>
  <r>
    <s v="SBS"/>
    <n v="11002728"/>
    <n v="20597309"/>
    <x v="3"/>
    <n v="10"/>
    <s v="PF05S000065"/>
    <s v="L531 RD 127,00 R/L Conbid/UKAD"/>
    <n v="4500"/>
    <n v="35"/>
    <n v="157500"/>
    <x v="0"/>
    <m/>
    <m/>
    <d v="2020-11-09T00:00:00"/>
    <x v="11"/>
    <d v="2021-04-09T00:00:00"/>
    <x v="18"/>
    <m/>
    <x v="0"/>
    <x v="0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11"/>
    <d v="2021-04-09T00:00:00"/>
    <x v="18"/>
    <m/>
    <x v="0"/>
    <x v="0"/>
    <m/>
  </r>
  <r>
    <s v="SBS"/>
    <n v="11002637"/>
    <n v="20594401"/>
    <x v="3"/>
    <n v="10"/>
    <s v="PF05B000103"/>
    <s v="L531 RD 300,00 R/L Conbid/UKAD"/>
    <n v="3112"/>
    <n v="30.5"/>
    <n v="94916"/>
    <x v="0"/>
    <m/>
    <m/>
    <d v="2020-09-09T00:00:00"/>
    <x v="12"/>
    <d v="2021-04-09T00:00:00"/>
    <x v="18"/>
    <m/>
    <x v="0"/>
    <x v="0"/>
    <m/>
  </r>
  <r>
    <s v="SBS"/>
    <n v="11002730"/>
    <n v="20597311"/>
    <x v="3"/>
    <n v="10"/>
    <s v="PF05S000067"/>
    <s v="L531 RD 170,00 R/L Conbid/UKAD"/>
    <n v="4800"/>
    <n v="32"/>
    <n v="153600"/>
    <x v="0"/>
    <m/>
    <m/>
    <d v="2020-10-07T00:00:00"/>
    <x v="7"/>
    <d v="2021-04-09T00:00:00"/>
    <x v="18"/>
    <m/>
    <x v="0"/>
    <x v="0"/>
    <m/>
  </r>
  <r>
    <s v="SBS"/>
    <n v="11002724"/>
    <n v="20597260"/>
    <x v="3"/>
    <n v="10"/>
    <s v="PF05B000101"/>
    <s v="L531 RD 300,00 mults 238 KG Conbid/UKAD"/>
    <n v="2380"/>
    <n v="33.200000000000003"/>
    <n v="79016"/>
    <x v="0"/>
    <m/>
    <m/>
    <d v="2020-09-11T00:00:00"/>
    <x v="12"/>
    <d v="2021-04-09T00:00:00"/>
    <x v="18"/>
    <m/>
    <x v="0"/>
    <x v="0"/>
    <m/>
  </r>
  <r>
    <s v="SBS"/>
    <n v="11002571"/>
    <n v="20594412"/>
    <x v="3"/>
    <n v="10"/>
    <s v="PF05B000102"/>
    <s v="L531 RD 254,00 mults 207,5 KG Conbid/UKA"/>
    <n v="2490"/>
    <n v="32.33"/>
    <n v="80501.7"/>
    <x v="0"/>
    <m/>
    <m/>
    <d v="2020-12-15T00:00:00"/>
    <x v="13"/>
    <d v="2021-04-09T00:00:00"/>
    <x v="18"/>
    <m/>
    <x v="0"/>
    <x v="0"/>
    <m/>
  </r>
  <r>
    <s v="SBS"/>
    <n v="11002735"/>
    <n v="20597313"/>
    <x v="3"/>
    <n v="10"/>
    <s v="PF05S000060"/>
    <s v="L531 RD 152,40 mults 84,5 KG Conbid/UKAD"/>
    <n v="10000"/>
    <n v="34.6"/>
    <n v="346000"/>
    <x v="0"/>
    <m/>
    <m/>
    <d v="2020-11-09T00:00:00"/>
    <x v="11"/>
    <d v="2021-04-16T00:00:00"/>
    <x v="18"/>
    <m/>
    <x v="0"/>
    <x v="0"/>
    <m/>
  </r>
  <r>
    <s v="SBS"/>
    <n v="11002731"/>
    <n v="20597312"/>
    <x v="3"/>
    <n v="10"/>
    <s v="PF05S000067"/>
    <s v="L531 RD 170,00 R/L Conbid/UKAD"/>
    <n v="2700"/>
    <n v="32"/>
    <n v="86400"/>
    <x v="0"/>
    <m/>
    <m/>
    <d v="2020-11-09T00:00:00"/>
    <x v="11"/>
    <d v="2021-04-16T00:00:00"/>
    <x v="18"/>
    <m/>
    <x v="0"/>
    <x v="0"/>
    <m/>
  </r>
  <r>
    <s v="SBS"/>
    <n v="11002725"/>
    <n v="20597261"/>
    <x v="3"/>
    <n v="10"/>
    <s v="PF05B000101"/>
    <s v="L531 RD 300,00 mults 238 KG Conbid/UKAD"/>
    <n v="2856"/>
    <n v="33.200000000000003"/>
    <n v="94819.200000000012"/>
    <x v="0"/>
    <m/>
    <m/>
    <d v="2020-11-09T00:00:00"/>
    <x v="11"/>
    <d v="2021-04-16T00:00:00"/>
    <x v="18"/>
    <m/>
    <x v="0"/>
    <x v="0"/>
    <m/>
  </r>
  <r>
    <s v="SBS"/>
    <n v="11002726"/>
    <n v="20597307"/>
    <x v="3"/>
    <n v="10"/>
    <s v="PF05B000102"/>
    <s v="L531 RD 254,00 mults 207,5 KG Conbid/UKA"/>
    <n v="2900"/>
    <n v="32.33"/>
    <n v="93757"/>
    <x v="0"/>
    <m/>
    <m/>
    <d v="2020-12-15T00:00:00"/>
    <x v="13"/>
    <d v="2021-04-16T00:00:00"/>
    <x v="18"/>
    <m/>
    <x v="0"/>
    <x v="0"/>
    <m/>
  </r>
  <r>
    <s v="SBS"/>
    <n v="11002737"/>
    <n v="20597458"/>
    <x v="3"/>
    <n v="10"/>
    <s v="PF05S000060"/>
    <s v="L531 RD 152,40 mults 84,5 KG Conbid/UKAD"/>
    <n v="4536"/>
    <n v="34.6"/>
    <n v="156945.60000000001"/>
    <x v="0"/>
    <m/>
    <m/>
    <d v="2020-12-01T00:00:00"/>
    <x v="13"/>
    <d v="2021-04-23T00:00:00"/>
    <x v="18"/>
    <m/>
    <x v="0"/>
    <x v="0"/>
    <m/>
  </r>
  <r>
    <s v="SBS"/>
    <n v="11002556"/>
    <n v="20594398"/>
    <x v="3"/>
    <n v="10"/>
    <s v="PF05S000060"/>
    <s v="L531 RD 152,40 mults 84,5 KG Conbid/UKAD"/>
    <n v="6000"/>
    <n v="34.6"/>
    <n v="380600"/>
    <x v="3"/>
    <m/>
    <m/>
    <d v="2020-06-09T00:00:00"/>
    <x v="4"/>
    <m/>
    <x v="19"/>
    <m/>
    <x v="0"/>
    <x v="0"/>
    <m/>
  </r>
  <r>
    <s v="SBS"/>
    <n v="11002557"/>
    <n v="20594399"/>
    <x v="3"/>
    <n v="10"/>
    <s v="PF05S000060"/>
    <s v="L531 RD 152,40 mults 84,5 KG Conbid/UKAD"/>
    <n v="5500"/>
    <n v="34.6"/>
    <n v="190300"/>
    <x v="4"/>
    <m/>
    <m/>
    <d v="2020-08-07T00:00:00"/>
    <x v="5"/>
    <m/>
    <x v="19"/>
    <m/>
    <x v="0"/>
    <x v="0"/>
    <m/>
  </r>
  <r>
    <s v="SBS"/>
    <n v="11002549"/>
    <n v="20594391"/>
    <x v="3"/>
    <n v="10"/>
    <s v="PF05S000061"/>
    <s v="L531 RD 228,60 R/L Conbid/UKAD"/>
    <n v="3300"/>
    <n v="31"/>
    <n v="102300"/>
    <x v="3"/>
    <m/>
    <m/>
    <d v="2020-06-08T00:00:00"/>
    <x v="4"/>
    <m/>
    <x v="19"/>
    <m/>
    <x v="0"/>
    <x v="0"/>
    <m/>
  </r>
  <r>
    <s v="SBS"/>
    <n v="11003018"/>
    <n v="20600359"/>
    <x v="3"/>
    <n v="10"/>
    <s v="PF05S000061"/>
    <s v="L531 RD 228,60 R/L Conbid/UKAD"/>
    <n v="4000"/>
    <n v="31"/>
    <n v="124000"/>
    <x v="3"/>
    <m/>
    <m/>
    <d v="2020-06-08T00:00:00"/>
    <x v="4"/>
    <m/>
    <x v="19"/>
    <m/>
    <x v="0"/>
    <x v="0"/>
    <m/>
  </r>
  <r>
    <s v="SBS"/>
    <n v="11002550"/>
    <n v="20594392"/>
    <x v="3"/>
    <n v="10"/>
    <s v="PF05S000061"/>
    <s v="L531 RD 228,60 R/L Conbid/UKAD"/>
    <n v="3600"/>
    <n v="31"/>
    <n v="111600"/>
    <x v="4"/>
    <m/>
    <m/>
    <d v="2020-08-07T00:00:00"/>
    <x v="5"/>
    <m/>
    <x v="19"/>
    <m/>
    <x v="0"/>
    <x v="0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4"/>
    <m/>
    <m/>
    <d v="2020-08-07T00:00:00"/>
    <x v="5"/>
    <m/>
    <x v="19"/>
    <m/>
    <x v="0"/>
    <x v="0"/>
    <m/>
  </r>
  <r>
    <s v="SBS"/>
    <n v="11002570"/>
    <n v="20594411"/>
    <x v="3"/>
    <n v="10"/>
    <s v="PF05B000102"/>
    <s v="L531 RD 254,00 mults 207,5 KG Conbid/UKA"/>
    <n v="2075"/>
    <n v="32.33"/>
    <n v="67084.75"/>
    <x v="3"/>
    <m/>
    <m/>
    <d v="2020-06-05T00:00:00"/>
    <x v="4"/>
    <m/>
    <x v="19"/>
    <m/>
    <x v="0"/>
    <x v="0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3"/>
    <m/>
    <x v="6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6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4"/>
    <m/>
    <x v="6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6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12"/>
    <m/>
    <x v="6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7"/>
    <m/>
    <x v="6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11"/>
    <m/>
    <x v="6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3"/>
    <m/>
    <x v="6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3"/>
    <m/>
    <x v="6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6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7"/>
    <m/>
    <x v="6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4"/>
    <m/>
    <x v="6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3"/>
    <m/>
    <x v="6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4"/>
    <m/>
    <x v="6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5"/>
    <m/>
    <x v="6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7"/>
    <m/>
    <x v="6"/>
    <m/>
    <x v="0"/>
    <x v="0"/>
    <m/>
  </r>
  <r>
    <m/>
    <m/>
    <n v="470455"/>
    <x v="5"/>
    <n v="30"/>
    <s v="PF05S000073"/>
    <s v="ROND Ø130 POUR FDB"/>
    <n v="2500"/>
    <m/>
    <n v="11002617"/>
    <x v="3"/>
    <n v="2500"/>
    <m/>
    <d v="2020-01-24T00:00:00"/>
    <x v="9"/>
    <d v="2020-05-22T00:00:00"/>
    <x v="20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3"/>
    <n v="2500"/>
    <m/>
    <d v="2020-03-06T00:00:00"/>
    <x v="2"/>
    <d v="2020-05-22T00:00:00"/>
    <x v="20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3"/>
    <n v="2500"/>
    <m/>
    <d v="2020-03-06T00:00:00"/>
    <x v="2"/>
    <d v="2020-05-29T00:00:00"/>
    <x v="20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0"/>
    <n v="3400"/>
    <m/>
    <d v="2020-04-29T00:00:00"/>
    <x v="3"/>
    <d v="2020-06-29T00:00:00"/>
    <x v="15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0"/>
    <n v="3400"/>
    <m/>
    <d v="2020-05-15T00:00:00"/>
    <x v="1"/>
    <d v="2020-07-13T00:00:00"/>
    <x v="3"/>
    <m/>
    <x v="0"/>
    <x v="0"/>
    <m/>
  </r>
  <r>
    <m/>
    <m/>
    <m/>
    <x v="5"/>
    <n v="80"/>
    <s v="PF05S000073"/>
    <s v="ROND Ø130 POUR FDB"/>
    <n v="1700"/>
    <m/>
    <m/>
    <x v="0"/>
    <n v="1700"/>
    <m/>
    <d v="2020-07-08T00:00:00"/>
    <x v="0"/>
    <d v="2020-10-05T00:00:00"/>
    <x v="21"/>
    <m/>
    <x v="0"/>
    <x v="0"/>
    <m/>
  </r>
  <r>
    <m/>
    <m/>
    <m/>
    <x v="5"/>
    <n v="90"/>
    <s v="PF05S000073"/>
    <s v="ROND Ø130 POUR FDB"/>
    <n v="850"/>
    <m/>
    <m/>
    <x v="0"/>
    <n v="850"/>
    <m/>
    <d v="2020-08-28T00:00:00"/>
    <x v="5"/>
    <d v="2020-10-26T00:00:00"/>
    <x v="21"/>
    <m/>
    <x v="0"/>
    <x v="0"/>
    <m/>
  </r>
  <r>
    <m/>
    <m/>
    <m/>
    <x v="5"/>
    <n v="100"/>
    <s v="PF05S000073"/>
    <s v="ROND Ø130 POUR FDB"/>
    <n v="1700"/>
    <m/>
    <m/>
    <x v="0"/>
    <n v="1700"/>
    <m/>
    <d v="2020-08-28T00:00:00"/>
    <x v="5"/>
    <d v="2020-10-26T00:00:00"/>
    <x v="21"/>
    <m/>
    <x v="0"/>
    <x v="0"/>
    <m/>
  </r>
  <r>
    <m/>
    <m/>
    <m/>
    <x v="5"/>
    <n v="110"/>
    <s v="PF05S000073"/>
    <s v="ROND Ø130 POUR FDB"/>
    <n v="1300"/>
    <m/>
    <m/>
    <x v="0"/>
    <n v="1300"/>
    <m/>
    <d v="2020-09-25T00:00:00"/>
    <x v="12"/>
    <d v="2020-11-23T00:00:00"/>
    <x v="8"/>
    <m/>
    <x v="0"/>
    <x v="0"/>
    <m/>
  </r>
  <r>
    <m/>
    <m/>
    <m/>
    <x v="5"/>
    <n v="120"/>
    <s v="PF05S000073"/>
    <s v="ROND Ø130 POUR FDB"/>
    <n v="5850"/>
    <m/>
    <m/>
    <x v="0"/>
    <n v="5850"/>
    <m/>
    <d v="2020-10-16T00:00:00"/>
    <x v="7"/>
    <d v="2020-12-14T00:00:00"/>
    <x v="22"/>
    <m/>
    <x v="0"/>
    <x v="0"/>
    <m/>
  </r>
  <r>
    <m/>
    <m/>
    <n v="470456"/>
    <x v="5"/>
    <n v="40"/>
    <s v="PF05S000070"/>
    <s v="ROND Ø140 POUR FDB"/>
    <n v="2000"/>
    <m/>
    <n v="11002618"/>
    <x v="0"/>
    <n v="2000"/>
    <m/>
    <d v="2020-04-13T00:00:00"/>
    <x v="3"/>
    <d v="2020-10-02T00:00:00"/>
    <x v="21"/>
    <m/>
    <x v="0"/>
    <x v="0"/>
    <m/>
  </r>
  <r>
    <m/>
    <m/>
    <m/>
    <x v="5"/>
    <n v="50"/>
    <s v="PF05S000070"/>
    <s v="ROND Ø140 POUR FDB"/>
    <n v="2000"/>
    <m/>
    <m/>
    <x v="0"/>
    <n v="2000"/>
    <m/>
    <d v="2020-05-04T00:00:00"/>
    <x v="1"/>
    <d v="2021-01-01T00:00:00"/>
    <x v="17"/>
    <m/>
    <x v="0"/>
    <x v="0"/>
    <m/>
  </r>
  <r>
    <m/>
    <m/>
    <m/>
    <x v="5"/>
    <n v="60"/>
    <s v="PF05S000070"/>
    <s v="ROND Ø140 POUR FDB"/>
    <n v="2000"/>
    <m/>
    <m/>
    <x v="0"/>
    <n v="2000"/>
    <m/>
    <d v="2020-06-15T00:00:00"/>
    <x v="4"/>
    <d v="2021-05-03T00:00:00"/>
    <x v="23"/>
    <m/>
    <x v="0"/>
    <x v="0"/>
    <m/>
  </r>
  <r>
    <m/>
    <m/>
    <m/>
    <x v="5"/>
    <n v="70"/>
    <s v="PF05S000070"/>
    <s v="ROND Ø140 POUR FDB"/>
    <n v="2500"/>
    <m/>
    <m/>
    <x v="0"/>
    <n v="2500"/>
    <m/>
    <d v="2020-08-17T00:00:00"/>
    <x v="5"/>
    <d v="2021-05-28T00:00:00"/>
    <x v="23"/>
    <m/>
    <x v="0"/>
    <x v="0"/>
    <m/>
  </r>
  <r>
    <m/>
    <m/>
    <m/>
    <x v="5"/>
    <n v="80"/>
    <s v="PF05S000070"/>
    <s v="ROND Ø140 POUR FDB"/>
    <n v="2000"/>
    <m/>
    <m/>
    <x v="0"/>
    <n v="2000"/>
    <m/>
    <d v="2020-10-01T00:00:00"/>
    <x v="7"/>
    <d v="2021-08-27T00:00:00"/>
    <x v="24"/>
    <m/>
    <x v="0"/>
    <x v="0"/>
    <m/>
  </r>
  <r>
    <m/>
    <m/>
    <m/>
    <x v="5"/>
    <n v="90"/>
    <s v="PF05S000070"/>
    <s v="ROND Ø140 POUR FDB"/>
    <n v="1168"/>
    <m/>
    <m/>
    <x v="0"/>
    <n v="1168"/>
    <m/>
    <d v="2020-11-04T00:00:00"/>
    <x v="11"/>
    <d v="2021-10-22T00:00:00"/>
    <x v="25"/>
    <m/>
    <x v="0"/>
    <x v="0"/>
    <m/>
  </r>
  <r>
    <m/>
    <m/>
    <m/>
    <x v="5"/>
    <n v="100"/>
    <s v="PF05S000070"/>
    <s v="ROND Ø140 POUR FDB"/>
    <n v="2000"/>
    <m/>
    <m/>
    <x v="0"/>
    <n v="2000"/>
    <m/>
    <d v="2020-12-12T00:00:00"/>
    <x v="13"/>
    <d v="2021-11-12T00:00:00"/>
    <x v="26"/>
    <m/>
    <x v="0"/>
    <x v="0"/>
    <m/>
  </r>
  <r>
    <m/>
    <m/>
    <n v="470458"/>
    <x v="5"/>
    <n v="60"/>
    <s v="PF05B000200"/>
    <s v="ROND Ø200 BÉTA FDB"/>
    <n v="1300"/>
    <m/>
    <n v="11002619"/>
    <x v="0"/>
    <n v="1300"/>
    <m/>
    <d v="2020-04-19T00:00:00"/>
    <x v="3"/>
    <d v="2020-07-09T00:00:00"/>
    <x v="3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0"/>
    <n v="2100"/>
    <m/>
    <d v="2020-06-07T00:00:00"/>
    <x v="4"/>
    <d v="2020-09-02T00:00:00"/>
    <x v="4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0"/>
    <n v="2100"/>
    <m/>
    <d v="2020-08-23T00:00:00"/>
    <x v="5"/>
    <d v="2020-11-18T00:00:00"/>
    <x v="8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0"/>
    <n v="1000"/>
    <m/>
    <d v="2020-10-05T00:00:00"/>
    <x v="7"/>
    <d v="2020-12-18T00:00:00"/>
    <x v="22"/>
    <m/>
    <x v="0"/>
    <x v="0"/>
    <m/>
  </r>
  <r>
    <m/>
    <m/>
    <m/>
    <x v="5"/>
    <n v="100"/>
    <s v="PF05B000200"/>
    <s v="ROND Ø200 BÉTA FDB"/>
    <n v="2100"/>
    <m/>
    <m/>
    <x v="0"/>
    <n v="2100"/>
    <m/>
    <d v="2020-11-14T00:00:00"/>
    <x v="11"/>
    <d v="2021-01-28T00:00:00"/>
    <x v="17"/>
    <m/>
    <x v="0"/>
    <x v="0"/>
    <m/>
  </r>
  <r>
    <m/>
    <m/>
    <m/>
    <x v="5"/>
    <n v="110"/>
    <s v="PF05B000200"/>
    <s v="ROND Ø200 BÉTA FDB"/>
    <n v="2100"/>
    <m/>
    <m/>
    <x v="0"/>
    <n v="2100"/>
    <m/>
    <d v="2020-12-06T00:00:00"/>
    <x v="13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3"/>
    <n v="2000"/>
    <m/>
    <d v="2020-04-27T00:00:00"/>
    <x v="3"/>
    <d v="2020-06-24T00:00:00"/>
    <x v="15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3"/>
    <n v="4400"/>
    <m/>
    <d v="2020-05-04T00:00:00"/>
    <x v="1"/>
    <d v="2020-06-24T00:00:00"/>
    <x v="15"/>
    <m/>
    <x v="0"/>
    <x v="0"/>
    <m/>
  </r>
  <r>
    <m/>
    <m/>
    <m/>
    <x v="5"/>
    <n v="60"/>
    <s v="PF05S000071"/>
    <s v="ROND Ø250 POUR FDB"/>
    <n v="4400"/>
    <m/>
    <m/>
    <x v="0"/>
    <n v="4400"/>
    <m/>
    <d v="2020-05-14T00:00:00"/>
    <x v="1"/>
    <d v="2020-07-13T00:00:00"/>
    <x v="3"/>
    <m/>
    <x v="0"/>
    <x v="0"/>
    <m/>
  </r>
  <r>
    <m/>
    <m/>
    <m/>
    <x v="5"/>
    <n v="70"/>
    <s v="PF05S000071"/>
    <s v="ROND Ø250 POUR FDB"/>
    <n v="5700"/>
    <m/>
    <m/>
    <x v="0"/>
    <n v="5700"/>
    <m/>
    <d v="2020-08-29T00:00:00"/>
    <x v="5"/>
    <d v="2020-09-24T00:00:00"/>
    <x v="4"/>
    <m/>
    <x v="0"/>
    <x v="0"/>
    <m/>
  </r>
  <r>
    <m/>
    <m/>
    <m/>
    <x v="5"/>
    <n v="80"/>
    <s v="PF05S000071"/>
    <s v="ROND Ø250 POUR FDB"/>
    <n v="5690"/>
    <m/>
    <m/>
    <x v="0"/>
    <n v="5690"/>
    <m/>
    <d v="2020-09-16T00:00:00"/>
    <x v="12"/>
    <d v="2020-11-13T00:00:00"/>
    <x v="8"/>
    <m/>
    <x v="0"/>
    <x v="0"/>
    <m/>
  </r>
  <r>
    <m/>
    <m/>
    <m/>
    <x v="5"/>
    <n v="90"/>
    <s v="PF05S000071"/>
    <s v="ROND Ø250 POUR FDB"/>
    <n v="4400"/>
    <m/>
    <m/>
    <x v="0"/>
    <n v="4400"/>
    <m/>
    <d v="2020-11-12T00:00:00"/>
    <x v="11"/>
    <d v="2021-01-11T00:00:00"/>
    <x v="17"/>
    <m/>
    <x v="0"/>
    <x v="0"/>
    <m/>
  </r>
  <r>
    <s v="LKR"/>
    <m/>
    <s v="PA27736"/>
    <x v="2"/>
    <n v="1"/>
    <s v="T0518LB200"/>
    <s v="TA6V STD DIA 200 UKAD"/>
    <n v="5500"/>
    <m/>
    <m/>
    <x v="0"/>
    <m/>
    <m/>
    <d v="2020-07-09T00:00:00"/>
    <x v="10"/>
    <d v="2021-01-14T00:00:00"/>
    <x v="27"/>
    <m/>
    <x v="0"/>
    <x v="0"/>
    <s v="AEYW"/>
  </r>
  <r>
    <s v="LKR"/>
    <m/>
    <s v="PA27104"/>
    <x v="2"/>
    <n v="1"/>
    <s v="T0518LB330"/>
    <s v="TA6V STD DIA 330 UKAD"/>
    <n v="5500"/>
    <m/>
    <m/>
    <x v="0"/>
    <m/>
    <m/>
    <d v="2020-07-16T00:00:00"/>
    <x v="10"/>
    <d v="2020-10-22T00:00:00"/>
    <x v="14"/>
    <m/>
    <x v="0"/>
    <x v="0"/>
    <s v="AEXP"/>
  </r>
  <r>
    <s v="LKR"/>
    <m/>
    <s v=" PA27105"/>
    <x v="2"/>
    <n v="1"/>
    <s v="T0518LB330"/>
    <s v="TA6V STD DIA 330 UKAD"/>
    <n v="5500"/>
    <m/>
    <m/>
    <x v="0"/>
    <m/>
    <m/>
    <d v="2020-07-23T00:00:00"/>
    <x v="10"/>
    <d v="2021-01-14T00:00:00"/>
    <x v="27"/>
    <m/>
    <x v="0"/>
    <x v="0"/>
    <s v="AEXR"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12"/>
    <m/>
    <x v="6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6"/>
    <s v="O"/>
    <x v="0"/>
    <x v="1"/>
    <s v="Accord XDE par mail"/>
  </r>
  <r>
    <s v="LKR"/>
    <m/>
    <s v="PA28183"/>
    <x v="2"/>
    <n v="1"/>
    <s v="T0518LB330"/>
    <s v="TA6V STD DIA 330 UKAD"/>
    <n v="5500"/>
    <m/>
    <m/>
    <x v="0"/>
    <m/>
    <m/>
    <d v="2020-07-30T00:00:00"/>
    <x v="10"/>
    <d v="2021-01-14T00:00:00"/>
    <x v="27"/>
    <m/>
    <x v="0"/>
    <x v="0"/>
    <s v="AEZA"/>
  </r>
  <r>
    <s v="LKR"/>
    <m/>
    <s v=" PA25542"/>
    <x v="2"/>
    <n v="1"/>
    <s v="T0518LB280"/>
    <s v="TA6V STD DIA 280 UKAD mini 936KG"/>
    <n v="3744"/>
    <m/>
    <m/>
    <x v="0"/>
    <m/>
    <m/>
    <d v="2020-09-03T00:00:00"/>
    <x v="15"/>
    <d v="2020-09-17T00:00:00"/>
    <x v="11"/>
    <m/>
    <x v="0"/>
    <x v="0"/>
    <s v="AEMN12 1002KG AEMN21 1022KG AEMN22 1036KG AEMN31 1008KG EXP LE XX"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12"/>
    <m/>
    <x v="6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7"/>
    <m/>
    <x v="6"/>
    <s v="O"/>
    <x v="0"/>
    <x v="1"/>
    <s v="Accord XDE par mail"/>
  </r>
  <r>
    <s v="LKR"/>
    <m/>
    <s v=" PA27528"/>
    <x v="2"/>
    <n v="1"/>
    <s v="T0518LB200"/>
    <s v="TA6V STD DIA 200 UKAD"/>
    <n v="5500"/>
    <m/>
    <m/>
    <x v="0"/>
    <m/>
    <m/>
    <d v="2020-09-03T00:00:00"/>
    <x v="15"/>
    <d v="2021-01-28T00:00:00"/>
    <x v="27"/>
    <m/>
    <x v="0"/>
    <x v="0"/>
    <m/>
  </r>
  <r>
    <s v="LKR"/>
    <m/>
    <s v=" PA27534"/>
    <x v="2"/>
    <n v="1"/>
    <s v="T0518LB330"/>
    <s v="TA6V STD DIA 330 UKAD"/>
    <n v="5500"/>
    <m/>
    <m/>
    <x v="0"/>
    <m/>
    <m/>
    <d v="2020-09-03T00:00:00"/>
    <x v="15"/>
    <d v="2021-02-04T00:00:00"/>
    <x v="28"/>
    <m/>
    <x v="0"/>
    <x v="0"/>
    <m/>
  </r>
  <r>
    <s v="LKR"/>
    <m/>
    <s v="PA27101"/>
    <x v="2"/>
    <n v="1"/>
    <s v="T0500LB220"/>
    <s v="TA6V STD DIA 220 UKAD"/>
    <n v="5500"/>
    <m/>
    <m/>
    <x v="0"/>
    <m/>
    <m/>
    <d v="2020-09-03T00:00:00"/>
    <x v="15"/>
    <d v="2021-10-07T00:00:00"/>
    <x v="29"/>
    <m/>
    <x v="0"/>
    <x v="0"/>
    <m/>
  </r>
  <r>
    <s v="LKR"/>
    <m/>
    <s v=" PA27535"/>
    <x v="2"/>
    <n v="1"/>
    <s v="T0518LB330"/>
    <s v="TA6V STD DIA 330 UKAD"/>
    <n v="5500"/>
    <m/>
    <m/>
    <x v="0"/>
    <m/>
    <m/>
    <d v="2020-09-10T00:00:00"/>
    <x v="15"/>
    <d v="2021-02-04T00:00:00"/>
    <x v="28"/>
    <m/>
    <x v="0"/>
    <x v="0"/>
    <m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6"/>
    <s v="O"/>
    <x v="0"/>
    <x v="1"/>
    <s v="Accord XDE par mail"/>
  </r>
  <r>
    <s v="LKR"/>
    <m/>
    <s v="PA26468"/>
    <x v="2"/>
    <n v="1"/>
    <s v="T0518LB280"/>
    <s v="TA6V STD DIA 280 UKAD mini 936KG"/>
    <n v="3744"/>
    <m/>
    <m/>
    <x v="0"/>
    <m/>
    <m/>
    <d v="2020-09-10T00:00:00"/>
    <x v="15"/>
    <d v="2020-09-17T00:00:00"/>
    <x v="11"/>
    <m/>
    <x v="0"/>
    <x v="0"/>
    <s v="AENC12 1012KG AENC21 1042KG AENC22 1052KG AENC31 1054KG EXP LE XX"/>
  </r>
  <r>
    <s v="LKR"/>
    <m/>
    <s v=" PA28192"/>
    <x v="2"/>
    <n v="1"/>
    <s v="T0518LB240"/>
    <s v="TA6V STD DIA 240 UKAD"/>
    <n v="5500"/>
    <m/>
    <m/>
    <x v="0"/>
    <m/>
    <m/>
    <d v="2020-09-17T00:00:00"/>
    <x v="15"/>
    <d v="2020-09-10T00:00:00"/>
    <x v="11"/>
    <m/>
    <x v="0"/>
    <x v="0"/>
    <s v="AFBA"/>
  </r>
  <r>
    <s v="LKR"/>
    <m/>
    <s v="PA26475"/>
    <x v="2"/>
    <n v="1"/>
    <s v="T0518LB280"/>
    <s v="TA6V STD DIA 280 UKAD mini 936KG"/>
    <n v="3744"/>
    <m/>
    <m/>
    <x v="0"/>
    <m/>
    <m/>
    <d v="2020-09-17T00:00:00"/>
    <x v="15"/>
    <d v="2020-10-15T00:00:00"/>
    <x v="14"/>
    <m/>
    <x v="0"/>
    <x v="0"/>
    <s v="AENP12 1020KG AENP21 1058KG AENP22 1102KG AENP31 1028KG EXP LE XX"/>
  </r>
  <r>
    <s v="LKR"/>
    <n v="11002846"/>
    <s v="PA26433"/>
    <x v="2"/>
    <n v="1"/>
    <s v="T0600LB110"/>
    <s v="TA6V ELI UKAD DIA 110 MM"/>
    <n v="794"/>
    <s v=" $38,00 "/>
    <s v=" $30 172,00 "/>
    <x v="2"/>
    <m/>
    <m/>
    <d v="2020-03-25T00:00:00"/>
    <x v="2"/>
    <d v="2020-06-18T00:00:00"/>
    <x v="15"/>
    <s v="O"/>
    <x v="0"/>
    <x v="1"/>
    <s v="Accord oral IWR du 30/03/20"/>
  </r>
  <r>
    <s v="LKR"/>
    <n v="11002816"/>
    <s v="PA26444"/>
    <x v="2"/>
    <n v="1"/>
    <s v="T0518LB180"/>
    <s v="TA6V STD DIA 180  UKAD"/>
    <n v="2750"/>
    <s v=" $32,00 "/>
    <s v=" $88 000,00 "/>
    <x v="2"/>
    <m/>
    <m/>
    <d v="2020-07-09T00:00:00"/>
    <x v="0"/>
    <d v="2020-10-29T00:00:00"/>
    <x v="21"/>
    <s v="O"/>
    <x v="0"/>
    <x v="1"/>
    <s v="Accord XDE par mail"/>
  </r>
  <r>
    <s v="LKR"/>
    <m/>
    <s v=" PA27527"/>
    <x v="2"/>
    <n v="1"/>
    <s v="T0518LB125"/>
    <s v="TA6V STD DIA 125 UKAD"/>
    <n v="2750"/>
    <m/>
    <m/>
    <x v="0"/>
    <m/>
    <m/>
    <d v="2020-09-24T00:00:00"/>
    <x v="15"/>
    <d v="2021-04-29T00:00:00"/>
    <x v="9"/>
    <m/>
    <x v="0"/>
    <x v="0"/>
    <s v="1/2 AESR"/>
  </r>
  <r>
    <s v="LKR"/>
    <n v="11002817"/>
    <s v="PA26445"/>
    <x v="2"/>
    <n v="1"/>
    <s v="T0518LB180"/>
    <s v="TA6V STD DIA 180  UKAD"/>
    <n v="2750"/>
    <s v=" $32,00 "/>
    <s v=" $88 000,00 "/>
    <x v="2"/>
    <m/>
    <m/>
    <d v="2020-09-10T00:00:00"/>
    <x v="12"/>
    <d v="2020-10-01T00:00:00"/>
    <x v="21"/>
    <s v="O"/>
    <x v="0"/>
    <x v="1"/>
    <s v="Accord XDE par mail"/>
  </r>
  <r>
    <s v="LKR"/>
    <m/>
    <s v=" PA27589"/>
    <x v="2"/>
    <n v="1"/>
    <s v="T0518LB200"/>
    <s v="TA6V STD DIA 200 UKAD"/>
    <n v="5500"/>
    <m/>
    <m/>
    <x v="0"/>
    <m/>
    <m/>
    <d v="2020-09-24T00:00:00"/>
    <x v="15"/>
    <d v="2021-02-25T00:00:00"/>
    <x v="28"/>
    <m/>
    <x v="0"/>
    <x v="0"/>
    <m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12"/>
    <m/>
    <x v="6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6"/>
    <s v="O"/>
    <x v="0"/>
    <x v="1"/>
    <s v="Accord XDE par mail"/>
  </r>
  <r>
    <s v="LKR"/>
    <m/>
    <s v="PA25870"/>
    <x v="2"/>
    <n v="1"/>
    <s v="T0500LB220"/>
    <s v="TA6V STD DIA 220 UKAD"/>
    <n v="5500"/>
    <m/>
    <m/>
    <x v="0"/>
    <m/>
    <m/>
    <d v="2020-09-24T00:00:00"/>
    <x v="15"/>
    <d v="2022-01-07T00:00:00"/>
    <x v="30"/>
    <m/>
    <x v="0"/>
    <x v="0"/>
    <m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4"/>
    <m/>
    <x v="6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4"/>
    <m/>
    <x v="6"/>
    <s v="O"/>
    <x v="0"/>
    <x v="1"/>
    <s v="Accord XDE par mail"/>
  </r>
  <r>
    <s v="LKR"/>
    <m/>
    <s v="PA26470"/>
    <x v="2"/>
    <n v="1"/>
    <s v="T0518LB280"/>
    <s v="TA6V STD DIA 280 UKAD mini 936KG"/>
    <n v="3744"/>
    <m/>
    <m/>
    <x v="0"/>
    <m/>
    <m/>
    <d v="2020-09-24T00:00:00"/>
    <x v="15"/>
    <d v="2020-10-15T00:00:00"/>
    <x v="14"/>
    <m/>
    <x v="0"/>
    <x v="0"/>
    <s v="AENR12 1016KG AENR21 1030KG AENR22 1038KG AENR31 1036KG EXP LE XX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3"/>
    <m/>
    <x v="6"/>
    <s v="O"/>
    <x v="0"/>
    <x v="1"/>
    <s v="Accord XDE par mail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2"/>
    <m/>
    <x v="6"/>
    <s v="O"/>
    <x v="0"/>
    <x v="1"/>
    <s v="Accord XDE par mail"/>
  </r>
  <r>
    <s v="LKR"/>
    <m/>
    <s v="PA28034"/>
    <x v="2"/>
    <n v="1"/>
    <s v="T0518LB330"/>
    <s v="TA6V STD DIA 330 UKAD"/>
    <n v="5500"/>
    <m/>
    <m/>
    <x v="0"/>
    <m/>
    <m/>
    <d v="2020-09-24T00:00:00"/>
    <x v="15"/>
    <d v="2021-03-11T00:00:00"/>
    <x v="12"/>
    <m/>
    <x v="0"/>
    <x v="0"/>
    <m/>
  </r>
  <r>
    <s v="LKR"/>
    <m/>
    <s v=" PA27533"/>
    <x v="2"/>
    <n v="1"/>
    <s v="T0518LB330"/>
    <s v="TA6V STD DIA 330 UKAD"/>
    <n v="5500"/>
    <m/>
    <m/>
    <x v="0"/>
    <m/>
    <m/>
    <d v="2020-10-01T00:00:00"/>
    <x v="16"/>
    <d v="2021-04-15T00:00:00"/>
    <x v="9"/>
    <m/>
    <x v="0"/>
    <x v="0"/>
    <m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2"/>
    <m/>
    <x v="6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3"/>
    <m/>
    <x v="6"/>
    <s v="O"/>
    <x v="0"/>
    <x v="1"/>
    <s v="Accord XDE par mail"/>
  </r>
  <r>
    <s v="LKR"/>
    <m/>
    <s v="PA26445"/>
    <x v="2"/>
    <n v="1"/>
    <s v="T0518LB180"/>
    <s v="TA6V STD DIA 180  UKAD"/>
    <n v="2750"/>
    <m/>
    <m/>
    <x v="0"/>
    <m/>
    <m/>
    <d v="2020-10-01T00:00:00"/>
    <x v="16"/>
    <d v="2021-09-16T00:00:00"/>
    <x v="31"/>
    <m/>
    <x v="0"/>
    <x v="0"/>
    <m/>
  </r>
  <r>
    <s v="LKR"/>
    <m/>
    <s v="PA26471"/>
    <x v="2"/>
    <n v="1"/>
    <s v="T0518LB280"/>
    <s v="TA6V STD DIA 280 UKAD mini 936KG"/>
    <n v="3744"/>
    <m/>
    <m/>
    <x v="0"/>
    <m/>
    <m/>
    <d v="2020-10-01T00:00:00"/>
    <x v="16"/>
    <d v="2020-10-29T00:00:00"/>
    <x v="14"/>
    <m/>
    <x v="0"/>
    <x v="0"/>
    <s v="AENE12 1048KG AENE21 1054KG AENE22 1066KG AENE31 1048KG EXP LE XX"/>
  </r>
  <r>
    <s v="LKR"/>
    <m/>
    <s v="PA27730"/>
    <x v="2"/>
    <n v="1"/>
    <s v="T0500LB240"/>
    <s v="TA6V STD DIA 240 UKAD"/>
    <n v="5500"/>
    <m/>
    <m/>
    <x v="0"/>
    <m/>
    <m/>
    <d v="2020-10-01T00:00:00"/>
    <x v="16"/>
    <d v="2020-10-01T00:00:00"/>
    <x v="14"/>
    <m/>
    <x v="0"/>
    <x v="0"/>
    <s v="Voir les barres ACMR (sortie UTEXAM)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7"/>
    <m/>
    <x v="6"/>
    <s v="O"/>
    <x v="0"/>
    <x v="1"/>
    <s v="Accord XDE par mail"/>
  </r>
  <r>
    <s v="LKR"/>
    <m/>
    <s v="PA27969"/>
    <x v="2"/>
    <n v="1"/>
    <s v="T0518LB200"/>
    <s v="TA6V STD DIA 200 UKAD"/>
    <n v="5500"/>
    <m/>
    <m/>
    <x v="0"/>
    <m/>
    <m/>
    <d v="2020-10-01T00:00:00"/>
    <x v="16"/>
    <d v="2021-04-29T00:00:00"/>
    <x v="9"/>
    <m/>
    <x v="0"/>
    <x v="0"/>
    <m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3"/>
    <m/>
    <x v="6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3"/>
    <m/>
    <x v="6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4"/>
    <m/>
    <x v="6"/>
    <s v="O"/>
    <x v="0"/>
    <x v="1"/>
    <s v="Accord XDE par mail"/>
  </r>
  <r>
    <s v="LKR"/>
    <m/>
    <s v="PA27588"/>
    <x v="2"/>
    <n v="1"/>
    <s v="T0518LB330"/>
    <s v="TA6V STD DIA 330 UKAD"/>
    <n v="5500"/>
    <m/>
    <m/>
    <x v="0"/>
    <m/>
    <m/>
    <d v="2020-10-08T00:00:00"/>
    <x v="16"/>
    <d v="2021-05-20T00:00:00"/>
    <x v="32"/>
    <m/>
    <x v="0"/>
    <x v="0"/>
    <m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6"/>
    <s v="O"/>
    <x v="0"/>
    <x v="1"/>
    <s v="Accord XDE par mail"/>
  </r>
  <r>
    <s v="LKR"/>
    <m/>
    <s v=" PA26453"/>
    <x v="2"/>
    <n v="1"/>
    <s v="T0518LB280"/>
    <s v="TA6V STD DIA 280 UKAD mini 936KG"/>
    <n v="3744"/>
    <m/>
    <m/>
    <x v="0"/>
    <m/>
    <m/>
    <d v="2020-10-15T00:00:00"/>
    <x v="16"/>
    <d v="2020-11-19T00:00:00"/>
    <x v="33"/>
    <m/>
    <x v="0"/>
    <x v="0"/>
    <s v="AEOC12 1002KG AEOC21 1040KG AEOC22 1052KG AEOC31 1058KG EXP LE XX"/>
  </r>
  <r>
    <s v="LKR"/>
    <m/>
    <s v="PA26491"/>
    <x v="2"/>
    <n v="1"/>
    <s v="T0518LB200"/>
    <s v="TA6V STD DIA 200 UKAD"/>
    <n v="5500"/>
    <m/>
    <m/>
    <x v="0"/>
    <m/>
    <m/>
    <d v="2020-10-15T00:00:00"/>
    <x v="16"/>
    <d v="2021-06-10T00:00:00"/>
    <x v="10"/>
    <m/>
    <x v="0"/>
    <x v="0"/>
    <m/>
  </r>
  <r>
    <s v="LKR"/>
    <m/>
    <s v="PA27587"/>
    <x v="2"/>
    <n v="1"/>
    <s v="T0518LB330"/>
    <s v="TA6V STD DIA 330 UKAD"/>
    <n v="5500"/>
    <m/>
    <m/>
    <x v="0"/>
    <m/>
    <m/>
    <d v="2020-10-15T00:00:00"/>
    <x v="16"/>
    <d v="2021-06-17T00:00:00"/>
    <x v="10"/>
    <m/>
    <x v="0"/>
    <x v="0"/>
    <m/>
  </r>
  <r>
    <s v="LKR"/>
    <m/>
    <s v=" PA26454"/>
    <x v="2"/>
    <n v="1"/>
    <s v="T0518LB280"/>
    <s v="TA6V STD DIA 280 UKAD mini 936KG"/>
    <n v="3744"/>
    <m/>
    <m/>
    <x v="0"/>
    <m/>
    <m/>
    <d v="2020-10-22T00:00:00"/>
    <x v="16"/>
    <d v="2021-01-14T00:00:00"/>
    <x v="27"/>
    <m/>
    <x v="0"/>
    <x v="0"/>
    <m/>
  </r>
  <r>
    <s v="LKR"/>
    <m/>
    <s v=" PA27735"/>
    <x v="2"/>
    <n v="1"/>
    <s v="T0500LB200"/>
    <s v="TA6V STD DIA 200 UKAD (T500)"/>
    <n v="5500"/>
    <m/>
    <m/>
    <x v="0"/>
    <m/>
    <m/>
    <d v="2020-10-22T00:00:00"/>
    <x v="16"/>
    <d v="2022-01-07T00:00:00"/>
    <x v="30"/>
    <m/>
    <x v="0"/>
    <x v="0"/>
    <m/>
  </r>
  <r>
    <s v="LKR"/>
    <m/>
    <s v="PA27732"/>
    <x v="2"/>
    <n v="1"/>
    <s v="T0518LB330"/>
    <s v="TA6V STD DIA 330 UKAD"/>
    <n v="5500"/>
    <m/>
    <m/>
    <x v="0"/>
    <m/>
    <m/>
    <d v="2020-10-22T00:00:00"/>
    <x v="16"/>
    <d v="2021-06-17T00:00:00"/>
    <x v="10"/>
    <m/>
    <x v="0"/>
    <x v="0"/>
    <m/>
  </r>
  <r>
    <s v="LKR"/>
    <m/>
    <s v=" PA26455"/>
    <x v="2"/>
    <n v="1"/>
    <s v="T0518LB280"/>
    <s v="TA6V STD DIA 280 UKAD mini 936KG"/>
    <n v="3744"/>
    <m/>
    <m/>
    <x v="0"/>
    <m/>
    <m/>
    <d v="2020-10-29T00:00:00"/>
    <x v="16"/>
    <d v="2021-01-28T00:00:00"/>
    <x v="27"/>
    <m/>
    <x v="0"/>
    <x v="0"/>
    <m/>
  </r>
  <r>
    <s v="LKR"/>
    <m/>
    <s v=" PA26552"/>
    <x v="2"/>
    <m/>
    <s v="T0518LB140"/>
    <s v="TA6V STD DIA 140 UKAD"/>
    <n v="900"/>
    <m/>
    <m/>
    <x v="0"/>
    <m/>
    <m/>
    <d v="2020-10-29T00:00:00"/>
    <x v="16"/>
    <d v="2021-10-07T00:00:00"/>
    <x v="29"/>
    <m/>
    <x v="0"/>
    <x v="0"/>
    <s v="AERJ121 294kg AERJ131 298kg AERJ211 308kg EXP LE XX"/>
  </r>
  <r>
    <s v="LKR"/>
    <m/>
    <s v=" PA28219"/>
    <x v="2"/>
    <n v="1"/>
    <s v="T0518LB200"/>
    <s v="TA6V STD DIA 200 UKAD"/>
    <n v="5500"/>
    <m/>
    <m/>
    <x v="0"/>
    <m/>
    <m/>
    <d v="2020-10-29T00:00:00"/>
    <x v="16"/>
    <d v="2021-07-16T00:00:00"/>
    <x v="34"/>
    <m/>
    <x v="0"/>
    <x v="0"/>
    <m/>
  </r>
  <r>
    <s v="LKR"/>
    <m/>
    <s v="PA26444"/>
    <x v="2"/>
    <n v="1"/>
    <s v="T0518LB180"/>
    <s v="TA6V STD DIA 180  UKAD"/>
    <n v="2750"/>
    <m/>
    <m/>
    <x v="0"/>
    <m/>
    <m/>
    <d v="2020-10-29T00:00:00"/>
    <x v="16"/>
    <d v="2021-12-02T00:00:00"/>
    <x v="35"/>
    <m/>
    <x v="0"/>
    <x v="0"/>
    <m/>
  </r>
  <r>
    <s v="LKR"/>
    <m/>
    <s v="PA26487"/>
    <x v="2"/>
    <n v="1"/>
    <s v="T0500LP650X305S"/>
    <s v="TA6V PLAT 650*305 USINE MINI 1020KG"/>
    <n v="5500"/>
    <m/>
    <m/>
    <x v="0"/>
    <m/>
    <m/>
    <d v="2020-10-29T00:00:00"/>
    <x v="16"/>
    <d v="2022-01-07T00:00:00"/>
    <x v="30"/>
    <m/>
    <x v="0"/>
    <x v="0"/>
    <m/>
  </r>
  <r>
    <s v="LKR"/>
    <m/>
    <s v="PA26936"/>
    <x v="2"/>
    <n v="1"/>
    <s v="T0518LB200"/>
    <s v="TA6V STD DIA 200 UKAD"/>
    <n v="5500"/>
    <m/>
    <m/>
    <x v="0"/>
    <m/>
    <m/>
    <d v="2020-11-05T00:00:00"/>
    <x v="17"/>
    <d v="2021-10-07T00:00:00"/>
    <x v="29"/>
    <m/>
    <x v="0"/>
    <x v="0"/>
    <m/>
  </r>
  <r>
    <s v="LKR"/>
    <m/>
    <s v=" PA26018"/>
    <x v="2"/>
    <n v="1"/>
    <s v="T0518LB280"/>
    <s v="TA6V STD DIA 280 UKAD mini 936KG"/>
    <n v="3740"/>
    <m/>
    <m/>
    <x v="0"/>
    <m/>
    <m/>
    <d v="2020-11-13T00:00:00"/>
    <x v="17"/>
    <d v="2021-01-28T00:00:00"/>
    <x v="27"/>
    <m/>
    <x v="0"/>
    <x v="0"/>
    <m/>
  </r>
  <r>
    <s v="LKR"/>
    <m/>
    <s v=" PA26456"/>
    <x v="2"/>
    <n v="1"/>
    <s v="T0518LB280"/>
    <s v="TA6V STD DIA 280 UKAD mini 936KG"/>
    <n v="3744"/>
    <m/>
    <m/>
    <x v="0"/>
    <m/>
    <m/>
    <d v="2020-11-19T00:00:00"/>
    <x v="17"/>
    <d v="2021-01-28T00:00:00"/>
    <x v="27"/>
    <m/>
    <x v="0"/>
    <x v="0"/>
    <m/>
  </r>
  <r>
    <s v="LKR"/>
    <m/>
    <s v="PA26529"/>
    <x v="2"/>
    <n v="1"/>
    <s v="T0518LB330"/>
    <s v="TA6V STD DIA 330 UKAD"/>
    <n v="5500"/>
    <m/>
    <m/>
    <x v="0"/>
    <m/>
    <m/>
    <d v="2020-11-19T00:00:00"/>
    <x v="17"/>
    <d v="2021-07-22T00:00:00"/>
    <x v="34"/>
    <m/>
    <x v="0"/>
    <x v="0"/>
    <m/>
  </r>
  <r>
    <s v="LKR"/>
    <m/>
    <s v="PA27968"/>
    <x v="2"/>
    <n v="1"/>
    <s v="T0518LB200"/>
    <s v="TA6V STD DIA 200 UKAD"/>
    <n v="5500"/>
    <m/>
    <m/>
    <x v="0"/>
    <m/>
    <m/>
    <d v="2020-11-19T00:00:00"/>
    <x v="17"/>
    <d v="2021-12-02T00:00:00"/>
    <x v="35"/>
    <m/>
    <x v="0"/>
    <x v="0"/>
    <m/>
  </r>
  <r>
    <s v="LKR"/>
    <m/>
    <s v=" PA26446"/>
    <x v="2"/>
    <n v="1"/>
    <s v="T0518LB180"/>
    <s v="TA6V STD DIA 180  UKAD"/>
    <n v="2750"/>
    <m/>
    <m/>
    <x v="0"/>
    <m/>
    <m/>
    <d v="2020-11-26T00:00:00"/>
    <x v="17"/>
    <d v="2022-01-07T00:00:00"/>
    <x v="30"/>
    <m/>
    <x v="0"/>
    <x v="0"/>
    <m/>
  </r>
  <r>
    <s v="LKR"/>
    <m/>
    <s v=" PA26553"/>
    <x v="2"/>
    <n v="1"/>
    <s v="T0518LB280"/>
    <s v="TA6V STD DIA 280 UKAD mini 936KG"/>
    <n v="3744"/>
    <m/>
    <m/>
    <x v="0"/>
    <m/>
    <m/>
    <d v="2020-11-26T00:00:00"/>
    <x v="17"/>
    <d v="2021-02-25T00:00:00"/>
    <x v="28"/>
    <m/>
    <x v="0"/>
    <x v="0"/>
    <m/>
  </r>
  <r>
    <s v="LKR"/>
    <m/>
    <s v="PA26522"/>
    <x v="2"/>
    <n v="1"/>
    <s v="T0518LB330"/>
    <s v="TA6V STD DIA 330 UKAD"/>
    <n v="5500"/>
    <m/>
    <m/>
    <x v="0"/>
    <m/>
    <m/>
    <d v="2020-11-26T00:00:00"/>
    <x v="17"/>
    <d v="2021-07-22T00:00:00"/>
    <x v="34"/>
    <m/>
    <x v="0"/>
    <x v="0"/>
    <m/>
  </r>
  <r>
    <s v="LKR"/>
    <m/>
    <s v=" PA26532"/>
    <x v="2"/>
    <n v="1"/>
    <s v="T0518LB330"/>
    <s v="TA6V STD DIA 330 UKAD"/>
    <n v="5500"/>
    <m/>
    <m/>
    <x v="0"/>
    <m/>
    <m/>
    <d v="2020-12-03T00:00:00"/>
    <x v="18"/>
    <d v="2021-09-09T00:00:00"/>
    <x v="31"/>
    <m/>
    <x v="0"/>
    <x v="0"/>
    <m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12"/>
    <m/>
    <x v="6"/>
    <s v="O"/>
    <x v="0"/>
    <x v="1"/>
    <s v="Accord XDE par mail"/>
  </r>
  <r>
    <s v="LKR"/>
    <m/>
    <s v=" PA26555"/>
    <x v="2"/>
    <n v="1"/>
    <s v="T0518LB280"/>
    <s v="TA6V STD DIA 280 UKAD mini 936KG"/>
    <n v="3744"/>
    <m/>
    <m/>
    <x v="0"/>
    <m/>
    <m/>
    <d v="2020-12-10T00:00:00"/>
    <x v="18"/>
    <d v="2021-02-25T00:00:00"/>
    <x v="28"/>
    <m/>
    <x v="0"/>
    <x v="0"/>
    <m/>
  </r>
  <r>
    <s v="LKR"/>
    <m/>
    <s v=" PA27106"/>
    <x v="2"/>
    <n v="1"/>
    <s v="T0518LB330"/>
    <s v="TA6V STD DIA 330 UKAD"/>
    <n v="5500"/>
    <m/>
    <m/>
    <x v="0"/>
    <m/>
    <m/>
    <d v="2020-12-10T00:00:00"/>
    <x v="18"/>
    <d v="2021-09-09T00:00:00"/>
    <x v="31"/>
    <m/>
    <x v="0"/>
    <x v="0"/>
    <m/>
  </r>
  <r>
    <s v="LKR"/>
    <m/>
    <s v="PA26931"/>
    <x v="2"/>
    <n v="1"/>
    <s v="T0518LB280"/>
    <s v="TA6V STD DIA 280 UKAD mini 936KG"/>
    <n v="3744"/>
    <m/>
    <m/>
    <x v="0"/>
    <m/>
    <m/>
    <d v="2020-12-17T00:00:00"/>
    <x v="18"/>
    <d v="2021-02-25T00:00:00"/>
    <x v="28"/>
    <m/>
    <x v="0"/>
    <x v="0"/>
    <m/>
  </r>
  <r>
    <m/>
    <m/>
    <m/>
    <x v="6"/>
    <m/>
    <m/>
    <m/>
    <m/>
    <m/>
    <m/>
    <x v="5"/>
    <m/>
    <m/>
    <m/>
    <x v="19"/>
    <m/>
    <x v="6"/>
    <m/>
    <x v="1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5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U43" firstHeaderRow="1" firstDataRow="2" firstDataCol="1" rowPageCount="3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20"/>
        <item m="1" x="21"/>
        <item x="6"/>
        <item x="8"/>
        <item x="10"/>
        <item x="17"/>
        <item x="15"/>
        <item x="16"/>
        <item x="18"/>
        <item x="19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x="1"/>
        <item m="1" x="2"/>
        <item m="1" x="8"/>
        <item m="1" x="7"/>
        <item t="default"/>
      </items>
    </pivotField>
    <pivotField showAll="0"/>
    <pivotField showAll="0"/>
  </pivotFields>
  <rowFields count="1">
    <field x="16"/>
  </rowFields>
  <rowItems count="3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14"/>
  </colFields>
  <colItems count="2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5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2:Q41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7">
        <item x="1"/>
        <item x="0"/>
        <item h="1" x="4"/>
        <item h="1" x="3"/>
        <item h="1" x="2"/>
        <item h="1"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20"/>
        <item m="1" x="21"/>
        <item x="6"/>
        <item x="8"/>
        <item x="10"/>
        <item x="17"/>
        <item x="15"/>
        <item x="16"/>
        <item x="18"/>
        <item x="19"/>
        <item t="default"/>
      </items>
    </pivotField>
    <pivotField showAll="0"/>
    <pivotField axis="axisRow" showAll="0" sortType="ascending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26"/>
        <item x="13"/>
        <item x="7"/>
        <item x="11"/>
        <item x="14"/>
        <item x="33"/>
        <item x="27"/>
        <item x="28"/>
        <item x="12"/>
        <item x="9"/>
        <item x="32"/>
        <item x="10"/>
        <item x="34"/>
        <item x="31"/>
        <item x="29"/>
        <item x="35"/>
        <item x="30"/>
        <item x="6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x="1"/>
        <item m="1" x="2"/>
        <item m="1" x="8"/>
        <item m="1" x="7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8"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rowItems>
  <colFields count="1">
    <field x="14"/>
  </colFields>
  <colItems count="16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5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M3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20"/>
        <item m="1" x="21"/>
        <item x="6"/>
        <item x="8"/>
        <item x="10"/>
        <item x="17"/>
        <item x="15"/>
        <item x="16"/>
        <item x="18"/>
        <item x="19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x="1"/>
        <item m="1" x="2"/>
        <item m="1" x="8"/>
        <item m="1" x="7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14"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1"/>
    </i>
    <i>
      <x v="13"/>
    </i>
    <i>
      <x v="16"/>
    </i>
    <i>
      <x v="17"/>
    </i>
    <i>
      <x v="27"/>
    </i>
    <i t="grand">
      <x/>
    </i>
  </rowItems>
  <colFields count="1">
    <field x="14"/>
  </colFields>
  <colItems count="12">
    <i>
      <x v="1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3" cacheId="5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L27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20"/>
        <item m="1" x="21"/>
        <item x="6"/>
        <item x="8"/>
        <item x="10"/>
        <item x="17"/>
        <item x="15"/>
        <item x="16"/>
        <item x="18"/>
        <item x="19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x="1"/>
        <item m="1" x="2"/>
        <item m="1" x="8"/>
        <item m="1" x="7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3" cacheId="5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D2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20"/>
        <item m="1" x="21"/>
        <item x="6"/>
        <item x="8"/>
        <item x="10"/>
        <item x="17"/>
        <item x="15"/>
        <item x="16"/>
        <item x="18"/>
        <item x="19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x="1"/>
        <item m="1" x="2"/>
        <item m="1" x="8"/>
        <item m="1" x="7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11"/>
    </i>
    <i>
      <x v="14"/>
    </i>
    <i>
      <x v="15"/>
    </i>
    <i t="grand">
      <x/>
    </i>
  </rowItems>
  <colFields count="1">
    <field x="14"/>
  </colFields>
  <colItems count="3">
    <i>
      <x v="5"/>
    </i>
    <i>
      <x v="7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3" cacheId="5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H2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7">
        <item x="1"/>
        <item x="0"/>
        <item x="4"/>
        <item x="3"/>
        <item x="2"/>
        <item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20"/>
        <item m="1" x="21"/>
        <item x="6"/>
        <item x="8"/>
        <item x="10"/>
        <item x="17"/>
        <item x="15"/>
        <item x="16"/>
        <item x="18"/>
        <item x="19"/>
        <item t="default"/>
      </items>
    </pivotField>
    <pivotField showAll="0"/>
    <pivotField axis="axisRow" showAll="0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6"/>
        <item x="7"/>
        <item x="11"/>
        <item x="30"/>
        <item x="29"/>
        <item x="33"/>
        <item x="27"/>
        <item x="28"/>
        <item x="9"/>
        <item x="26"/>
        <item x="31"/>
        <item x="10"/>
        <item x="34"/>
        <item x="14"/>
        <item x="35"/>
        <item x="12"/>
        <item x="13"/>
        <item x="32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x="1"/>
        <item m="1" x="2"/>
        <item m="1" x="8"/>
        <item m="1" x="7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4">
    <i>
      <x v="3"/>
    </i>
    <i>
      <x v="5"/>
    </i>
    <i>
      <x v="10"/>
    </i>
    <i t="grand">
      <x/>
    </i>
  </rowItems>
  <colFields count="1">
    <field x="14"/>
  </colFields>
  <colItems count="7">
    <i>
      <x v="3"/>
    </i>
    <i>
      <x v="4"/>
    </i>
    <i>
      <x v="5"/>
    </i>
    <i>
      <x v="6"/>
    </i>
    <i>
      <x v="7"/>
    </i>
    <i>
      <x v="8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3" cacheId="5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4:I3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7">
        <item x="1"/>
        <item x="0"/>
        <item h="1" x="4"/>
        <item h="1" x="3"/>
        <item h="1" x="2"/>
        <item h="1" x="5"/>
        <item t="default"/>
      </items>
    </pivotField>
    <pivotField showAll="0"/>
    <pivotField showAll="0"/>
    <pivotField showAll="0"/>
    <pivotField axis="axisCol" numFmtId="164" showAll="0">
      <items count="24">
        <item m="1" x="22"/>
        <item x="9"/>
        <item x="14"/>
        <item x="2"/>
        <item x="3"/>
        <item x="1"/>
        <item x="4"/>
        <item x="0"/>
        <item x="5"/>
        <item x="12"/>
        <item x="7"/>
        <item x="11"/>
        <item x="13"/>
        <item m="1" x="20"/>
        <item m="1" x="21"/>
        <item x="6"/>
        <item x="8"/>
        <item x="10"/>
        <item x="17"/>
        <item x="15"/>
        <item x="16"/>
        <item x="18"/>
        <item x="19"/>
        <item t="default"/>
      </items>
    </pivotField>
    <pivotField showAll="0"/>
    <pivotField axis="axisRow" showAll="0" sortType="ascending">
      <items count="37">
        <item x="19"/>
        <item x="20"/>
        <item x="15"/>
        <item x="3"/>
        <item x="16"/>
        <item x="4"/>
        <item x="21"/>
        <item x="8"/>
        <item x="22"/>
        <item x="17"/>
        <item x="5"/>
        <item x="0"/>
        <item x="18"/>
        <item x="23"/>
        <item x="1"/>
        <item x="2"/>
        <item x="24"/>
        <item x="25"/>
        <item x="26"/>
        <item x="13"/>
        <item x="7"/>
        <item x="11"/>
        <item x="14"/>
        <item x="33"/>
        <item x="27"/>
        <item x="28"/>
        <item x="12"/>
        <item x="9"/>
        <item x="32"/>
        <item x="10"/>
        <item x="34"/>
        <item x="31"/>
        <item x="29"/>
        <item x="35"/>
        <item x="30"/>
        <item x="6"/>
        <item t="default"/>
      </items>
    </pivotField>
    <pivotField showAll="0"/>
    <pivotField axis="axisPage" showAll="0">
      <items count="10">
        <item m="1" x="6"/>
        <item m="1" x="5"/>
        <item x="0"/>
        <item m="1" x="3"/>
        <item m="1" x="4"/>
        <item x="1"/>
        <item m="1" x="2"/>
        <item m="1" x="8"/>
        <item m="1" x="7"/>
        <item t="default"/>
      </items>
    </pivotField>
    <pivotField axis="axisPage" showAll="0">
      <items count="3">
        <item x="1"/>
        <item x="0"/>
        <item t="default"/>
      </items>
    </pivotField>
    <pivotField showAll="0"/>
  </pivotFields>
  <rowFields count="1">
    <field x="16"/>
  </rowFields>
  <rowItems count="7">
    <i>
      <x v="2"/>
    </i>
    <i>
      <x v="3"/>
    </i>
    <i>
      <x v="4"/>
    </i>
    <i>
      <x v="9"/>
    </i>
    <i>
      <x v="11"/>
    </i>
    <i>
      <x v="12"/>
    </i>
    <i t="grand">
      <x/>
    </i>
  </rowItems>
  <colFields count="1">
    <field x="14"/>
  </colFields>
  <colItems count="8">
    <i>
      <x v="5"/>
    </i>
    <i>
      <x v="6"/>
    </i>
    <i>
      <x v="7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4"/>
  <sheetViews>
    <sheetView topLeftCell="E1" zoomScale="90" zoomScaleNormal="90" workbookViewId="0">
      <selection activeCell="I14" sqref="I14"/>
    </sheetView>
  </sheetViews>
  <sheetFormatPr baseColWidth="10" defaultColWidth="10.88671875" defaultRowHeight="13.8" x14ac:dyDescent="0.3"/>
  <cols>
    <col min="1" max="1" width="7.6640625" style="16" customWidth="1"/>
    <col min="2" max="5" width="12.6640625" style="1" customWidth="1"/>
    <col min="6" max="6" width="16.44140625" style="1" customWidth="1"/>
    <col min="7" max="7" width="42.33203125" style="1" customWidth="1"/>
    <col min="8" max="8" width="14.33203125" style="1" customWidth="1"/>
    <col min="9" max="12" width="10.88671875" style="1"/>
    <col min="13" max="13" width="8.6640625" style="1" customWidth="1"/>
    <col min="14" max="14" width="12.6640625" style="3" customWidth="1"/>
    <col min="15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2" s="2" customFormat="1" ht="41.4" x14ac:dyDescent="0.3">
      <c r="A1" s="14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x14ac:dyDescent="0.3">
      <c r="A2" s="15" t="s">
        <v>22</v>
      </c>
      <c r="B2" s="5">
        <v>11002764</v>
      </c>
      <c r="C2" s="5">
        <v>4500495512</v>
      </c>
      <c r="D2" s="5" t="s">
        <v>23</v>
      </c>
      <c r="E2" s="10">
        <v>10</v>
      </c>
      <c r="F2" s="5" t="s">
        <v>24</v>
      </c>
      <c r="G2" s="5" t="s">
        <v>25</v>
      </c>
      <c r="H2" s="7">
        <v>8100</v>
      </c>
      <c r="I2" s="7">
        <v>37.200000000000003</v>
      </c>
      <c r="J2" s="7">
        <f t="shared" ref="J2:J18" si="0">H2*I2</f>
        <v>301320</v>
      </c>
      <c r="K2" s="7" t="s">
        <v>26</v>
      </c>
      <c r="L2" s="7" t="s">
        <v>27</v>
      </c>
      <c r="M2" s="7"/>
      <c r="N2" s="33">
        <v>44013</v>
      </c>
      <c r="O2" s="34">
        <f t="shared" ref="O2:O20" si="1">YEAR(N2)*100+MONTH(N2)</f>
        <v>202007</v>
      </c>
      <c r="P2" s="13">
        <v>44256</v>
      </c>
      <c r="Q2" s="34">
        <f t="shared" ref="Q2:Q18" si="2">YEAR(P2)*100+MONTH(P2)</f>
        <v>202103</v>
      </c>
      <c r="R2" s="5"/>
      <c r="S2" s="17" t="s">
        <v>28</v>
      </c>
      <c r="T2" s="17"/>
    </row>
    <row r="3" spans="1:22" x14ac:dyDescent="0.3">
      <c r="A3" s="15" t="s">
        <v>22</v>
      </c>
      <c r="B3" s="5">
        <v>11002118</v>
      </c>
      <c r="C3" s="5">
        <v>4500448062</v>
      </c>
      <c r="D3" s="5" t="s">
        <v>23</v>
      </c>
      <c r="E3" s="10">
        <v>40</v>
      </c>
      <c r="F3" s="5" t="s">
        <v>29</v>
      </c>
      <c r="G3" s="5" t="s">
        <v>30</v>
      </c>
      <c r="H3" s="7">
        <v>5325</v>
      </c>
      <c r="I3" s="7">
        <v>32.86</v>
      </c>
      <c r="J3" s="7">
        <f t="shared" si="0"/>
        <v>174979.5</v>
      </c>
      <c r="K3" s="7" t="s">
        <v>26</v>
      </c>
      <c r="L3" s="7" t="s">
        <v>27</v>
      </c>
      <c r="M3" s="7"/>
      <c r="N3" s="33">
        <v>43952</v>
      </c>
      <c r="O3" s="34">
        <f t="shared" si="1"/>
        <v>202005</v>
      </c>
      <c r="P3" s="13">
        <v>44348</v>
      </c>
      <c r="Q3" s="34">
        <f t="shared" si="2"/>
        <v>202106</v>
      </c>
      <c r="R3" s="5"/>
      <c r="S3" s="17" t="s">
        <v>28</v>
      </c>
      <c r="T3" s="17"/>
    </row>
    <row r="4" spans="1:22" x14ac:dyDescent="0.3">
      <c r="A4" s="15" t="s">
        <v>22</v>
      </c>
      <c r="B4" s="5">
        <v>11002118</v>
      </c>
      <c r="C4" s="5">
        <v>4500448062</v>
      </c>
      <c r="D4" s="5" t="s">
        <v>23</v>
      </c>
      <c r="E4" s="10">
        <v>50</v>
      </c>
      <c r="F4" s="5" t="s">
        <v>29</v>
      </c>
      <c r="G4" s="5" t="s">
        <v>30</v>
      </c>
      <c r="H4" s="7">
        <v>5325</v>
      </c>
      <c r="I4" s="7">
        <v>32.86</v>
      </c>
      <c r="J4" s="7">
        <f t="shared" si="0"/>
        <v>174979.5</v>
      </c>
      <c r="K4" s="7" t="s">
        <v>26</v>
      </c>
      <c r="L4" s="7" t="s">
        <v>27</v>
      </c>
      <c r="M4" s="7"/>
      <c r="N4" s="33">
        <v>44013</v>
      </c>
      <c r="O4" s="34">
        <f t="shared" si="1"/>
        <v>202007</v>
      </c>
      <c r="P4" s="13">
        <v>44348</v>
      </c>
      <c r="Q4" s="34">
        <f t="shared" si="2"/>
        <v>202106</v>
      </c>
      <c r="R4" s="5"/>
      <c r="S4" s="17" t="s">
        <v>28</v>
      </c>
      <c r="T4" s="17"/>
    </row>
    <row r="5" spans="1:22" x14ac:dyDescent="0.3">
      <c r="A5" s="15" t="s">
        <v>22</v>
      </c>
      <c r="B5" s="5">
        <v>11002118</v>
      </c>
      <c r="C5" s="5">
        <v>4500448062</v>
      </c>
      <c r="D5" s="5" t="s">
        <v>23</v>
      </c>
      <c r="E5" s="10">
        <v>60</v>
      </c>
      <c r="F5" s="5" t="s">
        <v>29</v>
      </c>
      <c r="G5" s="5" t="s">
        <v>30</v>
      </c>
      <c r="H5" s="7">
        <v>5325</v>
      </c>
      <c r="I5" s="7">
        <v>32.86</v>
      </c>
      <c r="J5" s="7">
        <f t="shared" si="0"/>
        <v>174979.5</v>
      </c>
      <c r="K5" s="7" t="s">
        <v>26</v>
      </c>
      <c r="L5" s="7" t="s">
        <v>27</v>
      </c>
      <c r="M5" s="7"/>
      <c r="N5" s="33">
        <v>44013</v>
      </c>
      <c r="O5" s="34">
        <f t="shared" si="1"/>
        <v>202007</v>
      </c>
      <c r="P5" s="13">
        <v>44378</v>
      </c>
      <c r="Q5" s="34">
        <f t="shared" si="2"/>
        <v>202107</v>
      </c>
      <c r="R5" s="5"/>
      <c r="S5" s="17" t="s">
        <v>28</v>
      </c>
      <c r="T5" s="17"/>
    </row>
    <row r="6" spans="1:22" x14ac:dyDescent="0.3">
      <c r="A6" s="15" t="s">
        <v>22</v>
      </c>
      <c r="B6" s="5">
        <v>11002131</v>
      </c>
      <c r="C6" s="5">
        <v>4500449201</v>
      </c>
      <c r="D6" s="5" t="s">
        <v>23</v>
      </c>
      <c r="E6" s="10">
        <v>310</v>
      </c>
      <c r="F6" s="5" t="s">
        <v>31</v>
      </c>
      <c r="G6" s="5" t="s">
        <v>32</v>
      </c>
      <c r="H6" s="7">
        <v>5121</v>
      </c>
      <c r="I6" s="7">
        <v>32.33</v>
      </c>
      <c r="J6" s="7">
        <f t="shared" si="0"/>
        <v>165561.93</v>
      </c>
      <c r="K6" s="7" t="s">
        <v>26</v>
      </c>
      <c r="L6" s="7" t="s">
        <v>27</v>
      </c>
      <c r="M6" s="7"/>
      <c r="N6" s="33">
        <v>44013</v>
      </c>
      <c r="O6" s="34">
        <f t="shared" si="1"/>
        <v>202007</v>
      </c>
      <c r="P6" s="13">
        <v>44348</v>
      </c>
      <c r="Q6" s="34">
        <f t="shared" si="2"/>
        <v>202106</v>
      </c>
      <c r="R6" s="5"/>
      <c r="S6" s="17" t="s">
        <v>28</v>
      </c>
      <c r="T6" s="17"/>
    </row>
    <row r="7" spans="1:22" x14ac:dyDescent="0.3">
      <c r="A7" s="15" t="s">
        <v>22</v>
      </c>
      <c r="B7" s="5">
        <v>11002905</v>
      </c>
      <c r="C7" s="5">
        <v>8851</v>
      </c>
      <c r="D7" s="5" t="s">
        <v>33</v>
      </c>
      <c r="E7" s="5">
        <v>10</v>
      </c>
      <c r="F7" s="5" t="s">
        <v>34</v>
      </c>
      <c r="G7" s="5" t="s">
        <v>35</v>
      </c>
      <c r="H7" s="7">
        <v>2372</v>
      </c>
      <c r="I7" s="7">
        <v>31</v>
      </c>
      <c r="J7" s="7">
        <f t="shared" si="0"/>
        <v>73532</v>
      </c>
      <c r="K7" s="12" t="s">
        <v>26</v>
      </c>
      <c r="L7" s="7" t="s">
        <v>36</v>
      </c>
      <c r="M7" s="7"/>
      <c r="N7" s="8">
        <v>43903</v>
      </c>
      <c r="O7" s="34">
        <f t="shared" si="1"/>
        <v>202003</v>
      </c>
      <c r="P7" s="13">
        <v>44013</v>
      </c>
      <c r="Q7" s="34">
        <f t="shared" si="2"/>
        <v>202007</v>
      </c>
      <c r="R7" s="5"/>
      <c r="S7" s="17" t="s">
        <v>28</v>
      </c>
      <c r="T7" s="17"/>
      <c r="U7" s="1" t="s">
        <v>37</v>
      </c>
    </row>
    <row r="8" spans="1:22" x14ac:dyDescent="0.3">
      <c r="A8" s="15" t="s">
        <v>22</v>
      </c>
      <c r="B8" s="11">
        <v>11002744</v>
      </c>
      <c r="C8" s="11">
        <v>8669</v>
      </c>
      <c r="D8" s="5" t="s">
        <v>33</v>
      </c>
      <c r="E8" s="11">
        <v>10</v>
      </c>
      <c r="F8" s="11" t="s">
        <v>38</v>
      </c>
      <c r="G8" s="11" t="s">
        <v>39</v>
      </c>
      <c r="H8" s="12">
        <v>9980</v>
      </c>
      <c r="I8" s="12">
        <v>31</v>
      </c>
      <c r="J8" s="7">
        <f t="shared" si="0"/>
        <v>309380</v>
      </c>
      <c r="K8" s="7" t="s">
        <v>26</v>
      </c>
      <c r="L8" s="7" t="s">
        <v>36</v>
      </c>
      <c r="M8" s="12"/>
      <c r="N8" s="13">
        <v>43951</v>
      </c>
      <c r="O8" s="34">
        <f t="shared" si="1"/>
        <v>202004</v>
      </c>
      <c r="P8" s="13">
        <v>44104</v>
      </c>
      <c r="Q8" s="34">
        <f t="shared" si="2"/>
        <v>202009</v>
      </c>
      <c r="R8" s="11"/>
      <c r="S8" s="17" t="s">
        <v>28</v>
      </c>
      <c r="T8" s="17"/>
    </row>
    <row r="9" spans="1:22" x14ac:dyDescent="0.3">
      <c r="A9" s="15" t="s">
        <v>22</v>
      </c>
      <c r="B9" s="11">
        <v>11002907</v>
      </c>
      <c r="C9" s="11">
        <v>8856</v>
      </c>
      <c r="D9" s="5" t="s">
        <v>33</v>
      </c>
      <c r="E9" s="11">
        <v>10</v>
      </c>
      <c r="F9" s="11" t="s">
        <v>34</v>
      </c>
      <c r="G9" s="11" t="s">
        <v>35</v>
      </c>
      <c r="H9" s="12">
        <v>2722</v>
      </c>
      <c r="I9" s="12">
        <v>31</v>
      </c>
      <c r="J9" s="7">
        <f t="shared" si="0"/>
        <v>84382</v>
      </c>
      <c r="K9" s="7" t="s">
        <v>26</v>
      </c>
      <c r="L9" s="7" t="s">
        <v>36</v>
      </c>
      <c r="M9" s="12"/>
      <c r="N9" s="13">
        <v>43956</v>
      </c>
      <c r="O9" s="34">
        <f t="shared" si="1"/>
        <v>202005</v>
      </c>
      <c r="P9" s="13">
        <v>44104</v>
      </c>
      <c r="Q9" s="34">
        <f t="shared" si="2"/>
        <v>202009</v>
      </c>
      <c r="R9" s="11"/>
      <c r="S9" s="17" t="s">
        <v>28</v>
      </c>
      <c r="T9" s="17"/>
    </row>
    <row r="10" spans="1:22" x14ac:dyDescent="0.3">
      <c r="A10" s="15" t="s">
        <v>22</v>
      </c>
      <c r="B10" s="11">
        <v>11002927</v>
      </c>
      <c r="C10" s="11">
        <v>8900</v>
      </c>
      <c r="D10" s="5" t="s">
        <v>33</v>
      </c>
      <c r="E10" s="11">
        <v>10</v>
      </c>
      <c r="F10" s="11" t="s">
        <v>40</v>
      </c>
      <c r="G10" s="11" t="s">
        <v>41</v>
      </c>
      <c r="H10" s="12">
        <v>4536</v>
      </c>
      <c r="I10" s="12">
        <v>31</v>
      </c>
      <c r="J10" s="7">
        <f t="shared" si="0"/>
        <v>140616</v>
      </c>
      <c r="K10" s="7" t="s">
        <v>26</v>
      </c>
      <c r="L10" s="7" t="s">
        <v>36</v>
      </c>
      <c r="M10" s="12"/>
      <c r="N10" s="13">
        <v>43958</v>
      </c>
      <c r="O10" s="34">
        <f t="shared" si="1"/>
        <v>202005</v>
      </c>
      <c r="P10" s="13">
        <v>44104</v>
      </c>
      <c r="Q10" s="34">
        <f t="shared" si="2"/>
        <v>202009</v>
      </c>
      <c r="R10" s="11"/>
      <c r="S10" s="17" t="s">
        <v>28</v>
      </c>
      <c r="T10" s="17"/>
    </row>
    <row r="11" spans="1:22" x14ac:dyDescent="0.3">
      <c r="A11" s="15" t="s">
        <v>22</v>
      </c>
      <c r="B11" s="11">
        <v>11002748</v>
      </c>
      <c r="C11" s="11">
        <v>8755</v>
      </c>
      <c r="D11" s="5" t="s">
        <v>33</v>
      </c>
      <c r="E11" s="11">
        <v>10</v>
      </c>
      <c r="F11" s="11" t="s">
        <v>40</v>
      </c>
      <c r="G11" s="11" t="s">
        <v>41</v>
      </c>
      <c r="H11" s="12">
        <v>4536</v>
      </c>
      <c r="I11" s="12">
        <v>31</v>
      </c>
      <c r="J11" s="7">
        <f t="shared" si="0"/>
        <v>140616</v>
      </c>
      <c r="K11" s="7" t="s">
        <v>26</v>
      </c>
      <c r="L11" s="7" t="s">
        <v>36</v>
      </c>
      <c r="M11" s="12"/>
      <c r="N11" s="13">
        <v>43994</v>
      </c>
      <c r="O11" s="34">
        <f t="shared" si="1"/>
        <v>202006</v>
      </c>
      <c r="P11" s="13">
        <v>44104</v>
      </c>
      <c r="Q11" s="34">
        <f t="shared" si="2"/>
        <v>202009</v>
      </c>
      <c r="R11" s="11"/>
      <c r="S11" s="17" t="s">
        <v>28</v>
      </c>
      <c r="T11" s="17"/>
    </row>
    <row r="12" spans="1:22" x14ac:dyDescent="0.3">
      <c r="A12" s="15" t="s">
        <v>22</v>
      </c>
      <c r="B12" s="11">
        <v>11002908</v>
      </c>
      <c r="C12" s="11">
        <v>8866</v>
      </c>
      <c r="D12" s="5" t="s">
        <v>33</v>
      </c>
      <c r="E12" s="11">
        <v>10</v>
      </c>
      <c r="F12" s="11" t="s">
        <v>38</v>
      </c>
      <c r="G12" s="11" t="s">
        <v>39</v>
      </c>
      <c r="H12" s="12">
        <v>6804</v>
      </c>
      <c r="I12" s="12">
        <v>31</v>
      </c>
      <c r="J12" s="7">
        <f t="shared" si="0"/>
        <v>210924</v>
      </c>
      <c r="K12" s="12" t="s">
        <v>26</v>
      </c>
      <c r="L12" s="7" t="s">
        <v>36</v>
      </c>
      <c r="M12" s="12"/>
      <c r="N12" s="13">
        <v>44001</v>
      </c>
      <c r="O12" s="34">
        <f t="shared" si="1"/>
        <v>202006</v>
      </c>
      <c r="P12" s="13">
        <v>44104</v>
      </c>
      <c r="Q12" s="34">
        <f t="shared" si="2"/>
        <v>202009</v>
      </c>
      <c r="R12" s="11"/>
      <c r="S12" s="17" t="s">
        <v>28</v>
      </c>
      <c r="T12" s="17"/>
    </row>
    <row r="13" spans="1:22" x14ac:dyDescent="0.3">
      <c r="A13" s="15" t="s">
        <v>22</v>
      </c>
      <c r="B13" s="11">
        <v>11002926</v>
      </c>
      <c r="C13" s="11" t="s">
        <v>42</v>
      </c>
      <c r="D13" s="5" t="s">
        <v>33</v>
      </c>
      <c r="E13" s="11">
        <v>10</v>
      </c>
      <c r="F13" s="11" t="s">
        <v>40</v>
      </c>
      <c r="G13" s="11" t="s">
        <v>41</v>
      </c>
      <c r="H13" s="12">
        <v>6804</v>
      </c>
      <c r="I13" s="12">
        <v>31</v>
      </c>
      <c r="J13" s="7">
        <f t="shared" si="0"/>
        <v>210924</v>
      </c>
      <c r="K13" s="12" t="s">
        <v>26</v>
      </c>
      <c r="L13" s="7" t="s">
        <v>27</v>
      </c>
      <c r="M13" s="12"/>
      <c r="N13" s="13">
        <v>44015</v>
      </c>
      <c r="O13" s="34">
        <f t="shared" si="1"/>
        <v>202007</v>
      </c>
      <c r="P13" s="13">
        <v>44232</v>
      </c>
      <c r="Q13" s="34">
        <f t="shared" si="2"/>
        <v>202102</v>
      </c>
      <c r="R13" s="11"/>
      <c r="S13" s="17" t="s">
        <v>28</v>
      </c>
      <c r="T13" s="17"/>
    </row>
    <row r="14" spans="1:22" x14ac:dyDescent="0.3">
      <c r="A14" s="15" t="s">
        <v>22</v>
      </c>
      <c r="B14" s="11">
        <v>11002935</v>
      </c>
      <c r="C14" s="11">
        <v>8978</v>
      </c>
      <c r="D14" s="5" t="s">
        <v>33</v>
      </c>
      <c r="E14" s="11">
        <v>10</v>
      </c>
      <c r="F14" s="11" t="s">
        <v>38</v>
      </c>
      <c r="G14" s="11" t="s">
        <v>39</v>
      </c>
      <c r="H14" s="12">
        <v>3629</v>
      </c>
      <c r="I14" s="12">
        <v>31</v>
      </c>
      <c r="J14" s="7">
        <f t="shared" si="0"/>
        <v>112499</v>
      </c>
      <c r="K14" s="12" t="s">
        <v>26</v>
      </c>
      <c r="L14" s="7" t="s">
        <v>43</v>
      </c>
      <c r="M14" s="12"/>
      <c r="N14" s="13">
        <v>44015</v>
      </c>
      <c r="O14" s="34">
        <f t="shared" si="1"/>
        <v>202007</v>
      </c>
      <c r="P14" s="13">
        <v>44232</v>
      </c>
      <c r="Q14" s="34">
        <f t="shared" si="2"/>
        <v>202102</v>
      </c>
      <c r="R14" s="11"/>
      <c r="S14" s="17" t="s">
        <v>28</v>
      </c>
      <c r="T14" s="17"/>
    </row>
    <row r="15" spans="1:22" x14ac:dyDescent="0.3">
      <c r="A15" s="15" t="s">
        <v>22</v>
      </c>
      <c r="B15" s="11">
        <v>11002936</v>
      </c>
      <c r="C15" s="11">
        <v>8984</v>
      </c>
      <c r="D15" s="5" t="s">
        <v>33</v>
      </c>
      <c r="E15" s="11">
        <v>10</v>
      </c>
      <c r="F15" s="11" t="s">
        <v>34</v>
      </c>
      <c r="G15" s="11" t="s">
        <v>35</v>
      </c>
      <c r="H15" s="12">
        <v>3629</v>
      </c>
      <c r="I15" s="12">
        <v>31</v>
      </c>
      <c r="J15" s="7">
        <f t="shared" si="0"/>
        <v>112499</v>
      </c>
      <c r="K15" s="12" t="s">
        <v>26</v>
      </c>
      <c r="L15" s="7" t="s">
        <v>43</v>
      </c>
      <c r="M15" s="12"/>
      <c r="N15" s="13">
        <v>44015</v>
      </c>
      <c r="O15" s="34">
        <f t="shared" si="1"/>
        <v>202007</v>
      </c>
      <c r="P15" s="13">
        <v>44232</v>
      </c>
      <c r="Q15" s="34">
        <f t="shared" si="2"/>
        <v>202102</v>
      </c>
      <c r="R15" s="11"/>
      <c r="S15" s="17" t="s">
        <v>28</v>
      </c>
      <c r="T15" s="17"/>
    </row>
    <row r="16" spans="1:22" x14ac:dyDescent="0.3">
      <c r="A16" s="15" t="s">
        <v>22</v>
      </c>
      <c r="B16" s="11">
        <v>11002973</v>
      </c>
      <c r="C16" s="11">
        <v>9009</v>
      </c>
      <c r="D16" s="5" t="s">
        <v>33</v>
      </c>
      <c r="E16" s="11">
        <v>10</v>
      </c>
      <c r="F16" s="11" t="s">
        <v>38</v>
      </c>
      <c r="G16" s="11" t="s">
        <v>39</v>
      </c>
      <c r="H16" s="12">
        <v>5444</v>
      </c>
      <c r="I16" s="12">
        <v>31</v>
      </c>
      <c r="J16" s="7">
        <f t="shared" si="0"/>
        <v>168764</v>
      </c>
      <c r="K16" s="12" t="s">
        <v>26</v>
      </c>
      <c r="L16" s="7" t="s">
        <v>43</v>
      </c>
      <c r="M16" s="12"/>
      <c r="N16" s="13">
        <v>44022</v>
      </c>
      <c r="O16" s="34">
        <f t="shared" si="1"/>
        <v>202007</v>
      </c>
      <c r="P16" s="13">
        <v>44232</v>
      </c>
      <c r="Q16" s="34">
        <f t="shared" si="2"/>
        <v>202102</v>
      </c>
      <c r="R16" s="11"/>
      <c r="S16" s="17" t="s">
        <v>28</v>
      </c>
      <c r="T16" s="17"/>
    </row>
    <row r="17" spans="1:22" x14ac:dyDescent="0.3">
      <c r="A17" s="15" t="s">
        <v>22</v>
      </c>
      <c r="B17" s="11">
        <v>11002984</v>
      </c>
      <c r="C17" s="11">
        <v>9010</v>
      </c>
      <c r="D17" s="5" t="s">
        <v>33</v>
      </c>
      <c r="E17" s="11">
        <v>10</v>
      </c>
      <c r="F17" s="11" t="s">
        <v>38</v>
      </c>
      <c r="G17" s="11" t="s">
        <v>39</v>
      </c>
      <c r="H17" s="12">
        <v>6804</v>
      </c>
      <c r="I17" s="12">
        <v>31</v>
      </c>
      <c r="J17" s="7">
        <f t="shared" si="0"/>
        <v>210924</v>
      </c>
      <c r="K17" s="12" t="s">
        <v>26</v>
      </c>
      <c r="L17" s="7" t="s">
        <v>43</v>
      </c>
      <c r="M17" s="12"/>
      <c r="N17" s="13">
        <v>44050</v>
      </c>
      <c r="O17" s="34">
        <f t="shared" si="1"/>
        <v>202008</v>
      </c>
      <c r="P17" s="13">
        <v>44232</v>
      </c>
      <c r="Q17" s="34">
        <f t="shared" si="2"/>
        <v>202102</v>
      </c>
      <c r="R17" s="11"/>
      <c r="S17" s="17" t="s">
        <v>28</v>
      </c>
      <c r="T17" s="17"/>
    </row>
    <row r="18" spans="1:22" x14ac:dyDescent="0.3">
      <c r="A18" s="15" t="s">
        <v>22</v>
      </c>
      <c r="B18" s="11">
        <v>11002985</v>
      </c>
      <c r="C18" s="11">
        <v>9014</v>
      </c>
      <c r="D18" s="5" t="s">
        <v>33</v>
      </c>
      <c r="E18" s="11">
        <v>10</v>
      </c>
      <c r="F18" s="11" t="s">
        <v>44</v>
      </c>
      <c r="G18" s="11" t="s">
        <v>45</v>
      </c>
      <c r="H18" s="12">
        <v>6804</v>
      </c>
      <c r="I18" s="12">
        <v>32</v>
      </c>
      <c r="J18" s="7">
        <f t="shared" si="0"/>
        <v>217728</v>
      </c>
      <c r="K18" s="12" t="s">
        <v>26</v>
      </c>
      <c r="L18" s="7" t="s">
        <v>43</v>
      </c>
      <c r="M18" s="12"/>
      <c r="N18" s="13">
        <v>44050</v>
      </c>
      <c r="O18" s="34">
        <f t="shared" si="1"/>
        <v>202008</v>
      </c>
      <c r="P18" s="13">
        <v>44232</v>
      </c>
      <c r="Q18" s="34">
        <f t="shared" si="2"/>
        <v>202102</v>
      </c>
      <c r="R18" s="11"/>
      <c r="S18" s="17" t="s">
        <v>28</v>
      </c>
      <c r="T18" s="17"/>
    </row>
    <row r="19" spans="1:22" x14ac:dyDescent="0.3">
      <c r="A19" s="15" t="s">
        <v>46</v>
      </c>
      <c r="B19" s="5">
        <v>11002605</v>
      </c>
      <c r="C19" s="5" t="s">
        <v>47</v>
      </c>
      <c r="D19" s="5" t="s">
        <v>48</v>
      </c>
      <c r="E19" s="5">
        <v>1</v>
      </c>
      <c r="F19" s="4" t="s">
        <v>49</v>
      </c>
      <c r="G19" s="4" t="s">
        <v>50</v>
      </c>
      <c r="H19" s="6">
        <v>3744</v>
      </c>
      <c r="I19" s="6" t="s">
        <v>51</v>
      </c>
      <c r="J19" s="6" t="s">
        <v>52</v>
      </c>
      <c r="K19" s="12" t="s">
        <v>53</v>
      </c>
      <c r="L19" s="7"/>
      <c r="M19" s="7"/>
      <c r="N19" s="8">
        <v>43965</v>
      </c>
      <c r="O19" s="34">
        <f t="shared" si="1"/>
        <v>202005</v>
      </c>
      <c r="P19" s="4"/>
      <c r="Q19" s="34"/>
      <c r="R19" s="5" t="s">
        <v>54</v>
      </c>
      <c r="S19" s="17" t="s">
        <v>28</v>
      </c>
      <c r="T19" s="17" t="s">
        <v>55</v>
      </c>
      <c r="U19" s="4" t="s">
        <v>56</v>
      </c>
      <c r="V19" s="177"/>
    </row>
    <row r="20" spans="1:22" x14ac:dyDescent="0.3">
      <c r="A20" s="15" t="s">
        <v>46</v>
      </c>
      <c r="B20" s="5">
        <v>11002952</v>
      </c>
      <c r="C20" s="5" t="s">
        <v>57</v>
      </c>
      <c r="D20" s="5" t="s">
        <v>48</v>
      </c>
      <c r="E20" s="5">
        <v>1</v>
      </c>
      <c r="F20" s="4" t="s">
        <v>49</v>
      </c>
      <c r="G20" s="4" t="s">
        <v>50</v>
      </c>
      <c r="H20" s="6">
        <v>3744</v>
      </c>
      <c r="I20" s="6" t="s">
        <v>51</v>
      </c>
      <c r="J20" s="6" t="s">
        <v>52</v>
      </c>
      <c r="K20" s="12" t="s">
        <v>53</v>
      </c>
      <c r="L20" s="7"/>
      <c r="M20" s="7"/>
      <c r="N20" s="8">
        <v>44021</v>
      </c>
      <c r="O20" s="34">
        <f t="shared" si="1"/>
        <v>202007</v>
      </c>
      <c r="P20" s="4"/>
      <c r="Q20" s="34"/>
      <c r="R20" s="5" t="s">
        <v>54</v>
      </c>
      <c r="S20" s="17" t="s">
        <v>28</v>
      </c>
      <c r="T20" s="17" t="s">
        <v>55</v>
      </c>
      <c r="U20" s="4" t="s">
        <v>56</v>
      </c>
      <c r="V20" s="177"/>
    </row>
    <row r="21" spans="1:22" ht="28.8" x14ac:dyDescent="0.3">
      <c r="A21" s="156" t="s">
        <v>46</v>
      </c>
      <c r="B21" s="159"/>
      <c r="C21" s="163" t="s">
        <v>85</v>
      </c>
      <c r="D21" s="166" t="s">
        <v>48</v>
      </c>
      <c r="E21" s="162">
        <v>1</v>
      </c>
      <c r="F21" s="163" t="s">
        <v>49</v>
      </c>
      <c r="G21" s="171" t="s">
        <v>59</v>
      </c>
      <c r="H21" s="162">
        <v>3744</v>
      </c>
      <c r="I21" s="162"/>
      <c r="J21" s="166"/>
      <c r="K21" s="178" t="s">
        <v>26</v>
      </c>
      <c r="L21" s="166"/>
      <c r="M21" s="182"/>
      <c r="N21" s="187">
        <v>43979</v>
      </c>
      <c r="O21" s="188" t="str">
        <f>YEAR(N21)&amp;"-"&amp;TEXT(MONTH(N21),"00")</f>
        <v>2020-05</v>
      </c>
      <c r="P21" s="190">
        <v>44014</v>
      </c>
      <c r="Q21" s="188" t="str">
        <f>YEAR(P21)&amp;"-"&amp;TEXT(MONTH(P21),"00")</f>
        <v>2020-07</v>
      </c>
      <c r="R21" s="166"/>
      <c r="S21" s="192" t="s">
        <v>28</v>
      </c>
      <c r="T21" s="193"/>
      <c r="U21" s="203" t="s">
        <v>86</v>
      </c>
      <c r="V21" s="205" t="s">
        <v>83</v>
      </c>
    </row>
    <row r="22" spans="1:22" x14ac:dyDescent="0.3">
      <c r="A22" s="15" t="s">
        <v>46</v>
      </c>
      <c r="B22" s="5">
        <v>11002818</v>
      </c>
      <c r="C22" s="5" t="s">
        <v>64</v>
      </c>
      <c r="D22" s="5" t="s">
        <v>48</v>
      </c>
      <c r="E22" s="5">
        <v>1</v>
      </c>
      <c r="F22" s="4" t="s">
        <v>65</v>
      </c>
      <c r="G22" s="4" t="s">
        <v>66</v>
      </c>
      <c r="H22" s="4">
        <v>2750</v>
      </c>
      <c r="I22" s="4" t="s">
        <v>67</v>
      </c>
      <c r="J22" s="4" t="s">
        <v>68</v>
      </c>
      <c r="K22" s="12" t="s">
        <v>69</v>
      </c>
      <c r="L22" s="7"/>
      <c r="M22" s="7"/>
      <c r="N22" s="8">
        <v>44105</v>
      </c>
      <c r="O22" s="34">
        <f>YEAR(N22)*100+MONTH(N22)</f>
        <v>202010</v>
      </c>
      <c r="P22" s="8">
        <v>44161</v>
      </c>
      <c r="Q22" s="34">
        <f>YEAR(P22)*100+MONTH(P22)</f>
        <v>202011</v>
      </c>
      <c r="R22" s="5" t="s">
        <v>54</v>
      </c>
      <c r="S22" s="17" t="s">
        <v>28</v>
      </c>
      <c r="T22" s="17" t="s">
        <v>55</v>
      </c>
      <c r="U22" s="4" t="s">
        <v>56</v>
      </c>
      <c r="V22" s="177"/>
    </row>
    <row r="23" spans="1:22" ht="28.8" x14ac:dyDescent="0.3">
      <c r="A23" s="156" t="s">
        <v>46</v>
      </c>
      <c r="B23" s="159"/>
      <c r="C23" s="220" t="s">
        <v>184</v>
      </c>
      <c r="D23" s="166" t="s">
        <v>48</v>
      </c>
      <c r="E23" s="173">
        <v>1</v>
      </c>
      <c r="F23" s="171" t="s">
        <v>49</v>
      </c>
      <c r="G23" s="171" t="s">
        <v>59</v>
      </c>
      <c r="H23" s="173">
        <v>3744</v>
      </c>
      <c r="I23" s="173"/>
      <c r="J23" s="166"/>
      <c r="K23" s="180" t="s">
        <v>26</v>
      </c>
      <c r="L23" s="166"/>
      <c r="M23" s="182"/>
      <c r="N23" s="187">
        <v>43986</v>
      </c>
      <c r="O23" s="188" t="str">
        <f>YEAR(N23)&amp;"-"&amp;TEXT(MONTH(N23),"00")</f>
        <v>2020-06</v>
      </c>
      <c r="P23" s="190">
        <v>44021</v>
      </c>
      <c r="Q23" s="188" t="str">
        <f>YEAR(P23)&amp;"-"&amp;TEXT(MONTH(P23),"00")</f>
        <v>2020-07</v>
      </c>
      <c r="R23" s="166"/>
      <c r="S23" s="192" t="s">
        <v>28</v>
      </c>
      <c r="T23" s="193"/>
      <c r="U23" s="203" t="s">
        <v>185</v>
      </c>
      <c r="V23" s="205" t="s">
        <v>83</v>
      </c>
    </row>
    <row r="24" spans="1:22" ht="28.8" x14ac:dyDescent="0.3">
      <c r="A24" s="156" t="s">
        <v>46</v>
      </c>
      <c r="B24" s="159"/>
      <c r="C24" s="168" t="s">
        <v>221</v>
      </c>
      <c r="D24" s="166" t="s">
        <v>48</v>
      </c>
      <c r="E24" s="173">
        <v>1</v>
      </c>
      <c r="F24" s="222" t="s">
        <v>160</v>
      </c>
      <c r="G24" s="171" t="s">
        <v>161</v>
      </c>
      <c r="H24" s="173">
        <v>5500</v>
      </c>
      <c r="I24" s="173"/>
      <c r="J24" s="166"/>
      <c r="K24" s="180" t="s">
        <v>26</v>
      </c>
      <c r="L24" s="166"/>
      <c r="M24" s="182"/>
      <c r="N24" s="187">
        <v>43986</v>
      </c>
      <c r="O24" s="188" t="str">
        <f>YEAR(N24)&amp;"-"&amp;TEXT(MONTH(N24),"00")</f>
        <v>2020-06</v>
      </c>
      <c r="P24" s="190">
        <v>44294</v>
      </c>
      <c r="Q24" s="188" t="str">
        <f>YEAR(P24)&amp;"-"&amp;TEXT(MONTH(P24),"00")</f>
        <v>2021-04</v>
      </c>
      <c r="R24" s="166"/>
      <c r="S24" s="192" t="s">
        <v>28</v>
      </c>
      <c r="T24" s="193"/>
      <c r="U24" s="203" t="s">
        <v>222</v>
      </c>
      <c r="V24" s="205" t="s">
        <v>83</v>
      </c>
    </row>
    <row r="25" spans="1:22" x14ac:dyDescent="0.3">
      <c r="A25" s="15" t="s">
        <v>46</v>
      </c>
      <c r="B25" s="5">
        <v>11002922</v>
      </c>
      <c r="C25" s="5" t="s">
        <v>75</v>
      </c>
      <c r="D25" s="5" t="s">
        <v>48</v>
      </c>
      <c r="E25" s="5">
        <v>1</v>
      </c>
      <c r="F25" s="4" t="s">
        <v>49</v>
      </c>
      <c r="G25" s="4" t="s">
        <v>50</v>
      </c>
      <c r="H25" s="4">
        <v>3744</v>
      </c>
      <c r="I25" s="4" t="s">
        <v>51</v>
      </c>
      <c r="J25" s="4" t="s">
        <v>52</v>
      </c>
      <c r="K25" s="7" t="s">
        <v>53</v>
      </c>
      <c r="L25" s="5"/>
      <c r="M25" s="5"/>
      <c r="N25" s="8">
        <v>43860</v>
      </c>
      <c r="O25" s="34">
        <f>YEAR(N25)*100+MONTH(N25)</f>
        <v>202001</v>
      </c>
      <c r="P25" s="4"/>
      <c r="Q25" s="34"/>
      <c r="R25" s="5" t="s">
        <v>54</v>
      </c>
      <c r="S25" s="17" t="s">
        <v>28</v>
      </c>
      <c r="T25" s="17" t="s">
        <v>55</v>
      </c>
      <c r="U25" s="4" t="s">
        <v>56</v>
      </c>
      <c r="V25" s="177"/>
    </row>
    <row r="26" spans="1:22" ht="100.8" x14ac:dyDescent="0.3">
      <c r="A26" s="156" t="s">
        <v>46</v>
      </c>
      <c r="B26" s="159"/>
      <c r="C26" s="168" t="s">
        <v>172</v>
      </c>
      <c r="D26" s="166" t="s">
        <v>48</v>
      </c>
      <c r="E26" s="168">
        <v>1</v>
      </c>
      <c r="F26" s="171" t="s">
        <v>173</v>
      </c>
      <c r="G26" s="171" t="s">
        <v>174</v>
      </c>
      <c r="H26" s="156">
        <v>794</v>
      </c>
      <c r="I26" s="224"/>
      <c r="J26" s="166"/>
      <c r="K26" s="178" t="s">
        <v>26</v>
      </c>
      <c r="L26" s="166"/>
      <c r="M26" s="182"/>
      <c r="N26" s="225">
        <v>44000</v>
      </c>
      <c r="O26" s="188" t="str">
        <f t="shared" ref="O26:O32" si="3">YEAR(N26)&amp;"-"&amp;TEXT(MONTH(N26),"00")</f>
        <v>2020-06</v>
      </c>
      <c r="P26" s="190">
        <v>44350</v>
      </c>
      <c r="Q26" s="188" t="str">
        <f t="shared" ref="Q26:Q32" si="4">YEAR(P26)&amp;"-"&amp;TEXT(MONTH(P26),"00")</f>
        <v>2021-06</v>
      </c>
      <c r="R26" s="166"/>
      <c r="S26" s="192" t="s">
        <v>28</v>
      </c>
      <c r="T26" s="193"/>
      <c r="U26" s="200" t="s">
        <v>178</v>
      </c>
      <c r="V26" s="205" t="s">
        <v>179</v>
      </c>
    </row>
    <row r="27" spans="1:22" ht="28.8" x14ac:dyDescent="0.3">
      <c r="A27" s="156" t="s">
        <v>46</v>
      </c>
      <c r="B27" s="159"/>
      <c r="C27" s="219" t="s">
        <v>186</v>
      </c>
      <c r="D27" s="166" t="s">
        <v>48</v>
      </c>
      <c r="E27" s="173">
        <v>1</v>
      </c>
      <c r="F27" s="171" t="s">
        <v>49</v>
      </c>
      <c r="G27" s="171" t="s">
        <v>59</v>
      </c>
      <c r="H27" s="173">
        <v>3744</v>
      </c>
      <c r="I27" s="173"/>
      <c r="J27" s="166"/>
      <c r="K27" s="180" t="s">
        <v>26</v>
      </c>
      <c r="L27" s="166"/>
      <c r="M27" s="182"/>
      <c r="N27" s="187">
        <v>44007</v>
      </c>
      <c r="O27" s="188" t="str">
        <f t="shared" si="3"/>
        <v>2020-06</v>
      </c>
      <c r="P27" s="190">
        <v>44084</v>
      </c>
      <c r="Q27" s="188" t="str">
        <f t="shared" si="4"/>
        <v>2020-09</v>
      </c>
      <c r="R27" s="166"/>
      <c r="S27" s="192" t="s">
        <v>28</v>
      </c>
      <c r="T27" s="193"/>
      <c r="U27" s="203" t="s">
        <v>187</v>
      </c>
      <c r="V27" s="205" t="s">
        <v>83</v>
      </c>
    </row>
    <row r="28" spans="1:22" ht="28.8" x14ac:dyDescent="0.3">
      <c r="A28" s="156" t="s">
        <v>46</v>
      </c>
      <c r="B28" s="159"/>
      <c r="C28" s="168" t="s">
        <v>204</v>
      </c>
      <c r="D28" s="166" t="s">
        <v>48</v>
      </c>
      <c r="E28" s="162">
        <v>1</v>
      </c>
      <c r="F28" s="163" t="s">
        <v>205</v>
      </c>
      <c r="G28" s="171" t="s">
        <v>206</v>
      </c>
      <c r="H28" s="162">
        <v>5500</v>
      </c>
      <c r="I28" s="162"/>
      <c r="J28" s="166"/>
      <c r="K28" s="180" t="s">
        <v>26</v>
      </c>
      <c r="L28" s="166"/>
      <c r="M28" s="182"/>
      <c r="N28" s="184">
        <v>44007</v>
      </c>
      <c r="O28" s="188" t="str">
        <f t="shared" si="3"/>
        <v>2020-06</v>
      </c>
      <c r="P28" s="190">
        <v>44266</v>
      </c>
      <c r="Q28" s="188" t="str">
        <f t="shared" si="4"/>
        <v>2021-03</v>
      </c>
      <c r="R28" s="166"/>
      <c r="S28" s="192" t="s">
        <v>28</v>
      </c>
      <c r="T28" s="193"/>
      <c r="U28" s="213" t="s">
        <v>207</v>
      </c>
      <c r="V28" s="205" t="s">
        <v>83</v>
      </c>
    </row>
    <row r="29" spans="1:22" ht="43.2" x14ac:dyDescent="0.3">
      <c r="A29" s="156" t="s">
        <v>46</v>
      </c>
      <c r="B29" s="159"/>
      <c r="C29" s="219" t="s">
        <v>223</v>
      </c>
      <c r="D29" s="166" t="s">
        <v>48</v>
      </c>
      <c r="E29" s="173">
        <v>1</v>
      </c>
      <c r="F29" s="163" t="s">
        <v>77</v>
      </c>
      <c r="G29" s="171" t="s">
        <v>78</v>
      </c>
      <c r="H29" s="162">
        <v>5500</v>
      </c>
      <c r="I29" s="175"/>
      <c r="J29" s="166"/>
      <c r="K29" s="180" t="s">
        <v>26</v>
      </c>
      <c r="L29" s="166"/>
      <c r="M29" s="182"/>
      <c r="N29" s="184">
        <v>44007</v>
      </c>
      <c r="O29" s="188" t="str">
        <f t="shared" si="3"/>
        <v>2020-06</v>
      </c>
      <c r="P29" s="190">
        <v>44006</v>
      </c>
      <c r="Q29" s="188" t="str">
        <f t="shared" si="4"/>
        <v>2020-06</v>
      </c>
      <c r="R29" s="166"/>
      <c r="S29" s="192" t="s">
        <v>28</v>
      </c>
      <c r="T29" s="193"/>
      <c r="U29" s="202" t="s">
        <v>224</v>
      </c>
      <c r="V29" s="205" t="s">
        <v>115</v>
      </c>
    </row>
    <row r="30" spans="1:22" ht="28.8" x14ac:dyDescent="0.3">
      <c r="A30" s="156" t="s">
        <v>46</v>
      </c>
      <c r="B30" s="159"/>
      <c r="C30" s="168" t="s">
        <v>239</v>
      </c>
      <c r="D30" s="166" t="s">
        <v>48</v>
      </c>
      <c r="E30" s="173">
        <v>1</v>
      </c>
      <c r="F30" s="171" t="s">
        <v>149</v>
      </c>
      <c r="G30" s="163" t="s">
        <v>150</v>
      </c>
      <c r="H30" s="162">
        <v>5500</v>
      </c>
      <c r="I30" s="162"/>
      <c r="J30" s="166"/>
      <c r="K30" s="180" t="s">
        <v>26</v>
      </c>
      <c r="L30" s="166"/>
      <c r="M30" s="182"/>
      <c r="N30" s="184">
        <v>44007</v>
      </c>
      <c r="O30" s="188" t="str">
        <f t="shared" si="3"/>
        <v>2020-06</v>
      </c>
      <c r="P30" s="190">
        <v>44119</v>
      </c>
      <c r="Q30" s="188" t="str">
        <f t="shared" si="4"/>
        <v>2020-10</v>
      </c>
      <c r="R30" s="166"/>
      <c r="S30" s="192" t="s">
        <v>28</v>
      </c>
      <c r="T30" s="193"/>
      <c r="U30" s="196" t="s">
        <v>240</v>
      </c>
      <c r="V30" s="205" t="s">
        <v>83</v>
      </c>
    </row>
    <row r="31" spans="1:22" ht="28.8" x14ac:dyDescent="0.3">
      <c r="A31" s="156" t="s">
        <v>46</v>
      </c>
      <c r="B31" s="159"/>
      <c r="C31" s="168" t="s">
        <v>190</v>
      </c>
      <c r="D31" s="166" t="s">
        <v>48</v>
      </c>
      <c r="E31" s="173">
        <v>1</v>
      </c>
      <c r="F31" s="171" t="s">
        <v>49</v>
      </c>
      <c r="G31" s="171" t="s">
        <v>59</v>
      </c>
      <c r="H31" s="173">
        <v>3744</v>
      </c>
      <c r="I31" s="173"/>
      <c r="J31" s="166"/>
      <c r="K31" s="180" t="s">
        <v>26</v>
      </c>
      <c r="L31" s="166"/>
      <c r="M31" s="182"/>
      <c r="N31" s="187">
        <v>44014</v>
      </c>
      <c r="O31" s="188" t="str">
        <f t="shared" si="3"/>
        <v>2020-07</v>
      </c>
      <c r="P31" s="190">
        <v>44084</v>
      </c>
      <c r="Q31" s="188" t="str">
        <f t="shared" si="4"/>
        <v>2020-09</v>
      </c>
      <c r="R31" s="166"/>
      <c r="S31" s="192" t="s">
        <v>28</v>
      </c>
      <c r="T31" s="193"/>
      <c r="U31" s="196" t="s">
        <v>191</v>
      </c>
      <c r="V31" s="205" t="s">
        <v>83</v>
      </c>
    </row>
    <row r="32" spans="1:22" ht="28.8" x14ac:dyDescent="0.3">
      <c r="A32" s="156" t="s">
        <v>46</v>
      </c>
      <c r="B32" s="159"/>
      <c r="C32" s="168" t="s">
        <v>243</v>
      </c>
      <c r="D32" s="166" t="s">
        <v>48</v>
      </c>
      <c r="E32" s="173">
        <v>1</v>
      </c>
      <c r="F32" s="163" t="s">
        <v>77</v>
      </c>
      <c r="G32" s="171" t="s">
        <v>78</v>
      </c>
      <c r="H32" s="162">
        <v>5500</v>
      </c>
      <c r="I32" s="173"/>
      <c r="J32" s="166"/>
      <c r="K32" s="180" t="s">
        <v>26</v>
      </c>
      <c r="L32" s="166"/>
      <c r="M32" s="182"/>
      <c r="N32" s="187">
        <v>44014</v>
      </c>
      <c r="O32" s="188" t="str">
        <f t="shared" si="3"/>
        <v>2020-07</v>
      </c>
      <c r="P32" s="190">
        <v>44105</v>
      </c>
      <c r="Q32" s="188" t="str">
        <f t="shared" si="4"/>
        <v>2020-10</v>
      </c>
      <c r="R32" s="166"/>
      <c r="S32" s="192" t="s">
        <v>28</v>
      </c>
      <c r="T32" s="193"/>
      <c r="U32" s="196" t="s">
        <v>244</v>
      </c>
      <c r="V32" s="205" t="s">
        <v>245</v>
      </c>
    </row>
    <row r="33" spans="1:22" x14ac:dyDescent="0.3">
      <c r="A33" s="15" t="s">
        <v>46</v>
      </c>
      <c r="B33" s="5">
        <v>11002949</v>
      </c>
      <c r="C33" s="5" t="s">
        <v>88</v>
      </c>
      <c r="D33" s="5" t="s">
        <v>48</v>
      </c>
      <c r="E33" s="5">
        <v>1</v>
      </c>
      <c r="F33" s="4" t="s">
        <v>89</v>
      </c>
      <c r="G33" s="4" t="s">
        <v>90</v>
      </c>
      <c r="H33" s="6">
        <v>5500</v>
      </c>
      <c r="I33" s="6" t="s">
        <v>51</v>
      </c>
      <c r="J33" s="6" t="s">
        <v>91</v>
      </c>
      <c r="K33" s="12" t="s">
        <v>53</v>
      </c>
      <c r="L33" s="7"/>
      <c r="M33" s="7"/>
      <c r="N33" s="8">
        <v>44014</v>
      </c>
      <c r="O33" s="34">
        <f>YEAR(N33)*100+MONTH(N33)</f>
        <v>202007</v>
      </c>
      <c r="P33" s="4"/>
      <c r="Q33" s="34"/>
      <c r="R33" s="5" t="s">
        <v>54</v>
      </c>
      <c r="S33" s="17" t="s">
        <v>28</v>
      </c>
      <c r="T33" s="17" t="s">
        <v>55</v>
      </c>
      <c r="U33" s="4" t="s">
        <v>56</v>
      </c>
      <c r="V33" s="177"/>
    </row>
    <row r="34" spans="1:22" ht="28.8" x14ac:dyDescent="0.3">
      <c r="A34" s="158" t="s">
        <v>46</v>
      </c>
      <c r="B34" s="161"/>
      <c r="C34" s="169" t="s">
        <v>208</v>
      </c>
      <c r="D34" s="167" t="s">
        <v>48</v>
      </c>
      <c r="E34" s="165">
        <v>1</v>
      </c>
      <c r="F34" s="164" t="s">
        <v>205</v>
      </c>
      <c r="G34" s="172" t="s">
        <v>206</v>
      </c>
      <c r="H34" s="165">
        <v>5500</v>
      </c>
      <c r="I34" s="165"/>
      <c r="J34" s="167"/>
      <c r="K34" s="180" t="s">
        <v>26</v>
      </c>
      <c r="L34" s="167"/>
      <c r="M34" s="183"/>
      <c r="N34" s="186">
        <v>44021</v>
      </c>
      <c r="O34" s="188" t="str">
        <f>YEAR(N34)&amp;"-"&amp;TEXT(MONTH(N34),"00")</f>
        <v>2020-07</v>
      </c>
      <c r="P34" s="191">
        <v>44266</v>
      </c>
      <c r="Q34" s="188" t="str">
        <f>YEAR(P34)&amp;"-"&amp;TEXT(MONTH(P34),"00")</f>
        <v>2021-03</v>
      </c>
      <c r="R34" s="167"/>
      <c r="S34" s="192" t="s">
        <v>28</v>
      </c>
      <c r="T34" s="193"/>
      <c r="U34" s="230" t="s">
        <v>209</v>
      </c>
      <c r="V34" s="205" t="s">
        <v>83</v>
      </c>
    </row>
    <row r="35" spans="1:22" x14ac:dyDescent="0.3">
      <c r="A35" s="15" t="s">
        <v>95</v>
      </c>
      <c r="B35" s="111">
        <v>11002562</v>
      </c>
      <c r="C35" s="5">
        <v>20594404</v>
      </c>
      <c r="D35" s="5" t="s">
        <v>96</v>
      </c>
      <c r="E35" s="5">
        <v>10</v>
      </c>
      <c r="F35" s="5" t="s">
        <v>97</v>
      </c>
      <c r="G35" s="5" t="s">
        <v>98</v>
      </c>
      <c r="H35" s="7">
        <v>7800</v>
      </c>
      <c r="I35" s="9">
        <v>32</v>
      </c>
      <c r="J35" s="9">
        <v>249600</v>
      </c>
      <c r="K35" s="110" t="s">
        <v>26</v>
      </c>
      <c r="L35" s="7"/>
      <c r="M35" s="7"/>
      <c r="N35" s="8">
        <v>43959</v>
      </c>
      <c r="O35" s="34">
        <f t="shared" ref="O35:O66" si="5">YEAR(N35)*100+MONTH(N35)</f>
        <v>202005</v>
      </c>
      <c r="P35" s="8">
        <v>43991</v>
      </c>
      <c r="Q35" s="34">
        <f t="shared" ref="Q35:Q61" si="6">YEAR(P35)*100+MONTH(P35)</f>
        <v>202006</v>
      </c>
      <c r="R35" s="5"/>
      <c r="S35" s="3" t="s">
        <v>28</v>
      </c>
      <c r="U35" s="5"/>
    </row>
    <row r="36" spans="1:22" x14ac:dyDescent="0.3">
      <c r="A36" s="105" t="s">
        <v>95</v>
      </c>
      <c r="B36" s="111">
        <v>11002556</v>
      </c>
      <c r="C36" s="106">
        <v>20594398</v>
      </c>
      <c r="D36" s="106" t="s">
        <v>96</v>
      </c>
      <c r="E36" s="106">
        <v>10</v>
      </c>
      <c r="F36" s="106" t="s">
        <v>99</v>
      </c>
      <c r="G36" s="106" t="s">
        <v>100</v>
      </c>
      <c r="H36" s="107">
        <v>5000</v>
      </c>
      <c r="I36" s="108">
        <v>34.6</v>
      </c>
      <c r="J36" s="9">
        <v>380600</v>
      </c>
      <c r="K36" s="110" t="s">
        <v>26</v>
      </c>
      <c r="L36" s="7"/>
      <c r="M36" s="7"/>
      <c r="N36" s="8">
        <v>43991</v>
      </c>
      <c r="O36" s="34">
        <f t="shared" si="5"/>
        <v>202006</v>
      </c>
      <c r="P36" s="8">
        <v>44013</v>
      </c>
      <c r="Q36" s="34">
        <f t="shared" si="6"/>
        <v>202007</v>
      </c>
      <c r="R36" s="5"/>
      <c r="S36" s="17" t="s">
        <v>28</v>
      </c>
      <c r="T36" s="17"/>
      <c r="U36" s="5"/>
    </row>
    <row r="37" spans="1:22" x14ac:dyDescent="0.3">
      <c r="A37" s="15" t="s">
        <v>95</v>
      </c>
      <c r="B37" s="111">
        <v>11002732</v>
      </c>
      <c r="C37" s="5">
        <v>20597258</v>
      </c>
      <c r="D37" s="5" t="s">
        <v>96</v>
      </c>
      <c r="E37" s="5">
        <v>10</v>
      </c>
      <c r="F37" s="5" t="s">
        <v>101</v>
      </c>
      <c r="G37" s="5" t="s">
        <v>102</v>
      </c>
      <c r="H37" s="7">
        <v>1200</v>
      </c>
      <c r="I37" s="9">
        <v>32</v>
      </c>
      <c r="J37" s="9">
        <v>38400</v>
      </c>
      <c r="K37" s="110" t="s">
        <v>26</v>
      </c>
      <c r="L37" s="7"/>
      <c r="M37" s="7"/>
      <c r="N37" s="8">
        <v>44022</v>
      </c>
      <c r="O37" s="34">
        <f t="shared" si="5"/>
        <v>202007</v>
      </c>
      <c r="P37" s="8">
        <v>44050</v>
      </c>
      <c r="Q37" s="34">
        <f t="shared" si="6"/>
        <v>202008</v>
      </c>
      <c r="R37" s="5"/>
      <c r="S37" s="17" t="s">
        <v>28</v>
      </c>
      <c r="T37" s="17"/>
      <c r="U37" s="5"/>
    </row>
    <row r="38" spans="1:22" x14ac:dyDescent="0.3">
      <c r="A38" s="15" t="s">
        <v>95</v>
      </c>
      <c r="B38" s="111">
        <v>11002729</v>
      </c>
      <c r="C38" s="5">
        <v>20597310</v>
      </c>
      <c r="D38" s="5" t="s">
        <v>96</v>
      </c>
      <c r="E38" s="5">
        <v>10</v>
      </c>
      <c r="F38" s="5" t="s">
        <v>103</v>
      </c>
      <c r="G38" s="5" t="s">
        <v>104</v>
      </c>
      <c r="H38" s="7">
        <v>2800</v>
      </c>
      <c r="I38" s="9">
        <v>35</v>
      </c>
      <c r="J38" s="9">
        <v>98000</v>
      </c>
      <c r="K38" s="110" t="s">
        <v>26</v>
      </c>
      <c r="L38" s="7"/>
      <c r="M38" s="7"/>
      <c r="N38" s="8">
        <v>44144</v>
      </c>
      <c r="O38" s="34">
        <f t="shared" si="5"/>
        <v>202011</v>
      </c>
      <c r="P38" s="8">
        <v>44209</v>
      </c>
      <c r="Q38" s="34">
        <f t="shared" si="6"/>
        <v>202101</v>
      </c>
      <c r="R38" s="5"/>
      <c r="S38" s="17" t="s">
        <v>28</v>
      </c>
      <c r="T38" s="17"/>
      <c r="U38" s="5"/>
    </row>
    <row r="39" spans="1:22" x14ac:dyDescent="0.3">
      <c r="A39" s="15" t="s">
        <v>95</v>
      </c>
      <c r="B39" s="111">
        <v>11002572</v>
      </c>
      <c r="C39" s="5">
        <v>20594413</v>
      </c>
      <c r="D39" s="5" t="s">
        <v>96</v>
      </c>
      <c r="E39" s="5">
        <v>10</v>
      </c>
      <c r="F39" s="5" t="s">
        <v>105</v>
      </c>
      <c r="G39" s="5" t="s">
        <v>106</v>
      </c>
      <c r="H39" s="112">
        <v>2075</v>
      </c>
      <c r="I39" s="9">
        <v>32.33</v>
      </c>
      <c r="J39" s="9">
        <v>67084.75</v>
      </c>
      <c r="K39" s="110" t="s">
        <v>26</v>
      </c>
      <c r="L39" s="7"/>
      <c r="M39" s="7"/>
      <c r="N39" s="8">
        <v>44078</v>
      </c>
      <c r="O39" s="34">
        <f t="shared" si="5"/>
        <v>202009</v>
      </c>
      <c r="P39" s="8">
        <v>44257</v>
      </c>
      <c r="Q39" s="34">
        <f t="shared" si="6"/>
        <v>202103</v>
      </c>
      <c r="R39" s="5"/>
      <c r="S39" s="3" t="s">
        <v>28</v>
      </c>
      <c r="U39" s="5"/>
    </row>
    <row r="40" spans="1:22" x14ac:dyDescent="0.3">
      <c r="A40" s="15" t="s">
        <v>95</v>
      </c>
      <c r="B40" s="111">
        <v>11002551</v>
      </c>
      <c r="C40" s="5">
        <v>20594393</v>
      </c>
      <c r="D40" s="5" t="s">
        <v>96</v>
      </c>
      <c r="E40" s="5">
        <v>10</v>
      </c>
      <c r="F40" s="5" t="s">
        <v>107</v>
      </c>
      <c r="G40" s="5" t="s">
        <v>108</v>
      </c>
      <c r="H40" s="7">
        <v>1800</v>
      </c>
      <c r="I40" s="9">
        <v>31</v>
      </c>
      <c r="J40" s="9">
        <v>55800</v>
      </c>
      <c r="K40" s="110" t="s">
        <v>26</v>
      </c>
      <c r="L40" s="7"/>
      <c r="M40" s="7"/>
      <c r="N40" s="8">
        <v>44082</v>
      </c>
      <c r="O40" s="34">
        <f t="shared" si="5"/>
        <v>202009</v>
      </c>
      <c r="P40" s="8">
        <v>44264</v>
      </c>
      <c r="Q40" s="34">
        <f t="shared" si="6"/>
        <v>202103</v>
      </c>
      <c r="R40" s="5"/>
      <c r="S40" s="17" t="s">
        <v>28</v>
      </c>
      <c r="T40" s="17"/>
      <c r="U40" s="5"/>
    </row>
    <row r="41" spans="1:22" x14ac:dyDescent="0.3">
      <c r="A41" s="15" t="s">
        <v>95</v>
      </c>
      <c r="B41" s="111">
        <v>11002736</v>
      </c>
      <c r="C41" s="5">
        <v>20597314</v>
      </c>
      <c r="D41" s="5" t="s">
        <v>96</v>
      </c>
      <c r="E41" s="5">
        <v>10</v>
      </c>
      <c r="F41" s="5" t="s">
        <v>107</v>
      </c>
      <c r="G41" s="5" t="s">
        <v>108</v>
      </c>
      <c r="H41" s="7">
        <v>2300</v>
      </c>
      <c r="I41" s="9">
        <v>31</v>
      </c>
      <c r="J41" s="9">
        <v>71300</v>
      </c>
      <c r="K41" s="110" t="s">
        <v>26</v>
      </c>
      <c r="L41" s="7"/>
      <c r="M41" s="7"/>
      <c r="N41" s="8">
        <v>44144</v>
      </c>
      <c r="O41" s="34">
        <f t="shared" si="5"/>
        <v>202011</v>
      </c>
      <c r="P41" s="8">
        <v>44264</v>
      </c>
      <c r="Q41" s="34">
        <f t="shared" si="6"/>
        <v>202103</v>
      </c>
      <c r="R41" s="5"/>
      <c r="S41" s="17" t="s">
        <v>28</v>
      </c>
      <c r="T41" s="17"/>
      <c r="U41" s="5"/>
    </row>
    <row r="42" spans="1:22" x14ac:dyDescent="0.3">
      <c r="A42" s="15" t="s">
        <v>95</v>
      </c>
      <c r="B42" s="111">
        <v>11002727</v>
      </c>
      <c r="C42" s="5">
        <v>20597308</v>
      </c>
      <c r="D42" s="5" t="s">
        <v>96</v>
      </c>
      <c r="E42" s="5">
        <v>10</v>
      </c>
      <c r="F42" s="5" t="s">
        <v>105</v>
      </c>
      <c r="G42" s="5" t="s">
        <v>106</v>
      </c>
      <c r="H42" s="7">
        <v>2080</v>
      </c>
      <c r="I42" s="9">
        <v>32.33</v>
      </c>
      <c r="J42" s="9">
        <v>67246.399999999994</v>
      </c>
      <c r="K42" s="110" t="s">
        <v>26</v>
      </c>
      <c r="L42" s="7"/>
      <c r="M42" s="7"/>
      <c r="N42" s="8">
        <v>44144</v>
      </c>
      <c r="O42" s="34">
        <f t="shared" si="5"/>
        <v>202011</v>
      </c>
      <c r="P42" s="8">
        <v>44274</v>
      </c>
      <c r="Q42" s="34">
        <f t="shared" si="6"/>
        <v>202103</v>
      </c>
      <c r="R42" s="5"/>
      <c r="S42" s="3" t="s">
        <v>28</v>
      </c>
      <c r="U42" s="5"/>
    </row>
    <row r="43" spans="1:22" x14ac:dyDescent="0.3">
      <c r="A43" s="15" t="s">
        <v>95</v>
      </c>
      <c r="B43" s="111">
        <v>11002558</v>
      </c>
      <c r="C43" s="5">
        <v>20594400</v>
      </c>
      <c r="D43" s="5" t="s">
        <v>96</v>
      </c>
      <c r="E43" s="5">
        <v>10</v>
      </c>
      <c r="F43" s="5" t="s">
        <v>99</v>
      </c>
      <c r="G43" s="5" t="s">
        <v>100</v>
      </c>
      <c r="H43" s="7">
        <v>5500</v>
      </c>
      <c r="I43" s="9">
        <v>34.6</v>
      </c>
      <c r="J43" s="9">
        <v>190300</v>
      </c>
      <c r="K43" s="110" t="s">
        <v>26</v>
      </c>
      <c r="L43" s="7"/>
      <c r="M43" s="7"/>
      <c r="N43" s="8">
        <v>44082</v>
      </c>
      <c r="O43" s="34">
        <f t="shared" si="5"/>
        <v>202009</v>
      </c>
      <c r="P43" s="8">
        <v>44295</v>
      </c>
      <c r="Q43" s="34">
        <f t="shared" si="6"/>
        <v>202104</v>
      </c>
      <c r="R43" s="5"/>
      <c r="S43" s="17" t="s">
        <v>28</v>
      </c>
      <c r="T43" s="17"/>
      <c r="U43" s="5"/>
    </row>
    <row r="44" spans="1:22" x14ac:dyDescent="0.3">
      <c r="A44" s="15" t="s">
        <v>95</v>
      </c>
      <c r="B44" s="111">
        <v>11002728</v>
      </c>
      <c r="C44" s="5">
        <v>20597309</v>
      </c>
      <c r="D44" s="5" t="s">
        <v>96</v>
      </c>
      <c r="E44" s="5">
        <v>10</v>
      </c>
      <c r="F44" s="5" t="s">
        <v>103</v>
      </c>
      <c r="G44" s="5" t="s">
        <v>104</v>
      </c>
      <c r="H44" s="7">
        <v>4500</v>
      </c>
      <c r="I44" s="9">
        <v>35</v>
      </c>
      <c r="J44" s="9">
        <v>157500</v>
      </c>
      <c r="K44" s="110" t="s">
        <v>26</v>
      </c>
      <c r="L44" s="7"/>
      <c r="M44" s="7"/>
      <c r="N44" s="8">
        <v>44144</v>
      </c>
      <c r="O44" s="34">
        <f t="shared" si="5"/>
        <v>202011</v>
      </c>
      <c r="P44" s="8">
        <v>44295</v>
      </c>
      <c r="Q44" s="34">
        <f t="shared" si="6"/>
        <v>202104</v>
      </c>
      <c r="R44" s="5"/>
      <c r="S44" s="17" t="s">
        <v>28</v>
      </c>
      <c r="T44" s="17"/>
      <c r="U44" s="5"/>
    </row>
    <row r="45" spans="1:22" x14ac:dyDescent="0.3">
      <c r="A45" s="15" t="s">
        <v>95</v>
      </c>
      <c r="B45" s="111">
        <v>11002733</v>
      </c>
      <c r="C45" s="5">
        <v>20597259</v>
      </c>
      <c r="D45" s="5" t="s">
        <v>96</v>
      </c>
      <c r="E45" s="5">
        <v>10</v>
      </c>
      <c r="F45" s="5" t="s">
        <v>101</v>
      </c>
      <c r="G45" s="5" t="s">
        <v>102</v>
      </c>
      <c r="H45" s="7">
        <v>1400</v>
      </c>
      <c r="I45" s="9">
        <v>32</v>
      </c>
      <c r="J45" s="9">
        <v>44800</v>
      </c>
      <c r="K45" s="110" t="s">
        <v>26</v>
      </c>
      <c r="L45" s="7"/>
      <c r="M45" s="7"/>
      <c r="N45" s="8">
        <v>44148</v>
      </c>
      <c r="O45" s="34">
        <f t="shared" si="5"/>
        <v>202011</v>
      </c>
      <c r="P45" s="8">
        <v>44295</v>
      </c>
      <c r="Q45" s="34">
        <f t="shared" si="6"/>
        <v>202104</v>
      </c>
      <c r="R45" s="5"/>
      <c r="S45" s="17" t="s">
        <v>28</v>
      </c>
      <c r="T45" s="17"/>
      <c r="U45" s="5"/>
    </row>
    <row r="46" spans="1:22" x14ac:dyDescent="0.3">
      <c r="A46" s="15" t="s">
        <v>95</v>
      </c>
      <c r="B46" s="111">
        <v>11002637</v>
      </c>
      <c r="C46" s="5">
        <v>20594401</v>
      </c>
      <c r="D46" s="5" t="s">
        <v>96</v>
      </c>
      <c r="E46" s="5">
        <v>10</v>
      </c>
      <c r="F46" s="5" t="s">
        <v>109</v>
      </c>
      <c r="G46" s="5" t="s">
        <v>110</v>
      </c>
      <c r="H46" s="7">
        <v>3112</v>
      </c>
      <c r="I46" s="9">
        <v>30.5</v>
      </c>
      <c r="J46" s="9">
        <f>+I46*H46</f>
        <v>94916</v>
      </c>
      <c r="K46" s="110" t="s">
        <v>26</v>
      </c>
      <c r="L46" s="7"/>
      <c r="M46" s="7"/>
      <c r="N46" s="8">
        <v>44083</v>
      </c>
      <c r="O46" s="34">
        <f t="shared" si="5"/>
        <v>202009</v>
      </c>
      <c r="P46" s="8">
        <v>44295</v>
      </c>
      <c r="Q46" s="34">
        <f t="shared" si="6"/>
        <v>202104</v>
      </c>
      <c r="R46" s="5"/>
      <c r="S46" s="3" t="s">
        <v>28</v>
      </c>
      <c r="U46" s="5"/>
    </row>
    <row r="47" spans="1:22" x14ac:dyDescent="0.3">
      <c r="A47" s="15" t="s">
        <v>95</v>
      </c>
      <c r="B47" s="111">
        <v>11002730</v>
      </c>
      <c r="C47" s="5">
        <v>20597311</v>
      </c>
      <c r="D47" s="5" t="s">
        <v>96</v>
      </c>
      <c r="E47" s="5">
        <v>10</v>
      </c>
      <c r="F47" s="5" t="s">
        <v>97</v>
      </c>
      <c r="G47" s="5" t="s">
        <v>98</v>
      </c>
      <c r="H47" s="7">
        <v>4800</v>
      </c>
      <c r="I47" s="9">
        <v>32</v>
      </c>
      <c r="J47" s="9">
        <f>+I47*H47</f>
        <v>153600</v>
      </c>
      <c r="K47" s="110" t="s">
        <v>26</v>
      </c>
      <c r="L47" s="7"/>
      <c r="M47" s="7"/>
      <c r="N47" s="8">
        <v>44111</v>
      </c>
      <c r="O47" s="34">
        <f t="shared" si="5"/>
        <v>202010</v>
      </c>
      <c r="P47" s="8">
        <v>44295</v>
      </c>
      <c r="Q47" s="34">
        <f t="shared" si="6"/>
        <v>202104</v>
      </c>
      <c r="R47" s="5"/>
      <c r="S47" s="3" t="s">
        <v>28</v>
      </c>
      <c r="U47" s="5"/>
    </row>
    <row r="48" spans="1:22" x14ac:dyDescent="0.3">
      <c r="A48" s="15" t="s">
        <v>95</v>
      </c>
      <c r="B48" s="111">
        <v>11002724</v>
      </c>
      <c r="C48" s="5">
        <v>20597260</v>
      </c>
      <c r="D48" s="5" t="s">
        <v>96</v>
      </c>
      <c r="E48" s="5">
        <v>10</v>
      </c>
      <c r="F48" s="5" t="s">
        <v>111</v>
      </c>
      <c r="G48" s="5" t="s">
        <v>112</v>
      </c>
      <c r="H48" s="7">
        <v>2380</v>
      </c>
      <c r="I48" s="9">
        <v>33.200000000000003</v>
      </c>
      <c r="J48" s="9">
        <f>+I48*H48</f>
        <v>79016</v>
      </c>
      <c r="K48" s="110" t="s">
        <v>26</v>
      </c>
      <c r="L48" s="7"/>
      <c r="M48" s="7"/>
      <c r="N48" s="8">
        <v>44085</v>
      </c>
      <c r="O48" s="34">
        <f t="shared" si="5"/>
        <v>202009</v>
      </c>
      <c r="P48" s="8">
        <v>44295</v>
      </c>
      <c r="Q48" s="34">
        <f t="shared" si="6"/>
        <v>202104</v>
      </c>
      <c r="R48" s="5"/>
      <c r="S48" s="3" t="s">
        <v>28</v>
      </c>
      <c r="U48" s="5"/>
    </row>
    <row r="49" spans="1:21" x14ac:dyDescent="0.3">
      <c r="A49" s="15" t="s">
        <v>95</v>
      </c>
      <c r="B49" s="111">
        <v>11002571</v>
      </c>
      <c r="C49" s="5">
        <v>20594412</v>
      </c>
      <c r="D49" s="5" t="s">
        <v>96</v>
      </c>
      <c r="E49" s="5">
        <v>10</v>
      </c>
      <c r="F49" s="5" t="s">
        <v>105</v>
      </c>
      <c r="G49" s="5" t="s">
        <v>106</v>
      </c>
      <c r="H49" s="7">
        <v>2490</v>
      </c>
      <c r="I49" s="9">
        <v>32.33</v>
      </c>
      <c r="J49" s="9">
        <v>80501.7</v>
      </c>
      <c r="K49" s="110" t="s">
        <v>26</v>
      </c>
      <c r="L49" s="7"/>
      <c r="M49" s="7"/>
      <c r="N49" s="8">
        <v>44180</v>
      </c>
      <c r="O49" s="34">
        <f t="shared" si="5"/>
        <v>202012</v>
      </c>
      <c r="P49" s="8">
        <v>44295</v>
      </c>
      <c r="Q49" s="34">
        <f t="shared" si="6"/>
        <v>202104</v>
      </c>
      <c r="R49" s="5"/>
      <c r="S49" s="3" t="s">
        <v>28</v>
      </c>
      <c r="U49" s="5"/>
    </row>
    <row r="50" spans="1:21" x14ac:dyDescent="0.3">
      <c r="A50" s="15" t="s">
        <v>95</v>
      </c>
      <c r="B50" s="111">
        <v>11002735</v>
      </c>
      <c r="C50" s="5">
        <v>20597313</v>
      </c>
      <c r="D50" s="5" t="s">
        <v>96</v>
      </c>
      <c r="E50" s="5">
        <v>10</v>
      </c>
      <c r="F50" s="5" t="s">
        <v>99</v>
      </c>
      <c r="G50" s="5" t="s">
        <v>100</v>
      </c>
      <c r="H50" s="7">
        <v>10000</v>
      </c>
      <c r="I50" s="9">
        <v>34.6</v>
      </c>
      <c r="J50" s="9">
        <v>346000</v>
      </c>
      <c r="K50" s="110" t="s">
        <v>26</v>
      </c>
      <c r="L50" s="7"/>
      <c r="M50" s="7"/>
      <c r="N50" s="8">
        <v>44144</v>
      </c>
      <c r="O50" s="34">
        <f t="shared" si="5"/>
        <v>202011</v>
      </c>
      <c r="P50" s="8">
        <v>44302</v>
      </c>
      <c r="Q50" s="34">
        <f t="shared" si="6"/>
        <v>202104</v>
      </c>
      <c r="R50" s="5"/>
      <c r="S50" s="17" t="s">
        <v>28</v>
      </c>
      <c r="T50" s="17"/>
      <c r="U50" s="5"/>
    </row>
    <row r="51" spans="1:21" x14ac:dyDescent="0.3">
      <c r="A51" s="15" t="s">
        <v>95</v>
      </c>
      <c r="B51" s="111">
        <v>11002731</v>
      </c>
      <c r="C51" s="5">
        <v>20597312</v>
      </c>
      <c r="D51" s="5" t="s">
        <v>96</v>
      </c>
      <c r="E51" s="5">
        <v>10</v>
      </c>
      <c r="F51" s="5" t="s">
        <v>97</v>
      </c>
      <c r="G51" s="5" t="s">
        <v>98</v>
      </c>
      <c r="H51" s="7">
        <v>2700</v>
      </c>
      <c r="I51" s="9">
        <v>32</v>
      </c>
      <c r="J51" s="9">
        <v>86400</v>
      </c>
      <c r="K51" s="110" t="s">
        <v>26</v>
      </c>
      <c r="L51" s="7"/>
      <c r="M51" s="7"/>
      <c r="N51" s="8">
        <v>44144</v>
      </c>
      <c r="O51" s="34">
        <f t="shared" si="5"/>
        <v>202011</v>
      </c>
      <c r="P51" s="8">
        <v>44302</v>
      </c>
      <c r="Q51" s="34">
        <f t="shared" si="6"/>
        <v>202104</v>
      </c>
      <c r="R51" s="5"/>
      <c r="S51" s="3" t="s">
        <v>28</v>
      </c>
      <c r="U51" s="5"/>
    </row>
    <row r="52" spans="1:21" x14ac:dyDescent="0.3">
      <c r="A52" s="15" t="s">
        <v>95</v>
      </c>
      <c r="B52" s="111">
        <v>11002725</v>
      </c>
      <c r="C52" s="5">
        <v>20597261</v>
      </c>
      <c r="D52" s="5" t="s">
        <v>96</v>
      </c>
      <c r="E52" s="5">
        <v>10</v>
      </c>
      <c r="F52" s="5" t="s">
        <v>111</v>
      </c>
      <c r="G52" s="5" t="s">
        <v>112</v>
      </c>
      <c r="H52" s="7">
        <v>2856</v>
      </c>
      <c r="I52" s="9">
        <v>33.200000000000003</v>
      </c>
      <c r="J52" s="9">
        <f>+I52*H52</f>
        <v>94819.200000000012</v>
      </c>
      <c r="K52" s="110" t="s">
        <v>26</v>
      </c>
      <c r="L52" s="7"/>
      <c r="M52" s="7"/>
      <c r="N52" s="8">
        <v>44144</v>
      </c>
      <c r="O52" s="34">
        <f t="shared" si="5"/>
        <v>202011</v>
      </c>
      <c r="P52" s="8">
        <v>44302</v>
      </c>
      <c r="Q52" s="34">
        <f t="shared" si="6"/>
        <v>202104</v>
      </c>
      <c r="R52" s="5"/>
      <c r="S52" s="3" t="s">
        <v>28</v>
      </c>
      <c r="U52" s="5"/>
    </row>
    <row r="53" spans="1:21" x14ac:dyDescent="0.3">
      <c r="A53" s="15" t="s">
        <v>95</v>
      </c>
      <c r="B53" s="111">
        <v>11002726</v>
      </c>
      <c r="C53" s="5">
        <v>20597307</v>
      </c>
      <c r="D53" s="5" t="s">
        <v>96</v>
      </c>
      <c r="E53" s="5">
        <v>10</v>
      </c>
      <c r="F53" s="5" t="s">
        <v>105</v>
      </c>
      <c r="G53" s="5" t="s">
        <v>106</v>
      </c>
      <c r="H53" s="7">
        <v>2900</v>
      </c>
      <c r="I53" s="9">
        <v>32.33</v>
      </c>
      <c r="J53" s="9">
        <v>93757</v>
      </c>
      <c r="K53" s="110" t="s">
        <v>26</v>
      </c>
      <c r="L53" s="7"/>
      <c r="M53" s="7"/>
      <c r="N53" s="8">
        <v>44180</v>
      </c>
      <c r="O53" s="34">
        <f t="shared" si="5"/>
        <v>202012</v>
      </c>
      <c r="P53" s="8">
        <v>44302</v>
      </c>
      <c r="Q53" s="34">
        <f t="shared" si="6"/>
        <v>202104</v>
      </c>
      <c r="R53" s="5"/>
      <c r="S53" s="3" t="s">
        <v>28</v>
      </c>
      <c r="U53" s="5"/>
    </row>
    <row r="54" spans="1:21" x14ac:dyDescent="0.3">
      <c r="A54" s="15" t="s">
        <v>95</v>
      </c>
      <c r="B54" s="111">
        <v>11002737</v>
      </c>
      <c r="C54" s="5">
        <v>20597458</v>
      </c>
      <c r="D54" s="5" t="s">
        <v>96</v>
      </c>
      <c r="E54" s="5">
        <v>10</v>
      </c>
      <c r="F54" s="5" t="s">
        <v>99</v>
      </c>
      <c r="G54" s="5" t="s">
        <v>100</v>
      </c>
      <c r="H54" s="7">
        <v>4536</v>
      </c>
      <c r="I54" s="9">
        <v>34.6</v>
      </c>
      <c r="J54" s="9">
        <v>156945.60000000001</v>
      </c>
      <c r="K54" s="110" t="s">
        <v>26</v>
      </c>
      <c r="L54" s="7"/>
      <c r="M54" s="7"/>
      <c r="N54" s="8">
        <v>44166</v>
      </c>
      <c r="O54" s="34">
        <f t="shared" si="5"/>
        <v>202012</v>
      </c>
      <c r="P54" s="8">
        <v>44309</v>
      </c>
      <c r="Q54" s="34">
        <f t="shared" si="6"/>
        <v>202104</v>
      </c>
      <c r="R54" s="5"/>
      <c r="S54" s="17" t="s">
        <v>28</v>
      </c>
      <c r="T54" s="17"/>
      <c r="U54" s="5"/>
    </row>
    <row r="55" spans="1:21" x14ac:dyDescent="0.3">
      <c r="A55" s="105" t="s">
        <v>95</v>
      </c>
      <c r="B55" s="106">
        <v>11002556</v>
      </c>
      <c r="C55" s="106">
        <v>20594398</v>
      </c>
      <c r="D55" s="106" t="s">
        <v>96</v>
      </c>
      <c r="E55" s="106">
        <v>10</v>
      </c>
      <c r="F55" s="106" t="s">
        <v>99</v>
      </c>
      <c r="G55" s="106" t="s">
        <v>100</v>
      </c>
      <c r="H55" s="107">
        <v>6000</v>
      </c>
      <c r="I55" s="108">
        <v>34.6</v>
      </c>
      <c r="J55" s="9">
        <v>380600</v>
      </c>
      <c r="K55" s="109" t="s">
        <v>113</v>
      </c>
      <c r="L55" s="7"/>
      <c r="M55" s="7"/>
      <c r="N55" s="8">
        <v>43991</v>
      </c>
      <c r="O55" s="34">
        <f t="shared" si="5"/>
        <v>202006</v>
      </c>
      <c r="P55" s="8"/>
      <c r="Q55" s="34">
        <f t="shared" si="6"/>
        <v>190001</v>
      </c>
      <c r="R55" s="5"/>
      <c r="S55" s="17" t="s">
        <v>28</v>
      </c>
      <c r="T55" s="17"/>
      <c r="U55" s="5"/>
    </row>
    <row r="56" spans="1:21" x14ac:dyDescent="0.3">
      <c r="A56" s="15" t="s">
        <v>95</v>
      </c>
      <c r="B56" s="5">
        <v>11002557</v>
      </c>
      <c r="C56" s="5">
        <v>20594399</v>
      </c>
      <c r="D56" s="5" t="s">
        <v>96</v>
      </c>
      <c r="E56" s="5">
        <v>10</v>
      </c>
      <c r="F56" s="5" t="s">
        <v>99</v>
      </c>
      <c r="G56" s="5" t="s">
        <v>100</v>
      </c>
      <c r="H56" s="7">
        <v>5500</v>
      </c>
      <c r="I56" s="9">
        <v>34.6</v>
      </c>
      <c r="J56" s="9">
        <v>190300</v>
      </c>
      <c r="K56" s="7" t="s">
        <v>114</v>
      </c>
      <c r="L56" s="7"/>
      <c r="M56" s="7"/>
      <c r="N56" s="8">
        <v>44050</v>
      </c>
      <c r="O56" s="34">
        <f t="shared" si="5"/>
        <v>202008</v>
      </c>
      <c r="P56" s="8"/>
      <c r="Q56" s="34">
        <f t="shared" si="6"/>
        <v>190001</v>
      </c>
      <c r="R56" s="5"/>
      <c r="S56" s="17" t="s">
        <v>28</v>
      </c>
      <c r="T56" s="17"/>
      <c r="U56" s="5"/>
    </row>
    <row r="57" spans="1:21" x14ac:dyDescent="0.3">
      <c r="A57" s="15" t="s">
        <v>95</v>
      </c>
      <c r="B57" s="5">
        <v>11002549</v>
      </c>
      <c r="C57" s="5">
        <v>20594391</v>
      </c>
      <c r="D57" s="5" t="s">
        <v>96</v>
      </c>
      <c r="E57" s="5">
        <v>10</v>
      </c>
      <c r="F57" s="5" t="s">
        <v>107</v>
      </c>
      <c r="G57" s="5" t="s">
        <v>108</v>
      </c>
      <c r="H57" s="7">
        <v>3300</v>
      </c>
      <c r="I57" s="9">
        <v>31</v>
      </c>
      <c r="J57" s="9">
        <v>102300</v>
      </c>
      <c r="K57" s="7" t="s">
        <v>113</v>
      </c>
      <c r="L57" s="7"/>
      <c r="M57" s="7"/>
      <c r="N57" s="8">
        <v>43990</v>
      </c>
      <c r="O57" s="34">
        <f t="shared" si="5"/>
        <v>202006</v>
      </c>
      <c r="P57" s="8"/>
      <c r="Q57" s="34">
        <f t="shared" si="6"/>
        <v>190001</v>
      </c>
      <c r="R57" s="5"/>
      <c r="S57" s="17" t="s">
        <v>28</v>
      </c>
      <c r="T57" s="17"/>
      <c r="U57" s="5"/>
    </row>
    <row r="58" spans="1:21" x14ac:dyDescent="0.3">
      <c r="A58" s="15" t="s">
        <v>95</v>
      </c>
      <c r="B58" s="5">
        <v>11003018</v>
      </c>
      <c r="C58" s="5">
        <v>20600359</v>
      </c>
      <c r="D58" s="5" t="s">
        <v>96</v>
      </c>
      <c r="E58" s="5">
        <v>10</v>
      </c>
      <c r="F58" s="5" t="s">
        <v>107</v>
      </c>
      <c r="G58" s="5" t="s">
        <v>108</v>
      </c>
      <c r="H58" s="7">
        <v>4000</v>
      </c>
      <c r="I58" s="9">
        <v>31</v>
      </c>
      <c r="J58" s="9">
        <v>124000</v>
      </c>
      <c r="K58" s="7" t="s">
        <v>113</v>
      </c>
      <c r="L58" s="7"/>
      <c r="M58" s="7"/>
      <c r="N58" s="8">
        <v>43990</v>
      </c>
      <c r="O58" s="34">
        <f t="shared" si="5"/>
        <v>202006</v>
      </c>
      <c r="P58" s="8"/>
      <c r="Q58" s="34">
        <f t="shared" si="6"/>
        <v>190001</v>
      </c>
      <c r="R58" s="5"/>
      <c r="S58" s="17" t="s">
        <v>28</v>
      </c>
      <c r="T58" s="17"/>
      <c r="U58" s="5"/>
    </row>
    <row r="59" spans="1:21" x14ac:dyDescent="0.3">
      <c r="A59" s="15" t="s">
        <v>95</v>
      </c>
      <c r="B59" s="5">
        <v>11002550</v>
      </c>
      <c r="C59" s="5">
        <v>20594392</v>
      </c>
      <c r="D59" s="5" t="s">
        <v>96</v>
      </c>
      <c r="E59" s="5">
        <v>10</v>
      </c>
      <c r="F59" s="5" t="s">
        <v>107</v>
      </c>
      <c r="G59" s="5" t="s">
        <v>108</v>
      </c>
      <c r="H59" s="7">
        <v>3600</v>
      </c>
      <c r="I59" s="9">
        <v>31</v>
      </c>
      <c r="J59" s="9">
        <v>111600</v>
      </c>
      <c r="K59" s="7" t="s">
        <v>115</v>
      </c>
      <c r="L59" s="7"/>
      <c r="M59" s="7"/>
      <c r="N59" s="8">
        <v>44050</v>
      </c>
      <c r="O59" s="34">
        <f t="shared" si="5"/>
        <v>202008</v>
      </c>
      <c r="P59" s="8"/>
      <c r="Q59" s="34">
        <f t="shared" si="6"/>
        <v>190001</v>
      </c>
      <c r="R59" s="5"/>
      <c r="S59" s="17" t="s">
        <v>28</v>
      </c>
      <c r="T59" s="17"/>
      <c r="U59" s="5"/>
    </row>
    <row r="60" spans="1:21" x14ac:dyDescent="0.3">
      <c r="A60" s="15" t="s">
        <v>95</v>
      </c>
      <c r="B60" s="5">
        <v>11002566</v>
      </c>
      <c r="C60" s="5">
        <v>20594408</v>
      </c>
      <c r="D60" s="5" t="s">
        <v>96</v>
      </c>
      <c r="E60" s="5">
        <v>10</v>
      </c>
      <c r="F60" s="5" t="s">
        <v>111</v>
      </c>
      <c r="G60" s="5" t="s">
        <v>112</v>
      </c>
      <c r="H60" s="7">
        <v>3112</v>
      </c>
      <c r="I60" s="9">
        <v>33.200000000000003</v>
      </c>
      <c r="J60" s="9">
        <v>103318.39999999999</v>
      </c>
      <c r="K60" s="7" t="s">
        <v>115</v>
      </c>
      <c r="L60" s="7"/>
      <c r="M60" s="7"/>
      <c r="N60" s="8">
        <v>44050</v>
      </c>
      <c r="O60" s="34">
        <f t="shared" si="5"/>
        <v>202008</v>
      </c>
      <c r="P60" s="8"/>
      <c r="Q60" s="34">
        <f t="shared" si="6"/>
        <v>190001</v>
      </c>
      <c r="R60" s="5"/>
      <c r="S60" s="17" t="s">
        <v>28</v>
      </c>
      <c r="T60" s="17"/>
      <c r="U60" s="5"/>
    </row>
    <row r="61" spans="1:21" x14ac:dyDescent="0.3">
      <c r="A61" s="15" t="s">
        <v>95</v>
      </c>
      <c r="B61" s="5">
        <v>11002570</v>
      </c>
      <c r="C61" s="5">
        <v>20594411</v>
      </c>
      <c r="D61" s="5" t="s">
        <v>96</v>
      </c>
      <c r="E61" s="5">
        <v>10</v>
      </c>
      <c r="F61" s="5" t="s">
        <v>105</v>
      </c>
      <c r="G61" s="5" t="s">
        <v>106</v>
      </c>
      <c r="H61" s="7">
        <v>2075</v>
      </c>
      <c r="I61" s="9">
        <v>32.33</v>
      </c>
      <c r="J61" s="9">
        <v>67084.75</v>
      </c>
      <c r="K61" s="7" t="s">
        <v>113</v>
      </c>
      <c r="L61" s="7"/>
      <c r="M61" s="7"/>
      <c r="N61" s="8">
        <v>43987</v>
      </c>
      <c r="O61" s="34">
        <f t="shared" si="5"/>
        <v>202006</v>
      </c>
      <c r="P61" s="8"/>
      <c r="Q61" s="34">
        <f t="shared" si="6"/>
        <v>190001</v>
      </c>
      <c r="R61" s="5"/>
      <c r="S61" s="17" t="s">
        <v>28</v>
      </c>
      <c r="T61" s="17"/>
      <c r="U61" s="5"/>
    </row>
    <row r="62" spans="1:21" x14ac:dyDescent="0.3">
      <c r="A62" s="15" t="s">
        <v>95</v>
      </c>
      <c r="B62" s="5">
        <v>11002577</v>
      </c>
      <c r="C62" s="5" t="s">
        <v>116</v>
      </c>
      <c r="D62" s="5" t="s">
        <v>117</v>
      </c>
      <c r="E62" s="5">
        <v>40</v>
      </c>
      <c r="F62" s="5" t="s">
        <v>118</v>
      </c>
      <c r="G62" s="5" t="s">
        <v>119</v>
      </c>
      <c r="H62" s="7">
        <v>1258</v>
      </c>
      <c r="I62" s="9">
        <v>32.86</v>
      </c>
      <c r="J62" s="9">
        <f t="shared" ref="J62:J77" si="7">I62*H62</f>
        <v>41337.879999999997</v>
      </c>
      <c r="K62" s="12" t="s">
        <v>53</v>
      </c>
      <c r="L62" s="7"/>
      <c r="M62" s="7"/>
      <c r="N62" s="8">
        <v>43927</v>
      </c>
      <c r="O62" s="34">
        <f t="shared" si="5"/>
        <v>202004</v>
      </c>
      <c r="P62" s="8"/>
      <c r="Q62" s="34"/>
      <c r="R62" s="5"/>
      <c r="S62" s="17" t="s">
        <v>28</v>
      </c>
      <c r="T62" s="17"/>
      <c r="U62" s="5"/>
    </row>
    <row r="63" spans="1:21" x14ac:dyDescent="0.3">
      <c r="A63" s="15" t="s">
        <v>95</v>
      </c>
      <c r="B63" s="5">
        <v>11002577</v>
      </c>
      <c r="C63" s="5" t="s">
        <v>116</v>
      </c>
      <c r="D63" s="5" t="s">
        <v>117</v>
      </c>
      <c r="E63" s="5">
        <v>50</v>
      </c>
      <c r="F63" s="5" t="s">
        <v>118</v>
      </c>
      <c r="G63" s="5" t="s">
        <v>119</v>
      </c>
      <c r="H63" s="7">
        <v>3000</v>
      </c>
      <c r="I63" s="9">
        <v>32.86</v>
      </c>
      <c r="J63" s="9">
        <f t="shared" si="7"/>
        <v>98580</v>
      </c>
      <c r="K63" s="12" t="s">
        <v>53</v>
      </c>
      <c r="L63" s="7"/>
      <c r="M63" s="7"/>
      <c r="N63" s="8">
        <v>43958</v>
      </c>
      <c r="O63" s="34">
        <f t="shared" si="5"/>
        <v>202005</v>
      </c>
      <c r="P63" s="8"/>
      <c r="Q63" s="34"/>
      <c r="R63" s="5"/>
      <c r="S63" s="17" t="s">
        <v>28</v>
      </c>
      <c r="T63" s="17"/>
      <c r="U63" s="5"/>
    </row>
    <row r="64" spans="1:21" x14ac:dyDescent="0.3">
      <c r="A64" s="15" t="s">
        <v>95</v>
      </c>
      <c r="B64" s="5">
        <v>11002577</v>
      </c>
      <c r="C64" s="5" t="s">
        <v>116</v>
      </c>
      <c r="D64" s="5" t="s">
        <v>117</v>
      </c>
      <c r="E64" s="5">
        <v>60</v>
      </c>
      <c r="F64" s="5" t="s">
        <v>118</v>
      </c>
      <c r="G64" s="5" t="s">
        <v>119</v>
      </c>
      <c r="H64" s="7">
        <v>4500</v>
      </c>
      <c r="I64" s="9">
        <v>32.86</v>
      </c>
      <c r="J64" s="9">
        <f t="shared" si="7"/>
        <v>147870</v>
      </c>
      <c r="K64" s="12" t="s">
        <v>53</v>
      </c>
      <c r="L64" s="7"/>
      <c r="M64" s="7"/>
      <c r="N64" s="8">
        <v>43986</v>
      </c>
      <c r="O64" s="34">
        <f t="shared" si="5"/>
        <v>202006</v>
      </c>
      <c r="P64" s="8"/>
      <c r="Q64" s="34"/>
      <c r="R64" s="5"/>
      <c r="S64" s="17" t="s">
        <v>28</v>
      </c>
      <c r="T64" s="17"/>
      <c r="U64" s="5"/>
    </row>
    <row r="65" spans="1:21" x14ac:dyDescent="0.3">
      <c r="A65" s="15" t="s">
        <v>95</v>
      </c>
      <c r="B65" s="5">
        <v>11002577</v>
      </c>
      <c r="C65" s="5" t="s">
        <v>116</v>
      </c>
      <c r="D65" s="5" t="s">
        <v>117</v>
      </c>
      <c r="E65" s="5">
        <v>70</v>
      </c>
      <c r="F65" s="5" t="s">
        <v>118</v>
      </c>
      <c r="G65" s="5" t="s">
        <v>119</v>
      </c>
      <c r="H65" s="7">
        <v>4500</v>
      </c>
      <c r="I65" s="9">
        <v>32.86</v>
      </c>
      <c r="J65" s="9">
        <f t="shared" si="7"/>
        <v>147870</v>
      </c>
      <c r="K65" s="12" t="s">
        <v>53</v>
      </c>
      <c r="L65" s="7"/>
      <c r="M65" s="7"/>
      <c r="N65" s="8">
        <v>44018</v>
      </c>
      <c r="O65" s="34">
        <f t="shared" si="5"/>
        <v>202007</v>
      </c>
      <c r="P65" s="8"/>
      <c r="Q65" s="34"/>
      <c r="R65" s="5"/>
      <c r="S65" s="17" t="s">
        <v>28</v>
      </c>
      <c r="T65" s="17"/>
      <c r="U65" s="5"/>
    </row>
    <row r="66" spans="1:21" x14ac:dyDescent="0.3">
      <c r="A66" s="15" t="s">
        <v>95</v>
      </c>
      <c r="B66" s="5">
        <v>11002577</v>
      </c>
      <c r="C66" s="5" t="s">
        <v>116</v>
      </c>
      <c r="D66" s="5" t="s">
        <v>117</v>
      </c>
      <c r="E66" s="5">
        <v>90</v>
      </c>
      <c r="F66" s="5" t="s">
        <v>118</v>
      </c>
      <c r="G66" s="5" t="s">
        <v>119</v>
      </c>
      <c r="H66" s="7">
        <v>3000</v>
      </c>
      <c r="I66" s="9">
        <v>32.86</v>
      </c>
      <c r="J66" s="9">
        <f t="shared" si="7"/>
        <v>98580</v>
      </c>
      <c r="K66" s="12" t="s">
        <v>53</v>
      </c>
      <c r="L66" s="7"/>
      <c r="M66" s="7"/>
      <c r="N66" s="8">
        <v>44081</v>
      </c>
      <c r="O66" s="34">
        <f t="shared" si="5"/>
        <v>202009</v>
      </c>
      <c r="P66" s="8"/>
      <c r="Q66" s="34"/>
      <c r="R66" s="5"/>
      <c r="S66" s="17" t="s">
        <v>28</v>
      </c>
      <c r="T66" s="17"/>
      <c r="U66" s="5"/>
    </row>
    <row r="67" spans="1:21" x14ac:dyDescent="0.3">
      <c r="A67" s="15" t="s">
        <v>95</v>
      </c>
      <c r="B67" s="5">
        <v>11002577</v>
      </c>
      <c r="C67" s="5" t="s">
        <v>116</v>
      </c>
      <c r="D67" s="5" t="s">
        <v>117</v>
      </c>
      <c r="E67" s="5">
        <v>100</v>
      </c>
      <c r="F67" s="5" t="s">
        <v>118</v>
      </c>
      <c r="G67" s="5" t="s">
        <v>119</v>
      </c>
      <c r="H67" s="7">
        <v>3000</v>
      </c>
      <c r="I67" s="9">
        <v>32.86</v>
      </c>
      <c r="J67" s="9">
        <f t="shared" si="7"/>
        <v>98580</v>
      </c>
      <c r="K67" s="12" t="s">
        <v>53</v>
      </c>
      <c r="L67" s="7"/>
      <c r="M67" s="7"/>
      <c r="N67" s="8">
        <v>44110</v>
      </c>
      <c r="O67" s="34">
        <f t="shared" ref="O67:O98" si="8">YEAR(N67)*100+MONTH(N67)</f>
        <v>202010</v>
      </c>
      <c r="P67" s="8"/>
      <c r="Q67" s="34"/>
      <c r="R67" s="5"/>
      <c r="S67" s="17" t="s">
        <v>28</v>
      </c>
      <c r="T67" s="17"/>
      <c r="U67" s="5"/>
    </row>
    <row r="68" spans="1:21" x14ac:dyDescent="0.3">
      <c r="A68" s="15" t="s">
        <v>95</v>
      </c>
      <c r="B68" s="5">
        <v>11002577</v>
      </c>
      <c r="C68" s="5" t="s">
        <v>116</v>
      </c>
      <c r="D68" s="5" t="s">
        <v>117</v>
      </c>
      <c r="E68" s="5">
        <v>110</v>
      </c>
      <c r="F68" s="5" t="s">
        <v>118</v>
      </c>
      <c r="G68" s="5" t="s">
        <v>119</v>
      </c>
      <c r="H68" s="7">
        <v>3000</v>
      </c>
      <c r="I68" s="9">
        <v>32.86</v>
      </c>
      <c r="J68" s="9">
        <f t="shared" si="7"/>
        <v>98580</v>
      </c>
      <c r="K68" s="12" t="s">
        <v>53</v>
      </c>
      <c r="L68" s="7"/>
      <c r="M68" s="7"/>
      <c r="N68" s="8">
        <v>44140</v>
      </c>
      <c r="O68" s="34">
        <f t="shared" si="8"/>
        <v>202011</v>
      </c>
      <c r="P68" s="8"/>
      <c r="Q68" s="34"/>
      <c r="R68" s="5"/>
      <c r="S68" s="17" t="s">
        <v>28</v>
      </c>
      <c r="T68" s="17"/>
      <c r="U68" s="5"/>
    </row>
    <row r="69" spans="1:21" x14ac:dyDescent="0.3">
      <c r="A69" s="15" t="s">
        <v>95</v>
      </c>
      <c r="B69" s="5">
        <v>11002577</v>
      </c>
      <c r="C69" s="5" t="s">
        <v>116</v>
      </c>
      <c r="D69" s="5" t="s">
        <v>117</v>
      </c>
      <c r="E69" s="5">
        <v>120</v>
      </c>
      <c r="F69" s="5" t="s">
        <v>118</v>
      </c>
      <c r="G69" s="5" t="s">
        <v>119</v>
      </c>
      <c r="H69" s="7">
        <v>3000</v>
      </c>
      <c r="I69" s="9">
        <v>32.86</v>
      </c>
      <c r="J69" s="9">
        <f t="shared" si="7"/>
        <v>98580</v>
      </c>
      <c r="K69" s="12" t="s">
        <v>53</v>
      </c>
      <c r="L69" s="7"/>
      <c r="M69" s="7"/>
      <c r="N69" s="8">
        <v>44172</v>
      </c>
      <c r="O69" s="34">
        <f t="shared" si="8"/>
        <v>202012</v>
      </c>
      <c r="P69" s="8"/>
      <c r="Q69" s="34"/>
      <c r="R69" s="5"/>
      <c r="S69" s="17" t="s">
        <v>28</v>
      </c>
      <c r="T69" s="17"/>
      <c r="U69" s="5"/>
    </row>
    <row r="70" spans="1:21" x14ac:dyDescent="0.3">
      <c r="A70" s="15" t="s">
        <v>95</v>
      </c>
      <c r="B70" s="5">
        <v>11002578</v>
      </c>
      <c r="C70" s="5" t="s">
        <v>120</v>
      </c>
      <c r="D70" s="5" t="s">
        <v>117</v>
      </c>
      <c r="E70" s="5">
        <v>20</v>
      </c>
      <c r="F70" s="5" t="s">
        <v>121</v>
      </c>
      <c r="G70" s="5" t="s">
        <v>122</v>
      </c>
      <c r="H70" s="7">
        <v>1678</v>
      </c>
      <c r="I70" s="9">
        <v>33.92</v>
      </c>
      <c r="J70" s="9">
        <f t="shared" si="7"/>
        <v>56917.760000000002</v>
      </c>
      <c r="K70" s="12" t="s">
        <v>53</v>
      </c>
      <c r="L70" s="7"/>
      <c r="M70" s="7"/>
      <c r="N70" s="8">
        <v>43927</v>
      </c>
      <c r="O70" s="34">
        <f t="shared" si="8"/>
        <v>202004</v>
      </c>
      <c r="P70" s="8"/>
      <c r="Q70" s="34"/>
      <c r="R70" s="5"/>
      <c r="S70" s="17" t="s">
        <v>28</v>
      </c>
      <c r="T70" s="17"/>
      <c r="U70" s="5"/>
    </row>
    <row r="71" spans="1:21" x14ac:dyDescent="0.3">
      <c r="A71" s="15" t="s">
        <v>95</v>
      </c>
      <c r="B71" s="5">
        <v>11002578</v>
      </c>
      <c r="C71" s="5" t="s">
        <v>120</v>
      </c>
      <c r="D71" s="5" t="s">
        <v>117</v>
      </c>
      <c r="E71" s="5">
        <v>30</v>
      </c>
      <c r="F71" s="5" t="s">
        <v>121</v>
      </c>
      <c r="G71" s="5" t="s">
        <v>122</v>
      </c>
      <c r="H71" s="7">
        <v>1678</v>
      </c>
      <c r="I71" s="9">
        <v>33.92</v>
      </c>
      <c r="J71" s="9">
        <f t="shared" si="7"/>
        <v>56917.760000000002</v>
      </c>
      <c r="K71" s="12" t="s">
        <v>53</v>
      </c>
      <c r="L71" s="7"/>
      <c r="M71" s="7"/>
      <c r="N71" s="8">
        <v>44018</v>
      </c>
      <c r="O71" s="34">
        <f t="shared" si="8"/>
        <v>202007</v>
      </c>
      <c r="P71" s="8"/>
      <c r="Q71" s="34"/>
      <c r="R71" s="5"/>
      <c r="S71" s="17" t="s">
        <v>28</v>
      </c>
      <c r="T71" s="17"/>
      <c r="U71" s="5"/>
    </row>
    <row r="72" spans="1:21" x14ac:dyDescent="0.3">
      <c r="A72" s="15" t="s">
        <v>95</v>
      </c>
      <c r="B72" s="5">
        <v>11002578</v>
      </c>
      <c r="C72" s="5" t="s">
        <v>120</v>
      </c>
      <c r="D72" s="5" t="s">
        <v>117</v>
      </c>
      <c r="E72" s="5">
        <v>40</v>
      </c>
      <c r="F72" s="5" t="s">
        <v>121</v>
      </c>
      <c r="G72" s="5" t="s">
        <v>122</v>
      </c>
      <c r="H72" s="7">
        <v>1678</v>
      </c>
      <c r="I72" s="9">
        <v>33.92</v>
      </c>
      <c r="J72" s="9">
        <f t="shared" si="7"/>
        <v>56917.760000000002</v>
      </c>
      <c r="K72" s="12" t="s">
        <v>53</v>
      </c>
      <c r="L72" s="7"/>
      <c r="M72" s="7"/>
      <c r="N72" s="8">
        <v>44110</v>
      </c>
      <c r="O72" s="34">
        <f t="shared" si="8"/>
        <v>202010</v>
      </c>
      <c r="P72" s="8"/>
      <c r="Q72" s="34"/>
      <c r="R72" s="5"/>
      <c r="S72" s="17" t="s">
        <v>28</v>
      </c>
      <c r="T72" s="17"/>
      <c r="U72" s="5"/>
    </row>
    <row r="73" spans="1:21" x14ac:dyDescent="0.3">
      <c r="A73" s="15" t="s">
        <v>95</v>
      </c>
      <c r="B73" s="5">
        <v>11002636</v>
      </c>
      <c r="C73" s="5" t="s">
        <v>123</v>
      </c>
      <c r="D73" s="5" t="s">
        <v>117</v>
      </c>
      <c r="E73" s="5">
        <v>60</v>
      </c>
      <c r="F73" s="5" t="s">
        <v>124</v>
      </c>
      <c r="G73" s="5" t="s">
        <v>125</v>
      </c>
      <c r="H73" s="7">
        <v>690</v>
      </c>
      <c r="I73" s="9">
        <v>37.1</v>
      </c>
      <c r="J73" s="9">
        <f t="shared" si="7"/>
        <v>25599</v>
      </c>
      <c r="K73" s="12" t="s">
        <v>53</v>
      </c>
      <c r="L73" s="7"/>
      <c r="M73" s="7"/>
      <c r="N73" s="8">
        <v>43868</v>
      </c>
      <c r="O73" s="34">
        <f t="shared" si="8"/>
        <v>202002</v>
      </c>
      <c r="P73" s="8"/>
      <c r="Q73" s="34"/>
      <c r="R73" s="5"/>
      <c r="S73" s="17" t="s">
        <v>28</v>
      </c>
      <c r="T73" s="17"/>
      <c r="U73" s="5"/>
    </row>
    <row r="74" spans="1:21" x14ac:dyDescent="0.3">
      <c r="A74" s="15" t="s">
        <v>95</v>
      </c>
      <c r="B74" s="5">
        <v>11002636</v>
      </c>
      <c r="C74" s="5" t="s">
        <v>123</v>
      </c>
      <c r="D74" s="5" t="s">
        <v>117</v>
      </c>
      <c r="E74" s="5">
        <v>70</v>
      </c>
      <c r="F74" s="5" t="s">
        <v>124</v>
      </c>
      <c r="G74" s="5" t="s">
        <v>125</v>
      </c>
      <c r="H74" s="7">
        <v>690</v>
      </c>
      <c r="I74" s="9">
        <v>37.1</v>
      </c>
      <c r="J74" s="9">
        <f t="shared" si="7"/>
        <v>25599</v>
      </c>
      <c r="K74" s="12" t="s">
        <v>53</v>
      </c>
      <c r="L74" s="7"/>
      <c r="M74" s="7"/>
      <c r="N74" s="8">
        <v>43927</v>
      </c>
      <c r="O74" s="34">
        <f t="shared" si="8"/>
        <v>202004</v>
      </c>
      <c r="P74" s="8"/>
      <c r="Q74" s="34"/>
      <c r="R74" s="5"/>
      <c r="S74" s="17" t="s">
        <v>28</v>
      </c>
      <c r="T74" s="17"/>
      <c r="U74" s="5"/>
    </row>
    <row r="75" spans="1:21" x14ac:dyDescent="0.3">
      <c r="A75" s="15" t="s">
        <v>95</v>
      </c>
      <c r="B75" s="5">
        <v>11002636</v>
      </c>
      <c r="C75" s="5" t="s">
        <v>123</v>
      </c>
      <c r="D75" s="5" t="s">
        <v>117</v>
      </c>
      <c r="E75" s="5">
        <v>80</v>
      </c>
      <c r="F75" s="5" t="s">
        <v>124</v>
      </c>
      <c r="G75" s="5" t="s">
        <v>125</v>
      </c>
      <c r="H75" s="7">
        <v>690</v>
      </c>
      <c r="I75" s="9">
        <v>37.1</v>
      </c>
      <c r="J75" s="9">
        <f t="shared" si="7"/>
        <v>25599</v>
      </c>
      <c r="K75" s="12" t="s">
        <v>53</v>
      </c>
      <c r="L75" s="7"/>
      <c r="M75" s="7"/>
      <c r="N75" s="8">
        <v>43990</v>
      </c>
      <c r="O75" s="34">
        <f t="shared" si="8"/>
        <v>202006</v>
      </c>
      <c r="P75" s="8"/>
      <c r="Q75" s="34"/>
      <c r="R75" s="5"/>
      <c r="S75" s="17" t="s">
        <v>28</v>
      </c>
      <c r="T75" s="17"/>
      <c r="U75" s="5"/>
    </row>
    <row r="76" spans="1:21" x14ac:dyDescent="0.3">
      <c r="A76" s="15" t="s">
        <v>95</v>
      </c>
      <c r="B76" s="5">
        <v>11002636</v>
      </c>
      <c r="C76" s="5" t="s">
        <v>123</v>
      </c>
      <c r="D76" s="5" t="s">
        <v>117</v>
      </c>
      <c r="E76" s="5">
        <v>90</v>
      </c>
      <c r="F76" s="5" t="s">
        <v>124</v>
      </c>
      <c r="G76" s="5" t="s">
        <v>125</v>
      </c>
      <c r="H76" s="7">
        <v>690</v>
      </c>
      <c r="I76" s="9">
        <v>37.1</v>
      </c>
      <c r="J76" s="9">
        <f t="shared" si="7"/>
        <v>25599</v>
      </c>
      <c r="K76" s="12" t="s">
        <v>53</v>
      </c>
      <c r="L76" s="7"/>
      <c r="M76" s="7"/>
      <c r="N76" s="8">
        <v>44053</v>
      </c>
      <c r="O76" s="34">
        <f t="shared" si="8"/>
        <v>202008</v>
      </c>
      <c r="P76" s="8"/>
      <c r="Q76" s="34"/>
      <c r="R76" s="5"/>
      <c r="S76" s="17" t="s">
        <v>28</v>
      </c>
      <c r="T76" s="17"/>
      <c r="U76" s="5"/>
    </row>
    <row r="77" spans="1:21" x14ac:dyDescent="0.3">
      <c r="A77" s="15" t="s">
        <v>95</v>
      </c>
      <c r="B77" s="5">
        <v>11002636</v>
      </c>
      <c r="C77" s="5" t="s">
        <v>123</v>
      </c>
      <c r="D77" s="5" t="s">
        <v>117</v>
      </c>
      <c r="E77" s="5">
        <v>100</v>
      </c>
      <c r="F77" s="5" t="s">
        <v>124</v>
      </c>
      <c r="G77" s="5" t="s">
        <v>125</v>
      </c>
      <c r="H77" s="7">
        <v>690</v>
      </c>
      <c r="I77" s="9">
        <v>37.1</v>
      </c>
      <c r="J77" s="9">
        <f t="shared" si="7"/>
        <v>25599</v>
      </c>
      <c r="K77" s="12" t="s">
        <v>53</v>
      </c>
      <c r="L77" s="7"/>
      <c r="M77" s="7"/>
      <c r="N77" s="8">
        <v>44109</v>
      </c>
      <c r="O77" s="34">
        <f t="shared" si="8"/>
        <v>202010</v>
      </c>
      <c r="P77" s="8"/>
      <c r="Q77" s="34"/>
      <c r="R77" s="5"/>
      <c r="S77" s="17" t="s">
        <v>28</v>
      </c>
      <c r="T77" s="17"/>
      <c r="U77" s="5"/>
    </row>
    <row r="78" spans="1:21" ht="27" thickBot="1" x14ac:dyDescent="0.35">
      <c r="C78" s="21">
        <v>470455</v>
      </c>
      <c r="D78" s="22" t="s">
        <v>126</v>
      </c>
      <c r="E78" s="24">
        <v>30</v>
      </c>
      <c r="F78" s="25" t="s">
        <v>127</v>
      </c>
      <c r="G78" s="25" t="s">
        <v>128</v>
      </c>
      <c r="H78" s="26">
        <v>2500</v>
      </c>
      <c r="I78" s="27"/>
      <c r="J78" s="24">
        <v>11002617</v>
      </c>
      <c r="K78" s="7" t="s">
        <v>113</v>
      </c>
      <c r="L78" s="24">
        <v>2500</v>
      </c>
      <c r="M78" s="27"/>
      <c r="N78" s="28">
        <v>43854</v>
      </c>
      <c r="O78" s="34">
        <f t="shared" si="8"/>
        <v>202001</v>
      </c>
      <c r="P78" s="113">
        <v>43973</v>
      </c>
      <c r="Q78" s="114">
        <f t="shared" ref="Q78:Q106" si="9">YEAR(P78)*100+MONTH(P78)</f>
        <v>202005</v>
      </c>
      <c r="R78" s="30"/>
      <c r="S78" s="17" t="s">
        <v>28</v>
      </c>
      <c r="T78" s="17"/>
      <c r="U78" s="31" t="s">
        <v>129</v>
      </c>
    </row>
    <row r="79" spans="1:21" ht="27" thickBot="1" x14ac:dyDescent="0.35">
      <c r="C79" s="23"/>
      <c r="D79" s="22" t="s">
        <v>126</v>
      </c>
      <c r="E79" s="24">
        <v>40</v>
      </c>
      <c r="F79" s="25" t="s">
        <v>127</v>
      </c>
      <c r="G79" s="25" t="s">
        <v>128</v>
      </c>
      <c r="H79" s="26">
        <v>2500</v>
      </c>
      <c r="I79" s="27"/>
      <c r="J79" s="24"/>
      <c r="K79" s="7" t="s">
        <v>113</v>
      </c>
      <c r="L79" s="24">
        <v>2500</v>
      </c>
      <c r="M79" s="27"/>
      <c r="N79" s="28">
        <v>43896</v>
      </c>
      <c r="O79" s="34">
        <f t="shared" si="8"/>
        <v>202003</v>
      </c>
      <c r="P79" s="113">
        <v>43973</v>
      </c>
      <c r="Q79" s="114">
        <f t="shared" si="9"/>
        <v>202005</v>
      </c>
      <c r="R79" s="30"/>
      <c r="S79" s="17" t="s">
        <v>28</v>
      </c>
      <c r="T79" s="17"/>
      <c r="U79" s="31" t="s">
        <v>130</v>
      </c>
    </row>
    <row r="80" spans="1:21" ht="27" thickBot="1" x14ac:dyDescent="0.35">
      <c r="C80" s="23"/>
      <c r="D80" s="22" t="s">
        <v>126</v>
      </c>
      <c r="E80" s="24">
        <v>50</v>
      </c>
      <c r="F80" s="25" t="s">
        <v>127</v>
      </c>
      <c r="G80" s="25" t="s">
        <v>128</v>
      </c>
      <c r="H80" s="26">
        <v>2500</v>
      </c>
      <c r="I80" s="27"/>
      <c r="J80" s="24"/>
      <c r="K80" s="7" t="s">
        <v>113</v>
      </c>
      <c r="L80" s="24">
        <v>2500</v>
      </c>
      <c r="M80" s="27"/>
      <c r="N80" s="28">
        <v>43896</v>
      </c>
      <c r="O80" s="34">
        <f t="shared" si="8"/>
        <v>202003</v>
      </c>
      <c r="P80" s="113">
        <v>43980</v>
      </c>
      <c r="Q80" s="114">
        <f t="shared" si="9"/>
        <v>202005</v>
      </c>
      <c r="R80" s="30"/>
      <c r="S80" s="17" t="s">
        <v>28</v>
      </c>
      <c r="T80" s="17"/>
      <c r="U80" s="31" t="s">
        <v>131</v>
      </c>
    </row>
    <row r="81" spans="3:21" ht="27" thickBot="1" x14ac:dyDescent="0.35">
      <c r="C81" s="23"/>
      <c r="D81" s="22" t="s">
        <v>126</v>
      </c>
      <c r="E81" s="24">
        <v>60</v>
      </c>
      <c r="F81" s="25" t="s">
        <v>127</v>
      </c>
      <c r="G81" s="25" t="s">
        <v>128</v>
      </c>
      <c r="H81" s="26">
        <v>3400</v>
      </c>
      <c r="I81" s="27"/>
      <c r="J81" s="24"/>
      <c r="K81" s="7" t="s">
        <v>26</v>
      </c>
      <c r="L81" s="24">
        <v>3400</v>
      </c>
      <c r="M81" s="27"/>
      <c r="N81" s="28">
        <v>43950</v>
      </c>
      <c r="O81" s="34">
        <f t="shared" si="8"/>
        <v>202004</v>
      </c>
      <c r="P81" s="29">
        <v>44011</v>
      </c>
      <c r="Q81" s="34">
        <f t="shared" si="9"/>
        <v>202006</v>
      </c>
      <c r="R81" s="30"/>
      <c r="S81" s="17" t="s">
        <v>28</v>
      </c>
      <c r="T81" s="17"/>
      <c r="U81" s="31" t="s">
        <v>132</v>
      </c>
    </row>
    <row r="82" spans="3:21" ht="14.4" thickBot="1" x14ac:dyDescent="0.35">
      <c r="C82" s="23"/>
      <c r="D82" s="22" t="s">
        <v>126</v>
      </c>
      <c r="E82" s="24">
        <v>70</v>
      </c>
      <c r="F82" s="25" t="s">
        <v>127</v>
      </c>
      <c r="G82" s="25" t="s">
        <v>128</v>
      </c>
      <c r="H82" s="26">
        <v>3400</v>
      </c>
      <c r="I82" s="27"/>
      <c r="J82" s="24"/>
      <c r="K82" s="7" t="s">
        <v>26</v>
      </c>
      <c r="L82" s="24">
        <v>3400</v>
      </c>
      <c r="M82" s="27"/>
      <c r="N82" s="28">
        <v>43966</v>
      </c>
      <c r="O82" s="34">
        <f t="shared" si="8"/>
        <v>202005</v>
      </c>
      <c r="P82" s="29">
        <v>44025</v>
      </c>
      <c r="Q82" s="34">
        <f t="shared" si="9"/>
        <v>202007</v>
      </c>
      <c r="R82" s="30"/>
      <c r="S82" s="17" t="s">
        <v>28</v>
      </c>
      <c r="T82" s="17"/>
      <c r="U82" s="31"/>
    </row>
    <row r="83" spans="3:21" ht="14.4" thickBot="1" x14ac:dyDescent="0.35">
      <c r="C83" s="23"/>
      <c r="D83" s="22" t="s">
        <v>126</v>
      </c>
      <c r="E83" s="24">
        <v>80</v>
      </c>
      <c r="F83" s="25" t="s">
        <v>127</v>
      </c>
      <c r="G83" s="25" t="s">
        <v>128</v>
      </c>
      <c r="H83" s="26">
        <v>1700</v>
      </c>
      <c r="I83" s="27"/>
      <c r="J83" s="24"/>
      <c r="K83" s="7" t="s">
        <v>26</v>
      </c>
      <c r="L83" s="24">
        <v>1700</v>
      </c>
      <c r="M83" s="27"/>
      <c r="N83" s="28">
        <v>44020</v>
      </c>
      <c r="O83" s="34">
        <f t="shared" si="8"/>
        <v>202007</v>
      </c>
      <c r="P83" s="29">
        <v>44109</v>
      </c>
      <c r="Q83" s="34">
        <f t="shared" si="9"/>
        <v>202010</v>
      </c>
      <c r="R83" s="30"/>
      <c r="S83" s="17" t="s">
        <v>28</v>
      </c>
      <c r="T83" s="17"/>
      <c r="U83" s="31"/>
    </row>
    <row r="84" spans="3:21" ht="14.4" thickBot="1" x14ac:dyDescent="0.35">
      <c r="C84" s="23"/>
      <c r="D84" s="22" t="s">
        <v>126</v>
      </c>
      <c r="E84" s="24">
        <v>90</v>
      </c>
      <c r="F84" s="25" t="s">
        <v>127</v>
      </c>
      <c r="G84" s="25" t="s">
        <v>128</v>
      </c>
      <c r="H84" s="26">
        <v>850</v>
      </c>
      <c r="I84" s="27"/>
      <c r="J84" s="24"/>
      <c r="K84" s="7" t="s">
        <v>26</v>
      </c>
      <c r="L84" s="24">
        <v>850</v>
      </c>
      <c r="M84" s="27"/>
      <c r="N84" s="28">
        <v>44071</v>
      </c>
      <c r="O84" s="34">
        <f t="shared" si="8"/>
        <v>202008</v>
      </c>
      <c r="P84" s="29">
        <v>44130</v>
      </c>
      <c r="Q84" s="34">
        <f t="shared" si="9"/>
        <v>202010</v>
      </c>
      <c r="R84" s="30"/>
      <c r="S84" s="17" t="s">
        <v>28</v>
      </c>
      <c r="T84" s="17"/>
      <c r="U84" s="31"/>
    </row>
    <row r="85" spans="3:21" ht="14.4" thickBot="1" x14ac:dyDescent="0.35">
      <c r="C85" s="23"/>
      <c r="D85" s="22" t="s">
        <v>126</v>
      </c>
      <c r="E85" s="24">
        <v>100</v>
      </c>
      <c r="F85" s="25" t="s">
        <v>127</v>
      </c>
      <c r="G85" s="25" t="s">
        <v>128</v>
      </c>
      <c r="H85" s="26">
        <v>1700</v>
      </c>
      <c r="I85" s="27"/>
      <c r="J85" s="24"/>
      <c r="K85" s="7" t="s">
        <v>26</v>
      </c>
      <c r="L85" s="24">
        <v>1700</v>
      </c>
      <c r="M85" s="27"/>
      <c r="N85" s="28">
        <v>44071</v>
      </c>
      <c r="O85" s="34">
        <f t="shared" si="8"/>
        <v>202008</v>
      </c>
      <c r="P85" s="29">
        <v>44130</v>
      </c>
      <c r="Q85" s="34">
        <f t="shared" si="9"/>
        <v>202010</v>
      </c>
      <c r="R85" s="30"/>
      <c r="S85" s="17" t="s">
        <v>28</v>
      </c>
      <c r="T85" s="17"/>
      <c r="U85" s="31"/>
    </row>
    <row r="86" spans="3:21" ht="14.4" thickBot="1" x14ac:dyDescent="0.35">
      <c r="C86" s="23"/>
      <c r="D86" s="22" t="s">
        <v>126</v>
      </c>
      <c r="E86" s="24">
        <v>110</v>
      </c>
      <c r="F86" s="25" t="s">
        <v>127</v>
      </c>
      <c r="G86" s="25" t="s">
        <v>128</v>
      </c>
      <c r="H86" s="26">
        <v>1300</v>
      </c>
      <c r="I86" s="27"/>
      <c r="J86" s="24"/>
      <c r="K86" s="7" t="s">
        <v>26</v>
      </c>
      <c r="L86" s="24">
        <v>1300</v>
      </c>
      <c r="M86" s="27"/>
      <c r="N86" s="28">
        <v>44099</v>
      </c>
      <c r="O86" s="34">
        <f t="shared" si="8"/>
        <v>202009</v>
      </c>
      <c r="P86" s="29">
        <v>44158</v>
      </c>
      <c r="Q86" s="34">
        <f t="shared" si="9"/>
        <v>202011</v>
      </c>
      <c r="R86" s="30"/>
      <c r="S86" s="17" t="s">
        <v>28</v>
      </c>
      <c r="T86" s="17"/>
      <c r="U86" s="31"/>
    </row>
    <row r="87" spans="3:21" ht="14.4" thickBot="1" x14ac:dyDescent="0.35">
      <c r="C87" s="23"/>
      <c r="D87" s="22" t="s">
        <v>126</v>
      </c>
      <c r="E87" s="24">
        <v>120</v>
      </c>
      <c r="F87" s="25" t="s">
        <v>127</v>
      </c>
      <c r="G87" s="25" t="s">
        <v>128</v>
      </c>
      <c r="H87" s="26">
        <v>5850</v>
      </c>
      <c r="I87" s="27"/>
      <c r="J87" s="24"/>
      <c r="K87" s="7" t="s">
        <v>26</v>
      </c>
      <c r="L87" s="24">
        <v>5850</v>
      </c>
      <c r="M87" s="27"/>
      <c r="N87" s="28">
        <v>44120</v>
      </c>
      <c r="O87" s="34">
        <f t="shared" si="8"/>
        <v>202010</v>
      </c>
      <c r="P87" s="29">
        <v>44179</v>
      </c>
      <c r="Q87" s="34">
        <f t="shared" si="9"/>
        <v>202012</v>
      </c>
      <c r="R87" s="30"/>
      <c r="S87" s="17" t="s">
        <v>28</v>
      </c>
      <c r="T87" s="17"/>
      <c r="U87" s="31"/>
    </row>
    <row r="88" spans="3:21" ht="14.4" thickBot="1" x14ac:dyDescent="0.35">
      <c r="C88" s="21">
        <v>470456</v>
      </c>
      <c r="D88" s="22" t="s">
        <v>126</v>
      </c>
      <c r="E88" s="24">
        <v>40</v>
      </c>
      <c r="F88" s="25" t="s">
        <v>133</v>
      </c>
      <c r="G88" s="25" t="s">
        <v>134</v>
      </c>
      <c r="H88" s="26">
        <v>2000</v>
      </c>
      <c r="I88" s="27"/>
      <c r="J88" s="24">
        <v>11002618</v>
      </c>
      <c r="K88" s="7" t="s">
        <v>26</v>
      </c>
      <c r="L88" s="24">
        <v>2000</v>
      </c>
      <c r="M88" s="27"/>
      <c r="N88" s="28">
        <v>43934</v>
      </c>
      <c r="O88" s="114">
        <f t="shared" si="8"/>
        <v>202004</v>
      </c>
      <c r="P88" s="29">
        <v>44106</v>
      </c>
      <c r="Q88" s="34">
        <f t="shared" si="9"/>
        <v>202010</v>
      </c>
      <c r="R88" s="30"/>
      <c r="S88" s="17" t="s">
        <v>28</v>
      </c>
      <c r="T88" s="17"/>
      <c r="U88" s="32"/>
    </row>
    <row r="89" spans="3:21" ht="14.4" thickBot="1" x14ac:dyDescent="0.35">
      <c r="C89" s="23"/>
      <c r="D89" s="22" t="s">
        <v>126</v>
      </c>
      <c r="E89" s="24">
        <v>50</v>
      </c>
      <c r="F89" s="25" t="s">
        <v>133</v>
      </c>
      <c r="G89" s="25" t="s">
        <v>134</v>
      </c>
      <c r="H89" s="26">
        <v>2000</v>
      </c>
      <c r="I89" s="27"/>
      <c r="J89" s="24"/>
      <c r="K89" s="7" t="s">
        <v>26</v>
      </c>
      <c r="L89" s="24">
        <v>2000</v>
      </c>
      <c r="M89" s="27"/>
      <c r="N89" s="28">
        <v>43955</v>
      </c>
      <c r="O89" s="114">
        <f t="shared" si="8"/>
        <v>202005</v>
      </c>
      <c r="P89" s="8">
        <v>44197</v>
      </c>
      <c r="Q89" s="34">
        <f t="shared" si="9"/>
        <v>202101</v>
      </c>
      <c r="R89" s="30"/>
      <c r="S89" s="17" t="s">
        <v>28</v>
      </c>
      <c r="T89" s="17"/>
      <c r="U89" s="32"/>
    </row>
    <row r="90" spans="3:21" ht="14.4" thickBot="1" x14ac:dyDescent="0.35">
      <c r="C90" s="23"/>
      <c r="D90" s="22" t="s">
        <v>126</v>
      </c>
      <c r="E90" s="24">
        <v>60</v>
      </c>
      <c r="F90" s="25" t="s">
        <v>133</v>
      </c>
      <c r="G90" s="25" t="s">
        <v>134</v>
      </c>
      <c r="H90" s="26">
        <v>2000</v>
      </c>
      <c r="I90" s="27"/>
      <c r="J90" s="24"/>
      <c r="K90" s="7" t="s">
        <v>26</v>
      </c>
      <c r="L90" s="24">
        <v>2000</v>
      </c>
      <c r="M90" s="27"/>
      <c r="N90" s="28">
        <v>43997</v>
      </c>
      <c r="O90" s="34">
        <f t="shared" si="8"/>
        <v>202006</v>
      </c>
      <c r="P90" s="8">
        <v>44319</v>
      </c>
      <c r="Q90" s="34">
        <f t="shared" si="9"/>
        <v>202105</v>
      </c>
      <c r="R90" s="30"/>
      <c r="S90" s="17" t="s">
        <v>28</v>
      </c>
      <c r="T90" s="17"/>
      <c r="U90" s="32"/>
    </row>
    <row r="91" spans="3:21" ht="14.4" thickBot="1" x14ac:dyDescent="0.35">
      <c r="C91" s="23"/>
      <c r="D91" s="22" t="s">
        <v>126</v>
      </c>
      <c r="E91" s="24">
        <v>70</v>
      </c>
      <c r="F91" s="25" t="s">
        <v>133</v>
      </c>
      <c r="G91" s="25" t="s">
        <v>134</v>
      </c>
      <c r="H91" s="26">
        <v>2500</v>
      </c>
      <c r="I91" s="27"/>
      <c r="J91" s="24"/>
      <c r="K91" s="7" t="s">
        <v>26</v>
      </c>
      <c r="L91" s="24">
        <v>2500</v>
      </c>
      <c r="M91" s="27"/>
      <c r="N91" s="28">
        <v>44060</v>
      </c>
      <c r="O91" s="34">
        <f t="shared" si="8"/>
        <v>202008</v>
      </c>
      <c r="P91" s="8">
        <v>44344</v>
      </c>
      <c r="Q91" s="34">
        <f t="shared" si="9"/>
        <v>202105</v>
      </c>
      <c r="R91" s="30"/>
      <c r="S91" s="17" t="s">
        <v>28</v>
      </c>
      <c r="T91" s="17"/>
      <c r="U91" s="32"/>
    </row>
    <row r="92" spans="3:21" ht="14.4" thickBot="1" x14ac:dyDescent="0.35">
      <c r="C92" s="23"/>
      <c r="D92" s="22" t="s">
        <v>126</v>
      </c>
      <c r="E92" s="24">
        <v>80</v>
      </c>
      <c r="F92" s="25" t="s">
        <v>133</v>
      </c>
      <c r="G92" s="25" t="s">
        <v>134</v>
      </c>
      <c r="H92" s="26">
        <v>2000</v>
      </c>
      <c r="I92" s="27"/>
      <c r="J92" s="24"/>
      <c r="K92" s="7" t="s">
        <v>26</v>
      </c>
      <c r="L92" s="24">
        <v>2000</v>
      </c>
      <c r="M92" s="27"/>
      <c r="N92" s="28">
        <v>44105</v>
      </c>
      <c r="O92" s="34">
        <f t="shared" si="8"/>
        <v>202010</v>
      </c>
      <c r="P92" s="8">
        <v>44435</v>
      </c>
      <c r="Q92" s="34">
        <f t="shared" si="9"/>
        <v>202108</v>
      </c>
      <c r="R92" s="30"/>
      <c r="S92" s="17" t="s">
        <v>28</v>
      </c>
      <c r="T92" s="17"/>
      <c r="U92" s="32"/>
    </row>
    <row r="93" spans="3:21" ht="14.4" thickBot="1" x14ac:dyDescent="0.35">
      <c r="C93" s="23"/>
      <c r="D93" s="22" t="s">
        <v>126</v>
      </c>
      <c r="E93" s="24">
        <v>90</v>
      </c>
      <c r="F93" s="25" t="s">
        <v>133</v>
      </c>
      <c r="G93" s="25" t="s">
        <v>134</v>
      </c>
      <c r="H93" s="26">
        <v>1168</v>
      </c>
      <c r="I93" s="27"/>
      <c r="J93" s="24"/>
      <c r="K93" s="7" t="s">
        <v>26</v>
      </c>
      <c r="L93" s="24">
        <v>1168</v>
      </c>
      <c r="M93" s="27"/>
      <c r="N93" s="28">
        <v>44139</v>
      </c>
      <c r="O93" s="34">
        <f t="shared" si="8"/>
        <v>202011</v>
      </c>
      <c r="P93" s="8">
        <v>44491</v>
      </c>
      <c r="Q93" s="34">
        <f t="shared" si="9"/>
        <v>202110</v>
      </c>
      <c r="R93" s="30"/>
      <c r="S93" s="17" t="s">
        <v>28</v>
      </c>
      <c r="T93" s="17"/>
      <c r="U93" s="32"/>
    </row>
    <row r="94" spans="3:21" ht="14.4" thickBot="1" x14ac:dyDescent="0.35">
      <c r="C94" s="23"/>
      <c r="D94" s="22" t="s">
        <v>126</v>
      </c>
      <c r="E94" s="24">
        <v>100</v>
      </c>
      <c r="F94" s="25" t="s">
        <v>133</v>
      </c>
      <c r="G94" s="25" t="s">
        <v>134</v>
      </c>
      <c r="H94" s="26">
        <v>2000</v>
      </c>
      <c r="I94" s="27"/>
      <c r="J94" s="24"/>
      <c r="K94" s="7" t="s">
        <v>26</v>
      </c>
      <c r="L94" s="24">
        <v>2000</v>
      </c>
      <c r="M94" s="27"/>
      <c r="N94" s="28">
        <v>44177</v>
      </c>
      <c r="O94" s="34">
        <f t="shared" si="8"/>
        <v>202012</v>
      </c>
      <c r="P94" s="8">
        <v>44512</v>
      </c>
      <c r="Q94" s="34">
        <f t="shared" si="9"/>
        <v>202111</v>
      </c>
      <c r="R94" s="30"/>
      <c r="S94" s="17" t="s">
        <v>28</v>
      </c>
      <c r="T94" s="17"/>
      <c r="U94" s="32"/>
    </row>
    <row r="95" spans="3:21" ht="27" thickBot="1" x14ac:dyDescent="0.35">
      <c r="C95" s="21">
        <v>470458</v>
      </c>
      <c r="D95" s="22" t="s">
        <v>126</v>
      </c>
      <c r="E95" s="24">
        <v>60</v>
      </c>
      <c r="F95" s="25" t="s">
        <v>135</v>
      </c>
      <c r="G95" s="25" t="s">
        <v>136</v>
      </c>
      <c r="H95" s="26">
        <v>1300</v>
      </c>
      <c r="I95" s="27"/>
      <c r="J95" s="24">
        <v>11002619</v>
      </c>
      <c r="K95" s="7" t="s">
        <v>26</v>
      </c>
      <c r="L95" s="24">
        <v>1300</v>
      </c>
      <c r="M95" s="27"/>
      <c r="N95" s="28">
        <v>43940</v>
      </c>
      <c r="O95" s="34">
        <f t="shared" si="8"/>
        <v>202004</v>
      </c>
      <c r="P95" s="29">
        <v>44021</v>
      </c>
      <c r="Q95" s="34">
        <f t="shared" si="9"/>
        <v>202007</v>
      </c>
      <c r="R95" s="30"/>
      <c r="S95" s="17" t="s">
        <v>28</v>
      </c>
      <c r="T95" s="17"/>
      <c r="U95" s="31" t="s">
        <v>137</v>
      </c>
    </row>
    <row r="96" spans="3:21" ht="27" thickBot="1" x14ac:dyDescent="0.35">
      <c r="C96" s="23"/>
      <c r="D96" s="22" t="s">
        <v>126</v>
      </c>
      <c r="E96" s="24">
        <v>70</v>
      </c>
      <c r="F96" s="25" t="s">
        <v>135</v>
      </c>
      <c r="G96" s="25" t="s">
        <v>136</v>
      </c>
      <c r="H96" s="26">
        <v>2100</v>
      </c>
      <c r="I96" s="27"/>
      <c r="J96" s="24"/>
      <c r="K96" s="7" t="s">
        <v>26</v>
      </c>
      <c r="L96" s="24">
        <v>2100</v>
      </c>
      <c r="M96" s="27"/>
      <c r="N96" s="28">
        <v>43989</v>
      </c>
      <c r="O96" s="34">
        <f t="shared" si="8"/>
        <v>202006</v>
      </c>
      <c r="P96" s="29">
        <v>44076</v>
      </c>
      <c r="Q96" s="34">
        <f t="shared" si="9"/>
        <v>202009</v>
      </c>
      <c r="R96" s="30"/>
      <c r="S96" s="17" t="s">
        <v>28</v>
      </c>
      <c r="T96" s="17"/>
      <c r="U96" s="31" t="s">
        <v>138</v>
      </c>
    </row>
    <row r="97" spans="1:22" ht="27" thickBot="1" x14ac:dyDescent="0.35">
      <c r="C97" s="23"/>
      <c r="D97" s="22" t="s">
        <v>126</v>
      </c>
      <c r="E97" s="24">
        <v>80</v>
      </c>
      <c r="F97" s="25" t="s">
        <v>135</v>
      </c>
      <c r="G97" s="25" t="s">
        <v>136</v>
      </c>
      <c r="H97" s="26">
        <v>2100</v>
      </c>
      <c r="I97" s="27"/>
      <c r="J97" s="24"/>
      <c r="K97" s="7" t="s">
        <v>26</v>
      </c>
      <c r="L97" s="24">
        <v>2100</v>
      </c>
      <c r="M97" s="27"/>
      <c r="N97" s="28">
        <v>44066</v>
      </c>
      <c r="O97" s="34">
        <f t="shared" si="8"/>
        <v>202008</v>
      </c>
      <c r="P97" s="29">
        <v>44153</v>
      </c>
      <c r="Q97" s="34">
        <f t="shared" si="9"/>
        <v>202011</v>
      </c>
      <c r="R97" s="30"/>
      <c r="S97" s="17" t="s">
        <v>28</v>
      </c>
      <c r="T97" s="17"/>
      <c r="U97" s="31" t="s">
        <v>139</v>
      </c>
    </row>
    <row r="98" spans="1:22" ht="14.4" thickBot="1" x14ac:dyDescent="0.35">
      <c r="C98" s="23"/>
      <c r="D98" s="22" t="s">
        <v>126</v>
      </c>
      <c r="E98" s="24">
        <v>90</v>
      </c>
      <c r="F98" s="25" t="s">
        <v>135</v>
      </c>
      <c r="G98" s="25" t="s">
        <v>136</v>
      </c>
      <c r="H98" s="26">
        <v>1000</v>
      </c>
      <c r="I98" s="27"/>
      <c r="J98" s="24"/>
      <c r="K98" s="7" t="s">
        <v>26</v>
      </c>
      <c r="L98" s="24">
        <v>1000</v>
      </c>
      <c r="M98" s="27"/>
      <c r="N98" s="28">
        <v>44109</v>
      </c>
      <c r="O98" s="34">
        <f t="shared" si="8"/>
        <v>202010</v>
      </c>
      <c r="P98" s="29">
        <v>44183</v>
      </c>
      <c r="Q98" s="34">
        <f t="shared" si="9"/>
        <v>202012</v>
      </c>
      <c r="R98" s="30"/>
      <c r="S98" s="17" t="s">
        <v>28</v>
      </c>
      <c r="T98" s="17"/>
      <c r="U98" s="32"/>
    </row>
    <row r="99" spans="1:22" ht="14.4" thickBot="1" x14ac:dyDescent="0.35">
      <c r="C99" s="23"/>
      <c r="D99" s="22" t="s">
        <v>126</v>
      </c>
      <c r="E99" s="24">
        <v>100</v>
      </c>
      <c r="F99" s="25" t="s">
        <v>135</v>
      </c>
      <c r="G99" s="25" t="s">
        <v>136</v>
      </c>
      <c r="H99" s="26">
        <v>2100</v>
      </c>
      <c r="I99" s="27"/>
      <c r="J99" s="24"/>
      <c r="K99" s="7" t="s">
        <v>26</v>
      </c>
      <c r="L99" s="24">
        <v>2100</v>
      </c>
      <c r="M99" s="27"/>
      <c r="N99" s="28">
        <v>44149</v>
      </c>
      <c r="O99" s="34">
        <f t="shared" ref="O99:O130" si="10">YEAR(N99)*100+MONTH(N99)</f>
        <v>202011</v>
      </c>
      <c r="P99" s="29">
        <v>44224</v>
      </c>
      <c r="Q99" s="34">
        <f t="shared" si="9"/>
        <v>202101</v>
      </c>
      <c r="R99" s="30"/>
      <c r="S99" s="17" t="s">
        <v>28</v>
      </c>
      <c r="T99" s="17"/>
      <c r="U99" s="31"/>
    </row>
    <row r="100" spans="1:22" ht="14.4" thickBot="1" x14ac:dyDescent="0.35">
      <c r="C100" s="23"/>
      <c r="D100" s="22" t="s">
        <v>126</v>
      </c>
      <c r="E100" s="24">
        <v>110</v>
      </c>
      <c r="F100" s="25" t="s">
        <v>135</v>
      </c>
      <c r="G100" s="25" t="s">
        <v>136</v>
      </c>
      <c r="H100" s="26">
        <v>2100</v>
      </c>
      <c r="I100" s="27"/>
      <c r="J100" s="24"/>
      <c r="K100" s="7" t="s">
        <v>26</v>
      </c>
      <c r="L100" s="24">
        <v>2100</v>
      </c>
      <c r="M100" s="27"/>
      <c r="N100" s="28">
        <v>44171</v>
      </c>
      <c r="O100" s="34">
        <f t="shared" si="10"/>
        <v>202012</v>
      </c>
      <c r="P100" s="29">
        <v>44274</v>
      </c>
      <c r="Q100" s="34">
        <f t="shared" si="9"/>
        <v>202103</v>
      </c>
      <c r="R100" s="30"/>
      <c r="S100" s="17" t="s">
        <v>28</v>
      </c>
      <c r="T100" s="17"/>
      <c r="U100" s="31"/>
    </row>
    <row r="101" spans="1:22" ht="40.200000000000003" thickBot="1" x14ac:dyDescent="0.35">
      <c r="C101" s="21">
        <v>471106</v>
      </c>
      <c r="D101" s="22" t="s">
        <v>126</v>
      </c>
      <c r="E101" s="24">
        <v>40</v>
      </c>
      <c r="F101" s="25" t="s">
        <v>140</v>
      </c>
      <c r="G101" s="25" t="s">
        <v>141</v>
      </c>
      <c r="H101" s="26">
        <v>600</v>
      </c>
      <c r="I101" s="27"/>
      <c r="J101" s="24"/>
      <c r="K101" s="7" t="s">
        <v>113</v>
      </c>
      <c r="L101" s="24">
        <v>2000</v>
      </c>
      <c r="M101" s="27"/>
      <c r="N101" s="28">
        <v>43948</v>
      </c>
      <c r="O101" s="34">
        <f t="shared" si="10"/>
        <v>202004</v>
      </c>
      <c r="P101" s="29">
        <v>44006</v>
      </c>
      <c r="Q101" s="34">
        <f t="shared" si="9"/>
        <v>202006</v>
      </c>
      <c r="R101" s="30"/>
      <c r="S101" s="17" t="s">
        <v>28</v>
      </c>
      <c r="T101" s="17"/>
      <c r="U101" s="31" t="s">
        <v>142</v>
      </c>
    </row>
    <row r="102" spans="1:22" ht="14.4" thickBot="1" x14ac:dyDescent="0.35">
      <c r="C102" s="23"/>
      <c r="D102" s="22" t="s">
        <v>126</v>
      </c>
      <c r="E102" s="24">
        <v>50</v>
      </c>
      <c r="F102" s="25" t="s">
        <v>140</v>
      </c>
      <c r="G102" s="25" t="s">
        <v>141</v>
      </c>
      <c r="H102" s="26">
        <v>4400</v>
      </c>
      <c r="I102" s="27"/>
      <c r="J102" s="24"/>
      <c r="K102" s="7" t="s">
        <v>113</v>
      </c>
      <c r="L102" s="24">
        <v>4400</v>
      </c>
      <c r="M102" s="27"/>
      <c r="N102" s="28">
        <v>43955</v>
      </c>
      <c r="O102" s="34">
        <f t="shared" si="10"/>
        <v>202005</v>
      </c>
      <c r="P102" s="29">
        <v>44006</v>
      </c>
      <c r="Q102" s="34">
        <f t="shared" si="9"/>
        <v>202006</v>
      </c>
      <c r="R102" s="30"/>
      <c r="S102" s="17" t="s">
        <v>28</v>
      </c>
      <c r="T102" s="17"/>
      <c r="U102" s="32"/>
    </row>
    <row r="103" spans="1:22" ht="14.4" thickBot="1" x14ac:dyDescent="0.35">
      <c r="C103" s="23"/>
      <c r="D103" s="22" t="s">
        <v>126</v>
      </c>
      <c r="E103" s="24">
        <v>60</v>
      </c>
      <c r="F103" s="25" t="s">
        <v>140</v>
      </c>
      <c r="G103" s="25" t="s">
        <v>141</v>
      </c>
      <c r="H103" s="26">
        <v>4400</v>
      </c>
      <c r="I103" s="27"/>
      <c r="J103" s="24"/>
      <c r="K103" s="7" t="s">
        <v>26</v>
      </c>
      <c r="L103" s="24">
        <v>4400</v>
      </c>
      <c r="M103" s="27"/>
      <c r="N103" s="28">
        <v>43965</v>
      </c>
      <c r="O103" s="34">
        <f t="shared" si="10"/>
        <v>202005</v>
      </c>
      <c r="P103" s="29">
        <v>44025</v>
      </c>
      <c r="Q103" s="34">
        <f t="shared" si="9"/>
        <v>202007</v>
      </c>
      <c r="R103" s="30"/>
      <c r="S103" s="17" t="s">
        <v>28</v>
      </c>
      <c r="T103" s="17"/>
      <c r="U103" s="32"/>
    </row>
    <row r="104" spans="1:22" ht="14.4" thickBot="1" x14ac:dyDescent="0.35">
      <c r="C104" s="23"/>
      <c r="D104" s="22" t="s">
        <v>126</v>
      </c>
      <c r="E104" s="24">
        <v>70</v>
      </c>
      <c r="F104" s="25" t="s">
        <v>140</v>
      </c>
      <c r="G104" s="25" t="s">
        <v>141</v>
      </c>
      <c r="H104" s="26">
        <v>5700</v>
      </c>
      <c r="I104" s="27"/>
      <c r="J104" s="24"/>
      <c r="K104" s="7" t="s">
        <v>26</v>
      </c>
      <c r="L104" s="24">
        <v>5700</v>
      </c>
      <c r="M104" s="27"/>
      <c r="N104" s="28">
        <v>44072</v>
      </c>
      <c r="O104" s="34">
        <f t="shared" si="10"/>
        <v>202008</v>
      </c>
      <c r="P104" s="29">
        <v>44098</v>
      </c>
      <c r="Q104" s="34">
        <f t="shared" si="9"/>
        <v>202009</v>
      </c>
      <c r="R104" s="30"/>
      <c r="S104" s="17" t="s">
        <v>28</v>
      </c>
      <c r="T104" s="17"/>
      <c r="U104" s="32"/>
    </row>
    <row r="105" spans="1:22" ht="14.4" thickBot="1" x14ac:dyDescent="0.35">
      <c r="C105" s="23"/>
      <c r="D105" s="22" t="s">
        <v>126</v>
      </c>
      <c r="E105" s="24">
        <v>80</v>
      </c>
      <c r="F105" s="25" t="s">
        <v>140</v>
      </c>
      <c r="G105" s="25" t="s">
        <v>141</v>
      </c>
      <c r="H105" s="26">
        <v>5690</v>
      </c>
      <c r="I105" s="27"/>
      <c r="J105" s="24"/>
      <c r="K105" s="7" t="s">
        <v>26</v>
      </c>
      <c r="L105" s="24">
        <v>5690</v>
      </c>
      <c r="M105" s="27"/>
      <c r="N105" s="28">
        <v>44090</v>
      </c>
      <c r="O105" s="34">
        <f t="shared" si="10"/>
        <v>202009</v>
      </c>
      <c r="P105" s="29">
        <v>44148</v>
      </c>
      <c r="Q105" s="34">
        <f t="shared" si="9"/>
        <v>202011</v>
      </c>
      <c r="R105" s="30"/>
      <c r="S105" s="17" t="s">
        <v>28</v>
      </c>
      <c r="T105" s="17"/>
      <c r="U105" s="32"/>
    </row>
    <row r="106" spans="1:22" ht="14.4" thickBot="1" x14ac:dyDescent="0.35">
      <c r="C106" s="23"/>
      <c r="D106" s="22" t="s">
        <v>126</v>
      </c>
      <c r="E106" s="24">
        <v>90</v>
      </c>
      <c r="F106" s="25" t="s">
        <v>140</v>
      </c>
      <c r="G106" s="25" t="s">
        <v>141</v>
      </c>
      <c r="H106" s="26">
        <v>4400</v>
      </c>
      <c r="I106" s="27"/>
      <c r="J106" s="24"/>
      <c r="K106" s="7" t="s">
        <v>26</v>
      </c>
      <c r="L106" s="24">
        <v>4400</v>
      </c>
      <c r="M106" s="27"/>
      <c r="N106" s="28">
        <v>44147</v>
      </c>
      <c r="O106" s="34">
        <f t="shared" si="10"/>
        <v>202011</v>
      </c>
      <c r="P106" s="29">
        <v>44207</v>
      </c>
      <c r="Q106" s="34">
        <f t="shared" si="9"/>
        <v>202101</v>
      </c>
      <c r="R106" s="30"/>
      <c r="S106" s="17" t="s">
        <v>28</v>
      </c>
      <c r="T106" s="17"/>
      <c r="U106" s="32"/>
    </row>
    <row r="107" spans="1:22" ht="28.8" x14ac:dyDescent="0.3">
      <c r="A107" s="115" t="s">
        <v>46</v>
      </c>
      <c r="B107" s="116"/>
      <c r="C107" s="120" t="s">
        <v>235</v>
      </c>
      <c r="D107" t="s">
        <v>48</v>
      </c>
      <c r="E107" s="131">
        <v>1</v>
      </c>
      <c r="F107" s="119" t="s">
        <v>149</v>
      </c>
      <c r="G107" s="118" t="s">
        <v>150</v>
      </c>
      <c r="H107" s="120">
        <v>5500</v>
      </c>
      <c r="I107" s="120"/>
      <c r="J107"/>
      <c r="K107" s="121" t="s">
        <v>26</v>
      </c>
      <c r="L107"/>
      <c r="M107" s="122"/>
      <c r="N107" s="123">
        <v>44021</v>
      </c>
      <c r="O107" s="124" t="str">
        <f>YEAR(N107)&amp;"-"&amp;TEXT(MONTH(N107),"00")</f>
        <v>2020-07</v>
      </c>
      <c r="P107" s="125">
        <v>44210</v>
      </c>
      <c r="Q107" s="124" t="str">
        <f>YEAR(P107)&amp;"-"&amp;TEXT(MONTH(P107),"00")</f>
        <v>2021-01</v>
      </c>
      <c r="R107"/>
      <c r="S107" s="126" t="s">
        <v>28</v>
      </c>
      <c r="T107" s="127"/>
      <c r="U107" s="132" t="s">
        <v>236</v>
      </c>
      <c r="V107" s="130" t="s">
        <v>83</v>
      </c>
    </row>
    <row r="108" spans="1:22" ht="28.8" x14ac:dyDescent="0.3">
      <c r="A108" s="115" t="s">
        <v>46</v>
      </c>
      <c r="B108" s="116"/>
      <c r="C108" s="131" t="s">
        <v>228</v>
      </c>
      <c r="D108" s="207" t="s">
        <v>48</v>
      </c>
      <c r="E108" s="117">
        <v>1</v>
      </c>
      <c r="F108" s="118" t="s">
        <v>77</v>
      </c>
      <c r="G108" s="119" t="s">
        <v>78</v>
      </c>
      <c r="H108" s="120">
        <v>5500</v>
      </c>
      <c r="I108" s="120"/>
      <c r="J108" s="207"/>
      <c r="K108" s="121" t="s">
        <v>26</v>
      </c>
      <c r="L108" s="207"/>
      <c r="M108" s="122"/>
      <c r="N108" s="123">
        <v>44028</v>
      </c>
      <c r="O108" s="124" t="str">
        <f>YEAR(N108)&amp;"-"&amp;TEXT(MONTH(N108),"00")</f>
        <v>2020-07</v>
      </c>
      <c r="P108" s="125">
        <v>44126</v>
      </c>
      <c r="Q108" s="124" t="str">
        <f>YEAR(P108)&amp;"-"&amp;TEXT(MONTH(P108),"00")</f>
        <v>2020-10</v>
      </c>
      <c r="R108" s="207"/>
      <c r="S108" s="126" t="s">
        <v>28</v>
      </c>
      <c r="T108" s="127"/>
      <c r="U108" s="132" t="s">
        <v>229</v>
      </c>
      <c r="V108" s="130" t="s">
        <v>83</v>
      </c>
    </row>
    <row r="109" spans="1:22" ht="28.8" x14ac:dyDescent="0.3">
      <c r="A109" s="115" t="s">
        <v>46</v>
      </c>
      <c r="B109" s="116"/>
      <c r="C109" s="120" t="s">
        <v>92</v>
      </c>
      <c r="D109" s="207" t="s">
        <v>48</v>
      </c>
      <c r="E109" s="131">
        <v>1</v>
      </c>
      <c r="F109" s="118" t="s">
        <v>77</v>
      </c>
      <c r="G109" s="119" t="s">
        <v>78</v>
      </c>
      <c r="H109" s="120">
        <v>5500</v>
      </c>
      <c r="I109" s="120"/>
      <c r="J109" s="207"/>
      <c r="K109" s="121" t="s">
        <v>26</v>
      </c>
      <c r="L109" s="207"/>
      <c r="M109" s="122"/>
      <c r="N109" s="123">
        <v>44035</v>
      </c>
      <c r="O109" s="124" t="str">
        <f>YEAR(N109)&amp;"-"&amp;TEXT(MONTH(N109),"00")</f>
        <v>2020-07</v>
      </c>
      <c r="P109" s="125">
        <v>44210</v>
      </c>
      <c r="Q109" s="124" t="str">
        <f>YEAR(P109)&amp;"-"&amp;TEXT(MONTH(P109),"00")</f>
        <v>2021-01</v>
      </c>
      <c r="R109" s="207"/>
      <c r="S109" s="126" t="s">
        <v>28</v>
      </c>
      <c r="T109" s="127"/>
      <c r="U109" s="239" t="s">
        <v>93</v>
      </c>
      <c r="V109" s="128" t="s">
        <v>83</v>
      </c>
    </row>
    <row r="110" spans="1:22" x14ac:dyDescent="0.3">
      <c r="A110" s="157" t="s">
        <v>46</v>
      </c>
      <c r="B110" s="160">
        <v>11002952</v>
      </c>
      <c r="C110" s="160" t="s">
        <v>151</v>
      </c>
      <c r="D110" s="17" t="s">
        <v>48</v>
      </c>
      <c r="E110" s="160">
        <v>1</v>
      </c>
      <c r="F110" s="170" t="s">
        <v>77</v>
      </c>
      <c r="G110" s="170" t="s">
        <v>78</v>
      </c>
      <c r="H110" s="170">
        <v>5500</v>
      </c>
      <c r="I110" s="170" t="s">
        <v>51</v>
      </c>
      <c r="J110" s="177" t="s">
        <v>91</v>
      </c>
      <c r="K110" s="179" t="s">
        <v>53</v>
      </c>
      <c r="L110" s="17"/>
      <c r="M110" s="160"/>
      <c r="N110" s="185">
        <v>44098</v>
      </c>
      <c r="O110" s="189">
        <f>YEAR(N110)*100+MONTH(N110)</f>
        <v>202009</v>
      </c>
      <c r="P110" s="170"/>
      <c r="Q110" s="189"/>
      <c r="R110" s="17" t="s">
        <v>54</v>
      </c>
      <c r="S110" s="160" t="s">
        <v>28</v>
      </c>
      <c r="T110" s="194" t="s">
        <v>55</v>
      </c>
      <c r="U110" s="201" t="s">
        <v>56</v>
      </c>
      <c r="V110" s="206"/>
    </row>
    <row r="111" spans="1:22" x14ac:dyDescent="0.3">
      <c r="A111" s="157" t="s">
        <v>46</v>
      </c>
      <c r="B111" s="160">
        <v>11002953</v>
      </c>
      <c r="C111" s="160" t="s">
        <v>152</v>
      </c>
      <c r="D111" s="17" t="s">
        <v>48</v>
      </c>
      <c r="E111" s="160">
        <v>1</v>
      </c>
      <c r="F111" s="170" t="s">
        <v>77</v>
      </c>
      <c r="G111" s="170" t="s">
        <v>78</v>
      </c>
      <c r="H111" s="174">
        <v>5500</v>
      </c>
      <c r="I111" s="174" t="s">
        <v>51</v>
      </c>
      <c r="J111" s="176" t="s">
        <v>91</v>
      </c>
      <c r="K111" s="179" t="s">
        <v>53</v>
      </c>
      <c r="L111" s="181"/>
      <c r="M111" s="179"/>
      <c r="N111" s="185">
        <v>44021</v>
      </c>
      <c r="O111" s="189">
        <f>YEAR(N111)*100+MONTH(N111)</f>
        <v>202007</v>
      </c>
      <c r="P111" s="170"/>
      <c r="Q111" s="189"/>
      <c r="R111" s="17" t="s">
        <v>54</v>
      </c>
      <c r="S111" s="160" t="s">
        <v>28</v>
      </c>
      <c r="T111" s="194" t="s">
        <v>55</v>
      </c>
      <c r="U111" s="195" t="s">
        <v>56</v>
      </c>
      <c r="V111" s="170"/>
    </row>
    <row r="112" spans="1:22" ht="28.8" x14ac:dyDescent="0.3">
      <c r="A112" s="115" t="s">
        <v>46</v>
      </c>
      <c r="B112" s="116"/>
      <c r="C112" s="120" t="s">
        <v>246</v>
      </c>
      <c r="D112" t="s">
        <v>48</v>
      </c>
      <c r="E112" s="131">
        <v>1</v>
      </c>
      <c r="F112" s="118" t="s">
        <v>77</v>
      </c>
      <c r="G112" s="119" t="s">
        <v>78</v>
      </c>
      <c r="H112" s="120">
        <v>5500</v>
      </c>
      <c r="I112" s="120"/>
      <c r="J112"/>
      <c r="K112" s="121" t="s">
        <v>26</v>
      </c>
      <c r="L112"/>
      <c r="M112" s="122"/>
      <c r="N112" s="123">
        <v>44042</v>
      </c>
      <c r="O112" s="124" t="str">
        <f>YEAR(N112)&amp;"-"&amp;TEXT(MONTH(N112),"00")</f>
        <v>2020-07</v>
      </c>
      <c r="P112" s="125">
        <v>44210</v>
      </c>
      <c r="Q112" s="124" t="str">
        <f>YEAR(P112)&amp;"-"&amp;TEXT(MONTH(P112),"00")</f>
        <v>2021-01</v>
      </c>
      <c r="R112"/>
      <c r="S112" s="126" t="s">
        <v>28</v>
      </c>
      <c r="T112" s="127"/>
      <c r="U112" s="148" t="s">
        <v>247</v>
      </c>
      <c r="V112" s="128" t="s">
        <v>83</v>
      </c>
    </row>
    <row r="113" spans="1:22" ht="57.6" x14ac:dyDescent="0.3">
      <c r="A113" s="115" t="s">
        <v>46</v>
      </c>
      <c r="B113" s="116"/>
      <c r="C113" s="120" t="s">
        <v>58</v>
      </c>
      <c r="D113" s="207" t="s">
        <v>48</v>
      </c>
      <c r="E113" s="120">
        <v>1</v>
      </c>
      <c r="F113" s="118" t="s">
        <v>49</v>
      </c>
      <c r="G113" s="119" t="s">
        <v>59</v>
      </c>
      <c r="H113" s="117">
        <v>3744</v>
      </c>
      <c r="I113" s="210"/>
      <c r="J113" s="207"/>
      <c r="K113" s="121" t="s">
        <v>26</v>
      </c>
      <c r="L113" s="207"/>
      <c r="M113" s="122"/>
      <c r="N113" s="123">
        <v>44077</v>
      </c>
      <c r="O113" s="124" t="str">
        <f>YEAR(N113)&amp;"-"&amp;TEXT(MONTH(N113),"00")</f>
        <v>2020-09</v>
      </c>
      <c r="P113" s="125">
        <v>44091</v>
      </c>
      <c r="Q113" s="124" t="str">
        <f>YEAR(P113)&amp;"-"&amp;TEXT(MONTH(P113),"00")</f>
        <v>2020-09</v>
      </c>
      <c r="R113" s="207"/>
      <c r="S113" s="126" t="s">
        <v>28</v>
      </c>
      <c r="T113" s="127"/>
      <c r="U113" s="217" t="s">
        <v>60</v>
      </c>
      <c r="V113" s="142" t="s">
        <v>61</v>
      </c>
    </row>
    <row r="114" spans="1:22" x14ac:dyDescent="0.3">
      <c r="A114" s="157" t="s">
        <v>46</v>
      </c>
      <c r="B114" s="160">
        <v>11002956</v>
      </c>
      <c r="C114" s="160" t="s">
        <v>156</v>
      </c>
      <c r="D114" s="17" t="s">
        <v>48</v>
      </c>
      <c r="E114" s="160">
        <v>1</v>
      </c>
      <c r="F114" s="170" t="s">
        <v>77</v>
      </c>
      <c r="G114" s="170" t="s">
        <v>78</v>
      </c>
      <c r="H114" s="170">
        <v>5500</v>
      </c>
      <c r="I114" s="170" t="s">
        <v>51</v>
      </c>
      <c r="J114" s="177" t="s">
        <v>91</v>
      </c>
      <c r="K114" s="179" t="s">
        <v>53</v>
      </c>
      <c r="L114" s="17"/>
      <c r="M114" s="160"/>
      <c r="N114" s="185">
        <v>44091</v>
      </c>
      <c r="O114" s="189">
        <f>YEAR(N114)*100+MONTH(N114)</f>
        <v>202009</v>
      </c>
      <c r="P114" s="170"/>
      <c r="Q114" s="189"/>
      <c r="R114" s="17" t="s">
        <v>54</v>
      </c>
      <c r="S114" s="160" t="s">
        <v>28</v>
      </c>
      <c r="T114" s="194" t="s">
        <v>55</v>
      </c>
      <c r="U114" s="195" t="s">
        <v>56</v>
      </c>
      <c r="V114" s="170"/>
    </row>
    <row r="115" spans="1:22" x14ac:dyDescent="0.3">
      <c r="A115" s="157" t="s">
        <v>46</v>
      </c>
      <c r="B115" s="160">
        <v>11002962</v>
      </c>
      <c r="C115" s="160" t="s">
        <v>157</v>
      </c>
      <c r="D115" s="17" t="s">
        <v>48</v>
      </c>
      <c r="E115" s="160">
        <v>1</v>
      </c>
      <c r="F115" s="170" t="s">
        <v>89</v>
      </c>
      <c r="G115" s="170" t="s">
        <v>90</v>
      </c>
      <c r="H115" s="170">
        <v>5500</v>
      </c>
      <c r="I115" s="170" t="s">
        <v>51</v>
      </c>
      <c r="J115" s="177" t="s">
        <v>91</v>
      </c>
      <c r="K115" s="179" t="s">
        <v>53</v>
      </c>
      <c r="L115" s="17"/>
      <c r="M115" s="160"/>
      <c r="N115" s="185">
        <v>44126</v>
      </c>
      <c r="O115" s="189">
        <f>YEAR(N115)*100+MONTH(N115)</f>
        <v>202010</v>
      </c>
      <c r="P115" s="170"/>
      <c r="Q115" s="189"/>
      <c r="R115" s="17" t="s">
        <v>54</v>
      </c>
      <c r="S115" s="160" t="s">
        <v>28</v>
      </c>
      <c r="T115" s="194" t="s">
        <v>55</v>
      </c>
      <c r="U115" s="195" t="s">
        <v>56</v>
      </c>
      <c r="V115" s="170"/>
    </row>
    <row r="116" spans="1:22" ht="14.4" x14ac:dyDescent="0.3">
      <c r="A116" s="115" t="s">
        <v>46</v>
      </c>
      <c r="B116" s="116"/>
      <c r="C116" s="120" t="s">
        <v>148</v>
      </c>
      <c r="D116" t="s">
        <v>48</v>
      </c>
      <c r="E116" s="131">
        <v>1</v>
      </c>
      <c r="F116" s="118" t="s">
        <v>149</v>
      </c>
      <c r="G116" s="118" t="s">
        <v>150</v>
      </c>
      <c r="H116" s="120">
        <v>5500</v>
      </c>
      <c r="I116" s="120"/>
      <c r="J116"/>
      <c r="K116" s="121" t="s">
        <v>26</v>
      </c>
      <c r="L116"/>
      <c r="M116" s="122"/>
      <c r="N116" s="123">
        <v>44077</v>
      </c>
      <c r="O116" s="124" t="str">
        <f>YEAR(N116)&amp;"-"&amp;TEXT(MONTH(N116),"00")</f>
        <v>2020-09</v>
      </c>
      <c r="P116" s="125">
        <v>44224</v>
      </c>
      <c r="Q116" s="124" t="str">
        <f>YEAR(P116)&amp;"-"&amp;TEXT(MONTH(P116),"00")</f>
        <v>2021-01</v>
      </c>
      <c r="R116"/>
      <c r="S116" s="126" t="s">
        <v>28</v>
      </c>
      <c r="T116" s="127"/>
      <c r="U116" s="238"/>
      <c r="V116" s="128" t="s">
        <v>63</v>
      </c>
    </row>
    <row r="117" spans="1:22" ht="14.4" x14ac:dyDescent="0.3">
      <c r="A117" s="115" t="s">
        <v>46</v>
      </c>
      <c r="B117" s="116"/>
      <c r="C117" s="120" t="s">
        <v>154</v>
      </c>
      <c r="D117" t="s">
        <v>48</v>
      </c>
      <c r="E117" s="131">
        <v>1</v>
      </c>
      <c r="F117" s="118" t="s">
        <v>77</v>
      </c>
      <c r="G117" s="119" t="s">
        <v>78</v>
      </c>
      <c r="H117" s="120">
        <v>5500</v>
      </c>
      <c r="I117" s="120"/>
      <c r="J117"/>
      <c r="K117" s="121" t="s">
        <v>26</v>
      </c>
      <c r="L117"/>
      <c r="M117" s="122"/>
      <c r="N117" s="123">
        <v>44077</v>
      </c>
      <c r="O117" s="124" t="str">
        <f>YEAR(N117)&amp;"-"&amp;TEXT(MONTH(N117),"00")</f>
        <v>2020-09</v>
      </c>
      <c r="P117" s="125">
        <v>44231</v>
      </c>
      <c r="Q117" s="124" t="str">
        <f>YEAR(P117)&amp;"-"&amp;TEXT(MONTH(P117),"00")</f>
        <v>2021-02</v>
      </c>
      <c r="R117"/>
      <c r="S117" s="126" t="s">
        <v>28</v>
      </c>
      <c r="T117" s="127"/>
      <c r="U117" s="237"/>
      <c r="V117" s="139" t="s">
        <v>63</v>
      </c>
    </row>
    <row r="118" spans="1:22" ht="14.4" x14ac:dyDescent="0.3">
      <c r="A118" s="115" t="s">
        <v>46</v>
      </c>
      <c r="B118" s="116"/>
      <c r="C118" s="131" t="s">
        <v>227</v>
      </c>
      <c r="D118" s="207" t="s">
        <v>48</v>
      </c>
      <c r="E118" s="117">
        <v>1</v>
      </c>
      <c r="F118" s="118" t="s">
        <v>170</v>
      </c>
      <c r="G118" s="119" t="s">
        <v>171</v>
      </c>
      <c r="H118" s="117">
        <v>5500</v>
      </c>
      <c r="I118" s="117"/>
      <c r="J118" s="207"/>
      <c r="K118" s="121" t="s">
        <v>26</v>
      </c>
      <c r="L118" s="207"/>
      <c r="M118" s="122"/>
      <c r="N118" s="129">
        <v>44077</v>
      </c>
      <c r="O118" s="124" t="str">
        <f>YEAR(N118)&amp;"-"&amp;TEXT(MONTH(N118),"00")</f>
        <v>2020-09</v>
      </c>
      <c r="P118" s="125">
        <v>44476</v>
      </c>
      <c r="Q118" s="124" t="str">
        <f>YEAR(P118)&amp;"-"&amp;TEXT(MONTH(P118),"00")</f>
        <v>2021-10</v>
      </c>
      <c r="R118" s="207"/>
      <c r="S118" s="126" t="s">
        <v>28</v>
      </c>
      <c r="T118" s="127"/>
      <c r="U118" s="145"/>
      <c r="V118" s="130" t="s">
        <v>63</v>
      </c>
    </row>
    <row r="119" spans="1:22" ht="14.4" x14ac:dyDescent="0.3">
      <c r="A119" s="115" t="s">
        <v>46</v>
      </c>
      <c r="B119" s="116"/>
      <c r="C119" s="120" t="s">
        <v>155</v>
      </c>
      <c r="D119" t="s">
        <v>48</v>
      </c>
      <c r="E119" s="131">
        <v>1</v>
      </c>
      <c r="F119" s="118" t="s">
        <v>77</v>
      </c>
      <c r="G119" s="119" t="s">
        <v>78</v>
      </c>
      <c r="H119" s="120">
        <v>5500</v>
      </c>
      <c r="I119" s="120"/>
      <c r="J119"/>
      <c r="K119" s="121" t="s">
        <v>26</v>
      </c>
      <c r="L119"/>
      <c r="M119" s="122"/>
      <c r="N119" s="123">
        <v>44084</v>
      </c>
      <c r="O119" s="124" t="str">
        <f>YEAR(N119)&amp;"-"&amp;TEXT(MONTH(N119),"00")</f>
        <v>2020-09</v>
      </c>
      <c r="P119" s="125">
        <v>44231</v>
      </c>
      <c r="Q119" s="124" t="str">
        <f>YEAR(P119)&amp;"-"&amp;TEXT(MONTH(P119),"00")</f>
        <v>2021-02</v>
      </c>
      <c r="R119"/>
      <c r="S119" s="126" t="s">
        <v>28</v>
      </c>
      <c r="T119" s="127"/>
      <c r="U119" s="226"/>
      <c r="V119" s="130" t="s">
        <v>63</v>
      </c>
    </row>
    <row r="120" spans="1:22" x14ac:dyDescent="0.3">
      <c r="A120" s="157" t="s">
        <v>46</v>
      </c>
      <c r="B120" s="160">
        <v>11003069</v>
      </c>
      <c r="C120" s="160" t="s">
        <v>166</v>
      </c>
      <c r="D120" s="17" t="s">
        <v>48</v>
      </c>
      <c r="E120" s="160">
        <v>1</v>
      </c>
      <c r="F120" s="170" t="s">
        <v>167</v>
      </c>
      <c r="G120" s="170" t="s">
        <v>164</v>
      </c>
      <c r="H120" s="174">
        <v>5500</v>
      </c>
      <c r="I120" s="174" t="s">
        <v>51</v>
      </c>
      <c r="J120" s="176" t="s">
        <v>91</v>
      </c>
      <c r="K120" s="179" t="s">
        <v>53</v>
      </c>
      <c r="L120" s="181"/>
      <c r="M120" s="179"/>
      <c r="N120" s="185">
        <v>44035</v>
      </c>
      <c r="O120" s="189">
        <f>YEAR(N120)*100+MONTH(N120)</f>
        <v>202007</v>
      </c>
      <c r="P120" s="170"/>
      <c r="Q120" s="189"/>
      <c r="R120" s="17" t="s">
        <v>54</v>
      </c>
      <c r="S120" s="160" t="s">
        <v>28</v>
      </c>
      <c r="T120" s="194" t="s">
        <v>55</v>
      </c>
      <c r="U120" s="195" t="s">
        <v>56</v>
      </c>
      <c r="V120" s="170"/>
    </row>
    <row r="121" spans="1:22" ht="57.6" x14ac:dyDescent="0.3">
      <c r="A121" s="115" t="s">
        <v>46</v>
      </c>
      <c r="B121" s="116"/>
      <c r="C121" s="131" t="s">
        <v>193</v>
      </c>
      <c r="D121" s="207" t="s">
        <v>48</v>
      </c>
      <c r="E121" s="117">
        <v>1</v>
      </c>
      <c r="F121" s="119" t="s">
        <v>49</v>
      </c>
      <c r="G121" s="119" t="s">
        <v>59</v>
      </c>
      <c r="H121" s="117">
        <v>3744</v>
      </c>
      <c r="I121" s="211"/>
      <c r="J121" s="207"/>
      <c r="K121" s="121" t="s">
        <v>26</v>
      </c>
      <c r="L121" s="207"/>
      <c r="M121" s="122"/>
      <c r="N121" s="129">
        <v>44084</v>
      </c>
      <c r="O121" s="124" t="str">
        <f>YEAR(N121)&amp;"-"&amp;TEXT(MONTH(N121),"00")</f>
        <v>2020-09</v>
      </c>
      <c r="P121" s="125">
        <v>44091</v>
      </c>
      <c r="Q121" s="124" t="str">
        <f>YEAR(P121)&amp;"-"&amp;TEXT(MONTH(P121),"00")</f>
        <v>2020-09</v>
      </c>
      <c r="R121" s="207"/>
      <c r="S121" s="126" t="s">
        <v>28</v>
      </c>
      <c r="T121" s="127"/>
      <c r="U121" s="232" t="s">
        <v>194</v>
      </c>
      <c r="V121" s="142" t="s">
        <v>61</v>
      </c>
    </row>
    <row r="122" spans="1:22" ht="28.8" x14ac:dyDescent="0.3">
      <c r="A122" s="115" t="s">
        <v>46</v>
      </c>
      <c r="B122" s="133"/>
      <c r="C122" s="131" t="s">
        <v>162</v>
      </c>
      <c r="D122" s="207" t="s">
        <v>48</v>
      </c>
      <c r="E122" s="117">
        <v>1</v>
      </c>
      <c r="F122" s="134" t="s">
        <v>163</v>
      </c>
      <c r="G122" s="119" t="s">
        <v>164</v>
      </c>
      <c r="H122" s="135">
        <v>5500</v>
      </c>
      <c r="I122" s="135"/>
      <c r="J122" s="207"/>
      <c r="K122" s="121" t="s">
        <v>26</v>
      </c>
      <c r="L122" s="207"/>
      <c r="M122" s="122"/>
      <c r="N122" s="136">
        <v>44091</v>
      </c>
      <c r="O122" s="124" t="str">
        <f>YEAR(N122)&amp;"-"&amp;TEXT(MONTH(N122),"00")</f>
        <v>2020-09</v>
      </c>
      <c r="P122" s="125">
        <v>44084</v>
      </c>
      <c r="Q122" s="124" t="str">
        <f>YEAR(P122)&amp;"-"&amp;TEXT(MONTH(P122),"00")</f>
        <v>2020-09</v>
      </c>
      <c r="R122" s="207"/>
      <c r="S122" s="126" t="s">
        <v>28</v>
      </c>
      <c r="T122" s="137"/>
      <c r="U122" s="132" t="s">
        <v>165</v>
      </c>
      <c r="V122" s="130" t="s">
        <v>83</v>
      </c>
    </row>
    <row r="123" spans="1:22" ht="57.6" x14ac:dyDescent="0.3">
      <c r="A123" s="115" t="s">
        <v>46</v>
      </c>
      <c r="B123" s="133"/>
      <c r="C123" s="131" t="s">
        <v>202</v>
      </c>
      <c r="D123" s="207" t="s">
        <v>48</v>
      </c>
      <c r="E123" s="117">
        <v>1</v>
      </c>
      <c r="F123" s="119" t="s">
        <v>49</v>
      </c>
      <c r="G123" s="119" t="s">
        <v>59</v>
      </c>
      <c r="H123" s="117">
        <v>3744</v>
      </c>
      <c r="I123" s="211"/>
      <c r="J123" s="207"/>
      <c r="K123" s="121" t="s">
        <v>26</v>
      </c>
      <c r="L123" s="207"/>
      <c r="M123" s="122"/>
      <c r="N123" s="129">
        <v>44091</v>
      </c>
      <c r="O123" s="124" t="str">
        <f>YEAR(N123)&amp;"-"&amp;TEXT(MONTH(N123),"00")</f>
        <v>2020-09</v>
      </c>
      <c r="P123" s="125">
        <v>44119</v>
      </c>
      <c r="Q123" s="124" t="str">
        <f>YEAR(P123)&amp;"-"&amp;TEXT(MONTH(P123),"00")</f>
        <v>2020-10</v>
      </c>
      <c r="R123" s="207"/>
      <c r="S123" s="126" t="s">
        <v>28</v>
      </c>
      <c r="T123" s="127"/>
      <c r="U123" s="212" t="s">
        <v>203</v>
      </c>
      <c r="V123" s="142" t="s">
        <v>61</v>
      </c>
    </row>
    <row r="124" spans="1:22" x14ac:dyDescent="0.3">
      <c r="A124" s="157" t="s">
        <v>46</v>
      </c>
      <c r="B124" s="160">
        <v>11002846</v>
      </c>
      <c r="C124" s="160" t="s">
        <v>172</v>
      </c>
      <c r="D124" s="17" t="s">
        <v>48</v>
      </c>
      <c r="E124" s="160">
        <v>1</v>
      </c>
      <c r="F124" s="170" t="s">
        <v>173</v>
      </c>
      <c r="G124" s="170" t="s">
        <v>174</v>
      </c>
      <c r="H124" s="170">
        <v>794</v>
      </c>
      <c r="I124" s="170" t="s">
        <v>175</v>
      </c>
      <c r="J124" s="177" t="s">
        <v>176</v>
      </c>
      <c r="K124" s="179" t="s">
        <v>69</v>
      </c>
      <c r="L124" s="181"/>
      <c r="M124" s="179"/>
      <c r="N124" s="185">
        <v>43915</v>
      </c>
      <c r="O124" s="189">
        <f>YEAR(N124)*100+MONTH(N124)</f>
        <v>202003</v>
      </c>
      <c r="P124" s="185">
        <v>44000</v>
      </c>
      <c r="Q124" s="189">
        <f>YEAR(P124)*100+MONTH(P124)</f>
        <v>202006</v>
      </c>
      <c r="R124" s="17" t="s">
        <v>54</v>
      </c>
      <c r="S124" s="160" t="s">
        <v>28</v>
      </c>
      <c r="T124" s="194" t="s">
        <v>55</v>
      </c>
      <c r="U124" s="195" t="s">
        <v>177</v>
      </c>
      <c r="V124" s="170"/>
    </row>
    <row r="125" spans="1:22" x14ac:dyDescent="0.3">
      <c r="A125" s="157" t="s">
        <v>46</v>
      </c>
      <c r="B125" s="160">
        <v>11002816</v>
      </c>
      <c r="C125" s="160" t="s">
        <v>180</v>
      </c>
      <c r="D125" s="17" t="s">
        <v>48</v>
      </c>
      <c r="E125" s="160">
        <v>1</v>
      </c>
      <c r="F125" s="170" t="s">
        <v>65</v>
      </c>
      <c r="G125" s="170" t="s">
        <v>66</v>
      </c>
      <c r="H125" s="170">
        <v>2750</v>
      </c>
      <c r="I125" s="170" t="s">
        <v>67</v>
      </c>
      <c r="J125" s="177" t="s">
        <v>68</v>
      </c>
      <c r="K125" s="179" t="s">
        <v>69</v>
      </c>
      <c r="L125" s="181"/>
      <c r="M125" s="179"/>
      <c r="N125" s="185">
        <v>44021</v>
      </c>
      <c r="O125" s="189">
        <f>YEAR(N125)*100+MONTH(N125)</f>
        <v>202007</v>
      </c>
      <c r="P125" s="185">
        <v>44133</v>
      </c>
      <c r="Q125" s="189">
        <f>YEAR(P125)*100+MONTH(P125)</f>
        <v>202010</v>
      </c>
      <c r="R125" s="17" t="s">
        <v>54</v>
      </c>
      <c r="S125" s="160" t="s">
        <v>28</v>
      </c>
      <c r="T125" s="194" t="s">
        <v>55</v>
      </c>
      <c r="U125" s="195" t="s">
        <v>56</v>
      </c>
      <c r="V125" s="170"/>
    </row>
    <row r="126" spans="1:22" ht="14.4" x14ac:dyDescent="0.3">
      <c r="A126" s="115" t="s">
        <v>46</v>
      </c>
      <c r="B126" s="116"/>
      <c r="C126" s="118" t="s">
        <v>143</v>
      </c>
      <c r="D126" t="s">
        <v>48</v>
      </c>
      <c r="E126" s="131">
        <v>1</v>
      </c>
      <c r="F126" s="118" t="s">
        <v>144</v>
      </c>
      <c r="G126" s="118" t="s">
        <v>145</v>
      </c>
      <c r="H126" s="120">
        <v>2750</v>
      </c>
      <c r="I126" s="120"/>
      <c r="J126"/>
      <c r="K126" s="121" t="s">
        <v>26</v>
      </c>
      <c r="L126"/>
      <c r="M126" s="122"/>
      <c r="N126" s="123">
        <v>44098</v>
      </c>
      <c r="O126" s="124" t="str">
        <f>YEAR(N126)&amp;"-"&amp;TEXT(MONTH(N126),"00")</f>
        <v>2020-09</v>
      </c>
      <c r="P126" s="125">
        <v>44315</v>
      </c>
      <c r="Q126" s="124" t="str">
        <f>YEAR(P126)&amp;"-"&amp;TEXT(MONTH(P126),"00")</f>
        <v>2021-04</v>
      </c>
      <c r="R126"/>
      <c r="S126" s="126" t="s">
        <v>28</v>
      </c>
      <c r="T126" s="127"/>
      <c r="U126" s="132" t="s">
        <v>146</v>
      </c>
      <c r="V126" s="130" t="s">
        <v>147</v>
      </c>
    </row>
    <row r="127" spans="1:22" x14ac:dyDescent="0.3">
      <c r="A127" s="157" t="s">
        <v>46</v>
      </c>
      <c r="B127" s="160">
        <v>11002817</v>
      </c>
      <c r="C127" s="160" t="s">
        <v>181</v>
      </c>
      <c r="D127" s="17" t="s">
        <v>48</v>
      </c>
      <c r="E127" s="160">
        <v>1</v>
      </c>
      <c r="F127" s="170" t="s">
        <v>65</v>
      </c>
      <c r="G127" s="170" t="s">
        <v>66</v>
      </c>
      <c r="H127" s="170">
        <v>2750</v>
      </c>
      <c r="I127" s="170" t="s">
        <v>67</v>
      </c>
      <c r="J127" s="177" t="s">
        <v>68</v>
      </c>
      <c r="K127" s="179" t="s">
        <v>69</v>
      </c>
      <c r="L127" s="181"/>
      <c r="M127" s="179"/>
      <c r="N127" s="185">
        <v>44084</v>
      </c>
      <c r="O127" s="189">
        <f>YEAR(N127)*100+MONTH(N127)</f>
        <v>202009</v>
      </c>
      <c r="P127" s="185">
        <v>44105</v>
      </c>
      <c r="Q127" s="189">
        <f>YEAR(P127)*100+MONTH(P127)</f>
        <v>202010</v>
      </c>
      <c r="R127" s="17" t="s">
        <v>54</v>
      </c>
      <c r="S127" s="160" t="s">
        <v>28</v>
      </c>
      <c r="T127" s="194" t="s">
        <v>55</v>
      </c>
      <c r="U127" s="199" t="s">
        <v>56</v>
      </c>
      <c r="V127" s="170"/>
    </row>
    <row r="128" spans="1:22" ht="14.4" x14ac:dyDescent="0.3">
      <c r="A128" s="115" t="s">
        <v>46</v>
      </c>
      <c r="B128" s="116"/>
      <c r="C128" s="120" t="s">
        <v>158</v>
      </c>
      <c r="D128" t="s">
        <v>48</v>
      </c>
      <c r="E128" s="131">
        <v>1</v>
      </c>
      <c r="F128" s="118" t="s">
        <v>149</v>
      </c>
      <c r="G128" s="118" t="s">
        <v>150</v>
      </c>
      <c r="H128" s="120">
        <v>5500</v>
      </c>
      <c r="I128" s="120"/>
      <c r="J128"/>
      <c r="K128" s="121" t="s">
        <v>26</v>
      </c>
      <c r="L128"/>
      <c r="M128" s="122"/>
      <c r="N128" s="123">
        <v>44098</v>
      </c>
      <c r="O128" s="124" t="str">
        <f>YEAR(N128)&amp;"-"&amp;TEXT(MONTH(N128),"00")</f>
        <v>2020-09</v>
      </c>
      <c r="P128" s="125">
        <v>44252</v>
      </c>
      <c r="Q128" s="124" t="str">
        <f>YEAR(P128)&amp;"-"&amp;TEXT(MONTH(P128),"00")</f>
        <v>2021-02</v>
      </c>
      <c r="R128"/>
      <c r="S128" s="126" t="s">
        <v>28</v>
      </c>
      <c r="T128" s="127"/>
      <c r="U128" s="153"/>
      <c r="V128" s="130" t="s">
        <v>63</v>
      </c>
    </row>
    <row r="129" spans="1:22" x14ac:dyDescent="0.3">
      <c r="A129" s="157" t="s">
        <v>46</v>
      </c>
      <c r="B129" s="160">
        <v>11002830</v>
      </c>
      <c r="C129" s="160" t="s">
        <v>182</v>
      </c>
      <c r="D129" s="17" t="s">
        <v>48</v>
      </c>
      <c r="E129" s="160">
        <v>1</v>
      </c>
      <c r="F129" s="170" t="s">
        <v>163</v>
      </c>
      <c r="G129" s="170" t="s">
        <v>164</v>
      </c>
      <c r="H129" s="170">
        <v>5500</v>
      </c>
      <c r="I129" s="170" t="s">
        <v>51</v>
      </c>
      <c r="J129" s="177" t="s">
        <v>91</v>
      </c>
      <c r="K129" s="179" t="s">
        <v>53</v>
      </c>
      <c r="L129" s="17"/>
      <c r="M129" s="160"/>
      <c r="N129" s="185">
        <v>44084</v>
      </c>
      <c r="O129" s="189">
        <f>YEAR(N129)*100+MONTH(N129)</f>
        <v>202009</v>
      </c>
      <c r="P129" s="170"/>
      <c r="Q129" s="189"/>
      <c r="R129" s="17" t="s">
        <v>54</v>
      </c>
      <c r="S129" s="160" t="s">
        <v>28</v>
      </c>
      <c r="T129" s="194" t="s">
        <v>55</v>
      </c>
      <c r="U129" s="195" t="s">
        <v>56</v>
      </c>
      <c r="V129" s="170"/>
    </row>
    <row r="130" spans="1:22" x14ac:dyDescent="0.3">
      <c r="A130" s="157" t="s">
        <v>46</v>
      </c>
      <c r="B130" s="160">
        <v>11002778</v>
      </c>
      <c r="C130" s="160" t="s">
        <v>183</v>
      </c>
      <c r="D130" s="17" t="s">
        <v>48</v>
      </c>
      <c r="E130" s="160">
        <v>1</v>
      </c>
      <c r="F130" s="170" t="s">
        <v>49</v>
      </c>
      <c r="G130" s="170" t="s">
        <v>50</v>
      </c>
      <c r="H130" s="174">
        <v>3744</v>
      </c>
      <c r="I130" s="174" t="s">
        <v>51</v>
      </c>
      <c r="J130" s="176" t="s">
        <v>52</v>
      </c>
      <c r="K130" s="179" t="s">
        <v>53</v>
      </c>
      <c r="L130" s="181"/>
      <c r="M130" s="179"/>
      <c r="N130" s="185">
        <v>43958</v>
      </c>
      <c r="O130" s="189">
        <f>YEAR(N130)*100+MONTH(N130)</f>
        <v>202005</v>
      </c>
      <c r="P130" s="170"/>
      <c r="Q130" s="189"/>
      <c r="R130" s="17" t="s">
        <v>54</v>
      </c>
      <c r="S130" s="160" t="s">
        <v>28</v>
      </c>
      <c r="T130" s="194" t="s">
        <v>55</v>
      </c>
      <c r="U130" s="195" t="s">
        <v>56</v>
      </c>
      <c r="V130" s="170"/>
    </row>
    <row r="131" spans="1:22" ht="14.4" x14ac:dyDescent="0.3">
      <c r="A131" s="115" t="s">
        <v>46</v>
      </c>
      <c r="B131" s="116"/>
      <c r="C131" s="131" t="s">
        <v>169</v>
      </c>
      <c r="D131" s="207" t="s">
        <v>48</v>
      </c>
      <c r="E131" s="131">
        <v>1</v>
      </c>
      <c r="F131" s="118" t="s">
        <v>170</v>
      </c>
      <c r="G131" s="119" t="s">
        <v>171</v>
      </c>
      <c r="H131" s="135">
        <v>5500</v>
      </c>
      <c r="I131" s="135"/>
      <c r="J131" s="207"/>
      <c r="K131" s="121" t="s">
        <v>26</v>
      </c>
      <c r="L131" s="207"/>
      <c r="M131" s="122"/>
      <c r="N131" s="123">
        <v>44098</v>
      </c>
      <c r="O131" s="124" t="str">
        <f>YEAR(N131)&amp;"-"&amp;TEXT(MONTH(N131),"00")</f>
        <v>2020-09</v>
      </c>
      <c r="P131" s="125">
        <v>44568</v>
      </c>
      <c r="Q131" s="124" t="str">
        <f>YEAR(P131)&amp;"-"&amp;TEXT(MONTH(P131),"00")</f>
        <v>2022-01</v>
      </c>
      <c r="R131" s="207"/>
      <c r="S131" s="126" t="s">
        <v>28</v>
      </c>
      <c r="T131" s="127"/>
      <c r="U131" s="204"/>
      <c r="V131" s="130" t="s">
        <v>63</v>
      </c>
    </row>
    <row r="132" spans="1:22" x14ac:dyDescent="0.3">
      <c r="A132" s="157" t="s">
        <v>46</v>
      </c>
      <c r="B132" s="160">
        <v>11002781</v>
      </c>
      <c r="C132" s="160" t="s">
        <v>188</v>
      </c>
      <c r="D132" s="17" t="s">
        <v>48</v>
      </c>
      <c r="E132" s="160">
        <v>1</v>
      </c>
      <c r="F132" s="170" t="s">
        <v>49</v>
      </c>
      <c r="G132" s="170" t="s">
        <v>50</v>
      </c>
      <c r="H132" s="174">
        <v>3744</v>
      </c>
      <c r="I132" s="174" t="s">
        <v>51</v>
      </c>
      <c r="J132" s="176" t="s">
        <v>52</v>
      </c>
      <c r="K132" s="179" t="s">
        <v>53</v>
      </c>
      <c r="L132" s="181"/>
      <c r="M132" s="179"/>
      <c r="N132" s="185">
        <v>43993</v>
      </c>
      <c r="O132" s="189">
        <f>YEAR(N132)*100+MONTH(N132)</f>
        <v>202006</v>
      </c>
      <c r="P132" s="170"/>
      <c r="Q132" s="189"/>
      <c r="R132" s="17" t="s">
        <v>54</v>
      </c>
      <c r="S132" s="160" t="s">
        <v>28</v>
      </c>
      <c r="T132" s="194" t="s">
        <v>55</v>
      </c>
      <c r="U132" s="195" t="s">
        <v>56</v>
      </c>
      <c r="V132" s="170"/>
    </row>
    <row r="133" spans="1:22" x14ac:dyDescent="0.3">
      <c r="A133" s="157" t="s">
        <v>46</v>
      </c>
      <c r="B133" s="160">
        <v>11002782</v>
      </c>
      <c r="C133" s="160" t="s">
        <v>189</v>
      </c>
      <c r="D133" s="17" t="s">
        <v>48</v>
      </c>
      <c r="E133" s="160">
        <v>1</v>
      </c>
      <c r="F133" s="170" t="s">
        <v>49</v>
      </c>
      <c r="G133" s="170" t="s">
        <v>50</v>
      </c>
      <c r="H133" s="174">
        <v>3744</v>
      </c>
      <c r="I133" s="174" t="s">
        <v>51</v>
      </c>
      <c r="J133" s="176" t="s">
        <v>52</v>
      </c>
      <c r="K133" s="179" t="s">
        <v>53</v>
      </c>
      <c r="L133" s="181"/>
      <c r="M133" s="179"/>
      <c r="N133" s="185">
        <v>44000</v>
      </c>
      <c r="O133" s="189">
        <f>YEAR(N133)*100+MONTH(N133)</f>
        <v>202006</v>
      </c>
      <c r="P133" s="170"/>
      <c r="Q133" s="189"/>
      <c r="R133" s="17" t="s">
        <v>54</v>
      </c>
      <c r="S133" s="160" t="s">
        <v>28</v>
      </c>
      <c r="T133" s="194" t="s">
        <v>55</v>
      </c>
      <c r="U133" s="195" t="s">
        <v>56</v>
      </c>
      <c r="V133" s="170"/>
    </row>
    <row r="134" spans="1:22" ht="57.6" x14ac:dyDescent="0.3">
      <c r="A134" s="115" t="s">
        <v>46</v>
      </c>
      <c r="B134" s="116"/>
      <c r="C134" s="131" t="s">
        <v>196</v>
      </c>
      <c r="D134" s="207" t="s">
        <v>48</v>
      </c>
      <c r="E134" s="117">
        <v>1</v>
      </c>
      <c r="F134" s="119" t="s">
        <v>49</v>
      </c>
      <c r="G134" s="119" t="s">
        <v>59</v>
      </c>
      <c r="H134" s="117">
        <v>3744</v>
      </c>
      <c r="I134" s="211"/>
      <c r="J134" s="207"/>
      <c r="K134" s="121" t="s">
        <v>26</v>
      </c>
      <c r="L134" s="207"/>
      <c r="M134" s="122"/>
      <c r="N134" s="129">
        <v>44098</v>
      </c>
      <c r="O134" s="124" t="str">
        <f>YEAR(N134)&amp;"-"&amp;TEXT(MONTH(N134),"00")</f>
        <v>2020-09</v>
      </c>
      <c r="P134" s="125">
        <v>44119</v>
      </c>
      <c r="Q134" s="124" t="str">
        <f>YEAR(P134)&amp;"-"&amp;TEXT(MONTH(P134),"00")</f>
        <v>2020-10</v>
      </c>
      <c r="R134" s="207"/>
      <c r="S134" s="126" t="s">
        <v>28</v>
      </c>
      <c r="T134" s="127"/>
      <c r="U134" s="234" t="s">
        <v>197</v>
      </c>
      <c r="V134" s="215" t="s">
        <v>61</v>
      </c>
    </row>
    <row r="135" spans="1:22" x14ac:dyDescent="0.3">
      <c r="A135" s="157" t="s">
        <v>46</v>
      </c>
      <c r="B135" s="160">
        <v>11002785</v>
      </c>
      <c r="C135" s="160" t="s">
        <v>192</v>
      </c>
      <c r="D135" s="17" t="s">
        <v>48</v>
      </c>
      <c r="E135" s="160">
        <v>1</v>
      </c>
      <c r="F135" s="170" t="s">
        <v>49</v>
      </c>
      <c r="G135" s="170" t="s">
        <v>50</v>
      </c>
      <c r="H135" s="174">
        <v>3744</v>
      </c>
      <c r="I135" s="174" t="s">
        <v>51</v>
      </c>
      <c r="J135" s="176" t="s">
        <v>52</v>
      </c>
      <c r="K135" s="179" t="s">
        <v>53</v>
      </c>
      <c r="L135" s="181"/>
      <c r="M135" s="179"/>
      <c r="N135" s="185">
        <v>43938</v>
      </c>
      <c r="O135" s="189">
        <f>YEAR(N135)*100+MONTH(N135)</f>
        <v>202004</v>
      </c>
      <c r="P135" s="170"/>
      <c r="Q135" s="189"/>
      <c r="R135" s="17" t="s">
        <v>54</v>
      </c>
      <c r="S135" s="160" t="s">
        <v>28</v>
      </c>
      <c r="T135" s="194" t="s">
        <v>55</v>
      </c>
      <c r="U135" s="195" t="s">
        <v>56</v>
      </c>
      <c r="V135" s="170"/>
    </row>
    <row r="136" spans="1:22" x14ac:dyDescent="0.3">
      <c r="A136" s="157" t="s">
        <v>46</v>
      </c>
      <c r="B136" s="160">
        <v>11002788</v>
      </c>
      <c r="C136" s="160" t="s">
        <v>195</v>
      </c>
      <c r="D136" s="17" t="s">
        <v>48</v>
      </c>
      <c r="E136" s="160">
        <v>1</v>
      </c>
      <c r="F136" s="170" t="s">
        <v>49</v>
      </c>
      <c r="G136" s="170" t="s">
        <v>50</v>
      </c>
      <c r="H136" s="174">
        <v>3744</v>
      </c>
      <c r="I136" s="174" t="s">
        <v>51</v>
      </c>
      <c r="J136" s="176" t="s">
        <v>52</v>
      </c>
      <c r="K136" s="179" t="s">
        <v>53</v>
      </c>
      <c r="L136" s="181"/>
      <c r="M136" s="179"/>
      <c r="N136" s="185">
        <v>43909</v>
      </c>
      <c r="O136" s="189">
        <f>YEAR(N136)*100+MONTH(N136)</f>
        <v>202003</v>
      </c>
      <c r="P136" s="170"/>
      <c r="Q136" s="189"/>
      <c r="R136" s="17" t="s">
        <v>54</v>
      </c>
      <c r="S136" s="160" t="s">
        <v>28</v>
      </c>
      <c r="T136" s="194" t="s">
        <v>55</v>
      </c>
      <c r="U136" s="195" t="s">
        <v>56</v>
      </c>
      <c r="V136" s="170"/>
    </row>
    <row r="137" spans="1:22" ht="14.4" x14ac:dyDescent="0.3">
      <c r="A137" s="115" t="s">
        <v>46</v>
      </c>
      <c r="B137" s="116"/>
      <c r="C137" s="120" t="s">
        <v>242</v>
      </c>
      <c r="D137" t="s">
        <v>48</v>
      </c>
      <c r="E137" s="131">
        <v>1</v>
      </c>
      <c r="F137" s="118" t="s">
        <v>77</v>
      </c>
      <c r="G137" s="119" t="s">
        <v>78</v>
      </c>
      <c r="H137" s="120">
        <v>5500</v>
      </c>
      <c r="I137" s="120"/>
      <c r="J137"/>
      <c r="K137" s="121" t="s">
        <v>26</v>
      </c>
      <c r="L137"/>
      <c r="M137" s="122"/>
      <c r="N137" s="123">
        <v>44098</v>
      </c>
      <c r="O137" s="124" t="str">
        <f>YEAR(N137)&amp;"-"&amp;TEXT(MONTH(N137),"00")</f>
        <v>2020-09</v>
      </c>
      <c r="P137" s="125">
        <v>44266</v>
      </c>
      <c r="Q137" s="124" t="str">
        <f>YEAR(P137)&amp;"-"&amp;TEXT(MONTH(P137),"00")</f>
        <v>2021-03</v>
      </c>
      <c r="R137"/>
      <c r="S137" s="126" t="s">
        <v>28</v>
      </c>
      <c r="T137" s="127"/>
      <c r="U137" s="235"/>
      <c r="V137" s="139" t="s">
        <v>63</v>
      </c>
    </row>
    <row r="138" spans="1:22" ht="14.4" x14ac:dyDescent="0.3">
      <c r="A138" s="115" t="s">
        <v>46</v>
      </c>
      <c r="B138" s="116"/>
      <c r="C138" s="120" t="s">
        <v>153</v>
      </c>
      <c r="D138" t="s">
        <v>48</v>
      </c>
      <c r="E138" s="131">
        <v>1</v>
      </c>
      <c r="F138" s="118" t="s">
        <v>77</v>
      </c>
      <c r="G138" s="119" t="s">
        <v>78</v>
      </c>
      <c r="H138" s="120">
        <v>5500</v>
      </c>
      <c r="I138" s="120"/>
      <c r="J138"/>
      <c r="K138" s="121" t="s">
        <v>26</v>
      </c>
      <c r="L138"/>
      <c r="M138" s="122"/>
      <c r="N138" s="123">
        <v>44105</v>
      </c>
      <c r="O138" s="124" t="str">
        <f>YEAR(N138)&amp;"-"&amp;TEXT(MONTH(N138),"00")</f>
        <v>2020-10</v>
      </c>
      <c r="P138" s="125">
        <v>44301</v>
      </c>
      <c r="Q138" s="124" t="str">
        <f>YEAR(P138)&amp;"-"&amp;TEXT(MONTH(P138),"00")</f>
        <v>2021-04</v>
      </c>
      <c r="R138"/>
      <c r="S138" s="126" t="s">
        <v>28</v>
      </c>
      <c r="T138" s="127"/>
      <c r="U138" s="144"/>
      <c r="V138" s="130" t="s">
        <v>63</v>
      </c>
    </row>
    <row r="139" spans="1:22" x14ac:dyDescent="0.3">
      <c r="A139" s="157" t="s">
        <v>46</v>
      </c>
      <c r="B139" s="160">
        <v>11002791</v>
      </c>
      <c r="C139" s="160" t="s">
        <v>200</v>
      </c>
      <c r="D139" s="17" t="s">
        <v>48</v>
      </c>
      <c r="E139" s="160">
        <v>1</v>
      </c>
      <c r="F139" s="170" t="s">
        <v>49</v>
      </c>
      <c r="G139" s="170" t="s">
        <v>50</v>
      </c>
      <c r="H139" s="174">
        <v>3744</v>
      </c>
      <c r="I139" s="174" t="s">
        <v>51</v>
      </c>
      <c r="J139" s="176" t="s">
        <v>52</v>
      </c>
      <c r="K139" s="179" t="s">
        <v>53</v>
      </c>
      <c r="L139" s="181"/>
      <c r="M139" s="179"/>
      <c r="N139" s="185">
        <v>43916</v>
      </c>
      <c r="O139" s="189">
        <f>YEAR(N139)*100+MONTH(N139)</f>
        <v>202003</v>
      </c>
      <c r="P139" s="170"/>
      <c r="Q139" s="189"/>
      <c r="R139" s="17" t="s">
        <v>54</v>
      </c>
      <c r="S139" s="160" t="s">
        <v>28</v>
      </c>
      <c r="T139" s="194" t="s">
        <v>55</v>
      </c>
      <c r="U139" s="198" t="s">
        <v>56</v>
      </c>
      <c r="V139" s="170"/>
    </row>
    <row r="140" spans="1:22" x14ac:dyDescent="0.3">
      <c r="A140" s="157" t="s">
        <v>46</v>
      </c>
      <c r="B140" s="160">
        <v>11002792</v>
      </c>
      <c r="C140" s="160" t="s">
        <v>201</v>
      </c>
      <c r="D140" s="17" t="s">
        <v>48</v>
      </c>
      <c r="E140" s="160">
        <v>1</v>
      </c>
      <c r="F140" s="170" t="s">
        <v>49</v>
      </c>
      <c r="G140" s="170" t="s">
        <v>50</v>
      </c>
      <c r="H140" s="174">
        <v>3744</v>
      </c>
      <c r="I140" s="174" t="s">
        <v>51</v>
      </c>
      <c r="J140" s="176" t="s">
        <v>52</v>
      </c>
      <c r="K140" s="179" t="s">
        <v>53</v>
      </c>
      <c r="L140" s="181"/>
      <c r="M140" s="179"/>
      <c r="N140" s="185">
        <v>43930</v>
      </c>
      <c r="O140" s="189">
        <f>YEAR(N140)*100+MONTH(N140)</f>
        <v>202004</v>
      </c>
      <c r="P140" s="170"/>
      <c r="Q140" s="189"/>
      <c r="R140" s="17" t="s">
        <v>54</v>
      </c>
      <c r="S140" s="160" t="s">
        <v>28</v>
      </c>
      <c r="T140" s="194" t="s">
        <v>55</v>
      </c>
      <c r="U140" s="198" t="s">
        <v>56</v>
      </c>
      <c r="V140" s="170"/>
    </row>
    <row r="141" spans="1:22" ht="14.4" x14ac:dyDescent="0.3">
      <c r="A141" s="115" t="s">
        <v>46</v>
      </c>
      <c r="B141" s="116"/>
      <c r="C141" s="131" t="s">
        <v>181</v>
      </c>
      <c r="D141" s="207" t="s">
        <v>48</v>
      </c>
      <c r="E141" s="117">
        <v>1</v>
      </c>
      <c r="F141" s="119" t="s">
        <v>65</v>
      </c>
      <c r="G141" s="119" t="s">
        <v>66</v>
      </c>
      <c r="H141" s="117">
        <v>2750</v>
      </c>
      <c r="I141" s="151"/>
      <c r="J141" s="207"/>
      <c r="K141" s="121" t="s">
        <v>26</v>
      </c>
      <c r="L141" s="207"/>
      <c r="M141" s="122"/>
      <c r="N141" s="129">
        <v>44105</v>
      </c>
      <c r="O141" s="124" t="str">
        <f>YEAR(N141)&amp;"-"&amp;TEXT(MONTH(N141),"00")</f>
        <v>2020-10</v>
      </c>
      <c r="P141" s="125">
        <v>44455</v>
      </c>
      <c r="Q141" s="124" t="str">
        <f>YEAR(P141)&amp;"-"&amp;TEXT(MONTH(P141),"00")</f>
        <v>2021-09</v>
      </c>
      <c r="R141" s="207"/>
      <c r="S141" s="126" t="s">
        <v>28</v>
      </c>
      <c r="T141" s="127"/>
      <c r="U141" s="132"/>
      <c r="V141" s="130" t="s">
        <v>63</v>
      </c>
    </row>
    <row r="142" spans="1:22" ht="57.6" x14ac:dyDescent="0.3">
      <c r="A142" s="115" t="s">
        <v>46</v>
      </c>
      <c r="B142" s="116"/>
      <c r="C142" s="131" t="s">
        <v>198</v>
      </c>
      <c r="D142" s="207" t="s">
        <v>48</v>
      </c>
      <c r="E142" s="117">
        <v>1</v>
      </c>
      <c r="F142" s="119" t="s">
        <v>49</v>
      </c>
      <c r="G142" s="119" t="s">
        <v>59</v>
      </c>
      <c r="H142" s="117">
        <v>3744</v>
      </c>
      <c r="I142" s="211"/>
      <c r="J142" s="207"/>
      <c r="K142" s="121" t="s">
        <v>26</v>
      </c>
      <c r="L142" s="207"/>
      <c r="M142" s="122"/>
      <c r="N142" s="129">
        <v>44105</v>
      </c>
      <c r="O142" s="124" t="str">
        <f>YEAR(N142)&amp;"-"&amp;TEXT(MONTH(N142),"00")</f>
        <v>2020-10</v>
      </c>
      <c r="P142" s="125">
        <v>44133</v>
      </c>
      <c r="Q142" s="124" t="str">
        <f>YEAR(P142)&amp;"-"&amp;TEXT(MONTH(P142),"00")</f>
        <v>2020-10</v>
      </c>
      <c r="R142" s="207"/>
      <c r="S142" s="126" t="s">
        <v>28</v>
      </c>
      <c r="T142" s="127"/>
      <c r="U142" s="236" t="s">
        <v>199</v>
      </c>
      <c r="V142" s="142" t="s">
        <v>61</v>
      </c>
    </row>
    <row r="143" spans="1:22" ht="28.8" x14ac:dyDescent="0.3">
      <c r="A143" s="115" t="s">
        <v>46</v>
      </c>
      <c r="B143" s="116"/>
      <c r="C143" s="118" t="s">
        <v>232</v>
      </c>
      <c r="D143" s="207" t="s">
        <v>48</v>
      </c>
      <c r="E143" s="120">
        <v>1</v>
      </c>
      <c r="F143" s="141" t="s">
        <v>167</v>
      </c>
      <c r="G143" s="118" t="s">
        <v>164</v>
      </c>
      <c r="H143" s="120">
        <v>5500</v>
      </c>
      <c r="I143" s="120"/>
      <c r="J143" s="207"/>
      <c r="K143" s="121" t="s">
        <v>26</v>
      </c>
      <c r="L143" s="207"/>
      <c r="M143" s="122"/>
      <c r="N143" s="123">
        <v>44105</v>
      </c>
      <c r="O143" s="124" t="str">
        <f>YEAR(N143)&amp;"-"&amp;TEXT(MONTH(N143),"00")</f>
        <v>2020-10</v>
      </c>
      <c r="P143" s="125">
        <v>44105</v>
      </c>
      <c r="Q143" s="124" t="str">
        <f>YEAR(P143)&amp;"-"&amp;TEXT(MONTH(P143),"00")</f>
        <v>2020-10</v>
      </c>
      <c r="R143" s="207"/>
      <c r="S143" s="126" t="s">
        <v>28</v>
      </c>
      <c r="T143" s="127"/>
      <c r="U143" s="226" t="s">
        <v>233</v>
      </c>
      <c r="V143" s="130" t="s">
        <v>83</v>
      </c>
    </row>
    <row r="144" spans="1:22" x14ac:dyDescent="0.3">
      <c r="A144" s="157" t="s">
        <v>46</v>
      </c>
      <c r="B144" s="160">
        <v>11002864</v>
      </c>
      <c r="C144" s="160" t="s">
        <v>210</v>
      </c>
      <c r="D144" s="17" t="s">
        <v>48</v>
      </c>
      <c r="E144" s="160">
        <v>1</v>
      </c>
      <c r="F144" s="170" t="s">
        <v>205</v>
      </c>
      <c r="G144" s="170" t="s">
        <v>206</v>
      </c>
      <c r="H144" s="170">
        <v>5500</v>
      </c>
      <c r="I144" s="170" t="s">
        <v>211</v>
      </c>
      <c r="J144" s="177" t="s">
        <v>212</v>
      </c>
      <c r="K144" s="179" t="s">
        <v>53</v>
      </c>
      <c r="L144" s="17"/>
      <c r="M144" s="160"/>
      <c r="N144" s="185">
        <v>44112</v>
      </c>
      <c r="O144" s="189">
        <f>YEAR(N144)*100+MONTH(N144)</f>
        <v>202010</v>
      </c>
      <c r="P144" s="170"/>
      <c r="Q144" s="189"/>
      <c r="R144" s="17" t="s">
        <v>54</v>
      </c>
      <c r="S144" s="160" t="s">
        <v>28</v>
      </c>
      <c r="T144" s="194" t="s">
        <v>55</v>
      </c>
      <c r="U144" s="199" t="s">
        <v>56</v>
      </c>
      <c r="V144" s="170"/>
    </row>
    <row r="145" spans="1:22" ht="14.4" x14ac:dyDescent="0.3">
      <c r="A145" s="115" t="s">
        <v>46</v>
      </c>
      <c r="B145" s="116"/>
      <c r="C145" s="131" t="s">
        <v>238</v>
      </c>
      <c r="D145" t="s">
        <v>48</v>
      </c>
      <c r="E145" s="117">
        <v>1</v>
      </c>
      <c r="F145" s="119" t="s">
        <v>149</v>
      </c>
      <c r="G145" s="118" t="s">
        <v>150</v>
      </c>
      <c r="H145" s="120">
        <v>5500</v>
      </c>
      <c r="I145" s="120"/>
      <c r="J145"/>
      <c r="K145" s="121" t="s">
        <v>26</v>
      </c>
      <c r="L145"/>
      <c r="M145" s="122"/>
      <c r="N145" s="123">
        <v>44105</v>
      </c>
      <c r="O145" s="124" t="str">
        <f>YEAR(N145)&amp;"-"&amp;TEXT(MONTH(N145),"00")</f>
        <v>2020-10</v>
      </c>
      <c r="P145" s="125">
        <v>44315</v>
      </c>
      <c r="Q145" s="124" t="str">
        <f>YEAR(P145)&amp;"-"&amp;TEXT(MONTH(P145),"00")</f>
        <v>2021-04</v>
      </c>
      <c r="R145"/>
      <c r="S145" s="126" t="s">
        <v>28</v>
      </c>
      <c r="T145" s="127"/>
      <c r="U145" s="145"/>
      <c r="V145" s="130" t="s">
        <v>63</v>
      </c>
    </row>
    <row r="146" spans="1:22" x14ac:dyDescent="0.3">
      <c r="A146" s="157" t="s">
        <v>46</v>
      </c>
      <c r="B146" s="160">
        <v>11002803</v>
      </c>
      <c r="C146" s="160" t="s">
        <v>216</v>
      </c>
      <c r="D146" s="17" t="s">
        <v>48</v>
      </c>
      <c r="E146" s="160">
        <v>1</v>
      </c>
      <c r="F146" s="170" t="s">
        <v>77</v>
      </c>
      <c r="G146" s="170" t="s">
        <v>78</v>
      </c>
      <c r="H146" s="174">
        <v>5500</v>
      </c>
      <c r="I146" s="174" t="s">
        <v>51</v>
      </c>
      <c r="J146" s="176" t="s">
        <v>91</v>
      </c>
      <c r="K146" s="179" t="s">
        <v>53</v>
      </c>
      <c r="L146" s="181"/>
      <c r="M146" s="179"/>
      <c r="N146" s="185">
        <v>43930</v>
      </c>
      <c r="O146" s="189">
        <f>YEAR(N146)*100+MONTH(N146)</f>
        <v>202004</v>
      </c>
      <c r="P146" s="170"/>
      <c r="Q146" s="189"/>
      <c r="R146" s="17" t="s">
        <v>54</v>
      </c>
      <c r="S146" s="160" t="s">
        <v>28</v>
      </c>
      <c r="T146" s="194" t="s">
        <v>55</v>
      </c>
      <c r="U146" s="195" t="s">
        <v>56</v>
      </c>
      <c r="V146" s="170"/>
    </row>
    <row r="147" spans="1:22" x14ac:dyDescent="0.3">
      <c r="A147" s="157" t="s">
        <v>46</v>
      </c>
      <c r="B147" s="160">
        <v>11002804</v>
      </c>
      <c r="C147" s="160" t="s">
        <v>217</v>
      </c>
      <c r="D147" s="17" t="s">
        <v>48</v>
      </c>
      <c r="E147" s="160">
        <v>1</v>
      </c>
      <c r="F147" s="170" t="s">
        <v>77</v>
      </c>
      <c r="G147" s="170" t="s">
        <v>78</v>
      </c>
      <c r="H147" s="174">
        <v>5500</v>
      </c>
      <c r="I147" s="174" t="s">
        <v>51</v>
      </c>
      <c r="J147" s="176" t="s">
        <v>91</v>
      </c>
      <c r="K147" s="179" t="s">
        <v>53</v>
      </c>
      <c r="L147" s="181"/>
      <c r="M147" s="179"/>
      <c r="N147" s="185">
        <v>43930</v>
      </c>
      <c r="O147" s="189">
        <f>YEAR(N147)*100+MONTH(N147)</f>
        <v>202004</v>
      </c>
      <c r="P147" s="170"/>
      <c r="Q147" s="189"/>
      <c r="R147" s="17" t="s">
        <v>54</v>
      </c>
      <c r="S147" s="160" t="s">
        <v>28</v>
      </c>
      <c r="T147" s="194" t="s">
        <v>55</v>
      </c>
      <c r="U147" s="198" t="s">
        <v>56</v>
      </c>
      <c r="V147" s="214"/>
    </row>
    <row r="148" spans="1:22" x14ac:dyDescent="0.3">
      <c r="A148" s="157" t="s">
        <v>46</v>
      </c>
      <c r="B148" s="160">
        <v>11002805</v>
      </c>
      <c r="C148" s="160" t="s">
        <v>218</v>
      </c>
      <c r="D148" s="17" t="s">
        <v>48</v>
      </c>
      <c r="E148" s="160">
        <v>1</v>
      </c>
      <c r="F148" s="170" t="s">
        <v>77</v>
      </c>
      <c r="G148" s="170" t="s">
        <v>78</v>
      </c>
      <c r="H148" s="174">
        <v>5500</v>
      </c>
      <c r="I148" s="174" t="s">
        <v>51</v>
      </c>
      <c r="J148" s="176" t="s">
        <v>91</v>
      </c>
      <c r="K148" s="179" t="s">
        <v>53</v>
      </c>
      <c r="L148" s="181"/>
      <c r="M148" s="179"/>
      <c r="N148" s="185">
        <v>43993</v>
      </c>
      <c r="O148" s="189">
        <f>YEAR(N148)*100+MONTH(N148)</f>
        <v>202006</v>
      </c>
      <c r="P148" s="170"/>
      <c r="Q148" s="189"/>
      <c r="R148" s="17" t="s">
        <v>54</v>
      </c>
      <c r="S148" s="160" t="s">
        <v>28</v>
      </c>
      <c r="T148" s="194" t="s">
        <v>55</v>
      </c>
      <c r="U148" s="195" t="s">
        <v>56</v>
      </c>
      <c r="V148" s="170"/>
    </row>
    <row r="149" spans="1:22" ht="14.4" x14ac:dyDescent="0.3">
      <c r="A149" s="115" t="s">
        <v>46</v>
      </c>
      <c r="B149" s="116"/>
      <c r="C149" s="120" t="s">
        <v>231</v>
      </c>
      <c r="D149" t="s">
        <v>48</v>
      </c>
      <c r="E149" s="131">
        <v>1</v>
      </c>
      <c r="F149" s="118" t="s">
        <v>77</v>
      </c>
      <c r="G149" s="119" t="s">
        <v>78</v>
      </c>
      <c r="H149" s="120">
        <v>5500</v>
      </c>
      <c r="I149" s="120"/>
      <c r="J149"/>
      <c r="K149" s="121" t="s">
        <v>26</v>
      </c>
      <c r="L149"/>
      <c r="M149" s="122"/>
      <c r="N149" s="123">
        <v>44112</v>
      </c>
      <c r="O149" s="124" t="str">
        <f>YEAR(N149)&amp;"-"&amp;TEXT(MONTH(N149),"00")</f>
        <v>2020-10</v>
      </c>
      <c r="P149" s="125">
        <v>44336</v>
      </c>
      <c r="Q149" s="124" t="str">
        <f>YEAR(P149)&amp;"-"&amp;TEXT(MONTH(P149),"00")</f>
        <v>2021-05</v>
      </c>
      <c r="R149"/>
      <c r="S149" s="126" t="s">
        <v>28</v>
      </c>
      <c r="T149" s="127"/>
      <c r="U149" s="144"/>
      <c r="V149" s="130" t="s">
        <v>63</v>
      </c>
    </row>
    <row r="150" spans="1:22" x14ac:dyDescent="0.3">
      <c r="A150" s="157" t="s">
        <v>46</v>
      </c>
      <c r="B150" s="160">
        <v>11002808</v>
      </c>
      <c r="C150" s="160" t="s">
        <v>220</v>
      </c>
      <c r="D150" s="17" t="s">
        <v>48</v>
      </c>
      <c r="E150" s="160">
        <v>1</v>
      </c>
      <c r="F150" s="170" t="s">
        <v>77</v>
      </c>
      <c r="G150" s="170" t="s">
        <v>78</v>
      </c>
      <c r="H150" s="174">
        <v>5500</v>
      </c>
      <c r="I150" s="174" t="s">
        <v>51</v>
      </c>
      <c r="J150" s="176" t="s">
        <v>91</v>
      </c>
      <c r="K150" s="179" t="s">
        <v>53</v>
      </c>
      <c r="L150" s="181"/>
      <c r="M150" s="179"/>
      <c r="N150" s="185">
        <v>43958</v>
      </c>
      <c r="O150" s="189">
        <f>YEAR(N150)*100+MONTH(N150)</f>
        <v>202005</v>
      </c>
      <c r="P150" s="170"/>
      <c r="Q150" s="189"/>
      <c r="R150" s="17" t="s">
        <v>54</v>
      </c>
      <c r="S150" s="160" t="s">
        <v>28</v>
      </c>
      <c r="T150" s="194" t="s">
        <v>55</v>
      </c>
      <c r="U150" s="198" t="s">
        <v>56</v>
      </c>
      <c r="V150" s="214"/>
    </row>
    <row r="151" spans="1:22" ht="57.6" x14ac:dyDescent="0.3">
      <c r="A151" s="115" t="s">
        <v>46</v>
      </c>
      <c r="B151" s="116"/>
      <c r="C151" s="118" t="s">
        <v>70</v>
      </c>
      <c r="D151" s="207" t="s">
        <v>48</v>
      </c>
      <c r="E151" s="120">
        <v>1</v>
      </c>
      <c r="F151" s="118" t="s">
        <v>49</v>
      </c>
      <c r="G151" s="119" t="s">
        <v>59</v>
      </c>
      <c r="H151" s="117">
        <v>3744</v>
      </c>
      <c r="I151" s="210"/>
      <c r="J151" s="207"/>
      <c r="K151" s="121" t="s">
        <v>26</v>
      </c>
      <c r="L151" s="207"/>
      <c r="M151" s="122"/>
      <c r="N151" s="123">
        <v>44119</v>
      </c>
      <c r="O151" s="124" t="str">
        <f t="shared" ref="O151:O170" si="11">YEAR(N151)&amp;"-"&amp;TEXT(MONTH(N151),"00")</f>
        <v>2020-10</v>
      </c>
      <c r="P151" s="125">
        <v>44154</v>
      </c>
      <c r="Q151" s="124" t="str">
        <f t="shared" ref="Q151:Q170" si="12">YEAR(P151)&amp;"-"&amp;TEXT(MONTH(P151),"00")</f>
        <v>2020-11</v>
      </c>
      <c r="R151" s="207"/>
      <c r="S151" s="126" t="s">
        <v>28</v>
      </c>
      <c r="T151" s="127"/>
      <c r="U151" s="212" t="s">
        <v>71</v>
      </c>
      <c r="V151" s="142" t="s">
        <v>61</v>
      </c>
    </row>
    <row r="152" spans="1:22" ht="14.4" x14ac:dyDescent="0.3">
      <c r="A152" s="115" t="s">
        <v>46</v>
      </c>
      <c r="B152" s="116"/>
      <c r="C152" s="120" t="s">
        <v>214</v>
      </c>
      <c r="D152" t="s">
        <v>48</v>
      </c>
      <c r="E152" s="131">
        <v>1</v>
      </c>
      <c r="F152" s="118" t="s">
        <v>149</v>
      </c>
      <c r="G152" s="119" t="s">
        <v>150</v>
      </c>
      <c r="H152" s="120">
        <v>5500</v>
      </c>
      <c r="I152" s="120"/>
      <c r="J152"/>
      <c r="K152" s="121" t="s">
        <v>26</v>
      </c>
      <c r="L152"/>
      <c r="M152" s="122"/>
      <c r="N152" s="123">
        <v>44119</v>
      </c>
      <c r="O152" s="124" t="str">
        <f t="shared" si="11"/>
        <v>2020-10</v>
      </c>
      <c r="P152" s="125">
        <v>44357</v>
      </c>
      <c r="Q152" s="124" t="str">
        <f t="shared" si="12"/>
        <v>2021-06</v>
      </c>
      <c r="R152"/>
      <c r="S152" s="126" t="s">
        <v>28</v>
      </c>
      <c r="T152" s="127"/>
      <c r="U152" s="145"/>
      <c r="V152" s="130" t="s">
        <v>63</v>
      </c>
    </row>
    <row r="153" spans="1:22" ht="14.4" x14ac:dyDescent="0.3">
      <c r="A153" s="115" t="s">
        <v>46</v>
      </c>
      <c r="B153" s="116"/>
      <c r="C153" s="131" t="s">
        <v>230</v>
      </c>
      <c r="D153" t="s">
        <v>48</v>
      </c>
      <c r="E153" s="131">
        <v>1</v>
      </c>
      <c r="F153" s="118" t="s">
        <v>77</v>
      </c>
      <c r="G153" s="119" t="s">
        <v>78</v>
      </c>
      <c r="H153" s="120">
        <v>5500</v>
      </c>
      <c r="I153" s="120"/>
      <c r="J153"/>
      <c r="K153" s="121" t="s">
        <v>26</v>
      </c>
      <c r="L153"/>
      <c r="M153" s="122"/>
      <c r="N153" s="123">
        <v>44119</v>
      </c>
      <c r="O153" s="124" t="str">
        <f t="shared" si="11"/>
        <v>2020-10</v>
      </c>
      <c r="P153" s="125">
        <v>44364</v>
      </c>
      <c r="Q153" s="124" t="str">
        <f t="shared" si="12"/>
        <v>2021-06</v>
      </c>
      <c r="R153"/>
      <c r="S153" s="126" t="s">
        <v>28</v>
      </c>
      <c r="T153" s="127"/>
      <c r="U153" s="144"/>
      <c r="V153" s="130" t="s">
        <v>63</v>
      </c>
    </row>
    <row r="154" spans="1:22" ht="14.4" x14ac:dyDescent="0.3">
      <c r="A154" s="115" t="s">
        <v>46</v>
      </c>
      <c r="B154" s="116"/>
      <c r="C154" s="118" t="s">
        <v>72</v>
      </c>
      <c r="D154" s="207" t="s">
        <v>48</v>
      </c>
      <c r="E154" s="120">
        <v>1</v>
      </c>
      <c r="F154" s="118" t="s">
        <v>49</v>
      </c>
      <c r="G154" s="119" t="s">
        <v>59</v>
      </c>
      <c r="H154" s="120">
        <v>3744</v>
      </c>
      <c r="I154" s="120"/>
      <c r="J154" s="207"/>
      <c r="K154" s="121" t="s">
        <v>26</v>
      </c>
      <c r="L154" s="207"/>
      <c r="M154" s="122"/>
      <c r="N154" s="123">
        <v>44126</v>
      </c>
      <c r="O154" s="124" t="str">
        <f t="shared" si="11"/>
        <v>2020-10</v>
      </c>
      <c r="P154" s="125">
        <v>44210</v>
      </c>
      <c r="Q154" s="124" t="str">
        <f t="shared" si="12"/>
        <v>2021-01</v>
      </c>
      <c r="R154" s="207"/>
      <c r="S154" s="126" t="s">
        <v>28</v>
      </c>
      <c r="T154" s="127"/>
      <c r="U154" s="150"/>
      <c r="V154" s="240" t="s">
        <v>63</v>
      </c>
    </row>
    <row r="155" spans="1:22" ht="14.4" x14ac:dyDescent="0.3">
      <c r="A155" s="115" t="s">
        <v>46</v>
      </c>
      <c r="B155" s="116"/>
      <c r="C155" s="154" t="s">
        <v>159</v>
      </c>
      <c r="D155" s="207" t="s">
        <v>48</v>
      </c>
      <c r="E155" s="143">
        <v>1</v>
      </c>
      <c r="F155" s="149" t="s">
        <v>160</v>
      </c>
      <c r="G155" s="119" t="s">
        <v>161</v>
      </c>
      <c r="H155" s="154">
        <v>5500</v>
      </c>
      <c r="I155" s="154"/>
      <c r="J155" s="207"/>
      <c r="K155" s="121" t="s">
        <v>26</v>
      </c>
      <c r="L155" s="207"/>
      <c r="M155" s="122"/>
      <c r="N155" s="155">
        <v>44126</v>
      </c>
      <c r="O155" s="124" t="str">
        <f t="shared" si="11"/>
        <v>2020-10</v>
      </c>
      <c r="P155" s="208">
        <v>44568</v>
      </c>
      <c r="Q155" s="124" t="str">
        <f t="shared" si="12"/>
        <v>2022-01</v>
      </c>
      <c r="R155" s="207"/>
      <c r="S155" s="126" t="s">
        <v>28</v>
      </c>
      <c r="T155" s="127"/>
      <c r="U155" s="197"/>
      <c r="V155" s="130" t="s">
        <v>63</v>
      </c>
    </row>
    <row r="156" spans="1:22" ht="14.4" x14ac:dyDescent="0.3">
      <c r="A156" s="115" t="s">
        <v>46</v>
      </c>
      <c r="B156" s="116"/>
      <c r="C156" s="131" t="s">
        <v>234</v>
      </c>
      <c r="D156" t="s">
        <v>48</v>
      </c>
      <c r="E156" s="131">
        <v>1</v>
      </c>
      <c r="F156" s="118" t="s">
        <v>77</v>
      </c>
      <c r="G156" s="119" t="s">
        <v>78</v>
      </c>
      <c r="H156" s="120">
        <v>5500</v>
      </c>
      <c r="I156" s="120"/>
      <c r="J156"/>
      <c r="K156" s="121" t="s">
        <v>26</v>
      </c>
      <c r="L156"/>
      <c r="M156" s="122"/>
      <c r="N156" s="123">
        <v>44126</v>
      </c>
      <c r="O156" s="124" t="str">
        <f t="shared" si="11"/>
        <v>2020-10</v>
      </c>
      <c r="P156" s="125">
        <v>44364</v>
      </c>
      <c r="Q156" s="124" t="str">
        <f t="shared" si="12"/>
        <v>2021-06</v>
      </c>
      <c r="R156"/>
      <c r="S156" s="126" t="s">
        <v>28</v>
      </c>
      <c r="T156" s="127"/>
      <c r="U156" s="147"/>
      <c r="V156" s="130" t="s">
        <v>63</v>
      </c>
    </row>
    <row r="157" spans="1:22" ht="14.4" x14ac:dyDescent="0.3">
      <c r="A157" s="115" t="s">
        <v>46</v>
      </c>
      <c r="B157" s="116"/>
      <c r="C157" s="118" t="s">
        <v>73</v>
      </c>
      <c r="D157" s="207" t="s">
        <v>48</v>
      </c>
      <c r="E157" s="120">
        <v>1</v>
      </c>
      <c r="F157" s="118" t="s">
        <v>49</v>
      </c>
      <c r="G157" s="119" t="s">
        <v>59</v>
      </c>
      <c r="H157" s="120">
        <v>3744</v>
      </c>
      <c r="I157" s="120"/>
      <c r="J157" s="207"/>
      <c r="K157" s="121" t="s">
        <v>26</v>
      </c>
      <c r="L157" s="207"/>
      <c r="M157" s="122"/>
      <c r="N157" s="123">
        <v>44133</v>
      </c>
      <c r="O157" s="124" t="str">
        <f t="shared" si="11"/>
        <v>2020-10</v>
      </c>
      <c r="P157" s="125">
        <v>44224</v>
      </c>
      <c r="Q157" s="124" t="str">
        <f t="shared" si="12"/>
        <v>2021-01</v>
      </c>
      <c r="R157" s="207"/>
      <c r="S157" s="126" t="s">
        <v>28</v>
      </c>
      <c r="T157" s="127"/>
      <c r="U157" s="144"/>
      <c r="V157" s="142" t="s">
        <v>63</v>
      </c>
    </row>
    <row r="158" spans="1:22" ht="28.8" x14ac:dyDescent="0.3">
      <c r="A158" s="115" t="s">
        <v>46</v>
      </c>
      <c r="B158" s="116"/>
      <c r="C158" s="140" t="s">
        <v>79</v>
      </c>
      <c r="D158" s="207" t="s">
        <v>48</v>
      </c>
      <c r="E158" s="131"/>
      <c r="F158" s="118" t="s">
        <v>80</v>
      </c>
      <c r="G158" s="119" t="s">
        <v>81</v>
      </c>
      <c r="H158" s="120">
        <v>900</v>
      </c>
      <c r="I158" s="223"/>
      <c r="J158" s="207"/>
      <c r="K158" s="121" t="s">
        <v>26</v>
      </c>
      <c r="L158" s="207"/>
      <c r="M158" s="122"/>
      <c r="N158" s="123">
        <v>44133</v>
      </c>
      <c r="O158" s="124" t="str">
        <f t="shared" si="11"/>
        <v>2020-10</v>
      </c>
      <c r="P158" s="125">
        <v>44476</v>
      </c>
      <c r="Q158" s="124" t="str">
        <f t="shared" si="12"/>
        <v>2021-10</v>
      </c>
      <c r="R158" s="207"/>
      <c r="S158" s="126" t="s">
        <v>28</v>
      </c>
      <c r="T158" s="127"/>
      <c r="U158" s="228" t="s">
        <v>82</v>
      </c>
      <c r="V158" s="130" t="s">
        <v>83</v>
      </c>
    </row>
    <row r="159" spans="1:22" ht="14.4" x14ac:dyDescent="0.3">
      <c r="A159" s="115" t="s">
        <v>46</v>
      </c>
      <c r="B159" s="116"/>
      <c r="C159" s="120" t="s">
        <v>168</v>
      </c>
      <c r="D159" t="s">
        <v>48</v>
      </c>
      <c r="E159" s="117">
        <v>1</v>
      </c>
      <c r="F159" s="118" t="s">
        <v>149</v>
      </c>
      <c r="G159" s="119" t="s">
        <v>150</v>
      </c>
      <c r="H159" s="120">
        <v>5500</v>
      </c>
      <c r="I159" s="120"/>
      <c r="J159"/>
      <c r="K159" s="121" t="s">
        <v>26</v>
      </c>
      <c r="L159"/>
      <c r="M159" s="122"/>
      <c r="N159" s="123">
        <v>44133</v>
      </c>
      <c r="O159" s="124" t="str">
        <f t="shared" si="11"/>
        <v>2020-10</v>
      </c>
      <c r="P159" s="125">
        <v>44393</v>
      </c>
      <c r="Q159" s="124" t="str">
        <f t="shared" si="12"/>
        <v>2021-07</v>
      </c>
      <c r="R159"/>
      <c r="S159" s="126" t="s">
        <v>28</v>
      </c>
      <c r="T159" s="152"/>
      <c r="U159" s="145"/>
      <c r="V159" s="130" t="s">
        <v>63</v>
      </c>
    </row>
    <row r="160" spans="1:22" ht="14.4" x14ac:dyDescent="0.3">
      <c r="A160" s="115" t="s">
        <v>46</v>
      </c>
      <c r="B160" s="116"/>
      <c r="C160" s="131" t="s">
        <v>180</v>
      </c>
      <c r="D160" s="207" t="s">
        <v>48</v>
      </c>
      <c r="E160" s="117">
        <v>1</v>
      </c>
      <c r="F160" s="119" t="s">
        <v>65</v>
      </c>
      <c r="G160" s="119" t="s">
        <v>66</v>
      </c>
      <c r="H160" s="117">
        <v>2750</v>
      </c>
      <c r="I160" s="151"/>
      <c r="J160" s="207"/>
      <c r="K160" s="121" t="s">
        <v>26</v>
      </c>
      <c r="L160" s="207"/>
      <c r="M160" s="122"/>
      <c r="N160" s="129">
        <v>44133</v>
      </c>
      <c r="O160" s="124" t="str">
        <f t="shared" si="11"/>
        <v>2020-10</v>
      </c>
      <c r="P160" s="125">
        <v>44532</v>
      </c>
      <c r="Q160" s="124" t="str">
        <f t="shared" si="12"/>
        <v>2021-12</v>
      </c>
      <c r="R160" s="207"/>
      <c r="S160" s="126" t="s">
        <v>28</v>
      </c>
      <c r="T160" s="127"/>
      <c r="U160" s="138"/>
      <c r="V160" s="130" t="s">
        <v>63</v>
      </c>
    </row>
    <row r="161" spans="1:22" ht="14.4" x14ac:dyDescent="0.3">
      <c r="A161" s="115" t="s">
        <v>46</v>
      </c>
      <c r="B161" s="116"/>
      <c r="C161" s="131" t="s">
        <v>213</v>
      </c>
      <c r="D161" s="207" t="s">
        <v>48</v>
      </c>
      <c r="E161" s="221">
        <v>1</v>
      </c>
      <c r="F161" s="118" t="s">
        <v>205</v>
      </c>
      <c r="G161" s="119" t="s">
        <v>206</v>
      </c>
      <c r="H161" s="120">
        <v>5500</v>
      </c>
      <c r="I161" s="120"/>
      <c r="J161" s="207"/>
      <c r="K161" s="121" t="s">
        <v>26</v>
      </c>
      <c r="L161" s="207"/>
      <c r="M161" s="122"/>
      <c r="N161" s="123">
        <v>44133</v>
      </c>
      <c r="O161" s="124" t="str">
        <f t="shared" si="11"/>
        <v>2020-10</v>
      </c>
      <c r="P161" s="125">
        <v>44568</v>
      </c>
      <c r="Q161" s="124" t="str">
        <f t="shared" si="12"/>
        <v>2022-01</v>
      </c>
      <c r="R161" s="207"/>
      <c r="S161" s="126" t="s">
        <v>28</v>
      </c>
      <c r="T161" s="127"/>
      <c r="U161" s="138"/>
      <c r="V161" s="130" t="s">
        <v>63</v>
      </c>
    </row>
    <row r="162" spans="1:22" ht="14.4" x14ac:dyDescent="0.3">
      <c r="A162" s="115" t="s">
        <v>46</v>
      </c>
      <c r="B162" s="116"/>
      <c r="C162" s="131" t="s">
        <v>226</v>
      </c>
      <c r="D162" s="207" t="s">
        <v>48</v>
      </c>
      <c r="E162" s="117">
        <v>1</v>
      </c>
      <c r="F162" s="119" t="s">
        <v>149</v>
      </c>
      <c r="G162" s="119" t="s">
        <v>150</v>
      </c>
      <c r="H162" s="117">
        <v>5500</v>
      </c>
      <c r="I162" s="117"/>
      <c r="J162" s="207"/>
      <c r="K162" s="121" t="s">
        <v>26</v>
      </c>
      <c r="L162" s="207"/>
      <c r="M162" s="122"/>
      <c r="N162" s="129">
        <v>44140</v>
      </c>
      <c r="O162" s="124" t="str">
        <f t="shared" si="11"/>
        <v>2020-11</v>
      </c>
      <c r="P162" s="125">
        <v>44476</v>
      </c>
      <c r="Q162" s="124" t="str">
        <f t="shared" si="12"/>
        <v>2021-10</v>
      </c>
      <c r="R162" s="207"/>
      <c r="S162" s="126" t="s">
        <v>28</v>
      </c>
      <c r="T162" s="127"/>
      <c r="U162" s="227"/>
      <c r="V162" s="130" t="s">
        <v>63</v>
      </c>
    </row>
    <row r="163" spans="1:22" ht="14.4" x14ac:dyDescent="0.3">
      <c r="A163" s="115" t="s">
        <v>46</v>
      </c>
      <c r="B163" s="116"/>
      <c r="C163" s="146" t="s">
        <v>62</v>
      </c>
      <c r="D163" s="207" t="s">
        <v>48</v>
      </c>
      <c r="E163" s="120">
        <v>1</v>
      </c>
      <c r="F163" s="118" t="s">
        <v>49</v>
      </c>
      <c r="G163" s="119" t="s">
        <v>59</v>
      </c>
      <c r="H163" s="120">
        <v>3740</v>
      </c>
      <c r="I163" s="120"/>
      <c r="J163" s="207"/>
      <c r="K163" s="121" t="s">
        <v>26</v>
      </c>
      <c r="L163" s="207"/>
      <c r="M163" s="122"/>
      <c r="N163" s="123">
        <v>44148</v>
      </c>
      <c r="O163" s="124" t="str">
        <f t="shared" si="11"/>
        <v>2020-11</v>
      </c>
      <c r="P163" s="125">
        <v>44224</v>
      </c>
      <c r="Q163" s="124" t="str">
        <f t="shared" si="12"/>
        <v>2021-01</v>
      </c>
      <c r="R163" s="207"/>
      <c r="S163" s="126" t="s">
        <v>28</v>
      </c>
      <c r="T163" s="127"/>
      <c r="U163" s="147"/>
      <c r="V163" s="142" t="s">
        <v>63</v>
      </c>
    </row>
    <row r="164" spans="1:22" ht="14.4" x14ac:dyDescent="0.3">
      <c r="A164" s="115" t="s">
        <v>46</v>
      </c>
      <c r="B164" s="116"/>
      <c r="C164" s="118" t="s">
        <v>74</v>
      </c>
      <c r="D164" s="207" t="s">
        <v>48</v>
      </c>
      <c r="E164" s="120">
        <v>1</v>
      </c>
      <c r="F164" s="118" t="s">
        <v>49</v>
      </c>
      <c r="G164" s="119" t="s">
        <v>59</v>
      </c>
      <c r="H164" s="120">
        <v>3744</v>
      </c>
      <c r="I164" s="120"/>
      <c r="J164" s="207"/>
      <c r="K164" s="121" t="s">
        <v>26</v>
      </c>
      <c r="L164" s="207"/>
      <c r="M164" s="122"/>
      <c r="N164" s="123">
        <v>44154</v>
      </c>
      <c r="O164" s="124" t="str">
        <f t="shared" si="11"/>
        <v>2020-11</v>
      </c>
      <c r="P164" s="125">
        <v>44224</v>
      </c>
      <c r="Q164" s="124" t="str">
        <f t="shared" si="12"/>
        <v>2021-01</v>
      </c>
      <c r="R164" s="207"/>
      <c r="S164" s="126" t="s">
        <v>28</v>
      </c>
      <c r="T164" s="127"/>
      <c r="U164" s="233"/>
      <c r="V164" s="142" t="s">
        <v>63</v>
      </c>
    </row>
    <row r="165" spans="1:22" ht="14.4" x14ac:dyDescent="0.3">
      <c r="A165" s="115" t="s">
        <v>46</v>
      </c>
      <c r="B165" s="116"/>
      <c r="C165" s="131" t="s">
        <v>219</v>
      </c>
      <c r="D165" s="207" t="s">
        <v>48</v>
      </c>
      <c r="E165" s="131">
        <v>1</v>
      </c>
      <c r="F165" s="119" t="s">
        <v>77</v>
      </c>
      <c r="G165" s="119" t="s">
        <v>78</v>
      </c>
      <c r="H165" s="135">
        <v>5500</v>
      </c>
      <c r="I165" s="143"/>
      <c r="J165" s="207"/>
      <c r="K165" s="121" t="s">
        <v>26</v>
      </c>
      <c r="L165" s="207"/>
      <c r="M165" s="122"/>
      <c r="N165" s="136">
        <v>44154</v>
      </c>
      <c r="O165" s="124" t="str">
        <f t="shared" si="11"/>
        <v>2020-11</v>
      </c>
      <c r="P165" s="125">
        <v>44399</v>
      </c>
      <c r="Q165" s="124" t="str">
        <f t="shared" si="12"/>
        <v>2021-07</v>
      </c>
      <c r="R165" s="207"/>
      <c r="S165" s="126" t="s">
        <v>28</v>
      </c>
      <c r="T165" s="127"/>
      <c r="U165" s="145"/>
      <c r="V165" s="130" t="s">
        <v>63</v>
      </c>
    </row>
    <row r="166" spans="1:22" ht="14.4" x14ac:dyDescent="0.3">
      <c r="A166" s="115" t="s">
        <v>46</v>
      </c>
      <c r="B166" s="116"/>
      <c r="C166" s="131" t="s">
        <v>237</v>
      </c>
      <c r="D166" s="207" t="s">
        <v>48</v>
      </c>
      <c r="E166" s="117">
        <v>1</v>
      </c>
      <c r="F166" s="119" t="s">
        <v>149</v>
      </c>
      <c r="G166" s="118" t="s">
        <v>150</v>
      </c>
      <c r="H166" s="120">
        <v>5500</v>
      </c>
      <c r="I166" s="120"/>
      <c r="J166" s="207"/>
      <c r="K166" s="121" t="s">
        <v>26</v>
      </c>
      <c r="L166" s="207"/>
      <c r="M166" s="122"/>
      <c r="N166" s="123">
        <v>44154</v>
      </c>
      <c r="O166" s="124" t="str">
        <f t="shared" si="11"/>
        <v>2020-11</v>
      </c>
      <c r="P166" s="125">
        <v>44532</v>
      </c>
      <c r="Q166" s="124" t="str">
        <f t="shared" si="12"/>
        <v>2021-12</v>
      </c>
      <c r="R166" s="207"/>
      <c r="S166" s="126" t="s">
        <v>28</v>
      </c>
      <c r="T166" s="127"/>
      <c r="U166" s="231"/>
      <c r="V166" s="128" t="s">
        <v>63</v>
      </c>
    </row>
    <row r="167" spans="1:22" ht="14.4" x14ac:dyDescent="0.3">
      <c r="A167" s="115" t="s">
        <v>46</v>
      </c>
      <c r="B167" s="116"/>
      <c r="C167" s="140" t="s">
        <v>64</v>
      </c>
      <c r="D167" s="207" t="s">
        <v>48</v>
      </c>
      <c r="E167" s="120">
        <v>1</v>
      </c>
      <c r="F167" s="118" t="s">
        <v>65</v>
      </c>
      <c r="G167" s="119" t="s">
        <v>66</v>
      </c>
      <c r="H167" s="120">
        <v>2750</v>
      </c>
      <c r="I167" s="120"/>
      <c r="J167" s="207"/>
      <c r="K167" s="121" t="s">
        <v>26</v>
      </c>
      <c r="L167" s="207"/>
      <c r="M167" s="122"/>
      <c r="N167" s="123">
        <v>44161</v>
      </c>
      <c r="O167" s="124" t="str">
        <f t="shared" si="11"/>
        <v>2020-11</v>
      </c>
      <c r="P167" s="125">
        <v>44568</v>
      </c>
      <c r="Q167" s="124" t="str">
        <f t="shared" si="12"/>
        <v>2022-01</v>
      </c>
      <c r="R167" s="207"/>
      <c r="S167" s="126" t="s">
        <v>28</v>
      </c>
      <c r="T167" s="127"/>
      <c r="U167" s="145"/>
      <c r="V167" s="130" t="s">
        <v>63</v>
      </c>
    </row>
    <row r="168" spans="1:22" ht="14.4" x14ac:dyDescent="0.3">
      <c r="A168" s="115" t="s">
        <v>46</v>
      </c>
      <c r="B168" s="116"/>
      <c r="C168" s="118" t="s">
        <v>84</v>
      </c>
      <c r="D168" s="207" t="s">
        <v>48</v>
      </c>
      <c r="E168" s="120">
        <v>1</v>
      </c>
      <c r="F168" s="118" t="s">
        <v>49</v>
      </c>
      <c r="G168" s="119" t="s">
        <v>59</v>
      </c>
      <c r="H168" s="120">
        <v>3744</v>
      </c>
      <c r="I168" s="120"/>
      <c r="J168" s="207"/>
      <c r="K168" s="121" t="s">
        <v>26</v>
      </c>
      <c r="L168" s="207"/>
      <c r="M168" s="122"/>
      <c r="N168" s="123">
        <v>44161</v>
      </c>
      <c r="O168" s="124" t="str">
        <f t="shared" si="11"/>
        <v>2020-11</v>
      </c>
      <c r="P168" s="125">
        <v>44252</v>
      </c>
      <c r="Q168" s="124" t="str">
        <f t="shared" si="12"/>
        <v>2021-02</v>
      </c>
      <c r="R168" s="207"/>
      <c r="S168" s="126" t="s">
        <v>28</v>
      </c>
      <c r="T168" s="127"/>
      <c r="U168" s="197"/>
      <c r="V168" s="142" t="s">
        <v>63</v>
      </c>
    </row>
    <row r="169" spans="1:22" ht="14.4" x14ac:dyDescent="0.3">
      <c r="A169" s="115" t="s">
        <v>46</v>
      </c>
      <c r="B169" s="116"/>
      <c r="C169" s="131" t="s">
        <v>215</v>
      </c>
      <c r="D169" s="207" t="s">
        <v>48</v>
      </c>
      <c r="E169" s="131">
        <v>1</v>
      </c>
      <c r="F169" s="119" t="s">
        <v>77</v>
      </c>
      <c r="G169" s="119" t="s">
        <v>78</v>
      </c>
      <c r="H169" s="135">
        <v>5500</v>
      </c>
      <c r="I169" s="143"/>
      <c r="J169" s="207"/>
      <c r="K169" s="121" t="s">
        <v>26</v>
      </c>
      <c r="L169" s="207"/>
      <c r="M169" s="122"/>
      <c r="N169" s="136">
        <v>44161</v>
      </c>
      <c r="O169" s="124" t="str">
        <f t="shared" si="11"/>
        <v>2020-11</v>
      </c>
      <c r="P169" s="125">
        <v>44399</v>
      </c>
      <c r="Q169" s="124" t="str">
        <f t="shared" si="12"/>
        <v>2021-07</v>
      </c>
      <c r="R169" s="207"/>
      <c r="S169" s="126" t="s">
        <v>28</v>
      </c>
      <c r="T169" s="127"/>
      <c r="U169" s="145"/>
      <c r="V169" s="130" t="s">
        <v>63</v>
      </c>
    </row>
    <row r="170" spans="1:22" ht="14.4" x14ac:dyDescent="0.3">
      <c r="A170" s="115" t="s">
        <v>46</v>
      </c>
      <c r="B170" s="116"/>
      <c r="C170" s="120" t="s">
        <v>76</v>
      </c>
      <c r="D170" s="207" t="s">
        <v>48</v>
      </c>
      <c r="E170" s="120">
        <v>1</v>
      </c>
      <c r="F170" s="118" t="s">
        <v>77</v>
      </c>
      <c r="G170" s="119" t="s">
        <v>78</v>
      </c>
      <c r="H170" s="120">
        <v>5500</v>
      </c>
      <c r="I170" s="120"/>
      <c r="J170" s="207"/>
      <c r="K170" s="121" t="s">
        <v>26</v>
      </c>
      <c r="L170" s="207"/>
      <c r="M170" s="122"/>
      <c r="N170" s="123">
        <v>44168</v>
      </c>
      <c r="O170" s="124" t="str">
        <f t="shared" si="11"/>
        <v>2020-12</v>
      </c>
      <c r="P170" s="125">
        <v>44448</v>
      </c>
      <c r="Q170" s="124" t="str">
        <f t="shared" si="12"/>
        <v>2021-09</v>
      </c>
      <c r="R170" s="207"/>
      <c r="S170" s="126" t="s">
        <v>28</v>
      </c>
      <c r="T170" s="127"/>
      <c r="U170" s="229"/>
      <c r="V170" s="128" t="s">
        <v>63</v>
      </c>
    </row>
    <row r="171" spans="1:22" x14ac:dyDescent="0.3">
      <c r="A171" s="157" t="s">
        <v>46</v>
      </c>
      <c r="B171" s="160">
        <v>11003027</v>
      </c>
      <c r="C171" s="160" t="s">
        <v>241</v>
      </c>
      <c r="D171" s="17" t="s">
        <v>48</v>
      </c>
      <c r="E171" s="160">
        <v>1</v>
      </c>
      <c r="F171" s="170" t="s">
        <v>77</v>
      </c>
      <c r="G171" s="170" t="s">
        <v>78</v>
      </c>
      <c r="H171" s="170">
        <v>5500</v>
      </c>
      <c r="I171" s="170" t="s">
        <v>51</v>
      </c>
      <c r="J171" s="177" t="s">
        <v>91</v>
      </c>
      <c r="K171" s="179" t="s">
        <v>53</v>
      </c>
      <c r="L171" s="17"/>
      <c r="M171" s="160"/>
      <c r="N171" s="185">
        <v>44084</v>
      </c>
      <c r="O171" s="189">
        <f>YEAR(N171)*100+MONTH(N171)</f>
        <v>202009</v>
      </c>
      <c r="P171" s="170"/>
      <c r="Q171" s="189"/>
      <c r="R171" s="17" t="s">
        <v>54</v>
      </c>
      <c r="S171" s="160" t="s">
        <v>28</v>
      </c>
      <c r="T171" s="194" t="s">
        <v>55</v>
      </c>
      <c r="U171" s="199" t="s">
        <v>56</v>
      </c>
      <c r="V171" s="170"/>
    </row>
    <row r="172" spans="1:22" ht="14.4" x14ac:dyDescent="0.3">
      <c r="A172" s="115" t="s">
        <v>46</v>
      </c>
      <c r="B172" s="116"/>
      <c r="C172" s="118" t="s">
        <v>87</v>
      </c>
      <c r="D172" s="207" t="s">
        <v>48</v>
      </c>
      <c r="E172" s="120">
        <v>1</v>
      </c>
      <c r="F172" s="118" t="s">
        <v>49</v>
      </c>
      <c r="G172" s="119" t="s">
        <v>59</v>
      </c>
      <c r="H172" s="120">
        <v>3744</v>
      </c>
      <c r="I172" s="120"/>
      <c r="J172" s="207"/>
      <c r="K172" s="121" t="s">
        <v>26</v>
      </c>
      <c r="L172" s="207"/>
      <c r="M172" s="122"/>
      <c r="N172" s="123">
        <v>44175</v>
      </c>
      <c r="O172" s="124" t="str">
        <f>YEAR(N172)&amp;"-"&amp;TEXT(MONTH(N172),"00")</f>
        <v>2020-12</v>
      </c>
      <c r="P172" s="125">
        <v>44252</v>
      </c>
      <c r="Q172" s="124" t="str">
        <f>YEAR(P172)&amp;"-"&amp;TEXT(MONTH(P172),"00")</f>
        <v>2021-02</v>
      </c>
      <c r="R172" s="207"/>
      <c r="S172" s="126" t="s">
        <v>28</v>
      </c>
      <c r="T172" s="127"/>
      <c r="U172" s="153"/>
      <c r="V172" s="142" t="s">
        <v>63</v>
      </c>
    </row>
    <row r="173" spans="1:22" ht="14.4" x14ac:dyDescent="0.3">
      <c r="A173" s="115" t="s">
        <v>46</v>
      </c>
      <c r="B173" s="116"/>
      <c r="C173" s="120" t="s">
        <v>94</v>
      </c>
      <c r="D173" s="207" t="s">
        <v>48</v>
      </c>
      <c r="E173" s="131">
        <v>1</v>
      </c>
      <c r="F173" s="118" t="s">
        <v>77</v>
      </c>
      <c r="G173" s="119" t="s">
        <v>78</v>
      </c>
      <c r="H173" s="120">
        <v>5500</v>
      </c>
      <c r="I173" s="120"/>
      <c r="J173" s="207"/>
      <c r="K173" s="121" t="s">
        <v>26</v>
      </c>
      <c r="L173" s="207"/>
      <c r="M173" s="122"/>
      <c r="N173" s="123">
        <v>44175</v>
      </c>
      <c r="O173" s="124" t="str">
        <f>YEAR(N173)&amp;"-"&amp;TEXT(MONTH(N173),"00")</f>
        <v>2020-12</v>
      </c>
      <c r="P173" s="125">
        <v>44448</v>
      </c>
      <c r="Q173" s="124" t="str">
        <f>YEAR(P173)&amp;"-"&amp;TEXT(MONTH(P173),"00")</f>
        <v>2021-09</v>
      </c>
      <c r="R173" s="207"/>
      <c r="S173" s="126" t="s">
        <v>28</v>
      </c>
      <c r="T173" s="127"/>
      <c r="U173" s="153"/>
      <c r="V173" s="130" t="s">
        <v>63</v>
      </c>
    </row>
    <row r="174" spans="1:22" ht="14.4" x14ac:dyDescent="0.3">
      <c r="A174" s="115" t="s">
        <v>46</v>
      </c>
      <c r="B174" s="116"/>
      <c r="C174" s="131" t="s">
        <v>225</v>
      </c>
      <c r="D174" t="s">
        <v>48</v>
      </c>
      <c r="E174" s="216">
        <v>1</v>
      </c>
      <c r="F174" s="118" t="s">
        <v>49</v>
      </c>
      <c r="G174" s="119" t="s">
        <v>59</v>
      </c>
      <c r="H174" s="120">
        <v>3744</v>
      </c>
      <c r="I174" s="120"/>
      <c r="J174"/>
      <c r="K174" s="121" t="s">
        <v>26</v>
      </c>
      <c r="L174"/>
      <c r="M174" s="122"/>
      <c r="N174" s="123">
        <v>44182</v>
      </c>
      <c r="O174" s="124" t="str">
        <f>YEAR(N174)&amp;"-"&amp;TEXT(MONTH(N174),"00")</f>
        <v>2020-12</v>
      </c>
      <c r="P174" s="125">
        <v>44252</v>
      </c>
      <c r="Q174" s="124" t="str">
        <f>YEAR(P174)&amp;"-"&amp;TEXT(MONTH(P174),"00")</f>
        <v>2021-02</v>
      </c>
      <c r="R174"/>
      <c r="S174" s="126" t="s">
        <v>28</v>
      </c>
      <c r="T174" s="127"/>
      <c r="U174" s="153"/>
      <c r="V174" s="142" t="s">
        <v>63</v>
      </c>
    </row>
  </sheetData>
  <autoFilter ref="A1:V174" xr:uid="{99F99C09-3E44-4265-999D-954E6AC0928E}">
    <sortState xmlns:xlrd2="http://schemas.microsoft.com/office/spreadsheetml/2017/richdata2" ref="A2:V174">
      <sortCondition ref="S1:S174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L32"/>
  <sheetViews>
    <sheetView workbookViewId="0">
      <selection activeCell="J22" sqref="J22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8" width="8.109375" bestFit="1" customWidth="1"/>
    <col min="9" max="11" width="11.88671875" bestFit="1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288</v>
      </c>
      <c r="C1" t="s">
        <v>289</v>
      </c>
      <c r="D1" s="38" t="s">
        <v>290</v>
      </c>
      <c r="E1" s="38" t="s">
        <v>291</v>
      </c>
    </row>
    <row r="2" spans="1:12" x14ac:dyDescent="0.3">
      <c r="A2" t="s">
        <v>293</v>
      </c>
      <c r="B2" s="42">
        <v>140.80000000000001</v>
      </c>
      <c r="D2" s="43"/>
      <c r="E2" s="43"/>
      <c r="F2" s="43"/>
    </row>
    <row r="3" spans="1:12" x14ac:dyDescent="0.3">
      <c r="A3" t="s">
        <v>294</v>
      </c>
      <c r="B3" s="41">
        <v>56.9</v>
      </c>
      <c r="D3" s="43"/>
      <c r="E3" s="43"/>
      <c r="F3" s="43"/>
    </row>
    <row r="4" spans="1:12" x14ac:dyDescent="0.3">
      <c r="A4" t="s">
        <v>308</v>
      </c>
      <c r="B4" s="43">
        <v>79.099999999999994</v>
      </c>
      <c r="C4" s="41">
        <v>79.099999999999994</v>
      </c>
      <c r="D4" s="43"/>
      <c r="E4" s="43"/>
      <c r="F4" s="43"/>
    </row>
    <row r="5" spans="1:12" x14ac:dyDescent="0.3">
      <c r="A5" t="s">
        <v>296</v>
      </c>
      <c r="B5" s="43">
        <f>D5+E5</f>
        <v>121.10000000000001</v>
      </c>
      <c r="D5" s="43">
        <v>40.200000000000003</v>
      </c>
      <c r="E5" s="43">
        <v>80.900000000000006</v>
      </c>
      <c r="F5" s="43"/>
    </row>
    <row r="6" spans="1:12" x14ac:dyDescent="0.3">
      <c r="C6" s="36"/>
      <c r="D6" s="43"/>
      <c r="E6" s="43"/>
      <c r="F6" s="43"/>
    </row>
    <row r="7" spans="1:12" x14ac:dyDescent="0.3">
      <c r="A7" t="s">
        <v>299</v>
      </c>
      <c r="B7" s="42">
        <f>B3+B5</f>
        <v>178</v>
      </c>
      <c r="C7" s="41">
        <f>C4</f>
        <v>79.099999999999994</v>
      </c>
      <c r="D7" s="43">
        <f>D5+B3-B4</f>
        <v>18</v>
      </c>
      <c r="E7" s="43">
        <f>E5</f>
        <v>80.900000000000006</v>
      </c>
      <c r="F7" s="43"/>
    </row>
    <row r="8" spans="1:12" x14ac:dyDescent="0.3">
      <c r="C8" s="36"/>
      <c r="D8" s="43"/>
      <c r="E8" s="43"/>
      <c r="F8" s="43"/>
    </row>
    <row r="9" spans="1:12" ht="13.2" customHeight="1" x14ac:dyDescent="0.3">
      <c r="A9" t="s">
        <v>305</v>
      </c>
      <c r="C9" s="36"/>
      <c r="D9" s="43">
        <v>12.8</v>
      </c>
      <c r="E9" s="43">
        <v>58.2</v>
      </c>
      <c r="F9" s="43"/>
      <c r="I9" t="s">
        <v>316</v>
      </c>
      <c r="L9" s="42">
        <f>C7+D7+0.5*E7</f>
        <v>137.55000000000001</v>
      </c>
    </row>
    <row r="10" spans="1:12" ht="13.2" customHeight="1" x14ac:dyDescent="0.3">
      <c r="A10" t="s">
        <v>306</v>
      </c>
      <c r="C10" s="36"/>
      <c r="D10" s="43"/>
      <c r="E10" s="43"/>
      <c r="F10" s="43">
        <v>58</v>
      </c>
      <c r="I10" t="s">
        <v>317</v>
      </c>
      <c r="L10" s="42">
        <f>B7-L9</f>
        <v>40.449999999999989</v>
      </c>
    </row>
    <row r="11" spans="1:12" ht="13.2" customHeight="1" x14ac:dyDescent="0.3">
      <c r="A11" t="s">
        <v>307</v>
      </c>
      <c r="C11" s="36"/>
      <c r="D11" s="43"/>
      <c r="E11" s="43"/>
      <c r="F11" s="43"/>
    </row>
    <row r="12" spans="1:12" x14ac:dyDescent="0.3">
      <c r="C12" s="20"/>
      <c r="D12" s="43"/>
      <c r="E12" s="43"/>
      <c r="F12" s="43"/>
    </row>
    <row r="13" spans="1:12" x14ac:dyDescent="0.3">
      <c r="D13" s="43"/>
      <c r="E13" s="43"/>
      <c r="F13" s="43"/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9" x14ac:dyDescent="0.3">
      <c r="A19" s="18" t="s">
        <v>18</v>
      </c>
      <c r="B19" t="s">
        <v>28</v>
      </c>
    </row>
    <row r="20" spans="1:9" x14ac:dyDescent="0.3">
      <c r="A20" s="18" t="s">
        <v>3</v>
      </c>
      <c r="B20" t="s">
        <v>96</v>
      </c>
    </row>
    <row r="21" spans="1:9" x14ac:dyDescent="0.3">
      <c r="A21" s="18" t="s">
        <v>10</v>
      </c>
      <c r="B21" t="s">
        <v>301</v>
      </c>
    </row>
    <row r="22" spans="1:9" x14ac:dyDescent="0.3">
      <c r="A22" s="18" t="s">
        <v>19</v>
      </c>
      <c r="B22" t="s">
        <v>248</v>
      </c>
    </row>
    <row r="24" spans="1:9" x14ac:dyDescent="0.3">
      <c r="A24" s="18" t="s">
        <v>249</v>
      </c>
      <c r="B24" s="18" t="s">
        <v>250</v>
      </c>
    </row>
    <row r="25" spans="1:9" x14ac:dyDescent="0.3">
      <c r="A25" s="18" t="s">
        <v>251</v>
      </c>
      <c r="B25" s="35">
        <v>202005</v>
      </c>
      <c r="C25" s="35">
        <v>202006</v>
      </c>
      <c r="D25" s="35">
        <v>202007</v>
      </c>
      <c r="E25" s="35">
        <v>202009</v>
      </c>
      <c r="F25" s="35">
        <v>202010</v>
      </c>
      <c r="G25" s="35">
        <v>202011</v>
      </c>
      <c r="H25" s="35">
        <v>202012</v>
      </c>
      <c r="I25" s="35" t="s">
        <v>259</v>
      </c>
    </row>
    <row r="26" spans="1:9" x14ac:dyDescent="0.3">
      <c r="A26" s="19">
        <v>202006</v>
      </c>
      <c r="B26" s="20">
        <v>7800</v>
      </c>
      <c r="C26" s="20"/>
      <c r="D26" s="20"/>
      <c r="E26" s="20"/>
      <c r="F26" s="20"/>
      <c r="G26" s="20"/>
      <c r="H26" s="20"/>
      <c r="I26" s="20">
        <v>7800</v>
      </c>
    </row>
    <row r="27" spans="1:9" x14ac:dyDescent="0.3">
      <c r="A27" s="19">
        <v>202007</v>
      </c>
      <c r="B27" s="20"/>
      <c r="C27" s="20">
        <v>5000</v>
      </c>
      <c r="D27" s="20"/>
      <c r="E27" s="20"/>
      <c r="F27" s="20"/>
      <c r="G27" s="20"/>
      <c r="H27" s="20"/>
      <c r="I27" s="20">
        <v>5000</v>
      </c>
    </row>
    <row r="28" spans="1:9" x14ac:dyDescent="0.3">
      <c r="A28" s="19">
        <v>202008</v>
      </c>
      <c r="B28" s="20"/>
      <c r="C28" s="20"/>
      <c r="D28" s="20">
        <v>1200</v>
      </c>
      <c r="E28" s="20"/>
      <c r="F28" s="20"/>
      <c r="G28" s="20"/>
      <c r="H28" s="20"/>
      <c r="I28" s="20">
        <v>1200</v>
      </c>
    </row>
    <row r="29" spans="1:9" x14ac:dyDescent="0.3">
      <c r="A29" s="19">
        <v>202101</v>
      </c>
      <c r="B29" s="20"/>
      <c r="C29" s="20"/>
      <c r="D29" s="20"/>
      <c r="E29" s="20"/>
      <c r="F29" s="20"/>
      <c r="G29" s="20">
        <v>2800</v>
      </c>
      <c r="H29" s="20"/>
      <c r="I29" s="20">
        <v>2800</v>
      </c>
    </row>
    <row r="30" spans="1:9" x14ac:dyDescent="0.3">
      <c r="A30" s="19">
        <v>202103</v>
      </c>
      <c r="B30" s="20"/>
      <c r="C30" s="20"/>
      <c r="D30" s="20"/>
      <c r="E30" s="20">
        <v>3875</v>
      </c>
      <c r="F30" s="20"/>
      <c r="G30" s="20">
        <v>4380</v>
      </c>
      <c r="H30" s="20"/>
      <c r="I30" s="20">
        <v>8255</v>
      </c>
    </row>
    <row r="31" spans="1:9" x14ac:dyDescent="0.3">
      <c r="A31" s="19">
        <v>202104</v>
      </c>
      <c r="B31" s="20"/>
      <c r="C31" s="20"/>
      <c r="D31" s="20"/>
      <c r="E31" s="20">
        <v>10992</v>
      </c>
      <c r="F31" s="20">
        <v>4800</v>
      </c>
      <c r="G31" s="20">
        <v>21456</v>
      </c>
      <c r="H31" s="20">
        <v>9926</v>
      </c>
      <c r="I31" s="20">
        <v>47174</v>
      </c>
    </row>
    <row r="32" spans="1:9" x14ac:dyDescent="0.3">
      <c r="A32" s="19" t="s">
        <v>259</v>
      </c>
      <c r="B32" s="20">
        <v>7800</v>
      </c>
      <c r="C32" s="20">
        <v>5000</v>
      </c>
      <c r="D32" s="20">
        <v>1200</v>
      </c>
      <c r="E32" s="20">
        <v>14867</v>
      </c>
      <c r="F32" s="20">
        <v>4800</v>
      </c>
      <c r="G32" s="20">
        <v>28636</v>
      </c>
      <c r="H32" s="20">
        <v>9926</v>
      </c>
      <c r="I32" s="20">
        <v>72229</v>
      </c>
    </row>
  </sheetData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workbookViewId="0">
      <selection activeCell="D11" sqref="D11"/>
    </sheetView>
  </sheetViews>
  <sheetFormatPr baseColWidth="10" defaultColWidth="11.44140625" defaultRowHeight="14.4" x14ac:dyDescent="0.3"/>
  <cols>
    <col min="1" max="1" width="25.109375" customWidth="1"/>
    <col min="2" max="2" width="17" customWidth="1"/>
    <col min="3" max="3" width="16" customWidth="1"/>
    <col min="4" max="4" width="17.44140625" customWidth="1"/>
    <col min="5" max="5" width="12.6640625" customWidth="1"/>
    <col min="7" max="7" width="20.44140625" customWidth="1"/>
    <col min="8" max="8" width="19.109375" customWidth="1"/>
    <col min="9" max="9" width="19.5546875" customWidth="1"/>
    <col min="10" max="11" width="17.6640625" customWidth="1"/>
  </cols>
  <sheetData>
    <row r="1" spans="1:11" ht="15" thickBot="1" x14ac:dyDescent="0.35"/>
    <row r="2" spans="1:11" ht="43.8" thickBot="1" x14ac:dyDescent="0.35">
      <c r="A2" s="52" t="s">
        <v>3</v>
      </c>
      <c r="B2" s="53" t="s">
        <v>318</v>
      </c>
      <c r="C2" s="53" t="s">
        <v>319</v>
      </c>
      <c r="D2" s="53" t="s">
        <v>295</v>
      </c>
      <c r="E2" s="53" t="s">
        <v>320</v>
      </c>
      <c r="F2" s="59" t="s">
        <v>321</v>
      </c>
      <c r="G2" s="70" t="s">
        <v>322</v>
      </c>
      <c r="H2" s="71" t="s">
        <v>323</v>
      </c>
      <c r="I2" s="71" t="s">
        <v>324</v>
      </c>
      <c r="J2" s="71" t="s">
        <v>325</v>
      </c>
      <c r="K2" s="72" t="s">
        <v>20</v>
      </c>
    </row>
    <row r="3" spans="1:11" x14ac:dyDescent="0.3">
      <c r="A3" s="51" t="s">
        <v>326</v>
      </c>
      <c r="B3" s="46">
        <f>' A&amp;D Conbid'!B2</f>
        <v>601.1</v>
      </c>
      <c r="C3" s="46">
        <f>' A&amp;D Conbid'!B9</f>
        <v>615.70000000000005</v>
      </c>
      <c r="D3" s="46">
        <f>' A&amp;D Conbid'!C9</f>
        <v>200</v>
      </c>
      <c r="E3" s="46">
        <f>' A&amp;D Conbid'!D9</f>
        <v>127.69999999999999</v>
      </c>
      <c r="F3" s="60">
        <f>' A&amp;D Conbid'!E9</f>
        <v>288</v>
      </c>
      <c r="G3" s="63"/>
      <c r="H3" s="46">
        <v>117</v>
      </c>
      <c r="I3" s="46">
        <v>130</v>
      </c>
      <c r="J3" s="46">
        <v>288</v>
      </c>
      <c r="K3" s="69"/>
    </row>
    <row r="4" spans="1:11" x14ac:dyDescent="0.3">
      <c r="A4" s="47" t="s">
        <v>327</v>
      </c>
      <c r="B4" s="44">
        <f>' Arconic'!B2</f>
        <v>215.3</v>
      </c>
      <c r="C4" s="44">
        <f>' Arconic'!B8</f>
        <v>222.6</v>
      </c>
      <c r="D4" s="44">
        <f>' Arconic'!C8</f>
        <v>100.7</v>
      </c>
      <c r="E4" s="44">
        <f>' Arconic'!D8</f>
        <v>20.999999999999986</v>
      </c>
      <c r="F4" s="61">
        <f>' Arconic'!E8</f>
        <v>100.9</v>
      </c>
      <c r="G4" s="63"/>
      <c r="H4" s="44">
        <v>0</v>
      </c>
      <c r="I4" s="44">
        <v>0</v>
      </c>
      <c r="J4" s="44">
        <v>0</v>
      </c>
      <c r="K4" s="64"/>
    </row>
    <row r="5" spans="1:11" x14ac:dyDescent="0.3">
      <c r="A5" s="47" t="s">
        <v>126</v>
      </c>
      <c r="B5" s="44">
        <f>LISI!B2</f>
        <v>108.6</v>
      </c>
      <c r="C5" s="44">
        <f>LISI!B7</f>
        <v>96.300000000000011</v>
      </c>
      <c r="D5" s="44">
        <f>LISI!C7</f>
        <v>26.7</v>
      </c>
      <c r="E5" s="44">
        <f>LISI!D7</f>
        <v>27.400000000000002</v>
      </c>
      <c r="F5" s="61">
        <f>LISI!E7</f>
        <v>42.2</v>
      </c>
      <c r="G5" s="63"/>
      <c r="H5" s="44">
        <v>33.1</v>
      </c>
      <c r="I5" s="44">
        <v>42.2</v>
      </c>
      <c r="J5" s="44">
        <v>12</v>
      </c>
      <c r="K5" s="64"/>
    </row>
    <row r="6" spans="1:11" x14ac:dyDescent="0.3">
      <c r="A6" s="47" t="s">
        <v>276</v>
      </c>
      <c r="B6" s="44">
        <f>Mettis!B2</f>
        <v>48</v>
      </c>
      <c r="C6" s="44">
        <f>Mettis!B7</f>
        <v>51</v>
      </c>
      <c r="D6" s="44">
        <f>Mettis!C7</f>
        <v>16.8</v>
      </c>
      <c r="E6" s="44">
        <f>Mettis!D7</f>
        <v>12.700000000000001</v>
      </c>
      <c r="F6" s="61">
        <f>Mettis!E7</f>
        <v>21.299999999999997</v>
      </c>
      <c r="G6" s="63"/>
      <c r="H6" s="44">
        <v>12.5</v>
      </c>
      <c r="I6" s="44">
        <v>21.3</v>
      </c>
      <c r="J6" s="44">
        <f>H6+I6</f>
        <v>33.799999999999997</v>
      </c>
      <c r="K6" s="64"/>
    </row>
    <row r="7" spans="1:11" x14ac:dyDescent="0.3">
      <c r="A7" s="47" t="s">
        <v>328</v>
      </c>
      <c r="B7" s="44">
        <f>'Otto Fuchs'!B2</f>
        <v>117</v>
      </c>
      <c r="C7" s="44">
        <f>'Otto Fuchs'!B7</f>
        <v>147.19999999999999</v>
      </c>
      <c r="D7" s="44">
        <f>'Otto Fuchs'!C7</f>
        <v>54.3</v>
      </c>
      <c r="E7" s="44">
        <f>'Otto Fuchs'!D7</f>
        <v>25.900000000000006</v>
      </c>
      <c r="F7" s="61">
        <f>'Otto Fuchs'!E7</f>
        <v>52.2</v>
      </c>
      <c r="G7" s="63"/>
      <c r="H7" s="44">
        <v>41</v>
      </c>
      <c r="I7" s="44">
        <v>52</v>
      </c>
      <c r="J7" s="44">
        <f>H7+I7</f>
        <v>93</v>
      </c>
      <c r="K7" s="48" t="s">
        <v>329</v>
      </c>
    </row>
    <row r="8" spans="1:11" x14ac:dyDescent="0.3">
      <c r="A8" s="47" t="s">
        <v>278</v>
      </c>
      <c r="B8" s="44">
        <f>Plymouth!B2</f>
        <v>147.1</v>
      </c>
      <c r="C8" s="44">
        <f>Plymouth!B7</f>
        <v>123.19999999999999</v>
      </c>
      <c r="D8" s="44">
        <f>Plymouth!C7</f>
        <v>36.6</v>
      </c>
      <c r="E8" s="44">
        <f>Plymouth!D7</f>
        <v>53.5</v>
      </c>
      <c r="F8" s="61">
        <f>Plymouth!E7</f>
        <v>33.1</v>
      </c>
      <c r="G8" s="63"/>
      <c r="H8" s="44">
        <v>54</v>
      </c>
      <c r="I8" s="44">
        <v>33</v>
      </c>
      <c r="J8" s="44">
        <f>H8+I8-19.6</f>
        <v>67.400000000000006</v>
      </c>
      <c r="K8" s="48" t="s">
        <v>330</v>
      </c>
    </row>
    <row r="9" spans="1:11" x14ac:dyDescent="0.3">
      <c r="A9" s="47" t="s">
        <v>280</v>
      </c>
      <c r="B9" s="44">
        <f>vaBK!B2</f>
        <v>140.80000000000001</v>
      </c>
      <c r="C9" s="44">
        <f>vaBK!B7</f>
        <v>178</v>
      </c>
      <c r="D9" s="44">
        <f>vaBK!C7</f>
        <v>79.099999999999994</v>
      </c>
      <c r="E9" s="44">
        <f>vaBK!D7</f>
        <v>18</v>
      </c>
      <c r="F9" s="61">
        <f>vaBK!E7</f>
        <v>80.900000000000006</v>
      </c>
      <c r="G9" s="63"/>
      <c r="H9" s="44">
        <v>28</v>
      </c>
      <c r="I9" s="44">
        <v>61</v>
      </c>
      <c r="J9" s="44">
        <v>52</v>
      </c>
      <c r="K9" s="64"/>
    </row>
    <row r="10" spans="1:11" ht="15" thickBot="1" x14ac:dyDescent="0.35">
      <c r="A10" s="54" t="s">
        <v>331</v>
      </c>
      <c r="B10" s="45">
        <v>66.900000000000006</v>
      </c>
      <c r="C10" s="45">
        <v>0</v>
      </c>
      <c r="D10" s="45">
        <v>0</v>
      </c>
      <c r="E10" s="45">
        <v>0</v>
      </c>
      <c r="F10" s="62">
        <v>0</v>
      </c>
      <c r="G10" s="63"/>
      <c r="H10" s="45"/>
      <c r="I10" s="45"/>
      <c r="J10" s="45"/>
      <c r="K10" s="65"/>
    </row>
    <row r="11" spans="1:11" x14ac:dyDescent="0.3">
      <c r="A11" s="55" t="s">
        <v>292</v>
      </c>
      <c r="B11" s="56">
        <f>SUM(B3:B10)</f>
        <v>1444.8</v>
      </c>
      <c r="C11" s="56">
        <f>SUM(C3:C10)</f>
        <v>1434.0000000000002</v>
      </c>
      <c r="D11" s="56">
        <f t="shared" ref="D11:F11" si="0">SUM(D3:D10)</f>
        <v>514.20000000000005</v>
      </c>
      <c r="E11" s="56">
        <f t="shared" si="0"/>
        <v>286.2</v>
      </c>
      <c r="F11" s="57">
        <f t="shared" si="0"/>
        <v>618.59999999999991</v>
      </c>
      <c r="G11" s="55" t="s">
        <v>292</v>
      </c>
      <c r="H11" s="56">
        <f>SUM(H3:H10)</f>
        <v>285.60000000000002</v>
      </c>
      <c r="I11" s="56">
        <f>SUM(I3:I10)</f>
        <v>339.5</v>
      </c>
      <c r="J11" s="56">
        <f>SUM(J3:J10)</f>
        <v>546.20000000000005</v>
      </c>
      <c r="K11" s="73"/>
    </row>
    <row r="12" spans="1:11" ht="15" thickBot="1" x14ac:dyDescent="0.35">
      <c r="A12" s="49"/>
      <c r="B12" s="50" t="s">
        <v>332</v>
      </c>
      <c r="C12" s="50"/>
      <c r="D12" s="50"/>
      <c r="E12" s="50"/>
      <c r="F12" s="58"/>
      <c r="G12" s="49"/>
      <c r="H12" s="66">
        <f>H11/E11</f>
        <v>0.99790356394129986</v>
      </c>
      <c r="I12" s="66">
        <f>I11/F11</f>
        <v>0.54881991593921764</v>
      </c>
      <c r="J12" s="67"/>
      <c r="K12" s="68"/>
    </row>
    <row r="13" spans="1:11" x14ac:dyDescent="0.3">
      <c r="B13" s="41"/>
      <c r="C13" s="41"/>
      <c r="D13" s="41"/>
      <c r="E13" s="41"/>
      <c r="F13" s="41"/>
    </row>
    <row r="14" spans="1:11" x14ac:dyDescent="0.3">
      <c r="B14" s="41"/>
      <c r="C14" s="41"/>
      <c r="D14" s="41"/>
      <c r="E14" s="41"/>
      <c r="F14" s="41"/>
    </row>
    <row r="15" spans="1:11" x14ac:dyDescent="0.3">
      <c r="A15" t="s">
        <v>316</v>
      </c>
      <c r="B15" s="41"/>
      <c r="C15" s="41"/>
      <c r="D15" s="41"/>
      <c r="E15" s="41"/>
      <c r="F15" s="41"/>
    </row>
    <row r="16" spans="1:11" x14ac:dyDescent="0.3">
      <c r="B16" s="41"/>
      <c r="C16" s="41" t="s">
        <v>333</v>
      </c>
      <c r="D16" s="41" t="s">
        <v>334</v>
      </c>
      <c r="E16" s="41"/>
      <c r="F16" s="41"/>
    </row>
    <row r="17" spans="1:6" x14ac:dyDescent="0.3">
      <c r="A17" s="40" t="s">
        <v>292</v>
      </c>
      <c r="C17" s="42">
        <f>SUM(D17:F17)</f>
        <v>1109.7</v>
      </c>
      <c r="D17" s="41">
        <f>D11</f>
        <v>514.20000000000005</v>
      </c>
      <c r="E17" s="41">
        <f>E11</f>
        <v>286.2</v>
      </c>
      <c r="F17" s="41">
        <f>0.5*F11</f>
        <v>309.29999999999995</v>
      </c>
    </row>
    <row r="19" spans="1:6" ht="15" thickBot="1" x14ac:dyDescent="0.35"/>
    <row r="20" spans="1:6" x14ac:dyDescent="0.3">
      <c r="A20" s="74"/>
      <c r="B20" s="75" t="s">
        <v>335</v>
      </c>
      <c r="C20" s="75" t="s">
        <v>336</v>
      </c>
      <c r="D20" s="75" t="s">
        <v>302</v>
      </c>
      <c r="E20" s="76" t="s">
        <v>337</v>
      </c>
    </row>
    <row r="21" spans="1:6" x14ac:dyDescent="0.3">
      <c r="A21" s="77" t="s">
        <v>338</v>
      </c>
      <c r="B21" s="44">
        <f>D11</f>
        <v>514.20000000000005</v>
      </c>
      <c r="C21" s="44">
        <f t="shared" ref="C21:D21" si="1">E11</f>
        <v>286.2</v>
      </c>
      <c r="D21" s="44">
        <f t="shared" si="1"/>
        <v>618.59999999999991</v>
      </c>
      <c r="E21" s="48">
        <f>SUM(B21:D21)</f>
        <v>1419</v>
      </c>
    </row>
    <row r="22" spans="1:6" x14ac:dyDescent="0.3">
      <c r="A22" s="77" t="s">
        <v>339</v>
      </c>
      <c r="B22" s="44">
        <v>425</v>
      </c>
      <c r="C22" s="44">
        <v>375</v>
      </c>
      <c r="D22" s="44">
        <f>D21/2</f>
        <v>309.29999999999995</v>
      </c>
      <c r="E22" s="48">
        <f>B22+C22+D22</f>
        <v>1109.3</v>
      </c>
    </row>
    <row r="23" spans="1:6" ht="15" thickBot="1" x14ac:dyDescent="0.35">
      <c r="A23" s="78" t="s">
        <v>340</v>
      </c>
      <c r="B23" s="79">
        <v>425</v>
      </c>
      <c r="C23" s="79">
        <f>C21-H11</f>
        <v>0.59999999999996589</v>
      </c>
      <c r="D23" s="79">
        <f>D21-I11</f>
        <v>279.09999999999991</v>
      </c>
      <c r="E23" s="80">
        <f>E21-J11</f>
        <v>872.8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5:O14"/>
  <sheetViews>
    <sheetView tabSelected="1" topLeftCell="D1" zoomScale="120" zoomScaleNormal="120" workbookViewId="0">
      <selection activeCell="G8" sqref="G8"/>
    </sheetView>
  </sheetViews>
  <sheetFormatPr baseColWidth="10" defaultColWidth="8.88671875" defaultRowHeight="14.4" x14ac:dyDescent="0.3"/>
  <cols>
    <col min="4" max="15" width="12" customWidth="1"/>
  </cols>
  <sheetData>
    <row r="5" spans="4:15" ht="15" thickBot="1" x14ac:dyDescent="0.35"/>
    <row r="6" spans="4:15" ht="58.2" thickBot="1" x14ac:dyDescent="0.35">
      <c r="D6" s="81" t="s">
        <v>341</v>
      </c>
      <c r="E6" s="82" t="s">
        <v>342</v>
      </c>
      <c r="F6" s="83" t="s">
        <v>343</v>
      </c>
      <c r="G6" s="83" t="s">
        <v>344</v>
      </c>
      <c r="H6" s="83" t="s">
        <v>345</v>
      </c>
      <c r="I6" s="83" t="s">
        <v>346</v>
      </c>
      <c r="J6" s="83" t="s">
        <v>347</v>
      </c>
      <c r="K6" s="83" t="s">
        <v>348</v>
      </c>
      <c r="L6" s="84" t="s">
        <v>349</v>
      </c>
      <c r="M6" s="83" t="s">
        <v>350</v>
      </c>
      <c r="N6" s="85" t="s">
        <v>351</v>
      </c>
    </row>
    <row r="7" spans="4:15" x14ac:dyDescent="0.3">
      <c r="D7" s="86" t="s">
        <v>276</v>
      </c>
      <c r="E7" s="94">
        <v>51</v>
      </c>
      <c r="F7" s="95">
        <v>17</v>
      </c>
      <c r="G7" s="95">
        <v>17</v>
      </c>
      <c r="H7" s="97">
        <f t="shared" ref="H7:H9" si="0">E7-G7</f>
        <v>34</v>
      </c>
      <c r="I7" s="103">
        <v>0</v>
      </c>
      <c r="J7" s="103">
        <v>0</v>
      </c>
      <c r="K7" s="103">
        <v>34</v>
      </c>
      <c r="L7" s="101">
        <f>I7+G7+0.8</f>
        <v>17.8</v>
      </c>
      <c r="M7" s="103">
        <v>34</v>
      </c>
      <c r="N7" s="104">
        <f>19+10</f>
        <v>29</v>
      </c>
      <c r="O7" t="s">
        <v>352</v>
      </c>
    </row>
    <row r="8" spans="4:15" x14ac:dyDescent="0.3">
      <c r="D8" s="87" t="s">
        <v>126</v>
      </c>
      <c r="E8" s="96">
        <v>96</v>
      </c>
      <c r="F8" s="97">
        <f>19-7.6</f>
        <v>11.4</v>
      </c>
      <c r="G8" s="97">
        <v>27</v>
      </c>
      <c r="H8" s="97">
        <f t="shared" si="0"/>
        <v>69</v>
      </c>
      <c r="I8" s="100"/>
      <c r="J8" s="218">
        <v>20.3</v>
      </c>
      <c r="K8" s="100">
        <f>E8-G8</f>
        <v>69</v>
      </c>
      <c r="L8" s="101">
        <f t="shared" ref="L8:L12" si="1">I8+G8</f>
        <v>27</v>
      </c>
      <c r="M8" s="100">
        <v>0</v>
      </c>
      <c r="N8" s="93">
        <f>28+10</f>
        <v>38</v>
      </c>
      <c r="O8" t="s">
        <v>353</v>
      </c>
    </row>
    <row r="9" spans="4:15" x14ac:dyDescent="0.3">
      <c r="D9" s="87" t="s">
        <v>277</v>
      </c>
      <c r="E9" s="96">
        <v>147</v>
      </c>
      <c r="F9" s="97">
        <v>29</v>
      </c>
      <c r="G9" s="97">
        <v>54</v>
      </c>
      <c r="H9" s="97">
        <f t="shared" si="0"/>
        <v>93</v>
      </c>
      <c r="I9" s="100"/>
      <c r="J9" s="100">
        <v>29.2</v>
      </c>
      <c r="K9" s="100">
        <f>E9-G9-J9</f>
        <v>63.8</v>
      </c>
      <c r="L9" s="101">
        <f t="shared" si="1"/>
        <v>54</v>
      </c>
      <c r="M9" s="100" t="s">
        <v>354</v>
      </c>
      <c r="N9" s="93">
        <f>28+10</f>
        <v>38</v>
      </c>
      <c r="O9" t="s">
        <v>355</v>
      </c>
    </row>
    <row r="10" spans="4:15" x14ac:dyDescent="0.3">
      <c r="D10" s="87" t="s">
        <v>278</v>
      </c>
      <c r="E10" s="96">
        <v>123</v>
      </c>
      <c r="F10" s="97">
        <v>37</v>
      </c>
      <c r="G10" s="97">
        <v>37</v>
      </c>
      <c r="H10" s="97">
        <f>E10-G10</f>
        <v>86</v>
      </c>
      <c r="I10" s="100">
        <f>H10-J10-M10</f>
        <v>45.9</v>
      </c>
      <c r="J10" s="100">
        <v>33.1</v>
      </c>
      <c r="K10" s="100">
        <v>0</v>
      </c>
      <c r="L10" s="101">
        <f t="shared" si="1"/>
        <v>82.9</v>
      </c>
      <c r="M10" s="100">
        <v>7</v>
      </c>
      <c r="N10" s="93">
        <f>17+35</f>
        <v>52</v>
      </c>
    </row>
    <row r="11" spans="4:15" x14ac:dyDescent="0.3">
      <c r="D11" s="87" t="s">
        <v>356</v>
      </c>
      <c r="E11" s="96">
        <v>178</v>
      </c>
      <c r="F11" s="97">
        <v>57</v>
      </c>
      <c r="G11" s="97">
        <v>79</v>
      </c>
      <c r="H11" s="97">
        <f>E11-G11</f>
        <v>99</v>
      </c>
      <c r="I11" s="100">
        <f>H11-J11</f>
        <v>40.799999999999997</v>
      </c>
      <c r="J11" s="100">
        <v>58.2</v>
      </c>
      <c r="K11" s="100">
        <v>0</v>
      </c>
      <c r="L11" s="101">
        <f t="shared" si="1"/>
        <v>119.8</v>
      </c>
      <c r="M11" s="100">
        <v>0</v>
      </c>
      <c r="N11" s="93">
        <v>0</v>
      </c>
    </row>
    <row r="12" spans="4:15" x14ac:dyDescent="0.3">
      <c r="D12" s="87" t="s">
        <v>357</v>
      </c>
      <c r="E12" s="96">
        <v>616</v>
      </c>
      <c r="F12" s="97">
        <v>178</v>
      </c>
      <c r="G12" s="97">
        <v>200</v>
      </c>
      <c r="H12" s="97">
        <f>E12-G12-109</f>
        <v>307</v>
      </c>
      <c r="I12" s="100">
        <v>70.400000000000006</v>
      </c>
      <c r="J12" s="100">
        <v>173.6</v>
      </c>
      <c r="K12" s="100">
        <v>62.7</v>
      </c>
      <c r="L12" s="101">
        <f t="shared" si="1"/>
        <v>270.39999999999998</v>
      </c>
      <c r="M12" s="100">
        <v>43.5</v>
      </c>
      <c r="N12" s="93">
        <v>0</v>
      </c>
    </row>
    <row r="13" spans="4:15" ht="15" thickBot="1" x14ac:dyDescent="0.35">
      <c r="D13" s="88" t="s">
        <v>274</v>
      </c>
      <c r="E13" s="98">
        <v>223</v>
      </c>
      <c r="F13" s="99">
        <v>78</v>
      </c>
      <c r="G13" s="99">
        <v>101</v>
      </c>
      <c r="H13" s="99">
        <f>E13-G13</f>
        <v>122</v>
      </c>
      <c r="I13" s="101">
        <v>0</v>
      </c>
      <c r="J13" s="101">
        <v>0</v>
      </c>
      <c r="K13" s="101">
        <v>122</v>
      </c>
      <c r="L13" s="101">
        <f>I13+G13</f>
        <v>101</v>
      </c>
      <c r="M13" s="101">
        <v>0</v>
      </c>
      <c r="N13" s="102">
        <f>17.2*3</f>
        <v>51.599999999999994</v>
      </c>
    </row>
    <row r="14" spans="4:15" ht="15" thickBot="1" x14ac:dyDescent="0.35">
      <c r="D14" s="89"/>
      <c r="E14" s="90">
        <f>SUM(E7:E13)</f>
        <v>1434</v>
      </c>
      <c r="F14" s="91">
        <f t="shared" ref="F14:N14" si="2">SUM(F7:F13)</f>
        <v>407.4</v>
      </c>
      <c r="G14" s="91"/>
      <c r="H14" s="91">
        <f t="shared" si="2"/>
        <v>810</v>
      </c>
      <c r="I14" s="91">
        <f t="shared" si="2"/>
        <v>157.1</v>
      </c>
      <c r="J14" s="91">
        <f t="shared" si="2"/>
        <v>314.39999999999998</v>
      </c>
      <c r="K14" s="91">
        <f t="shared" si="2"/>
        <v>351.5</v>
      </c>
      <c r="L14" s="91">
        <f t="shared" si="2"/>
        <v>672.9</v>
      </c>
      <c r="M14" s="91">
        <f t="shared" si="2"/>
        <v>84.5</v>
      </c>
      <c r="N14" s="92">
        <f t="shared" si="2"/>
        <v>208.6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3"/>
  <sheetViews>
    <sheetView topLeftCell="A7" workbookViewId="0">
      <selection activeCell="Q9" sqref="Q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3" width="8.109375" bestFit="1" customWidth="1"/>
    <col min="14" max="20" width="7.6640625" bestFit="1" customWidth="1"/>
    <col min="21" max="21" width="11.88671875" bestFit="1" customWidth="1"/>
  </cols>
  <sheetData>
    <row r="1" spans="1:21" x14ac:dyDescent="0.3">
      <c r="A1" s="18" t="s">
        <v>18</v>
      </c>
      <c r="B1" t="s">
        <v>28</v>
      </c>
    </row>
    <row r="2" spans="1:21" x14ac:dyDescent="0.3">
      <c r="A2" s="18" t="s">
        <v>3</v>
      </c>
      <c r="B2" t="s">
        <v>248</v>
      </c>
    </row>
    <row r="3" spans="1:21" x14ac:dyDescent="0.3">
      <c r="A3" s="18" t="s">
        <v>10</v>
      </c>
      <c r="B3" t="s">
        <v>248</v>
      </c>
    </row>
    <row r="5" spans="1:21" x14ac:dyDescent="0.3">
      <c r="A5" s="18" t="s">
        <v>249</v>
      </c>
      <c r="B5" s="18" t="s">
        <v>250</v>
      </c>
    </row>
    <row r="6" spans="1:21" x14ac:dyDescent="0.3">
      <c r="A6" s="18" t="s">
        <v>251</v>
      </c>
      <c r="B6" s="35">
        <v>202001</v>
      </c>
      <c r="C6" s="35">
        <v>202002</v>
      </c>
      <c r="D6" s="35">
        <v>202003</v>
      </c>
      <c r="E6" s="35">
        <v>202004</v>
      </c>
      <c r="F6" s="35">
        <v>202005</v>
      </c>
      <c r="G6" s="35">
        <v>202006</v>
      </c>
      <c r="H6" s="35">
        <v>202007</v>
      </c>
      <c r="I6" s="35">
        <v>202008</v>
      </c>
      <c r="J6" s="35">
        <v>202009</v>
      </c>
      <c r="K6" s="35">
        <v>202010</v>
      </c>
      <c r="L6" s="35">
        <v>202011</v>
      </c>
      <c r="M6" s="35">
        <v>202012</v>
      </c>
      <c r="N6" s="35" t="s">
        <v>252</v>
      </c>
      <c r="O6" s="35" t="s">
        <v>253</v>
      </c>
      <c r="P6" s="35" t="s">
        <v>254</v>
      </c>
      <c r="Q6" s="35" t="s">
        <v>255</v>
      </c>
      <c r="R6" s="35" t="s">
        <v>256</v>
      </c>
      <c r="S6" s="35" t="s">
        <v>257</v>
      </c>
      <c r="T6" s="35" t="s">
        <v>258</v>
      </c>
      <c r="U6" s="35" t="s">
        <v>259</v>
      </c>
    </row>
    <row r="7" spans="1:21" x14ac:dyDescent="0.3">
      <c r="A7" s="19">
        <v>190001</v>
      </c>
      <c r="B7" s="20"/>
      <c r="C7" s="20"/>
      <c r="D7" s="20"/>
      <c r="E7" s="20"/>
      <c r="F7" s="20"/>
      <c r="G7" s="20">
        <v>15375</v>
      </c>
      <c r="H7" s="20"/>
      <c r="I7" s="20">
        <v>12212</v>
      </c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>
        <v>27587</v>
      </c>
    </row>
    <row r="8" spans="1:21" x14ac:dyDescent="0.3">
      <c r="A8" s="19">
        <v>202005</v>
      </c>
      <c r="B8" s="20">
        <v>2500</v>
      </c>
      <c r="C8" s="20"/>
      <c r="D8" s="20">
        <v>5000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>
        <v>7500</v>
      </c>
    </row>
    <row r="9" spans="1:21" x14ac:dyDescent="0.3">
      <c r="A9" s="19">
        <v>202006</v>
      </c>
      <c r="B9" s="20"/>
      <c r="C9" s="20"/>
      <c r="D9" s="20">
        <v>794</v>
      </c>
      <c r="E9" s="20">
        <v>4000</v>
      </c>
      <c r="F9" s="20">
        <v>12200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>
        <v>16994</v>
      </c>
    </row>
    <row r="10" spans="1:21" x14ac:dyDescent="0.3">
      <c r="A10" s="19">
        <v>202007</v>
      </c>
      <c r="B10" s="20"/>
      <c r="C10" s="20"/>
      <c r="D10" s="20">
        <v>2372</v>
      </c>
      <c r="E10" s="20">
        <v>1300</v>
      </c>
      <c r="F10" s="20">
        <v>7800</v>
      </c>
      <c r="G10" s="20">
        <v>5000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>
        <v>16472</v>
      </c>
    </row>
    <row r="11" spans="1:21" x14ac:dyDescent="0.3">
      <c r="A11" s="19">
        <v>202008</v>
      </c>
      <c r="B11" s="20"/>
      <c r="C11" s="20"/>
      <c r="D11" s="20"/>
      <c r="E11" s="20"/>
      <c r="F11" s="20"/>
      <c r="G11" s="20"/>
      <c r="H11" s="20">
        <v>1200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>
        <v>1200</v>
      </c>
    </row>
    <row r="12" spans="1:21" x14ac:dyDescent="0.3">
      <c r="A12" s="19">
        <v>202009</v>
      </c>
      <c r="B12" s="20"/>
      <c r="C12" s="20"/>
      <c r="D12" s="20"/>
      <c r="E12" s="20">
        <v>9980</v>
      </c>
      <c r="F12" s="20">
        <v>7258</v>
      </c>
      <c r="G12" s="20">
        <v>13440</v>
      </c>
      <c r="H12" s="20"/>
      <c r="I12" s="20">
        <v>5700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>
        <v>36378</v>
      </c>
    </row>
    <row r="13" spans="1:21" x14ac:dyDescent="0.3">
      <c r="A13" s="19">
        <v>202010</v>
      </c>
      <c r="B13" s="20"/>
      <c r="C13" s="20"/>
      <c r="D13" s="20"/>
      <c r="E13" s="20">
        <v>2000</v>
      </c>
      <c r="F13" s="20"/>
      <c r="G13" s="20"/>
      <c r="H13" s="20">
        <v>4450</v>
      </c>
      <c r="I13" s="20">
        <v>2550</v>
      </c>
      <c r="J13" s="20">
        <v>2750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>
        <v>11750</v>
      </c>
    </row>
    <row r="14" spans="1:21" x14ac:dyDescent="0.3">
      <c r="A14" s="19">
        <v>202011</v>
      </c>
      <c r="B14" s="20"/>
      <c r="C14" s="20"/>
      <c r="D14" s="20"/>
      <c r="E14" s="20"/>
      <c r="F14" s="20"/>
      <c r="G14" s="20"/>
      <c r="H14" s="20"/>
      <c r="I14" s="20">
        <v>2100</v>
      </c>
      <c r="J14" s="20">
        <v>6990</v>
      </c>
      <c r="K14" s="20">
        <v>2750</v>
      </c>
      <c r="L14" s="20"/>
      <c r="M14" s="20"/>
      <c r="N14" s="20"/>
      <c r="O14" s="20"/>
      <c r="P14" s="20"/>
      <c r="Q14" s="20"/>
      <c r="R14" s="20"/>
      <c r="S14" s="20"/>
      <c r="T14" s="20"/>
      <c r="U14" s="20">
        <v>11840</v>
      </c>
    </row>
    <row r="15" spans="1:21" x14ac:dyDescent="0.3">
      <c r="A15" s="19">
        <v>202012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6850</v>
      </c>
      <c r="L15" s="20"/>
      <c r="M15" s="20"/>
      <c r="N15" s="20"/>
      <c r="O15" s="20"/>
      <c r="P15" s="20"/>
      <c r="Q15" s="20"/>
      <c r="R15" s="20"/>
      <c r="S15" s="20"/>
      <c r="T15" s="20"/>
      <c r="U15" s="20">
        <v>6850</v>
      </c>
    </row>
    <row r="16" spans="1:21" x14ac:dyDescent="0.3">
      <c r="A16" s="19">
        <v>202101</v>
      </c>
      <c r="B16" s="20"/>
      <c r="C16" s="20"/>
      <c r="D16" s="20"/>
      <c r="E16" s="20"/>
      <c r="F16" s="20">
        <v>2000</v>
      </c>
      <c r="G16" s="20"/>
      <c r="H16" s="20"/>
      <c r="I16" s="20"/>
      <c r="J16" s="20"/>
      <c r="K16" s="20"/>
      <c r="L16" s="20">
        <v>9300</v>
      </c>
      <c r="M16" s="20"/>
      <c r="N16" s="20"/>
      <c r="O16" s="20"/>
      <c r="P16" s="20"/>
      <c r="Q16" s="20"/>
      <c r="R16" s="20"/>
      <c r="S16" s="20"/>
      <c r="T16" s="20"/>
      <c r="U16" s="20">
        <v>11300</v>
      </c>
    </row>
    <row r="17" spans="1:21" x14ac:dyDescent="0.3">
      <c r="A17" s="19">
        <v>202102</v>
      </c>
      <c r="B17" s="20"/>
      <c r="C17" s="20"/>
      <c r="D17" s="20"/>
      <c r="E17" s="20"/>
      <c r="F17" s="20"/>
      <c r="G17" s="20"/>
      <c r="H17" s="20">
        <v>19506</v>
      </c>
      <c r="I17" s="20">
        <v>13608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>
        <v>33114</v>
      </c>
    </row>
    <row r="18" spans="1:21" x14ac:dyDescent="0.3">
      <c r="A18" s="19">
        <v>202103</v>
      </c>
      <c r="B18" s="20"/>
      <c r="C18" s="20"/>
      <c r="D18" s="20"/>
      <c r="E18" s="20"/>
      <c r="F18" s="20"/>
      <c r="G18" s="20"/>
      <c r="H18" s="20">
        <v>8100</v>
      </c>
      <c r="I18" s="20"/>
      <c r="J18" s="20">
        <v>3875</v>
      </c>
      <c r="K18" s="20"/>
      <c r="L18" s="20">
        <v>4380</v>
      </c>
      <c r="M18" s="20">
        <v>2100</v>
      </c>
      <c r="N18" s="20"/>
      <c r="O18" s="20"/>
      <c r="P18" s="20"/>
      <c r="Q18" s="20"/>
      <c r="R18" s="20"/>
      <c r="S18" s="20"/>
      <c r="T18" s="20"/>
      <c r="U18" s="20">
        <v>18455</v>
      </c>
    </row>
    <row r="19" spans="1:21" x14ac:dyDescent="0.3">
      <c r="A19" s="19">
        <v>202104</v>
      </c>
      <c r="B19" s="20"/>
      <c r="C19" s="20"/>
      <c r="D19" s="20"/>
      <c r="E19" s="20"/>
      <c r="F19" s="20"/>
      <c r="G19" s="20"/>
      <c r="H19" s="20"/>
      <c r="I19" s="20"/>
      <c r="J19" s="20">
        <v>10992</v>
      </c>
      <c r="K19" s="20">
        <v>4800</v>
      </c>
      <c r="L19" s="20">
        <v>21456</v>
      </c>
      <c r="M19" s="20">
        <v>9926</v>
      </c>
      <c r="N19" s="20"/>
      <c r="O19" s="20"/>
      <c r="P19" s="20"/>
      <c r="Q19" s="20"/>
      <c r="R19" s="20"/>
      <c r="S19" s="20"/>
      <c r="T19" s="20"/>
      <c r="U19" s="20">
        <v>47174</v>
      </c>
    </row>
    <row r="20" spans="1:21" x14ac:dyDescent="0.3">
      <c r="A20" s="19">
        <v>202105</v>
      </c>
      <c r="B20" s="20"/>
      <c r="C20" s="20"/>
      <c r="D20" s="20"/>
      <c r="E20" s="20"/>
      <c r="F20" s="20"/>
      <c r="G20" s="20">
        <v>2000</v>
      </c>
      <c r="H20" s="20"/>
      <c r="I20" s="20">
        <v>2500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>
        <v>4500</v>
      </c>
    </row>
    <row r="21" spans="1:21" x14ac:dyDescent="0.3">
      <c r="A21" s="19">
        <v>202106</v>
      </c>
      <c r="B21" s="20"/>
      <c r="C21" s="20"/>
      <c r="D21" s="20"/>
      <c r="E21" s="20"/>
      <c r="F21" s="20">
        <v>5325</v>
      </c>
      <c r="G21" s="20"/>
      <c r="H21" s="20">
        <v>10446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>
        <v>15771</v>
      </c>
    </row>
    <row r="22" spans="1:21" x14ac:dyDescent="0.3">
      <c r="A22" s="19">
        <v>202107</v>
      </c>
      <c r="B22" s="20"/>
      <c r="C22" s="20"/>
      <c r="D22" s="20"/>
      <c r="E22" s="20"/>
      <c r="F22" s="20"/>
      <c r="G22" s="20"/>
      <c r="H22" s="20">
        <v>5325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>
        <v>5325</v>
      </c>
    </row>
    <row r="23" spans="1:21" x14ac:dyDescent="0.3">
      <c r="A23" s="19">
        <v>202108</v>
      </c>
      <c r="B23" s="20"/>
      <c r="C23" s="20"/>
      <c r="D23" s="20"/>
      <c r="E23" s="20"/>
      <c r="F23" s="20"/>
      <c r="G23" s="20"/>
      <c r="H23" s="20"/>
      <c r="I23" s="20"/>
      <c r="J23" s="20"/>
      <c r="K23" s="20">
        <v>2000</v>
      </c>
      <c r="L23" s="20"/>
      <c r="M23" s="20"/>
      <c r="N23" s="20"/>
      <c r="O23" s="20"/>
      <c r="P23" s="20"/>
      <c r="Q23" s="20"/>
      <c r="R23" s="20"/>
      <c r="S23" s="20"/>
      <c r="T23" s="20"/>
      <c r="U23" s="20">
        <v>2000</v>
      </c>
    </row>
    <row r="24" spans="1:21" x14ac:dyDescent="0.3">
      <c r="A24" s="19">
        <v>202110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>
        <v>1168</v>
      </c>
      <c r="M24" s="20"/>
      <c r="N24" s="20"/>
      <c r="O24" s="20"/>
      <c r="P24" s="20"/>
      <c r="Q24" s="20"/>
      <c r="R24" s="20"/>
      <c r="S24" s="20"/>
      <c r="T24" s="20"/>
      <c r="U24" s="20">
        <v>1168</v>
      </c>
    </row>
    <row r="25" spans="1:21" x14ac:dyDescent="0.3">
      <c r="A25" s="19" t="s">
        <v>260</v>
      </c>
      <c r="B25" s="20">
        <v>3744</v>
      </c>
      <c r="C25" s="20">
        <v>690</v>
      </c>
      <c r="D25" s="20">
        <v>7488</v>
      </c>
      <c r="E25" s="20">
        <v>22114</v>
      </c>
      <c r="F25" s="20">
        <v>15988</v>
      </c>
      <c r="G25" s="20">
        <v>18178</v>
      </c>
      <c r="H25" s="20">
        <v>26422</v>
      </c>
      <c r="I25" s="20">
        <v>690</v>
      </c>
      <c r="J25" s="20">
        <v>25000</v>
      </c>
      <c r="K25" s="20">
        <v>16368</v>
      </c>
      <c r="L25" s="20">
        <v>3000</v>
      </c>
      <c r="M25" s="20">
        <v>3000</v>
      </c>
      <c r="N25" s="20"/>
      <c r="O25" s="20"/>
      <c r="P25" s="20"/>
      <c r="Q25" s="20"/>
      <c r="R25" s="20"/>
      <c r="S25" s="20"/>
      <c r="T25" s="20"/>
      <c r="U25" s="20">
        <v>142682</v>
      </c>
    </row>
    <row r="26" spans="1:21" x14ac:dyDescent="0.3">
      <c r="A26" s="19" t="s">
        <v>254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>
        <v>3744</v>
      </c>
      <c r="O26" s="20">
        <v>3744</v>
      </c>
      <c r="P26" s="20"/>
      <c r="Q26" s="20"/>
      <c r="R26" s="20"/>
      <c r="S26" s="20"/>
      <c r="T26" s="20"/>
      <c r="U26" s="20">
        <v>7488</v>
      </c>
    </row>
    <row r="27" spans="1:21" x14ac:dyDescent="0.3">
      <c r="A27" s="19" t="s">
        <v>256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>
        <v>3744</v>
      </c>
      <c r="P27" s="20">
        <v>3744</v>
      </c>
      <c r="Q27" s="20"/>
      <c r="R27" s="20">
        <v>12988</v>
      </c>
      <c r="S27" s="20"/>
      <c r="T27" s="20"/>
      <c r="U27" s="20">
        <v>20476</v>
      </c>
    </row>
    <row r="28" spans="1:21" x14ac:dyDescent="0.3">
      <c r="A28" s="19" t="s">
        <v>261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>
        <v>2750</v>
      </c>
      <c r="R28" s="20">
        <v>5500</v>
      </c>
      <c r="S28" s="20">
        <v>11000</v>
      </c>
      <c r="T28" s="20"/>
      <c r="U28" s="20">
        <v>19250</v>
      </c>
    </row>
    <row r="29" spans="1:21" x14ac:dyDescent="0.3">
      <c r="A29" s="19" t="s">
        <v>262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>
        <v>5500</v>
      </c>
      <c r="R29" s="20">
        <v>5500</v>
      </c>
      <c r="S29" s="20">
        <v>900</v>
      </c>
      <c r="T29" s="20"/>
      <c r="U29" s="20">
        <v>11900</v>
      </c>
    </row>
    <row r="30" spans="1:21" x14ac:dyDescent="0.3">
      <c r="A30" s="19" t="s">
        <v>255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v>3744</v>
      </c>
      <c r="T30" s="20"/>
      <c r="U30" s="20">
        <v>3744</v>
      </c>
    </row>
    <row r="31" spans="1:21" x14ac:dyDescent="0.3">
      <c r="A31" s="19" t="s">
        <v>263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>
        <v>16500</v>
      </c>
      <c r="Q31" s="20">
        <v>7484</v>
      </c>
      <c r="R31" s="20">
        <v>5500</v>
      </c>
      <c r="S31" s="20">
        <v>7488</v>
      </c>
      <c r="T31" s="20"/>
      <c r="U31" s="20">
        <v>36972</v>
      </c>
    </row>
    <row r="32" spans="1:21" x14ac:dyDescent="0.3">
      <c r="A32" s="19" t="s">
        <v>264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>
        <v>3744</v>
      </c>
      <c r="R32" s="20">
        <v>16500</v>
      </c>
      <c r="S32" s="20"/>
      <c r="T32" s="20">
        <v>7488</v>
      </c>
      <c r="U32" s="20">
        <v>27732</v>
      </c>
    </row>
    <row r="33" spans="1:21" x14ac:dyDescent="0.3">
      <c r="A33" s="19" t="s">
        <v>265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>
        <v>5500</v>
      </c>
      <c r="P33" s="20"/>
      <c r="Q33" s="20"/>
      <c r="R33" s="20">
        <v>2750</v>
      </c>
      <c r="S33" s="20">
        <v>11000</v>
      </c>
      <c r="T33" s="20"/>
      <c r="U33" s="20">
        <v>19250</v>
      </c>
    </row>
    <row r="34" spans="1:21" x14ac:dyDescent="0.3">
      <c r="A34" s="19">
        <v>202111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>
        <v>2000</v>
      </c>
      <c r="N34" s="20"/>
      <c r="O34" s="20"/>
      <c r="P34" s="20"/>
      <c r="Q34" s="20"/>
      <c r="R34" s="20"/>
      <c r="S34" s="20"/>
      <c r="T34" s="20"/>
      <c r="U34" s="20">
        <v>2000</v>
      </c>
    </row>
    <row r="35" spans="1:21" x14ac:dyDescent="0.3">
      <c r="A35" s="19" t="s">
        <v>266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>
        <v>2750</v>
      </c>
      <c r="T35" s="20">
        <v>11000</v>
      </c>
      <c r="U35" s="20">
        <v>13750</v>
      </c>
    </row>
    <row r="36" spans="1:21" x14ac:dyDescent="0.3">
      <c r="A36" s="19" t="s">
        <v>267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>
        <v>794</v>
      </c>
      <c r="P36" s="20"/>
      <c r="Q36" s="20"/>
      <c r="R36" s="20"/>
      <c r="S36" s="20">
        <v>16500</v>
      </c>
      <c r="T36" s="20"/>
      <c r="U36" s="20">
        <v>17294</v>
      </c>
    </row>
    <row r="37" spans="1:21" x14ac:dyDescent="0.3">
      <c r="A37" s="19" t="s">
        <v>268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>
        <v>11000</v>
      </c>
      <c r="R37" s="20"/>
      <c r="S37" s="20">
        <v>5500</v>
      </c>
      <c r="T37" s="20"/>
      <c r="U37" s="20">
        <v>16500</v>
      </c>
    </row>
    <row r="38" spans="1:21" x14ac:dyDescent="0.3">
      <c r="A38" s="19" t="s">
        <v>257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>
        <v>5500</v>
      </c>
      <c r="P38" s="20">
        <v>11000</v>
      </c>
      <c r="Q38" s="20"/>
      <c r="R38" s="20">
        <v>7488</v>
      </c>
      <c r="S38" s="20">
        <v>9244</v>
      </c>
      <c r="T38" s="20"/>
      <c r="U38" s="20">
        <v>33232</v>
      </c>
    </row>
    <row r="39" spans="1:21" x14ac:dyDescent="0.3">
      <c r="A39" s="19" t="s">
        <v>269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>
        <v>5500</v>
      </c>
      <c r="R39" s="20"/>
      <c r="S39" s="20">
        <v>2750</v>
      </c>
      <c r="T39" s="20"/>
      <c r="U39" s="20">
        <v>8250</v>
      </c>
    </row>
    <row r="40" spans="1:21" x14ac:dyDescent="0.3">
      <c r="A40" s="19" t="s">
        <v>270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>
        <v>5500</v>
      </c>
      <c r="P40" s="20">
        <v>5500</v>
      </c>
      <c r="Q40" s="20"/>
      <c r="R40" s="20">
        <v>5500</v>
      </c>
      <c r="S40" s="20"/>
      <c r="T40" s="20"/>
      <c r="U40" s="20">
        <v>16500</v>
      </c>
    </row>
    <row r="41" spans="1:21" x14ac:dyDescent="0.3">
      <c r="A41" s="19" t="s">
        <v>253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>
        <v>5500</v>
      </c>
      <c r="P41" s="20"/>
      <c r="Q41" s="20"/>
      <c r="R41" s="20"/>
      <c r="S41" s="20"/>
      <c r="T41" s="20"/>
      <c r="U41" s="20">
        <v>5500</v>
      </c>
    </row>
    <row r="42" spans="1:21" x14ac:dyDescent="0.3">
      <c r="A42" s="19" t="s">
        <v>271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>
        <v>5500</v>
      </c>
      <c r="T42" s="20"/>
      <c r="U42" s="20">
        <v>5500</v>
      </c>
    </row>
    <row r="43" spans="1:21" x14ac:dyDescent="0.3">
      <c r="A43" s="19" t="s">
        <v>259</v>
      </c>
      <c r="B43" s="20">
        <v>6244</v>
      </c>
      <c r="C43" s="20">
        <v>690</v>
      </c>
      <c r="D43" s="20">
        <v>15654</v>
      </c>
      <c r="E43" s="20">
        <v>39394</v>
      </c>
      <c r="F43" s="20">
        <v>50571</v>
      </c>
      <c r="G43" s="20">
        <v>53993</v>
      </c>
      <c r="H43" s="20">
        <v>75449</v>
      </c>
      <c r="I43" s="20">
        <v>39360</v>
      </c>
      <c r="J43" s="20">
        <v>49607</v>
      </c>
      <c r="K43" s="20">
        <v>32768</v>
      </c>
      <c r="L43" s="20">
        <v>39304</v>
      </c>
      <c r="M43" s="20">
        <v>17026</v>
      </c>
      <c r="N43" s="20">
        <v>3744</v>
      </c>
      <c r="O43" s="20">
        <v>30282</v>
      </c>
      <c r="P43" s="20">
        <v>36744</v>
      </c>
      <c r="Q43" s="20">
        <v>35978</v>
      </c>
      <c r="R43" s="20">
        <v>61726</v>
      </c>
      <c r="S43" s="20">
        <v>76376</v>
      </c>
      <c r="T43" s="20">
        <v>18488</v>
      </c>
      <c r="U43" s="20">
        <v>683398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L8" sqref="L8"/>
    </sheetView>
  </sheetViews>
  <sheetFormatPr baseColWidth="10" defaultColWidth="11.44140625" defaultRowHeight="14.4" x14ac:dyDescent="0.3"/>
  <cols>
    <col min="1" max="1" width="27.44140625" customWidth="1"/>
    <col min="3" max="3" width="17.6640625" customWidth="1"/>
  </cols>
  <sheetData>
    <row r="1" spans="1:12" x14ac:dyDescent="0.3">
      <c r="A1" t="s">
        <v>272</v>
      </c>
      <c r="B1" t="s">
        <v>251</v>
      </c>
      <c r="C1" s="19" t="s">
        <v>273</v>
      </c>
      <c r="D1" s="19" t="s">
        <v>274</v>
      </c>
      <c r="E1" s="19" t="s">
        <v>275</v>
      </c>
      <c r="F1" s="19" t="s">
        <v>276</v>
      </c>
      <c r="G1" s="19" t="s">
        <v>277</v>
      </c>
      <c r="H1" s="19" t="s">
        <v>278</v>
      </c>
      <c r="I1" s="19" t="s">
        <v>279</v>
      </c>
      <c r="J1" s="19" t="s">
        <v>280</v>
      </c>
      <c r="K1" s="19" t="s">
        <v>281</v>
      </c>
      <c r="L1" s="19" t="s">
        <v>259</v>
      </c>
    </row>
    <row r="2" spans="1:12" x14ac:dyDescent="0.3">
      <c r="A2" t="s">
        <v>250</v>
      </c>
      <c r="B2" t="s">
        <v>282</v>
      </c>
      <c r="C2">
        <v>28000</v>
      </c>
      <c r="L2">
        <v>28000</v>
      </c>
    </row>
    <row r="3" spans="1:12" x14ac:dyDescent="0.3">
      <c r="B3" t="s">
        <v>283</v>
      </c>
      <c r="J3">
        <v>43426.16</v>
      </c>
      <c r="L3">
        <v>43426.16</v>
      </c>
    </row>
    <row r="4" spans="1:12" x14ac:dyDescent="0.3">
      <c r="B4" t="s">
        <v>284</v>
      </c>
      <c r="C4">
        <v>6.0000000000000005E-2</v>
      </c>
      <c r="J4">
        <v>2014</v>
      </c>
      <c r="L4">
        <v>2014.06</v>
      </c>
    </row>
    <row r="5" spans="1:12" x14ac:dyDescent="0.3">
      <c r="B5" t="s">
        <v>285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286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287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259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1"/>
  <sheetViews>
    <sheetView workbookViewId="0">
      <selection activeCell="M9" sqref="M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9" width="8.109375" bestFit="1" customWidth="1"/>
    <col min="10" max="16" width="7.6640625" bestFit="1" customWidth="1"/>
    <col min="17" max="17" width="11.88671875" bestFit="1" customWidth="1"/>
  </cols>
  <sheetData>
    <row r="1" spans="1:15" ht="43.2" x14ac:dyDescent="0.3">
      <c r="B1" t="s">
        <v>288</v>
      </c>
      <c r="C1" t="s">
        <v>289</v>
      </c>
      <c r="D1" s="38" t="s">
        <v>290</v>
      </c>
      <c r="E1" s="38" t="s">
        <v>291</v>
      </c>
    </row>
    <row r="2" spans="1:15" x14ac:dyDescent="0.3">
      <c r="A2" t="s">
        <v>293</v>
      </c>
      <c r="B2" s="42">
        <v>601.1</v>
      </c>
      <c r="C2" s="41"/>
      <c r="D2" s="41"/>
      <c r="E2" s="41"/>
      <c r="M2" s="41"/>
      <c r="O2" s="41"/>
    </row>
    <row r="3" spans="1:15" x14ac:dyDescent="0.3">
      <c r="A3" t="s">
        <v>294</v>
      </c>
      <c r="B3" s="41">
        <v>178.2</v>
      </c>
      <c r="C3" s="41"/>
      <c r="D3" s="41"/>
      <c r="E3" s="41"/>
      <c r="M3" s="41"/>
      <c r="O3" s="41"/>
    </row>
    <row r="4" spans="1:15" x14ac:dyDescent="0.3">
      <c r="A4" t="s">
        <v>295</v>
      </c>
      <c r="B4" s="41">
        <v>200</v>
      </c>
      <c r="C4" s="41">
        <v>200</v>
      </c>
      <c r="D4" s="41"/>
      <c r="E4" s="41"/>
      <c r="M4" s="41"/>
      <c r="N4" s="41"/>
    </row>
    <row r="5" spans="1:15" x14ac:dyDescent="0.3">
      <c r="A5" t="s">
        <v>296</v>
      </c>
      <c r="B5" s="41">
        <v>328.6</v>
      </c>
      <c r="C5" s="41"/>
      <c r="D5" s="41">
        <v>93.8</v>
      </c>
      <c r="E5" s="41">
        <v>234.8</v>
      </c>
      <c r="M5" s="42"/>
    </row>
    <row r="6" spans="1:15" x14ac:dyDescent="0.3">
      <c r="A6" t="s">
        <v>297</v>
      </c>
      <c r="B6" s="41">
        <v>108.9</v>
      </c>
      <c r="C6" s="41"/>
      <c r="D6" s="41">
        <v>55.7</v>
      </c>
      <c r="E6" s="41">
        <v>53.2</v>
      </c>
    </row>
    <row r="7" spans="1:15" ht="13.2" customHeight="1" x14ac:dyDescent="0.3">
      <c r="A7" t="s">
        <v>298</v>
      </c>
      <c r="B7" s="41">
        <v>9</v>
      </c>
      <c r="C7" s="41"/>
      <c r="D7" s="41">
        <v>0.8</v>
      </c>
      <c r="E7" s="41">
        <v>8.1999999999999993</v>
      </c>
    </row>
    <row r="8" spans="1:15" ht="13.2" customHeight="1" x14ac:dyDescent="0.3">
      <c r="B8" s="41"/>
      <c r="C8" s="41"/>
      <c r="D8" s="41"/>
      <c r="E8" s="41"/>
    </row>
    <row r="9" spans="1:15" x14ac:dyDescent="0.3">
      <c r="A9" t="s">
        <v>299</v>
      </c>
      <c r="B9" s="42">
        <f>B3+B5+B6</f>
        <v>615.70000000000005</v>
      </c>
      <c r="C9" s="41">
        <v>200</v>
      </c>
      <c r="D9" s="41">
        <f>D5+D6+B3-B4</f>
        <v>127.69999999999999</v>
      </c>
      <c r="E9" s="41">
        <f>E5+E6</f>
        <v>288</v>
      </c>
      <c r="G9" s="41">
        <f>D9+E9</f>
        <v>415.7</v>
      </c>
      <c r="M9" s="42"/>
    </row>
    <row r="10" spans="1:15" x14ac:dyDescent="0.3">
      <c r="A10" t="s">
        <v>358</v>
      </c>
      <c r="B10" s="41">
        <v>109</v>
      </c>
      <c r="D10" s="37"/>
      <c r="E10" s="37"/>
    </row>
    <row r="11" spans="1:15" x14ac:dyDescent="0.3">
      <c r="A11" t="s">
        <v>360</v>
      </c>
      <c r="B11" s="241">
        <v>70.400000000000006</v>
      </c>
    </row>
    <row r="12" spans="1:15" x14ac:dyDescent="0.3">
      <c r="A12" t="s">
        <v>359</v>
      </c>
      <c r="B12" s="241">
        <v>173.6</v>
      </c>
    </row>
    <row r="13" spans="1:15" x14ac:dyDescent="0.3">
      <c r="A13" t="s">
        <v>361</v>
      </c>
      <c r="B13" s="241">
        <v>19.2</v>
      </c>
    </row>
    <row r="14" spans="1:15" x14ac:dyDescent="0.3">
      <c r="A14" t="s">
        <v>362</v>
      </c>
      <c r="B14" s="241">
        <f>B9-B4-B11-B12-B13-B10</f>
        <v>43.500000000000085</v>
      </c>
    </row>
    <row r="17" spans="1:17" x14ac:dyDescent="0.3">
      <c r="A17" s="18" t="s">
        <v>18</v>
      </c>
      <c r="B17" t="s">
        <v>28</v>
      </c>
      <c r="E17" t="s">
        <v>300</v>
      </c>
    </row>
    <row r="18" spans="1:17" x14ac:dyDescent="0.3">
      <c r="A18" s="18" t="s">
        <v>3</v>
      </c>
      <c r="B18" t="s">
        <v>48</v>
      </c>
    </row>
    <row r="19" spans="1:17" x14ac:dyDescent="0.3">
      <c r="A19" s="18" t="s">
        <v>10</v>
      </c>
      <c r="B19" t="s">
        <v>301</v>
      </c>
    </row>
    <row r="20" spans="1:17" x14ac:dyDescent="0.3">
      <c r="A20" s="18" t="s">
        <v>19</v>
      </c>
      <c r="B20" t="s">
        <v>248</v>
      </c>
    </row>
    <row r="22" spans="1:17" x14ac:dyDescent="0.3">
      <c r="A22" s="18" t="s">
        <v>249</v>
      </c>
      <c r="B22" s="18" t="s">
        <v>250</v>
      </c>
    </row>
    <row r="23" spans="1:17" x14ac:dyDescent="0.3">
      <c r="A23" s="18" t="s">
        <v>251</v>
      </c>
      <c r="B23" s="35">
        <v>202001</v>
      </c>
      <c r="C23" s="35">
        <v>202003</v>
      </c>
      <c r="D23" s="35">
        <v>202004</v>
      </c>
      <c r="E23" s="35">
        <v>202005</v>
      </c>
      <c r="F23" s="35">
        <v>202006</v>
      </c>
      <c r="G23" s="35">
        <v>202007</v>
      </c>
      <c r="H23" s="35">
        <v>202009</v>
      </c>
      <c r="I23" s="35">
        <v>202010</v>
      </c>
      <c r="J23" s="35" t="s">
        <v>252</v>
      </c>
      <c r="K23" s="35" t="s">
        <v>253</v>
      </c>
      <c r="L23" s="35" t="s">
        <v>254</v>
      </c>
      <c r="M23" s="35" t="s">
        <v>255</v>
      </c>
      <c r="N23" s="35" t="s">
        <v>256</v>
      </c>
      <c r="O23" s="35" t="s">
        <v>257</v>
      </c>
      <c r="P23" s="35" t="s">
        <v>258</v>
      </c>
      <c r="Q23" s="35" t="s">
        <v>259</v>
      </c>
    </row>
    <row r="24" spans="1:17" x14ac:dyDescent="0.3">
      <c r="A24" s="19" t="s">
        <v>253</v>
      </c>
      <c r="B24" s="20"/>
      <c r="C24" s="20"/>
      <c r="D24" s="20"/>
      <c r="E24" s="20"/>
      <c r="F24" s="20"/>
      <c r="G24" s="20"/>
      <c r="H24" s="20"/>
      <c r="I24" s="20"/>
      <c r="J24" s="20"/>
      <c r="K24" s="20">
        <v>5500</v>
      </c>
      <c r="L24" s="20"/>
      <c r="M24" s="20"/>
      <c r="N24" s="20"/>
      <c r="O24" s="20"/>
      <c r="P24" s="20"/>
      <c r="Q24" s="20">
        <v>5500</v>
      </c>
    </row>
    <row r="25" spans="1:17" x14ac:dyDescent="0.3">
      <c r="A25" s="19" t="s">
        <v>254</v>
      </c>
      <c r="B25" s="20"/>
      <c r="C25" s="20"/>
      <c r="D25" s="20"/>
      <c r="E25" s="20"/>
      <c r="F25" s="20"/>
      <c r="G25" s="20"/>
      <c r="H25" s="20"/>
      <c r="I25" s="20"/>
      <c r="J25" s="20">
        <v>3744</v>
      </c>
      <c r="K25" s="20">
        <v>3744</v>
      </c>
      <c r="L25" s="20"/>
      <c r="M25" s="20"/>
      <c r="N25" s="20"/>
      <c r="O25" s="20"/>
      <c r="P25" s="20"/>
      <c r="Q25" s="20">
        <v>7488</v>
      </c>
    </row>
    <row r="26" spans="1:17" x14ac:dyDescent="0.3">
      <c r="A26" s="19" t="s">
        <v>256</v>
      </c>
      <c r="B26" s="20"/>
      <c r="C26" s="20"/>
      <c r="D26" s="20"/>
      <c r="E26" s="20"/>
      <c r="F26" s="20"/>
      <c r="G26" s="20"/>
      <c r="H26" s="20"/>
      <c r="I26" s="20"/>
      <c r="J26" s="20"/>
      <c r="K26" s="20">
        <v>3744</v>
      </c>
      <c r="L26" s="20">
        <v>3744</v>
      </c>
      <c r="M26" s="20"/>
      <c r="N26" s="20">
        <v>12988</v>
      </c>
      <c r="O26" s="20"/>
      <c r="P26" s="20"/>
      <c r="Q26" s="20">
        <v>20476</v>
      </c>
    </row>
    <row r="27" spans="1:17" x14ac:dyDescent="0.3">
      <c r="A27" s="19" t="s">
        <v>257</v>
      </c>
      <c r="B27" s="20"/>
      <c r="C27" s="20"/>
      <c r="D27" s="20"/>
      <c r="E27" s="20"/>
      <c r="F27" s="20"/>
      <c r="G27" s="20"/>
      <c r="H27" s="20"/>
      <c r="I27" s="20"/>
      <c r="J27" s="20"/>
      <c r="K27" s="20">
        <v>5500</v>
      </c>
      <c r="L27" s="20">
        <v>11000</v>
      </c>
      <c r="M27" s="20"/>
      <c r="N27" s="20">
        <v>7488</v>
      </c>
      <c r="O27" s="20">
        <v>9244</v>
      </c>
      <c r="P27" s="20"/>
      <c r="Q27" s="20">
        <v>33232</v>
      </c>
    </row>
    <row r="28" spans="1:17" x14ac:dyDescent="0.3">
      <c r="A28" s="19" t="s">
        <v>255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>
        <v>3744</v>
      </c>
      <c r="P28" s="20"/>
      <c r="Q28" s="20">
        <v>3744</v>
      </c>
    </row>
    <row r="29" spans="1:17" x14ac:dyDescent="0.3">
      <c r="A29" s="19" t="s">
        <v>263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>
        <v>16500</v>
      </c>
      <c r="M29" s="20">
        <v>7484</v>
      </c>
      <c r="N29" s="20">
        <v>5500</v>
      </c>
      <c r="O29" s="20">
        <v>7488</v>
      </c>
      <c r="P29" s="20"/>
      <c r="Q29" s="20">
        <v>36972</v>
      </c>
    </row>
    <row r="30" spans="1:17" x14ac:dyDescent="0.3">
      <c r="A30" s="19" t="s">
        <v>264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>
        <v>3744</v>
      </c>
      <c r="N30" s="20">
        <v>16500</v>
      </c>
      <c r="O30" s="20"/>
      <c r="P30" s="20">
        <v>7488</v>
      </c>
      <c r="Q30" s="20">
        <v>27732</v>
      </c>
    </row>
    <row r="31" spans="1:17" x14ac:dyDescent="0.3">
      <c r="A31" s="19" t="s">
        <v>270</v>
      </c>
      <c r="B31" s="20"/>
      <c r="C31" s="20"/>
      <c r="D31" s="20"/>
      <c r="E31" s="20"/>
      <c r="F31" s="20"/>
      <c r="G31" s="20"/>
      <c r="H31" s="20"/>
      <c r="I31" s="20"/>
      <c r="J31" s="20"/>
      <c r="K31" s="20">
        <v>5500</v>
      </c>
      <c r="L31" s="20">
        <v>5500</v>
      </c>
      <c r="M31" s="20"/>
      <c r="N31" s="20">
        <v>5500</v>
      </c>
      <c r="O31" s="20"/>
      <c r="P31" s="20"/>
      <c r="Q31" s="20">
        <v>16500</v>
      </c>
    </row>
    <row r="32" spans="1:17" x14ac:dyDescent="0.3">
      <c r="A32" s="19" t="s">
        <v>265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5500</v>
      </c>
      <c r="L32" s="20"/>
      <c r="M32" s="20"/>
      <c r="N32" s="20">
        <v>2750</v>
      </c>
      <c r="O32" s="20">
        <v>11000</v>
      </c>
      <c r="P32" s="20"/>
      <c r="Q32" s="20">
        <v>19250</v>
      </c>
    </row>
    <row r="33" spans="1:17" x14ac:dyDescent="0.3">
      <c r="A33" s="19" t="s">
        <v>271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>
        <v>5500</v>
      </c>
      <c r="P33" s="20"/>
      <c r="Q33" s="20">
        <v>5500</v>
      </c>
    </row>
    <row r="34" spans="1:17" x14ac:dyDescent="0.3">
      <c r="A34" s="19" t="s">
        <v>267</v>
      </c>
      <c r="B34" s="20"/>
      <c r="C34" s="20"/>
      <c r="D34" s="20"/>
      <c r="E34" s="20"/>
      <c r="F34" s="20"/>
      <c r="G34" s="20"/>
      <c r="H34" s="20"/>
      <c r="I34" s="20"/>
      <c r="J34" s="20"/>
      <c r="K34" s="20">
        <v>794</v>
      </c>
      <c r="L34" s="20"/>
      <c r="M34" s="20"/>
      <c r="N34" s="20"/>
      <c r="O34" s="20">
        <v>16500</v>
      </c>
      <c r="P34" s="20"/>
      <c r="Q34" s="20">
        <v>17294</v>
      </c>
    </row>
    <row r="35" spans="1:17" x14ac:dyDescent="0.3">
      <c r="A35" s="19" t="s">
        <v>268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>
        <v>11000</v>
      </c>
      <c r="N35" s="20"/>
      <c r="O35" s="20">
        <v>5500</v>
      </c>
      <c r="P35" s="20"/>
      <c r="Q35" s="20">
        <v>16500</v>
      </c>
    </row>
    <row r="36" spans="1:17" x14ac:dyDescent="0.3">
      <c r="A36" s="19" t="s">
        <v>266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>
        <v>2750</v>
      </c>
      <c r="P36" s="20">
        <v>11000</v>
      </c>
      <c r="Q36" s="20">
        <v>13750</v>
      </c>
    </row>
    <row r="37" spans="1:17" x14ac:dyDescent="0.3">
      <c r="A37" s="19" t="s">
        <v>262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>
        <v>5500</v>
      </c>
      <c r="N37" s="20">
        <v>5500</v>
      </c>
      <c r="O37" s="20">
        <v>900</v>
      </c>
      <c r="P37" s="20"/>
      <c r="Q37" s="20">
        <v>11900</v>
      </c>
    </row>
    <row r="38" spans="1:17" x14ac:dyDescent="0.3">
      <c r="A38" s="19" t="s">
        <v>269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>
        <v>5500</v>
      </c>
      <c r="N38" s="20"/>
      <c r="O38" s="20">
        <v>2750</v>
      </c>
      <c r="P38" s="20"/>
      <c r="Q38" s="20">
        <v>8250</v>
      </c>
    </row>
    <row r="39" spans="1:17" x14ac:dyDescent="0.3">
      <c r="A39" s="19" t="s">
        <v>261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>
        <v>2750</v>
      </c>
      <c r="N39" s="20">
        <v>5500</v>
      </c>
      <c r="O39" s="20">
        <v>11000</v>
      </c>
      <c r="P39" s="20"/>
      <c r="Q39" s="20">
        <v>19250</v>
      </c>
    </row>
    <row r="40" spans="1:17" x14ac:dyDescent="0.3">
      <c r="A40" s="19" t="s">
        <v>260</v>
      </c>
      <c r="B40" s="20">
        <v>3744</v>
      </c>
      <c r="C40" s="20">
        <v>7488</v>
      </c>
      <c r="D40" s="20">
        <v>18488</v>
      </c>
      <c r="E40" s="20">
        <v>12988</v>
      </c>
      <c r="F40" s="20">
        <v>12988</v>
      </c>
      <c r="G40" s="20">
        <v>20244</v>
      </c>
      <c r="H40" s="20">
        <v>22000</v>
      </c>
      <c r="I40" s="20">
        <v>11000</v>
      </c>
      <c r="J40" s="20"/>
      <c r="K40" s="20"/>
      <c r="L40" s="20"/>
      <c r="M40" s="20"/>
      <c r="N40" s="20"/>
      <c r="O40" s="20"/>
      <c r="P40" s="20"/>
      <c r="Q40" s="20">
        <v>108940</v>
      </c>
    </row>
    <row r="41" spans="1:17" x14ac:dyDescent="0.3">
      <c r="A41" s="19" t="s">
        <v>259</v>
      </c>
      <c r="B41" s="20">
        <v>3744</v>
      </c>
      <c r="C41" s="20">
        <v>7488</v>
      </c>
      <c r="D41" s="20">
        <v>18488</v>
      </c>
      <c r="E41" s="20">
        <v>12988</v>
      </c>
      <c r="F41" s="20">
        <v>12988</v>
      </c>
      <c r="G41" s="20">
        <v>20244</v>
      </c>
      <c r="H41" s="20">
        <v>22000</v>
      </c>
      <c r="I41" s="20">
        <v>11000</v>
      </c>
      <c r="J41" s="20">
        <v>3744</v>
      </c>
      <c r="K41" s="20">
        <v>30282</v>
      </c>
      <c r="L41" s="20">
        <v>36744</v>
      </c>
      <c r="M41" s="20">
        <v>35978</v>
      </c>
      <c r="N41" s="20">
        <v>61726</v>
      </c>
      <c r="O41" s="20">
        <v>76376</v>
      </c>
      <c r="P41" s="20">
        <v>18488</v>
      </c>
      <c r="Q41" s="20">
        <v>372278</v>
      </c>
    </row>
  </sheetData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5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288</v>
      </c>
      <c r="C1" t="s">
        <v>289</v>
      </c>
      <c r="D1" t="s">
        <v>290</v>
      </c>
      <c r="E1" t="s">
        <v>302</v>
      </c>
    </row>
    <row r="2" spans="1:5" x14ac:dyDescent="0.3">
      <c r="A2" t="s">
        <v>293</v>
      </c>
      <c r="B2" s="42">
        <v>215.3</v>
      </c>
    </row>
    <row r="3" spans="1:5" x14ac:dyDescent="0.3">
      <c r="A3" t="s">
        <v>294</v>
      </c>
      <c r="B3" s="41">
        <v>78.099999999999994</v>
      </c>
      <c r="C3">
        <v>78</v>
      </c>
    </row>
    <row r="4" spans="1:5" x14ac:dyDescent="0.3">
      <c r="A4" t="s">
        <v>295</v>
      </c>
      <c r="B4" s="41">
        <v>100.7</v>
      </c>
      <c r="C4" s="41"/>
    </row>
    <row r="5" spans="1:5" x14ac:dyDescent="0.3">
      <c r="A5" t="s">
        <v>363</v>
      </c>
      <c r="B5" s="41">
        <v>100.7</v>
      </c>
      <c r="C5" s="41"/>
    </row>
    <row r="6" spans="1:5" x14ac:dyDescent="0.3">
      <c r="A6" t="s">
        <v>296</v>
      </c>
      <c r="B6" s="41">
        <v>144.5</v>
      </c>
      <c r="D6" s="41">
        <v>43.6</v>
      </c>
      <c r="E6" s="41">
        <f>B6-D6</f>
        <v>100.9</v>
      </c>
    </row>
    <row r="7" spans="1:5" x14ac:dyDescent="0.3">
      <c r="B7" s="41"/>
    </row>
    <row r="8" spans="1:5" x14ac:dyDescent="0.3">
      <c r="A8" t="s">
        <v>299</v>
      </c>
      <c r="B8" s="42">
        <f>B3+B6</f>
        <v>222.6</v>
      </c>
      <c r="C8" s="41">
        <f>B4</f>
        <v>100.7</v>
      </c>
      <c r="D8" s="41">
        <f>D6+B3-B4</f>
        <v>20.999999999999986</v>
      </c>
      <c r="E8" s="41">
        <f>E6</f>
        <v>100.9</v>
      </c>
    </row>
    <row r="9" spans="1:5" x14ac:dyDescent="0.3">
      <c r="C9" s="36"/>
    </row>
    <row r="10" spans="1:5" ht="13.2" customHeight="1" x14ac:dyDescent="0.3">
      <c r="A10" t="s">
        <v>303</v>
      </c>
      <c r="B10">
        <v>0</v>
      </c>
      <c r="C10" s="36"/>
    </row>
    <row r="11" spans="1:5" ht="13.2" customHeight="1" x14ac:dyDescent="0.3">
      <c r="A11" t="s">
        <v>304</v>
      </c>
      <c r="B11">
        <v>0</v>
      </c>
      <c r="C11" s="36"/>
    </row>
    <row r="12" spans="1:5" x14ac:dyDescent="0.3">
      <c r="C12" s="20"/>
    </row>
    <row r="15" spans="1:5" x14ac:dyDescent="0.3">
      <c r="D15" s="37"/>
      <c r="E15" s="37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M39"/>
  <sheetViews>
    <sheetView topLeftCell="A7" workbookViewId="0">
      <selection activeCell="Q33" sqref="Q33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2" width="8.109375" bestFit="1" customWidth="1"/>
    <col min="13" max="13" width="11.88671875" bestFit="1" customWidth="1"/>
  </cols>
  <sheetData>
    <row r="1" spans="1:12" ht="43.2" x14ac:dyDescent="0.3">
      <c r="B1" t="s">
        <v>288</v>
      </c>
      <c r="C1" t="s">
        <v>289</v>
      </c>
      <c r="D1" s="38" t="s">
        <v>290</v>
      </c>
      <c r="E1" s="38" t="s">
        <v>291</v>
      </c>
    </row>
    <row r="2" spans="1:12" x14ac:dyDescent="0.3">
      <c r="A2" t="s">
        <v>293</v>
      </c>
      <c r="B2" s="42">
        <v>108.6</v>
      </c>
    </row>
    <row r="3" spans="1:12" x14ac:dyDescent="0.3">
      <c r="A3" t="s">
        <v>294</v>
      </c>
      <c r="B3" s="41">
        <v>19.100000000000001</v>
      </c>
    </row>
    <row r="4" spans="1:12" x14ac:dyDescent="0.3">
      <c r="A4" t="s">
        <v>295</v>
      </c>
      <c r="B4" s="41">
        <v>26.7</v>
      </c>
      <c r="C4" s="41">
        <v>26.7</v>
      </c>
    </row>
    <row r="5" spans="1:12" x14ac:dyDescent="0.3">
      <c r="A5" t="s">
        <v>296</v>
      </c>
      <c r="B5" s="41">
        <f>D5+E5</f>
        <v>77.2</v>
      </c>
      <c r="D5" s="41">
        <v>35</v>
      </c>
      <c r="E5" s="41">
        <v>42.2</v>
      </c>
    </row>
    <row r="6" spans="1:12" x14ac:dyDescent="0.3">
      <c r="C6" s="36"/>
      <c r="D6" s="41"/>
      <c r="E6" s="41"/>
    </row>
    <row r="7" spans="1:12" x14ac:dyDescent="0.3">
      <c r="A7" t="s">
        <v>299</v>
      </c>
      <c r="B7" s="42">
        <f>B3+B5</f>
        <v>96.300000000000011</v>
      </c>
      <c r="C7" s="41">
        <f>B4</f>
        <v>26.7</v>
      </c>
      <c r="D7" s="41">
        <f>D5+B3-B4</f>
        <v>27.400000000000002</v>
      </c>
      <c r="E7" s="41">
        <f>E5</f>
        <v>42.2</v>
      </c>
    </row>
    <row r="8" spans="1:12" x14ac:dyDescent="0.3">
      <c r="C8" s="36"/>
      <c r="D8" s="41"/>
      <c r="E8" s="41"/>
    </row>
    <row r="9" spans="1:12" ht="13.2" customHeight="1" x14ac:dyDescent="0.3">
      <c r="A9" t="s">
        <v>305</v>
      </c>
      <c r="C9" s="36"/>
      <c r="D9" s="41">
        <v>33.1</v>
      </c>
      <c r="E9" s="41">
        <v>42.2</v>
      </c>
    </row>
    <row r="10" spans="1:12" ht="13.2" customHeight="1" x14ac:dyDescent="0.3">
      <c r="A10" t="s">
        <v>306</v>
      </c>
      <c r="C10" s="36"/>
      <c r="F10" s="41"/>
    </row>
    <row r="11" spans="1:12" ht="13.2" customHeight="1" x14ac:dyDescent="0.3">
      <c r="A11" t="s">
        <v>307</v>
      </c>
      <c r="C11" s="36"/>
    </row>
    <row r="12" spans="1:12" x14ac:dyDescent="0.3">
      <c r="C12" s="20"/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13" x14ac:dyDescent="0.3">
      <c r="A19" s="18" t="s">
        <v>18</v>
      </c>
      <c r="B19" t="s">
        <v>28</v>
      </c>
    </row>
    <row r="20" spans="1:13" x14ac:dyDescent="0.3">
      <c r="A20" s="18" t="s">
        <v>3</v>
      </c>
      <c r="B20" t="s">
        <v>126</v>
      </c>
    </row>
    <row r="21" spans="1:13" x14ac:dyDescent="0.3">
      <c r="A21" s="18" t="s">
        <v>10</v>
      </c>
      <c r="B21" t="s">
        <v>248</v>
      </c>
    </row>
    <row r="22" spans="1:13" x14ac:dyDescent="0.3">
      <c r="A22" s="18" t="s">
        <v>19</v>
      </c>
      <c r="B22" t="s">
        <v>248</v>
      </c>
    </row>
    <row r="24" spans="1:13" x14ac:dyDescent="0.3">
      <c r="A24" s="18" t="s">
        <v>249</v>
      </c>
      <c r="B24" s="18" t="s">
        <v>250</v>
      </c>
    </row>
    <row r="25" spans="1:13" x14ac:dyDescent="0.3">
      <c r="A25" s="18" t="s">
        <v>251</v>
      </c>
      <c r="B25" s="35">
        <v>202001</v>
      </c>
      <c r="C25" s="35">
        <v>202003</v>
      </c>
      <c r="D25" s="35">
        <v>202004</v>
      </c>
      <c r="E25" s="35">
        <v>202005</v>
      </c>
      <c r="F25" s="35">
        <v>202006</v>
      </c>
      <c r="G25" s="35">
        <v>202007</v>
      </c>
      <c r="H25" s="35">
        <v>202008</v>
      </c>
      <c r="I25" s="35">
        <v>202009</v>
      </c>
      <c r="J25" s="35">
        <v>202010</v>
      </c>
      <c r="K25" s="35">
        <v>202011</v>
      </c>
      <c r="L25" s="35">
        <v>202012</v>
      </c>
      <c r="M25" s="35" t="s">
        <v>259</v>
      </c>
    </row>
    <row r="26" spans="1:13" x14ac:dyDescent="0.3">
      <c r="A26" s="19">
        <v>202005</v>
      </c>
      <c r="B26" s="20">
        <v>2500</v>
      </c>
      <c r="C26" s="20">
        <v>5000</v>
      </c>
      <c r="D26" s="20"/>
      <c r="E26" s="20"/>
      <c r="F26" s="20"/>
      <c r="G26" s="20"/>
      <c r="H26" s="20"/>
      <c r="I26" s="20"/>
      <c r="J26" s="20"/>
      <c r="K26" s="20"/>
      <c r="L26" s="20"/>
      <c r="M26" s="20">
        <v>7500</v>
      </c>
    </row>
    <row r="27" spans="1:13" x14ac:dyDescent="0.3">
      <c r="A27" s="19">
        <v>202006</v>
      </c>
      <c r="B27" s="20"/>
      <c r="C27" s="20"/>
      <c r="D27" s="20">
        <v>4000</v>
      </c>
      <c r="E27" s="20">
        <v>4400</v>
      </c>
      <c r="F27" s="20"/>
      <c r="G27" s="20"/>
      <c r="H27" s="20"/>
      <c r="I27" s="20"/>
      <c r="J27" s="20"/>
      <c r="K27" s="20"/>
      <c r="L27" s="20"/>
      <c r="M27" s="20">
        <v>8400</v>
      </c>
    </row>
    <row r="28" spans="1:13" x14ac:dyDescent="0.3">
      <c r="A28" s="19">
        <v>202007</v>
      </c>
      <c r="B28" s="20"/>
      <c r="C28" s="20"/>
      <c r="D28" s="20">
        <v>1300</v>
      </c>
      <c r="E28" s="20">
        <v>7800</v>
      </c>
      <c r="F28" s="20"/>
      <c r="G28" s="20"/>
      <c r="H28" s="20"/>
      <c r="I28" s="20"/>
      <c r="J28" s="20"/>
      <c r="K28" s="20"/>
      <c r="L28" s="20"/>
      <c r="M28" s="20">
        <v>9100</v>
      </c>
    </row>
    <row r="29" spans="1:13" x14ac:dyDescent="0.3">
      <c r="A29" s="19">
        <v>202009</v>
      </c>
      <c r="B29" s="20"/>
      <c r="C29" s="20"/>
      <c r="D29" s="20"/>
      <c r="E29" s="20"/>
      <c r="F29" s="20">
        <v>2100</v>
      </c>
      <c r="G29" s="20"/>
      <c r="H29" s="20">
        <v>5700</v>
      </c>
      <c r="I29" s="20"/>
      <c r="J29" s="20"/>
      <c r="K29" s="20"/>
      <c r="L29" s="20"/>
      <c r="M29" s="20">
        <v>7800</v>
      </c>
    </row>
    <row r="30" spans="1:13" x14ac:dyDescent="0.3">
      <c r="A30" s="19">
        <v>202010</v>
      </c>
      <c r="B30" s="20"/>
      <c r="C30" s="20"/>
      <c r="D30" s="20">
        <v>2000</v>
      </c>
      <c r="E30" s="20"/>
      <c r="F30" s="20"/>
      <c r="G30" s="20">
        <v>1700</v>
      </c>
      <c r="H30" s="20">
        <v>2550</v>
      </c>
      <c r="I30" s="20"/>
      <c r="J30" s="20"/>
      <c r="K30" s="20"/>
      <c r="L30" s="20"/>
      <c r="M30" s="20">
        <v>6250</v>
      </c>
    </row>
    <row r="31" spans="1:13" x14ac:dyDescent="0.3">
      <c r="A31" s="19">
        <v>202011</v>
      </c>
      <c r="B31" s="20"/>
      <c r="C31" s="20"/>
      <c r="D31" s="20"/>
      <c r="E31" s="20"/>
      <c r="F31" s="20"/>
      <c r="G31" s="20"/>
      <c r="H31" s="20">
        <v>2100</v>
      </c>
      <c r="I31" s="20">
        <v>6990</v>
      </c>
      <c r="J31" s="20"/>
      <c r="K31" s="20"/>
      <c r="L31" s="20"/>
      <c r="M31" s="20">
        <v>9090</v>
      </c>
    </row>
    <row r="32" spans="1:13" x14ac:dyDescent="0.3">
      <c r="A32" s="19">
        <v>202012</v>
      </c>
      <c r="B32" s="20"/>
      <c r="C32" s="20"/>
      <c r="D32" s="20"/>
      <c r="E32" s="20"/>
      <c r="F32" s="20"/>
      <c r="G32" s="20"/>
      <c r="H32" s="20"/>
      <c r="I32" s="20"/>
      <c r="J32" s="20">
        <v>6850</v>
      </c>
      <c r="K32" s="20"/>
      <c r="L32" s="20"/>
      <c r="M32" s="20">
        <v>6850</v>
      </c>
    </row>
    <row r="33" spans="1:13" x14ac:dyDescent="0.3">
      <c r="A33" s="19">
        <v>202101</v>
      </c>
      <c r="B33" s="20"/>
      <c r="C33" s="20"/>
      <c r="D33" s="20"/>
      <c r="E33" s="20">
        <v>2000</v>
      </c>
      <c r="F33" s="20"/>
      <c r="G33" s="20"/>
      <c r="H33" s="20"/>
      <c r="I33" s="20"/>
      <c r="J33" s="20"/>
      <c r="K33" s="20">
        <v>6500</v>
      </c>
      <c r="L33" s="20"/>
      <c r="M33" s="20">
        <v>8500</v>
      </c>
    </row>
    <row r="34" spans="1:13" x14ac:dyDescent="0.3">
      <c r="A34" s="19">
        <v>202103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>
        <v>2100</v>
      </c>
      <c r="M34" s="20">
        <v>2100</v>
      </c>
    </row>
    <row r="35" spans="1:13" x14ac:dyDescent="0.3">
      <c r="A35" s="19">
        <v>202105</v>
      </c>
      <c r="B35" s="20"/>
      <c r="C35" s="20"/>
      <c r="D35" s="20"/>
      <c r="E35" s="20"/>
      <c r="F35" s="20">
        <v>2000</v>
      </c>
      <c r="G35" s="20"/>
      <c r="H35" s="20">
        <v>2500</v>
      </c>
      <c r="I35" s="20"/>
      <c r="J35" s="20"/>
      <c r="K35" s="20"/>
      <c r="L35" s="20"/>
      <c r="M35" s="20">
        <v>4500</v>
      </c>
    </row>
    <row r="36" spans="1:13" x14ac:dyDescent="0.3">
      <c r="A36" s="19">
        <v>202108</v>
      </c>
      <c r="B36" s="20"/>
      <c r="C36" s="20"/>
      <c r="D36" s="20"/>
      <c r="E36" s="20"/>
      <c r="F36" s="20"/>
      <c r="G36" s="20"/>
      <c r="H36" s="20"/>
      <c r="I36" s="20"/>
      <c r="J36" s="20">
        <v>2000</v>
      </c>
      <c r="K36" s="20"/>
      <c r="L36" s="20"/>
      <c r="M36" s="20">
        <v>2000</v>
      </c>
    </row>
    <row r="37" spans="1:13" x14ac:dyDescent="0.3">
      <c r="A37" s="19">
        <v>202110</v>
      </c>
      <c r="B37" s="20"/>
      <c r="C37" s="20"/>
      <c r="D37" s="20"/>
      <c r="E37" s="20"/>
      <c r="F37" s="20"/>
      <c r="G37" s="20"/>
      <c r="H37" s="20"/>
      <c r="I37" s="20"/>
      <c r="J37" s="20"/>
      <c r="K37" s="20">
        <v>1168</v>
      </c>
      <c r="L37" s="20"/>
      <c r="M37" s="20">
        <v>1168</v>
      </c>
    </row>
    <row r="38" spans="1:13" x14ac:dyDescent="0.3">
      <c r="A38" s="19">
        <v>202111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>
        <v>2000</v>
      </c>
      <c r="M38" s="20">
        <v>2000</v>
      </c>
    </row>
    <row r="39" spans="1:13" x14ac:dyDescent="0.3">
      <c r="A39" s="19" t="s">
        <v>259</v>
      </c>
      <c r="B39" s="20">
        <v>2500</v>
      </c>
      <c r="C39" s="20">
        <v>5000</v>
      </c>
      <c r="D39" s="20">
        <v>7300</v>
      </c>
      <c r="E39" s="20">
        <v>14200</v>
      </c>
      <c r="F39" s="20">
        <v>4100</v>
      </c>
      <c r="G39" s="20">
        <v>1700</v>
      </c>
      <c r="H39" s="20">
        <v>12850</v>
      </c>
      <c r="I39" s="20">
        <v>6990</v>
      </c>
      <c r="J39" s="20">
        <v>8850</v>
      </c>
      <c r="K39" s="20">
        <v>7668</v>
      </c>
      <c r="L39" s="20">
        <v>4100</v>
      </c>
      <c r="M39" s="20">
        <v>75258</v>
      </c>
    </row>
  </sheetData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L27"/>
  <sheetViews>
    <sheetView workbookViewId="0">
      <selection activeCell="D9" sqref="D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3" width="11.88671875" bestFit="1" customWidth="1"/>
  </cols>
  <sheetData>
    <row r="1" spans="1:12" ht="43.2" x14ac:dyDescent="0.3">
      <c r="B1" t="s">
        <v>288</v>
      </c>
      <c r="C1" t="s">
        <v>289</v>
      </c>
      <c r="D1" s="38" t="s">
        <v>290</v>
      </c>
      <c r="E1" s="38" t="s">
        <v>291</v>
      </c>
    </row>
    <row r="2" spans="1:12" x14ac:dyDescent="0.3">
      <c r="A2" t="s">
        <v>293</v>
      </c>
      <c r="B2" s="42">
        <v>48</v>
      </c>
    </row>
    <row r="3" spans="1:12" x14ac:dyDescent="0.3">
      <c r="A3" t="s">
        <v>294</v>
      </c>
      <c r="B3" s="41">
        <v>17</v>
      </c>
    </row>
    <row r="4" spans="1:12" x14ac:dyDescent="0.3">
      <c r="A4" t="s">
        <v>308</v>
      </c>
      <c r="B4" s="41">
        <f>16.8</f>
        <v>16.8</v>
      </c>
      <c r="C4" s="41">
        <f>B4</f>
        <v>16.8</v>
      </c>
    </row>
    <row r="5" spans="1:12" x14ac:dyDescent="0.3">
      <c r="A5" t="s">
        <v>296</v>
      </c>
      <c r="B5" s="41">
        <f>32.7+1.3</f>
        <v>34</v>
      </c>
      <c r="D5" s="41">
        <f>11.4+1.3</f>
        <v>12.700000000000001</v>
      </c>
      <c r="E5" s="41">
        <f>B5-D5</f>
        <v>21.299999999999997</v>
      </c>
    </row>
    <row r="6" spans="1:12" x14ac:dyDescent="0.3">
      <c r="D6" s="41"/>
      <c r="E6" s="41"/>
    </row>
    <row r="7" spans="1:12" x14ac:dyDescent="0.3">
      <c r="A7" t="s">
        <v>299</v>
      </c>
      <c r="B7" s="42">
        <f>B3+B5</f>
        <v>51</v>
      </c>
      <c r="C7" s="41">
        <f>C4</f>
        <v>16.8</v>
      </c>
      <c r="D7" s="41">
        <f>D5</f>
        <v>12.700000000000001</v>
      </c>
      <c r="E7" s="41">
        <f>E5</f>
        <v>21.299999999999997</v>
      </c>
    </row>
    <row r="8" spans="1:12" x14ac:dyDescent="0.3">
      <c r="C8" s="36"/>
      <c r="D8" s="41"/>
      <c r="E8" s="41"/>
    </row>
    <row r="9" spans="1:12" ht="13.2" customHeight="1" x14ac:dyDescent="0.3">
      <c r="A9" t="s">
        <v>305</v>
      </c>
      <c r="C9" s="36"/>
      <c r="D9" s="41"/>
      <c r="E9" s="41"/>
    </row>
    <row r="10" spans="1:12" ht="13.2" customHeight="1" x14ac:dyDescent="0.3">
      <c r="A10" t="s">
        <v>306</v>
      </c>
      <c r="C10" s="36"/>
      <c r="D10" s="41"/>
      <c r="E10" s="41"/>
    </row>
    <row r="11" spans="1:12" ht="13.2" customHeight="1" x14ac:dyDescent="0.3">
      <c r="A11" t="s">
        <v>307</v>
      </c>
      <c r="B11" s="41">
        <v>33.700000000000003</v>
      </c>
      <c r="C11" s="36"/>
      <c r="D11" s="41">
        <v>12.5</v>
      </c>
      <c r="E11" s="41">
        <v>21.3</v>
      </c>
    </row>
    <row r="12" spans="1:12" x14ac:dyDescent="0.3">
      <c r="C12" s="20"/>
      <c r="H12" t="s">
        <v>309</v>
      </c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12" x14ac:dyDescent="0.3">
      <c r="A19" s="18" t="s">
        <v>18</v>
      </c>
      <c r="B19" t="s">
        <v>28</v>
      </c>
    </row>
    <row r="20" spans="1:12" x14ac:dyDescent="0.3">
      <c r="A20" s="18" t="s">
        <v>3</v>
      </c>
      <c r="B20" t="s">
        <v>117</v>
      </c>
    </row>
    <row r="21" spans="1:12" x14ac:dyDescent="0.3">
      <c r="A21" s="18" t="s">
        <v>10</v>
      </c>
      <c r="B21" t="s">
        <v>248</v>
      </c>
    </row>
    <row r="22" spans="1:12" x14ac:dyDescent="0.3">
      <c r="A22" s="18" t="s">
        <v>19</v>
      </c>
      <c r="B22" t="s">
        <v>248</v>
      </c>
    </row>
    <row r="24" spans="1:12" x14ac:dyDescent="0.3">
      <c r="A24" s="18" t="s">
        <v>249</v>
      </c>
      <c r="B24" s="18" t="s">
        <v>250</v>
      </c>
    </row>
    <row r="25" spans="1:12" x14ac:dyDescent="0.3">
      <c r="A25" s="18" t="s">
        <v>251</v>
      </c>
      <c r="B25" s="35">
        <v>202002</v>
      </c>
      <c r="C25" s="35">
        <v>202004</v>
      </c>
      <c r="D25" s="35">
        <v>202005</v>
      </c>
      <c r="E25" s="35">
        <v>202006</v>
      </c>
      <c r="F25" s="35">
        <v>202007</v>
      </c>
      <c r="G25" s="35">
        <v>202008</v>
      </c>
      <c r="H25" s="35">
        <v>202009</v>
      </c>
      <c r="I25" s="35">
        <v>202010</v>
      </c>
      <c r="J25" s="35">
        <v>202011</v>
      </c>
      <c r="K25" s="35">
        <v>202012</v>
      </c>
      <c r="L25" s="35" t="s">
        <v>259</v>
      </c>
    </row>
    <row r="26" spans="1:12" x14ac:dyDescent="0.3">
      <c r="A26" s="19" t="s">
        <v>260</v>
      </c>
      <c r="B26" s="20">
        <v>690</v>
      </c>
      <c r="C26" s="20">
        <v>3626</v>
      </c>
      <c r="D26" s="20">
        <v>3000</v>
      </c>
      <c r="E26" s="20">
        <v>5190</v>
      </c>
      <c r="F26" s="20">
        <v>6178</v>
      </c>
      <c r="G26" s="20">
        <v>690</v>
      </c>
      <c r="H26" s="20">
        <v>3000</v>
      </c>
      <c r="I26" s="20">
        <v>5368</v>
      </c>
      <c r="J26" s="20">
        <v>3000</v>
      </c>
      <c r="K26" s="20">
        <v>3000</v>
      </c>
      <c r="L26" s="20">
        <v>33742</v>
      </c>
    </row>
    <row r="27" spans="1:12" x14ac:dyDescent="0.3">
      <c r="A27" s="19" t="s">
        <v>259</v>
      </c>
      <c r="B27" s="20">
        <v>690</v>
      </c>
      <c r="C27" s="20">
        <v>3626</v>
      </c>
      <c r="D27" s="20">
        <v>3000</v>
      </c>
      <c r="E27" s="20">
        <v>5190</v>
      </c>
      <c r="F27" s="20">
        <v>6178</v>
      </c>
      <c r="G27" s="20">
        <v>690</v>
      </c>
      <c r="H27" s="20">
        <v>3000</v>
      </c>
      <c r="I27" s="20">
        <v>5368</v>
      </c>
      <c r="J27" s="20">
        <v>3000</v>
      </c>
      <c r="K27" s="20">
        <v>3000</v>
      </c>
      <c r="L27" s="20">
        <v>33742</v>
      </c>
    </row>
  </sheetData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L29"/>
  <sheetViews>
    <sheetView workbookViewId="0">
      <selection activeCell="E30" sqref="E29:E30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8.109375" bestFit="1" customWidth="1"/>
    <col min="4" max="4" width="11.88671875" bestFit="1" customWidth="1"/>
    <col min="5" max="5" width="10.88671875" customWidth="1"/>
    <col min="6" max="12" width="8.109375" bestFit="1" customWidth="1"/>
    <col min="13" max="13" width="11.88671875" bestFit="1" customWidth="1"/>
  </cols>
  <sheetData>
    <row r="1" spans="1:12" ht="43.2" x14ac:dyDescent="0.3">
      <c r="B1" t="s">
        <v>288</v>
      </c>
      <c r="C1" t="s">
        <v>289</v>
      </c>
      <c r="D1" s="38" t="s">
        <v>290</v>
      </c>
      <c r="E1" s="38" t="s">
        <v>291</v>
      </c>
    </row>
    <row r="2" spans="1:12" x14ac:dyDescent="0.3">
      <c r="A2" t="s">
        <v>310</v>
      </c>
      <c r="B2" s="42">
        <f>37+80</f>
        <v>117</v>
      </c>
    </row>
    <row r="3" spans="1:12" x14ac:dyDescent="0.3">
      <c r="A3" t="s">
        <v>294</v>
      </c>
      <c r="B3" s="41">
        <v>39.5</v>
      </c>
    </row>
    <row r="4" spans="1:12" x14ac:dyDescent="0.3">
      <c r="A4" t="s">
        <v>308</v>
      </c>
      <c r="B4" s="43">
        <v>54.3</v>
      </c>
      <c r="C4" s="41">
        <v>54.3</v>
      </c>
    </row>
    <row r="5" spans="1:12" x14ac:dyDescent="0.3">
      <c r="A5" t="s">
        <v>296</v>
      </c>
      <c r="B5" s="43">
        <f>D5+E5</f>
        <v>92.9</v>
      </c>
      <c r="D5" s="43">
        <v>40.700000000000003</v>
      </c>
      <c r="E5" s="43">
        <v>52.2</v>
      </c>
      <c r="F5" s="43"/>
    </row>
    <row r="6" spans="1:12" x14ac:dyDescent="0.3">
      <c r="D6" s="43"/>
      <c r="E6" s="43"/>
      <c r="F6" s="43"/>
    </row>
    <row r="7" spans="1:12" x14ac:dyDescent="0.3">
      <c r="A7" t="s">
        <v>299</v>
      </c>
      <c r="B7" s="209">
        <f>B4+B5</f>
        <v>147.19999999999999</v>
      </c>
      <c r="C7" s="41">
        <f>C4</f>
        <v>54.3</v>
      </c>
      <c r="D7" s="43">
        <f>D5+B3-B4</f>
        <v>25.900000000000006</v>
      </c>
      <c r="E7" s="43">
        <f>E5</f>
        <v>52.2</v>
      </c>
      <c r="F7" s="43"/>
    </row>
    <row r="8" spans="1:12" x14ac:dyDescent="0.3">
      <c r="C8" s="36"/>
      <c r="D8" s="43"/>
      <c r="E8" s="43"/>
      <c r="F8" s="43"/>
    </row>
    <row r="9" spans="1:12" ht="13.2" customHeight="1" x14ac:dyDescent="0.3">
      <c r="A9" t="s">
        <v>311</v>
      </c>
      <c r="C9" s="41">
        <v>14.8</v>
      </c>
      <c r="D9" s="43"/>
      <c r="E9" s="43"/>
      <c r="F9" s="43"/>
    </row>
    <row r="10" spans="1:12" ht="13.2" customHeight="1" x14ac:dyDescent="0.3">
      <c r="A10" t="s">
        <v>312</v>
      </c>
      <c r="C10" s="41">
        <v>48</v>
      </c>
      <c r="D10" s="43"/>
      <c r="E10" s="43"/>
      <c r="F10" s="43"/>
    </row>
    <row r="11" spans="1:12" ht="13.2" customHeight="1" x14ac:dyDescent="0.3">
      <c r="A11" t="s">
        <v>307</v>
      </c>
      <c r="C11" s="41">
        <v>42.7</v>
      </c>
    </row>
    <row r="12" spans="1:12" x14ac:dyDescent="0.3">
      <c r="C12" s="20"/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4" x14ac:dyDescent="0.3">
      <c r="A19" s="18" t="s">
        <v>18</v>
      </c>
      <c r="B19" t="s">
        <v>28</v>
      </c>
    </row>
    <row r="20" spans="1:4" x14ac:dyDescent="0.3">
      <c r="A20" s="18" t="s">
        <v>3</v>
      </c>
      <c r="B20" t="s">
        <v>23</v>
      </c>
    </row>
    <row r="21" spans="1:4" x14ac:dyDescent="0.3">
      <c r="A21" s="18" t="s">
        <v>10</v>
      </c>
      <c r="B21" t="s">
        <v>248</v>
      </c>
    </row>
    <row r="22" spans="1:4" x14ac:dyDescent="0.3">
      <c r="A22" s="18" t="s">
        <v>19</v>
      </c>
      <c r="B22" t="s">
        <v>248</v>
      </c>
    </row>
    <row r="24" spans="1:4" x14ac:dyDescent="0.3">
      <c r="A24" s="18" t="s">
        <v>249</v>
      </c>
      <c r="B24" s="18" t="s">
        <v>250</v>
      </c>
    </row>
    <row r="25" spans="1:4" x14ac:dyDescent="0.3">
      <c r="A25" s="18" t="s">
        <v>251</v>
      </c>
      <c r="B25" s="35">
        <v>202005</v>
      </c>
      <c r="C25" s="35">
        <v>202007</v>
      </c>
      <c r="D25" s="35" t="s">
        <v>259</v>
      </c>
    </row>
    <row r="26" spans="1:4" x14ac:dyDescent="0.3">
      <c r="A26" s="19">
        <v>202103</v>
      </c>
      <c r="B26" s="20"/>
      <c r="C26" s="20">
        <v>8100</v>
      </c>
      <c r="D26" s="20">
        <v>8100</v>
      </c>
    </row>
    <row r="27" spans="1:4" x14ac:dyDescent="0.3">
      <c r="A27" s="19">
        <v>202106</v>
      </c>
      <c r="B27" s="20">
        <v>5325</v>
      </c>
      <c r="C27" s="20">
        <v>10446</v>
      </c>
      <c r="D27" s="20">
        <v>15771</v>
      </c>
    </row>
    <row r="28" spans="1:4" x14ac:dyDescent="0.3">
      <c r="A28" s="19">
        <v>202107</v>
      </c>
      <c r="B28" s="20"/>
      <c r="C28" s="20">
        <v>5325</v>
      </c>
      <c r="D28" s="20">
        <v>5325</v>
      </c>
    </row>
    <row r="29" spans="1:4" x14ac:dyDescent="0.3">
      <c r="A29" s="19" t="s">
        <v>259</v>
      </c>
      <c r="B29" s="20">
        <v>5325</v>
      </c>
      <c r="C29" s="20">
        <v>23871</v>
      </c>
      <c r="D29" s="20">
        <v>29196</v>
      </c>
    </row>
  </sheetData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L29"/>
  <sheetViews>
    <sheetView topLeftCell="A13" workbookViewId="0">
      <selection activeCell="B26" sqref="B26:E2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7" width="8.109375" bestFit="1" customWidth="1"/>
    <col min="8" max="8" width="11.88671875" bestFit="1" customWidth="1"/>
    <col min="9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288</v>
      </c>
      <c r="C1" t="s">
        <v>289</v>
      </c>
      <c r="D1" s="38" t="s">
        <v>290</v>
      </c>
      <c r="E1" s="38" t="s">
        <v>291</v>
      </c>
    </row>
    <row r="2" spans="1:12" x14ac:dyDescent="0.3">
      <c r="A2" t="s">
        <v>293</v>
      </c>
      <c r="B2" s="42">
        <v>147.1</v>
      </c>
    </row>
    <row r="3" spans="1:12" x14ac:dyDescent="0.3">
      <c r="A3" t="s">
        <v>294</v>
      </c>
      <c r="B3" s="41">
        <v>36.6</v>
      </c>
    </row>
    <row r="4" spans="1:12" x14ac:dyDescent="0.3">
      <c r="A4" t="s">
        <v>308</v>
      </c>
      <c r="B4" s="43">
        <v>36.6</v>
      </c>
      <c r="C4" s="41">
        <f>B4</f>
        <v>36.6</v>
      </c>
      <c r="D4" s="43"/>
      <c r="E4" s="43"/>
    </row>
    <row r="5" spans="1:12" x14ac:dyDescent="0.3">
      <c r="A5" t="s">
        <v>296</v>
      </c>
      <c r="B5" s="43">
        <f>D5+E5</f>
        <v>86.6</v>
      </c>
      <c r="D5" s="43">
        <v>53.5</v>
      </c>
      <c r="E5" s="43">
        <v>33.1</v>
      </c>
    </row>
    <row r="6" spans="1:12" x14ac:dyDescent="0.3">
      <c r="D6" s="43"/>
      <c r="E6" s="43"/>
    </row>
    <row r="7" spans="1:12" x14ac:dyDescent="0.3">
      <c r="A7" t="s">
        <v>299</v>
      </c>
      <c r="B7" s="42">
        <f>B3+B5</f>
        <v>123.19999999999999</v>
      </c>
      <c r="C7" s="41">
        <f>C4</f>
        <v>36.6</v>
      </c>
      <c r="D7" s="43">
        <f>D5</f>
        <v>53.5</v>
      </c>
      <c r="E7" s="43">
        <f>E5</f>
        <v>33.1</v>
      </c>
    </row>
    <row r="8" spans="1:12" x14ac:dyDescent="0.3">
      <c r="C8" s="36"/>
      <c r="D8" s="43"/>
      <c r="E8" s="43"/>
    </row>
    <row r="9" spans="1:12" ht="13.2" customHeight="1" x14ac:dyDescent="0.3">
      <c r="A9" t="s">
        <v>305</v>
      </c>
      <c r="B9" s="43">
        <v>19.600000000000001</v>
      </c>
      <c r="C9" s="36"/>
      <c r="D9" s="43">
        <v>19.600000000000001</v>
      </c>
      <c r="E9" s="43"/>
    </row>
    <row r="10" spans="1:12" ht="13.2" customHeight="1" x14ac:dyDescent="0.3">
      <c r="A10" t="s">
        <v>306</v>
      </c>
      <c r="C10" s="36"/>
      <c r="D10" s="43"/>
      <c r="E10" s="43"/>
    </row>
    <row r="11" spans="1:12" ht="13.2" customHeight="1" x14ac:dyDescent="0.3">
      <c r="A11" t="s">
        <v>307</v>
      </c>
      <c r="C11" s="36"/>
      <c r="D11" s="43"/>
      <c r="E11" s="43">
        <v>6.8</v>
      </c>
      <c r="I11" t="s">
        <v>313</v>
      </c>
    </row>
    <row r="12" spans="1:12" x14ac:dyDescent="0.3">
      <c r="A12" t="s">
        <v>314</v>
      </c>
      <c r="C12" s="20"/>
      <c r="D12" s="43"/>
      <c r="E12" s="43"/>
    </row>
    <row r="14" spans="1:12" x14ac:dyDescent="0.3">
      <c r="A14" t="s">
        <v>315</v>
      </c>
    </row>
    <row r="15" spans="1:12" x14ac:dyDescent="0.3">
      <c r="D15" s="39"/>
      <c r="E15" s="39"/>
      <c r="F15" s="39"/>
      <c r="G15" s="39"/>
      <c r="H15" s="39"/>
      <c r="I15" s="39"/>
      <c r="J15" s="39"/>
      <c r="K15" s="39"/>
      <c r="L15" s="39"/>
    </row>
    <row r="19" spans="1:8" x14ac:dyDescent="0.3">
      <c r="A19" s="18" t="s">
        <v>18</v>
      </c>
      <c r="B19" t="s">
        <v>28</v>
      </c>
    </row>
    <row r="20" spans="1:8" x14ac:dyDescent="0.3">
      <c r="A20" s="18" t="s">
        <v>3</v>
      </c>
      <c r="B20" t="s">
        <v>33</v>
      </c>
    </row>
    <row r="21" spans="1:8" x14ac:dyDescent="0.3">
      <c r="A21" s="18" t="s">
        <v>10</v>
      </c>
      <c r="B21" t="s">
        <v>248</v>
      </c>
    </row>
    <row r="22" spans="1:8" x14ac:dyDescent="0.3">
      <c r="A22" s="18" t="s">
        <v>19</v>
      </c>
      <c r="B22" t="s">
        <v>248</v>
      </c>
    </row>
    <row r="24" spans="1:8" x14ac:dyDescent="0.3">
      <c r="A24" s="18" t="s">
        <v>249</v>
      </c>
      <c r="B24" s="18" t="s">
        <v>250</v>
      </c>
    </row>
    <row r="25" spans="1:8" x14ac:dyDescent="0.3">
      <c r="A25" s="18" t="s">
        <v>251</v>
      </c>
      <c r="B25" s="35">
        <v>202003</v>
      </c>
      <c r="C25" s="35">
        <v>202004</v>
      </c>
      <c r="D25" s="35">
        <v>202005</v>
      </c>
      <c r="E25" s="35">
        <v>202006</v>
      </c>
      <c r="F25" s="35">
        <v>202007</v>
      </c>
      <c r="G25" s="35">
        <v>202008</v>
      </c>
      <c r="H25" s="35" t="s">
        <v>259</v>
      </c>
    </row>
    <row r="26" spans="1:8" x14ac:dyDescent="0.3">
      <c r="A26" s="19">
        <v>202007</v>
      </c>
      <c r="B26" s="20">
        <v>2372</v>
      </c>
      <c r="C26" s="20"/>
      <c r="D26" s="20"/>
      <c r="E26" s="20"/>
      <c r="F26" s="20"/>
      <c r="G26" s="20"/>
      <c r="H26" s="20">
        <v>2372</v>
      </c>
    </row>
    <row r="27" spans="1:8" x14ac:dyDescent="0.3">
      <c r="A27" s="19">
        <v>202009</v>
      </c>
      <c r="B27" s="20"/>
      <c r="C27" s="20">
        <v>9980</v>
      </c>
      <c r="D27" s="20">
        <v>7258</v>
      </c>
      <c r="E27" s="20">
        <v>11340</v>
      </c>
      <c r="F27" s="20"/>
      <c r="G27" s="20"/>
      <c r="H27" s="20">
        <v>28578</v>
      </c>
    </row>
    <row r="28" spans="1:8" x14ac:dyDescent="0.3">
      <c r="A28" s="19">
        <v>202102</v>
      </c>
      <c r="B28" s="20"/>
      <c r="C28" s="20"/>
      <c r="D28" s="20"/>
      <c r="E28" s="20"/>
      <c r="F28" s="20">
        <v>19506</v>
      </c>
      <c r="G28" s="20">
        <v>13608</v>
      </c>
      <c r="H28" s="20">
        <v>33114</v>
      </c>
    </row>
    <row r="29" spans="1:8" x14ac:dyDescent="0.3">
      <c r="A29" s="19" t="s">
        <v>259</v>
      </c>
      <c r="B29" s="20">
        <v>2372</v>
      </c>
      <c r="C29" s="20">
        <v>9980</v>
      </c>
      <c r="D29" s="20">
        <v>7258</v>
      </c>
      <c r="E29" s="20">
        <v>11340</v>
      </c>
      <c r="F29" s="20">
        <v>19506</v>
      </c>
      <c r="G29" s="20">
        <v>13608</v>
      </c>
      <c r="H29" s="20">
        <v>64064</v>
      </c>
    </row>
  </sheetData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F910557A65E944A960A8F8EA79147A" ma:contentTypeVersion="2" ma:contentTypeDescription="Crée un document." ma:contentTypeScope="" ma:versionID="edab884e489f0c55d23d7717be1f16f5">
  <xsd:schema xmlns:xsd="http://www.w3.org/2001/XMLSchema" xmlns:xs="http://www.w3.org/2001/XMLSchema" xmlns:p="http://schemas.microsoft.com/office/2006/metadata/properties" xmlns:ns2="6b3b723a-f10f-4553-90d0-b9219f59744f" targetNamespace="http://schemas.microsoft.com/office/2006/metadata/properties" ma:root="true" ma:fieldsID="9259357f8839e634955677ac72f1b653" ns2:_="">
    <xsd:import namespace="6b3b723a-f10f-4553-90d0-b9219f5974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b723a-f10f-4553-90d0-b9219f5974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F5511E-12C2-4B19-B06D-45EFF8C8F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3b723a-f10f-4553-90d0-b9219f597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9C9379-AACA-4B55-8D0A-4B379DF6470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b3b723a-f10f-4553-90d0-b9219f59744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</vt:i4>
      </vt:variant>
    </vt:vector>
  </HeadingPairs>
  <TitlesOfParts>
    <vt:vector size="13" baseType="lpstr">
      <vt:lpstr>IMPACT</vt:lpstr>
      <vt:lpstr>TCD</vt:lpstr>
      <vt:lpstr>CONBID</vt:lpstr>
      <vt:lpstr> A&amp;D Conbid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Sheet1</vt:lpstr>
      <vt:lpstr>Impact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DELARBRE Xavier</cp:lastModifiedBy>
  <cp:revision/>
  <dcterms:created xsi:type="dcterms:W3CDTF">2020-03-31T13:34:29Z</dcterms:created>
  <dcterms:modified xsi:type="dcterms:W3CDTF">2020-07-07T07:49:50Z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0x01010000F910557A65E944A960A8F8EA79147A</vt:lpwstr>
  </property>
</Properties>
</file>