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patrick.delaborde\Documents\UKAD\CoViD19\"/>
    </mc:Choice>
  </mc:AlternateContent>
  <xr:revisionPtr revIDLastSave="0" documentId="13_ncr:1_{06FFE0E7-FD64-489C-8051-FAD0CB12CF1D}" xr6:coauthVersionLast="44" xr6:coauthVersionMax="44" xr10:uidLastSave="{00000000-0000-0000-0000-000000000000}"/>
  <bookViews>
    <workbookView xWindow="4212" yWindow="1164" windowWidth="20184" windowHeight="13980" tabRatio="673" firstSheet="1" activeTab="10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IMPACT!$A$1:$U$142</definedName>
    <definedName name="Impact">IMPACT!$A$1:$U$142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6" l="1"/>
  <c r="E13" i="16"/>
  <c r="D13" i="16"/>
  <c r="Q64" i="1" l="1"/>
  <c r="O64" i="1"/>
  <c r="Q63" i="1"/>
  <c r="O63" i="1"/>
  <c r="Q65" i="1"/>
  <c r="O65" i="1"/>
  <c r="Q62" i="1"/>
  <c r="O62" i="1"/>
  <c r="Q54" i="1"/>
  <c r="O54" i="1"/>
  <c r="J54" i="1"/>
  <c r="Q60" i="1"/>
  <c r="O60" i="1"/>
  <c r="J60" i="1"/>
  <c r="Q57" i="1"/>
  <c r="O57" i="1"/>
  <c r="Q56" i="1"/>
  <c r="O56" i="1"/>
  <c r="J56" i="1"/>
  <c r="Q55" i="1"/>
  <c r="O55" i="1"/>
  <c r="Q59" i="1"/>
  <c r="O59" i="1"/>
  <c r="J59" i="1"/>
  <c r="Q39" i="1"/>
  <c r="O39" i="1"/>
  <c r="Q41" i="1"/>
  <c r="D4" i="13" l="1"/>
  <c r="B4" i="11"/>
  <c r="D4" i="11"/>
  <c r="K9" i="17" l="1"/>
  <c r="K10" i="17"/>
  <c r="H8" i="17"/>
  <c r="G8" i="17"/>
  <c r="F8" i="17"/>
  <c r="K8" i="17" s="1"/>
  <c r="K12" i="17"/>
  <c r="J12" i="17"/>
  <c r="K11" i="17"/>
  <c r="K13" i="17" l="1"/>
  <c r="F14" i="17"/>
  <c r="G14" i="17"/>
  <c r="I14" i="17"/>
  <c r="J14" i="17"/>
  <c r="L14" i="17"/>
  <c r="M14" i="17"/>
  <c r="E14" i="17"/>
  <c r="K14" i="17" l="1"/>
  <c r="H14" i="17"/>
  <c r="J7" i="16"/>
  <c r="J8" i="16"/>
  <c r="J6" i="16"/>
  <c r="J11" i="16" s="1"/>
  <c r="I11" i="16"/>
  <c r="H11" i="16"/>
  <c r="B9" i="16" l="1"/>
  <c r="D8" i="16"/>
  <c r="E8" i="16"/>
  <c r="F8" i="16"/>
  <c r="B8" i="16"/>
  <c r="B6" i="16"/>
  <c r="B5" i="16"/>
  <c r="B4" i="16"/>
  <c r="D3" i="16"/>
  <c r="B3" i="16"/>
  <c r="C3" i="15"/>
  <c r="C6" i="15" s="1"/>
  <c r="E6" i="15"/>
  <c r="D6" i="15"/>
  <c r="C6" i="14"/>
  <c r="E6" i="14"/>
  <c r="F9" i="16" s="1"/>
  <c r="D6" i="14"/>
  <c r="E9" i="16" s="1"/>
  <c r="E6" i="13"/>
  <c r="F7" i="16" s="1"/>
  <c r="D6" i="13"/>
  <c r="E7" i="16" s="1"/>
  <c r="C6" i="13"/>
  <c r="D7" i="16" s="1"/>
  <c r="E6" i="11"/>
  <c r="F5" i="16" s="1"/>
  <c r="C6" i="11"/>
  <c r="D5" i="16" s="1"/>
  <c r="D6" i="10"/>
  <c r="E4" i="16" s="1"/>
  <c r="C6" i="10"/>
  <c r="D4" i="16" s="1"/>
  <c r="E4" i="10"/>
  <c r="E6" i="10" s="1"/>
  <c r="F4" i="16" s="1"/>
  <c r="B6" i="10"/>
  <c r="C4" i="16" s="1"/>
  <c r="L8" i="14" l="1"/>
  <c r="D9" i="16"/>
  <c r="B4" i="15" l="1"/>
  <c r="B6" i="15" s="1"/>
  <c r="C8" i="16" s="1"/>
  <c r="B4" i="14"/>
  <c r="B6" i="14" s="1"/>
  <c r="B4" i="13"/>
  <c r="B6" i="13" s="1"/>
  <c r="C7" i="16" s="1"/>
  <c r="B2" i="13"/>
  <c r="B7" i="16" s="1"/>
  <c r="B11" i="16" s="1"/>
  <c r="D4" i="12"/>
  <c r="D6" i="12" s="1"/>
  <c r="E6" i="16" s="1"/>
  <c r="B4" i="12"/>
  <c r="B3" i="12"/>
  <c r="D6" i="11"/>
  <c r="E5" i="16" s="1"/>
  <c r="B6" i="11"/>
  <c r="C5" i="16" s="1"/>
  <c r="B6" i="12" l="1"/>
  <c r="C6" i="16" s="1"/>
  <c r="C3" i="12"/>
  <c r="C6" i="12" s="1"/>
  <c r="D6" i="16" s="1"/>
  <c r="D11" i="16" s="1"/>
  <c r="L9" i="14"/>
  <c r="C9" i="16"/>
  <c r="E4" i="12"/>
  <c r="E6" i="12" s="1"/>
  <c r="F6" i="16" s="1"/>
  <c r="D17" i="16" l="1"/>
  <c r="B21" i="16"/>
  <c r="E8" i="6"/>
  <c r="F3" i="16" s="1"/>
  <c r="F11" i="16" s="1"/>
  <c r="D8" i="6"/>
  <c r="B8" i="6"/>
  <c r="E10" i="6"/>
  <c r="D10" i="6"/>
  <c r="D11" i="6" s="1"/>
  <c r="F17" i="16" l="1"/>
  <c r="D21" i="16"/>
  <c r="I12" i="16"/>
  <c r="E11" i="6"/>
  <c r="G10" i="6"/>
  <c r="M4" i="6"/>
  <c r="M3" i="6" s="1"/>
  <c r="C3" i="16"/>
  <c r="C11" i="16" s="1"/>
  <c r="M8" i="6"/>
  <c r="M9" i="6" s="1"/>
  <c r="G8" i="6"/>
  <c r="E3" i="16"/>
  <c r="E11" i="16" s="1"/>
  <c r="O111" i="1"/>
  <c r="O112" i="1"/>
  <c r="O113" i="1"/>
  <c r="O110" i="1"/>
  <c r="O109" i="1"/>
  <c r="E17" i="16" l="1"/>
  <c r="C17" i="16" s="1"/>
  <c r="H12" i="16"/>
  <c r="C21" i="16"/>
  <c r="D23" i="16"/>
  <c r="D22" i="16"/>
  <c r="E22" i="16" s="1"/>
  <c r="G9" i="6"/>
  <c r="O10" i="1"/>
  <c r="O9" i="1"/>
  <c r="O8" i="1"/>
  <c r="Q6" i="1"/>
  <c r="Q5" i="1"/>
  <c r="Q4" i="1"/>
  <c r="Q3" i="1"/>
  <c r="Q2" i="1"/>
  <c r="Q11" i="1"/>
  <c r="Q10" i="1"/>
  <c r="Q9" i="1"/>
  <c r="Q8" i="1"/>
  <c r="O6" i="1"/>
  <c r="O5" i="1"/>
  <c r="O4" i="1"/>
  <c r="O3" i="1"/>
  <c r="O2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61" i="1"/>
  <c r="Q58" i="1"/>
  <c r="Q53" i="1"/>
  <c r="Q52" i="1"/>
  <c r="Q51" i="1"/>
  <c r="Q50" i="1"/>
  <c r="Q49" i="1"/>
  <c r="Q48" i="1"/>
  <c r="Q47" i="1"/>
  <c r="Q46" i="1"/>
  <c r="Q45" i="1"/>
  <c r="Q44" i="1"/>
  <c r="Q43" i="1"/>
  <c r="Q42" i="1"/>
  <c r="Q40" i="1"/>
  <c r="Q24" i="1"/>
  <c r="Q23" i="1"/>
  <c r="Q22" i="1"/>
  <c r="Q1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8" i="1"/>
  <c r="O61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7" i="1"/>
  <c r="C23" i="16" l="1"/>
  <c r="E21" i="16"/>
  <c r="E23" i="16" s="1"/>
  <c r="J11" i="1"/>
  <c r="J10" i="1"/>
  <c r="J9" i="1"/>
  <c r="J8" i="1"/>
  <c r="J4" i="1"/>
  <c r="J5" i="1"/>
  <c r="J77" i="1" l="1"/>
  <c r="J78" i="1"/>
  <c r="J79" i="1"/>
  <c r="J80" i="1"/>
  <c r="J81" i="1"/>
  <c r="J74" i="1"/>
  <c r="J75" i="1"/>
  <c r="J76" i="1"/>
  <c r="J73" i="1"/>
  <c r="J72" i="1"/>
  <c r="J71" i="1"/>
  <c r="J70" i="1"/>
  <c r="J69" i="1"/>
  <c r="J68" i="1"/>
  <c r="J67" i="1"/>
  <c r="J66" i="1"/>
  <c r="J7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39" authorId="0" shapeId="0" xr:uid="{541FD600-EA2E-468A-8681-4ACCAB1A9583}">
      <text>
        <r>
          <rPr>
            <b/>
            <sz val="9"/>
            <color indexed="81"/>
            <rFont val="Tahoma"/>
            <charset val="1"/>
          </rPr>
          <t>DELABORDE Patrick:</t>
        </r>
        <r>
          <rPr>
            <sz val="9"/>
            <color indexed="81"/>
            <rFont val="Tahoma"/>
            <charset val="1"/>
          </rPr>
          <t xml:space="preserve">
11 tonnes à l'origine sur cette commande.
</t>
        </r>
      </text>
    </comment>
  </commentList>
</comments>
</file>

<file path=xl/sharedStrings.xml><?xml version="1.0" encoding="utf-8"?>
<sst xmlns="http://schemas.openxmlformats.org/spreadsheetml/2006/main" count="1232" uniqueCount="248">
  <si>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</si>
  <si>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</si>
  <si>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</si>
  <si>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</si>
  <si>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</si>
  <si>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</si>
  <si>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</si>
  <si>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</si>
  <si>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</si>
  <si>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</si>
  <si>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</si>
  <si>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</si>
  <si>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</si>
  <si>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</si>
  <si>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</si>
  <si>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</si>
  <si>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</si>
  <si>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</si>
  <si>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</si>
  <si>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</si>
  <si>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</si>
  <si>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</si>
  <si>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</si>
  <si>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</si>
  <si>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</si>
  <si>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</si>
  <si>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</si>
  <si>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</si>
  <si>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</si>
  <si>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</si>
  <si>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</si>
  <si>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</si>
  <si>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</si>
  <si>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</si>
  <si>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</si>
  <si>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</si>
  <si>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</si>
  <si>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</si>
  <si>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annulation</t>
  </si>
  <si>
    <t>LKR</t>
  </si>
  <si>
    <t>PAMIERS</t>
  </si>
  <si>
    <t>O</t>
  </si>
  <si>
    <t>Accord XDE par mail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</si>
  <si>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</si>
  <si>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</si>
  <si>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</si>
  <si>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</si>
  <si>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</si>
  <si>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</si>
  <si>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</si>
  <si>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</si>
  <si>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</si>
  <si>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</si>
  <si>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</si>
  <si>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</si>
  <si>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</si>
  <si>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</si>
  <si>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</si>
  <si>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</si>
  <si>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</si>
  <si>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</si>
  <si>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</si>
  <si>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</si>
  <si>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</si>
  <si>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</si>
  <si>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</si>
  <si>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</si>
  <si>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</si>
  <si>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</si>
  <si>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</si>
  <si>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</si>
  <si>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</si>
  <si>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</si>
  <si>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</si>
  <si>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</si>
  <si>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</si>
  <si>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</si>
  <si>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</si>
  <si>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</si>
  <si>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</si>
  <si>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</si>
  <si>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</si>
  <si>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</si>
  <si>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</si>
  <si>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</si>
  <si>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</si>
  <si>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</si>
  <si>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</si>
  <si>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</si>
  <si>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</si>
  <si>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</si>
  <si>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</si>
  <si>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</si>
  <si>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</si>
  <si>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</si>
  <si>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</si>
  <si>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</si>
  <si>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</si>
  <si>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</si>
  <si>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</si>
  <si>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</si>
  <si>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</si>
  <si>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</si>
  <si>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</si>
  <si>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</si>
  <si>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</si>
  <si>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</si>
  <si>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</si>
  <si>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</si>
  <si>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</si>
  <si>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</si>
  <si>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</si>
  <si>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</si>
  <si>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</si>
  <si>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</si>
  <si>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</si>
  <si>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</si>
  <si>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</si>
  <si>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</si>
  <si>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</si>
  <si>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</si>
  <si>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</si>
  <si>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</si>
  <si>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PF05S000073</t>
  </si>
  <si>
    <t>PF05S000070</t>
  </si>
  <si>
    <t>PF05B000200</t>
  </si>
  <si>
    <t>PF05S000071</t>
  </si>
  <si>
    <t>Étiquettes de lignes</t>
  </si>
  <si>
    <t>Total général</t>
  </si>
  <si>
    <t>Étiquettes de colonnes</t>
  </si>
  <si>
    <t>Conbid</t>
  </si>
  <si>
    <t>T0518LB125</t>
  </si>
  <si>
    <t>T0518LB140</t>
  </si>
  <si>
    <t>T0500LB200</t>
  </si>
  <si>
    <t>T0518LB200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</si>
  <si>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</si>
  <si>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</si>
  <si>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</si>
  <si>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</si>
  <si>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</si>
  <si>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</si>
  <si>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</si>
  <si>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</si>
  <si>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ROND Ø130 POUR FDB</t>
  </si>
  <si>
    <t>ROND Ø140 POUR FDB</t>
  </si>
  <si>
    <t>ROND Ø200 BÉTA FDB</t>
  </si>
  <si>
    <t>ROND Ø250 POUR FDB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</si>
  <si>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</si>
  <si>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</si>
  <si>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</si>
  <si>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</si>
  <si>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</si>
  <si>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</si>
  <si>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</si>
  <si>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</si>
  <si>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</si>
  <si>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</si>
  <si>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</si>
  <si>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</si>
  <si>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</si>
  <si>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</si>
  <si>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</si>
  <si>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</si>
  <si>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</si>
  <si>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</si>
  <si>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</si>
  <si>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</si>
  <si>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</si>
  <si>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</si>
  <si>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</si>
  <si>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</si>
  <si>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</si>
  <si>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</si>
  <si>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</si>
  <si>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</si>
  <si>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</si>
  <si>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</si>
  <si>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</si>
  <si>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</si>
  <si>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</si>
  <si>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</si>
  <si>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Juillet à Décembre 2020</t>
  </si>
  <si>
    <t>Tonnes</t>
  </si>
  <si>
    <t>Demande Annulation</t>
  </si>
  <si>
    <t>Demande Report</t>
  </si>
  <si>
    <t>Demande annulation</t>
  </si>
  <si>
    <t>Dont report 2021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</si>
  <si>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</si>
  <si>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</si>
  <si>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</si>
  <si>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</si>
  <si>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</si>
  <si>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</si>
  <si>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</si>
  <si>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</si>
  <si>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</si>
  <si>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</si>
  <si>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</si>
  <si>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</si>
  <si>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</si>
  <si>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</si>
  <si>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</si>
  <si>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</si>
  <si>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</si>
  <si>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</si>
  <si>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</si>
  <si>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</si>
  <si>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</si>
  <si>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Total 2020</t>
  </si>
  <si>
    <t>Réalisé</t>
  </si>
  <si>
    <t>Il resterait à accepter un report de :</t>
  </si>
  <si>
    <t>OK règle "Airbus VSMPO" sur report 2021.</t>
  </si>
  <si>
    <t>Hors Jeu</t>
  </si>
  <si>
    <t>Visibilité ?</t>
  </si>
  <si>
    <t>Otto Fuchs (*)</t>
  </si>
  <si>
    <t>(*) dont 80 t 2019</t>
  </si>
  <si>
    <t>Demandes Clients Reports, Annulations et blocages</t>
  </si>
  <si>
    <t>à fin Juin</t>
  </si>
  <si>
    <t>De Juillet à Décembre</t>
  </si>
  <si>
    <t>A fin Juin</t>
  </si>
  <si>
    <t>Impact 2020 à date</t>
  </si>
  <si>
    <t>En cours expression</t>
  </si>
  <si>
    <t>Pas de visibilité</t>
  </si>
  <si>
    <t>Carnet Conbid Initial</t>
  </si>
  <si>
    <t>Réalisé à fin Avril</t>
  </si>
  <si>
    <t>Cumul 2020</t>
  </si>
  <si>
    <t>Visibilité au 11 mai</t>
  </si>
  <si>
    <t>Règle type "Airbus VSMPO"</t>
  </si>
  <si>
    <t>Consumer</t>
  </si>
  <si>
    <t>2020 Total Orders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</si>
  <si>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</si>
  <si>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</si>
  <si>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</si>
  <si>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</si>
  <si>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</si>
  <si>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</t>
  </si>
  <si>
    <t>Bohler</t>
  </si>
  <si>
    <t>A&amp;D</t>
  </si>
  <si>
    <t>Ordered and delivered by Avril</t>
  </si>
  <si>
    <t>Remaining deliveries planned May - Dec</t>
  </si>
  <si>
    <t>Demande report 2020</t>
  </si>
  <si>
    <t>Demande report 2021</t>
  </si>
  <si>
    <t>OK</t>
  </si>
  <si>
    <t>Ok</t>
  </si>
  <si>
    <t>(Plusieurs éléments)</t>
  </si>
  <si>
    <t>livré</t>
  </si>
  <si>
    <t>Réalisé au 30/5</t>
  </si>
  <si>
    <t>Réalisé au 31/5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</si>
</sst>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\ ##"/>
    <numFmt numFmtId="165" formatCode="0&quot; t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7" xfId="0" applyFont="1" applyBorder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/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5" xfId="0" applyBorder="1"/>
    <xf numFmtId="165" fontId="0" fillId="0" borderId="16" xfId="0" applyNumberFormat="1" applyBorder="1"/>
    <xf numFmtId="0" fontId="0" fillId="0" borderId="18" xfId="0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26" xfId="0" applyNumberFormat="1" applyBorder="1"/>
    <xf numFmtId="0" fontId="3" fillId="0" borderId="28" xfId="0" applyFont="1" applyBorder="1" applyAlignment="1">
      <alignment wrapText="1"/>
    </xf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0" fontId="0" fillId="0" borderId="12" xfId="0" applyBorder="1"/>
    <xf numFmtId="0" fontId="0" fillId="0" borderId="14" xfId="0" applyBorder="1"/>
    <xf numFmtId="9" fontId="0" fillId="0" borderId="16" xfId="1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20" xfId="0" applyFont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0" fillId="0" borderId="25" xfId="0" applyBorder="1"/>
    <xf numFmtId="0" fontId="0" fillId="0" borderId="33" xfId="0" applyBorder="1"/>
    <xf numFmtId="0" fontId="3" fillId="0" borderId="34" xfId="0" applyFont="1" applyBorder="1"/>
    <xf numFmtId="0" fontId="3" fillId="0" borderId="35" xfId="0" applyFont="1" applyBorder="1"/>
    <xf numFmtId="0" fontId="3" fillId="0" borderId="11" xfId="0" applyFont="1" applyBorder="1"/>
    <xf numFmtId="0" fontId="3" fillId="0" borderId="36" xfId="0" applyFont="1" applyBorder="1"/>
    <xf numFmtId="165" fontId="0" fillId="0" borderId="37" xfId="0" applyNumberFormat="1" applyBorder="1"/>
    <xf numFmtId="165" fontId="0" fillId="0" borderId="38" xfId="0" applyNumberFormat="1" applyBorder="1"/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2" xfId="0" applyBorder="1"/>
    <xf numFmtId="0" fontId="0" fillId="0" borderId="4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2" borderId="12" xfId="0" applyFill="1" applyBorder="1"/>
    <xf numFmtId="0" fontId="0" fillId="2" borderId="39" xfId="0" applyFill="1" applyBorder="1"/>
    <xf numFmtId="0" fontId="9" fillId="2" borderId="5" xfId="0" applyFont="1" applyFill="1" applyBorder="1"/>
    <xf numFmtId="0" fontId="0" fillId="2" borderId="40" xfId="0" applyFill="1" applyBorder="1"/>
    <xf numFmtId="0" fontId="9" fillId="2" borderId="4" xfId="0" applyFont="1" applyFill="1" applyBorder="1"/>
    <xf numFmtId="0" fontId="0" fillId="2" borderId="41" xfId="0" applyFill="1" applyBorder="1"/>
    <xf numFmtId="0" fontId="9" fillId="2" borderId="10" xfId="0" applyFont="1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9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8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9" fontId="0" fillId="0" borderId="27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60961</xdr:rowOff>
    </xdr:from>
    <xdr:ext cx="9286582" cy="178292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843AA0C-A967-4306-8667-FC25F20415E6}"/>
            </a:ext>
          </a:extLst>
        </xdr:cNvPr>
        <xdr:cNvSpPr/>
      </xdr:nvSpPr>
      <xdr:spPr>
        <a:xfrm>
          <a:off x="0" y="3307081"/>
          <a:ext cx="9286582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Données complétées par dernières demandes Otto Fuchs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3991.471542361112" createdVersion="6" refreshedVersion="6" minRefreshableVersion="3" recordCount="141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PLYMOUTH"/>
        <s v="PAMIERS"/>
        <s v="BOHLER"/>
        <s v="METTIS"/>
        <s v="LISI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600" maxValue="10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3">
        <s v="report"/>
        <s v="annulation"/>
        <s v="OK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SemiMixedTypes="0" containsNonDate="0" containsDate="1" containsString="0" minDate="2020-01-24T00:00:00" maxDate="2020-12-16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4"/>
        <n v="202003"/>
        <n v="202010"/>
        <n v="202001"/>
        <n v="202009"/>
        <n v="202006"/>
        <n v="202008"/>
        <n v="202011"/>
        <n v="202012"/>
        <n v="202002"/>
        <n v="202101" u="1"/>
        <n v="202103" u="1"/>
        <n v="201911" u="1"/>
      </sharedItems>
    </cacheField>
    <cacheField name="Nouvelle date" numFmtId="0">
      <sharedItems containsDate="1" containsBlank="1" containsMixedTypes="1" minDate="2020-05-22T00:00:00" maxDate="2021-07-02T00:00:00"/>
    </cacheField>
    <cacheField name="Année Mois Report" numFmtId="164">
      <sharedItems containsString="0" containsBlank="1" containsNumber="1" containsInteger="1" minValue="190001" maxValue="202110" count="19">
        <n v="202103"/>
        <n v="202106"/>
        <n v="202107"/>
        <m/>
        <n v="202007"/>
        <n v="202011"/>
        <n v="202006"/>
        <n v="202010"/>
        <n v="190001"/>
        <n v="202104"/>
        <n v="202101"/>
        <n v="202008"/>
        <n v="202005"/>
        <n v="202012"/>
        <n v="202009"/>
        <n v="202102"/>
        <n v="202108" u="1"/>
        <n v="202110" u="1"/>
        <n v="202105" u="1"/>
      </sharedItems>
    </cacheField>
    <cacheField name="Accepté_x000a_O/N" numFmtId="0">
      <sharedItems containsBlank="1"/>
    </cacheField>
    <cacheField name="Finalité" numFmtId="0">
      <sharedItems count="5">
        <s v="Conbid"/>
        <s v="Bombardier" u="1"/>
        <s v="MCC Trunnion" u="1"/>
        <s v="Autre" u="1"/>
        <s v="Airbus Autre" u="1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1"/>
    <s v="NON"/>
    <m/>
    <d v="2020-07-03T00:00:00"/>
    <x v="0"/>
    <s v="/"/>
    <x v="3"/>
    <m/>
    <x v="0"/>
    <x v="0"/>
    <m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2"/>
    <d v="2020-07-01T00:00:00"/>
    <x v="4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3"/>
    <d v="2020-07-01T00:00:00"/>
    <x v="4"/>
    <m/>
    <x v="0"/>
    <x v="0"/>
    <s v="4432 kg expédié en S 16/RESTE 2372 kg"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7-01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7-01T00:00:00"/>
    <x v="4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3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3"/>
    <s v="O"/>
    <x v="0"/>
    <x v="1"/>
    <s v="Accord XDE par mail"/>
  </r>
  <r>
    <s v="LKR"/>
    <n v="11002818"/>
    <s v=" PA26446"/>
    <x v="2"/>
    <n v="1"/>
    <s v="T0518LB180"/>
    <s v="TA6V STD DIA 180  UKAD"/>
    <n v="2750"/>
    <s v=" $32,00 "/>
    <s v=" $88 000,00 "/>
    <x v="0"/>
    <m/>
    <m/>
    <d v="2020-10-01T00:00:00"/>
    <x v="4"/>
    <d v="2020-11-26T00:00:00"/>
    <x v="5"/>
    <s v="O"/>
    <x v="0"/>
    <x v="1"/>
    <s v="Accord XDE par mail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5"/>
    <m/>
    <x v="3"/>
    <s v="O"/>
    <x v="0"/>
    <x v="1"/>
    <s v="Accord XDE par mai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3"/>
    <s v="O"/>
    <x v="0"/>
    <x v="1"/>
    <s v="Accord XDE par mail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6"/>
    <m/>
    <x v="3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3"/>
    <s v="O"/>
    <x v="0"/>
    <x v="1"/>
    <s v="Accord XDE par mail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6"/>
    <m/>
    <x v="3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4"/>
    <m/>
    <x v="3"/>
    <s v="O"/>
    <x v="0"/>
    <x v="1"/>
    <s v="Accord XDE par mail"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3"/>
    <s v="O"/>
    <x v="0"/>
    <x v="1"/>
    <s v="Accord XDE par mail"/>
  </r>
  <r>
    <s v="LKR"/>
    <n v="11002846"/>
    <s v="PA26433"/>
    <x v="2"/>
    <n v="1"/>
    <s v="T0600LB110"/>
    <s v="TA6V ELI UKAD DIA 110 MM"/>
    <n v="794"/>
    <s v=" $38,00 "/>
    <s v=" $30 172,00 "/>
    <x v="0"/>
    <m/>
    <m/>
    <d v="2020-03-25T00:00:00"/>
    <x v="3"/>
    <d v="2020-06-18T00:00:00"/>
    <x v="6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0"/>
    <m/>
    <m/>
    <d v="2020-07-09T00:00:00"/>
    <x v="0"/>
    <d v="2020-10-29T00:00:00"/>
    <x v="7"/>
    <s v="O"/>
    <x v="0"/>
    <x v="1"/>
    <s v="Accord XDE par mail"/>
  </r>
  <r>
    <s v="LKR"/>
    <n v="11002817"/>
    <s v="PA26445"/>
    <x v="2"/>
    <n v="1"/>
    <s v="T0518LB180"/>
    <s v="TA6V STD DIA 180  UKAD"/>
    <n v="2750"/>
    <s v=" $32,00 "/>
    <s v=" $88 000,00 "/>
    <x v="0"/>
    <m/>
    <m/>
    <d v="2020-09-10T00:00:00"/>
    <x v="6"/>
    <d v="2020-10-01T00:00:00"/>
    <x v="7"/>
    <s v="O"/>
    <x v="0"/>
    <x v="1"/>
    <s v="Accord XDE par mail"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3"/>
    <s v="O"/>
    <x v="0"/>
    <x v="1"/>
    <s v="Accord XDE par mail"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7"/>
    <m/>
    <x v="3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7"/>
    <m/>
    <x v="3"/>
    <s v="O"/>
    <x v="0"/>
    <x v="1"/>
    <s v="Accord XDE par mail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2"/>
    <m/>
    <x v="3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3"/>
    <m/>
    <x v="3"/>
    <s v="O"/>
    <x v="0"/>
    <x v="1"/>
    <s v="Accord XDE par mail"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3"/>
    <m/>
    <x v="3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2"/>
    <m/>
    <x v="3"/>
    <s v="O"/>
    <x v="0"/>
    <x v="1"/>
    <s v="Accord XDE par mail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4"/>
    <m/>
    <x v="3"/>
    <s v="O"/>
    <x v="0"/>
    <x v="1"/>
    <s v="Accord XDE par mail"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7"/>
    <m/>
    <x v="3"/>
    <s v="O"/>
    <x v="0"/>
    <x v="1"/>
    <s v="Accord XDE par mail"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3"/>
    <s v="O"/>
    <x v="0"/>
    <x v="1"/>
    <s v="Accord XDE par mail"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SBS"/>
    <n v="11002556"/>
    <n v="20594398"/>
    <x v="3"/>
    <n v="10"/>
    <s v="PF05S000060"/>
    <s v="L531 RD 152,40 mults 84,5 KG Conbid/UKAD"/>
    <n v="6000"/>
    <n v="34.6"/>
    <n v="380600"/>
    <x v="2"/>
    <m/>
    <m/>
    <d v="2020-06-09T00:00:00"/>
    <x v="7"/>
    <m/>
    <x v="8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6-09T00:00:00"/>
    <x v="7"/>
    <d v="2020-07-01T00:00:00"/>
    <x v="4"/>
    <m/>
    <x v="0"/>
    <x v="0"/>
    <m/>
  </r>
  <r>
    <s v="SBS"/>
    <n v="11002557"/>
    <n v="20594399"/>
    <x v="3"/>
    <n v="10"/>
    <s v="PF05S000060"/>
    <s v="L531 RD 152,40 mults 84,5 KG Conbid/UKAD"/>
    <n v="5500"/>
    <n v="34.6"/>
    <n v="190300"/>
    <x v="2"/>
    <m/>
    <m/>
    <d v="2020-08-07T00:00:00"/>
    <x v="8"/>
    <m/>
    <x v="8"/>
    <m/>
    <x v="0"/>
    <x v="0"/>
    <m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0-09-08T00:00:00"/>
    <x v="6"/>
    <d v="2021-04-09T00:00:00"/>
    <x v="9"/>
    <m/>
    <x v="0"/>
    <x v="0"/>
    <m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0-11-09T00:00:00"/>
    <x v="9"/>
    <d v="2021-04-16T00:00:00"/>
    <x v="9"/>
    <m/>
    <x v="0"/>
    <x v="0"/>
    <m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0-12-01T00:00:00"/>
    <x v="10"/>
    <d v="2021-04-23T00:00:00"/>
    <x v="9"/>
    <m/>
    <x v="0"/>
    <x v="0"/>
    <m/>
  </r>
  <r>
    <s v="SBS"/>
    <n v="11002549"/>
    <n v="20594391"/>
    <x v="3"/>
    <n v="10"/>
    <s v="PF05S000061"/>
    <s v="L531 RD 228,60 R/L Conbid/UKAD"/>
    <n v="3300"/>
    <n v="31"/>
    <n v="102300"/>
    <x v="2"/>
    <m/>
    <m/>
    <d v="2020-06-08T00:00:00"/>
    <x v="7"/>
    <m/>
    <x v="8"/>
    <m/>
    <x v="0"/>
    <x v="0"/>
    <m/>
  </r>
  <r>
    <s v="SBS"/>
    <n v="11003018"/>
    <n v="20600359"/>
    <x v="3"/>
    <n v="10"/>
    <s v="PF05S000061"/>
    <s v="L531 RD 228,60 R/L Conbid/UKAD"/>
    <n v="4000"/>
    <n v="31"/>
    <n v="124000"/>
    <x v="2"/>
    <m/>
    <m/>
    <d v="2020-06-08T00:00:00"/>
    <x v="7"/>
    <m/>
    <x v="8"/>
    <m/>
    <x v="0"/>
    <x v="0"/>
    <m/>
  </r>
  <r>
    <s v="SBS"/>
    <n v="11002550"/>
    <n v="20594392"/>
    <x v="3"/>
    <n v="10"/>
    <s v="PF05S000061"/>
    <s v="L531 RD 228,60 R/L Conbid/UKAD"/>
    <n v="3600"/>
    <n v="31"/>
    <n v="111600"/>
    <x v="2"/>
    <m/>
    <m/>
    <d v="2020-08-07T00:00:00"/>
    <x v="8"/>
    <m/>
    <x v="8"/>
    <m/>
    <x v="0"/>
    <x v="0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6"/>
    <d v="2021-03-09T00:00:00"/>
    <x v="0"/>
    <m/>
    <x v="0"/>
    <x v="0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9"/>
    <d v="2021-03-09T00:00:00"/>
    <x v="0"/>
    <m/>
    <x v="0"/>
    <x v="0"/>
    <m/>
  </r>
  <r>
    <s v="SBS"/>
    <n v="11002728"/>
    <n v="20597309"/>
    <x v="3"/>
    <n v="10"/>
    <s v="PF05S000065"/>
    <s v="L531 RD 127,00 R/L Conbid/UKAD"/>
    <n v="4500"/>
    <n v="35"/>
    <n v="157500"/>
    <x v="0"/>
    <m/>
    <m/>
    <d v="2020-11-09T00:00:00"/>
    <x v="9"/>
    <d v="2021-04-09T00:00:00"/>
    <x v="9"/>
    <m/>
    <x v="0"/>
    <x v="0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9"/>
    <d v="2021-01-13T00:00:00"/>
    <x v="10"/>
    <m/>
    <x v="0"/>
    <x v="0"/>
    <m/>
  </r>
  <r>
    <s v="SBS"/>
    <n v="11002732"/>
    <n v="20597258"/>
    <x v="3"/>
    <n v="10"/>
    <s v="PF05S000068"/>
    <s v="L531 RD 152,40 R/L Conbid/UKAD"/>
    <n v="1200"/>
    <n v="32"/>
    <n v="38400"/>
    <x v="0"/>
    <m/>
    <m/>
    <d v="2020-07-10T00:00:00"/>
    <x v="0"/>
    <d v="2020-08-07T00:00:00"/>
    <x v="11"/>
    <m/>
    <x v="0"/>
    <x v="0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9"/>
    <d v="2021-04-09T00:00:00"/>
    <x v="9"/>
    <m/>
    <x v="0"/>
    <x v="0"/>
    <m/>
  </r>
  <r>
    <s v="SBS"/>
    <n v="11002637"/>
    <n v="20594401"/>
    <x v="3"/>
    <n v="10"/>
    <s v="PF05B000103"/>
    <s v="L531 RD 300,00 R/L Conbid/UKAD"/>
    <n v="3112"/>
    <n v="30.5"/>
    <n v="94916"/>
    <x v="0"/>
    <m/>
    <m/>
    <d v="2020-09-09T00:00:00"/>
    <x v="6"/>
    <d v="2021-04-09T00:00:00"/>
    <x v="9"/>
    <m/>
    <x v="0"/>
    <x v="0"/>
    <m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6"/>
    <m/>
    <x v="0"/>
    <x v="0"/>
    <m/>
  </r>
  <r>
    <s v="SBS"/>
    <n v="11002730"/>
    <n v="20597311"/>
    <x v="3"/>
    <n v="10"/>
    <s v="PF05S000067"/>
    <s v="L531 RD 170,00 R/L Conbid/UKAD"/>
    <n v="4800"/>
    <n v="32"/>
    <n v="153600"/>
    <x v="0"/>
    <m/>
    <m/>
    <d v="2020-10-07T00:00:00"/>
    <x v="4"/>
    <d v="2021-04-09T00:00:00"/>
    <x v="9"/>
    <m/>
    <x v="0"/>
    <x v="0"/>
    <m/>
  </r>
  <r>
    <s v="SBS"/>
    <n v="11002731"/>
    <n v="20597312"/>
    <x v="3"/>
    <n v="10"/>
    <s v="PF05S000067"/>
    <s v="L531 RD 170,00 R/L Conbid/UKAD"/>
    <n v="2700"/>
    <n v="32"/>
    <n v="86400"/>
    <x v="0"/>
    <m/>
    <m/>
    <d v="2020-11-09T00:00:00"/>
    <x v="9"/>
    <d v="2021-04-16T00:00:00"/>
    <x v="9"/>
    <m/>
    <x v="0"/>
    <x v="0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2"/>
    <m/>
    <m/>
    <d v="2020-08-07T00:00:00"/>
    <x v="8"/>
    <m/>
    <x v="8"/>
    <m/>
    <x v="0"/>
    <x v="0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0-11-09T00:00:00"/>
    <x v="9"/>
    <d v="2021-04-16T00:00:00"/>
    <x v="9"/>
    <m/>
    <x v="0"/>
    <x v="0"/>
    <m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0-09-11T00:00:00"/>
    <x v="6"/>
    <d v="2021-04-09T00:00:00"/>
    <x v="9"/>
    <m/>
    <x v="0"/>
    <x v="0"/>
    <m/>
  </r>
  <r>
    <s v="SBS"/>
    <n v="11002570"/>
    <n v="20594411"/>
    <x v="3"/>
    <n v="10"/>
    <s v="PF05B000102"/>
    <s v="L531 RD 254,00 mults 207,5 KG Conbid/UKA"/>
    <n v="2075"/>
    <n v="32.33"/>
    <n v="67084.75"/>
    <x v="2"/>
    <m/>
    <m/>
    <d v="2020-06-05T00:00:00"/>
    <x v="7"/>
    <m/>
    <x v="8"/>
    <m/>
    <x v="0"/>
    <x v="0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6"/>
    <d v="2021-03-02T00:00:00"/>
    <x v="0"/>
    <m/>
    <x v="0"/>
    <x v="0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9"/>
    <d v="2021-03-19T00:00:00"/>
    <x v="0"/>
    <m/>
    <x v="0"/>
    <x v="0"/>
    <m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0-12-15T00:00:00"/>
    <x v="10"/>
    <d v="2021-04-16T00:00:00"/>
    <x v="9"/>
    <m/>
    <x v="0"/>
    <x v="0"/>
    <m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0-12-15T00:00:00"/>
    <x v="10"/>
    <d v="2021-04-09T00:00:00"/>
    <x v="9"/>
    <m/>
    <x v="0"/>
    <x v="0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2"/>
    <m/>
    <x v="3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3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7"/>
    <m/>
    <x v="3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3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6"/>
    <m/>
    <x v="3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4"/>
    <m/>
    <x v="3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9"/>
    <m/>
    <x v="3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0"/>
    <m/>
    <x v="3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2"/>
    <m/>
    <x v="3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3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4"/>
    <m/>
    <x v="3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1"/>
    <m/>
    <x v="3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2"/>
    <m/>
    <x v="3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7"/>
    <m/>
    <x v="3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8"/>
    <m/>
    <x v="3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4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6-01T00:00:00"/>
    <x v="7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7-01T00:00:00"/>
    <x v="0"/>
    <m/>
    <x v="3"/>
    <m/>
    <x v="0"/>
    <x v="0"/>
    <m/>
  </r>
  <r>
    <m/>
    <m/>
    <m/>
    <x v="2"/>
    <m/>
    <s v="T0517LB330"/>
    <s v="TA6V STD DIA 330 UKAD BETA"/>
    <n v="5500"/>
    <m/>
    <m/>
    <x v="1"/>
    <m/>
    <m/>
    <d v="2020-05-01T00:00:00"/>
    <x v="1"/>
    <m/>
    <x v="3"/>
    <m/>
    <x v="0"/>
    <x v="0"/>
    <m/>
  </r>
  <r>
    <m/>
    <m/>
    <m/>
    <x v="2"/>
    <m/>
    <s v="T0518LB125"/>
    <m/>
    <n v="2750"/>
    <m/>
    <m/>
    <x v="1"/>
    <m/>
    <m/>
    <d v="2020-09-01T00:00:00"/>
    <x v="6"/>
    <m/>
    <x v="3"/>
    <m/>
    <x v="0"/>
    <x v="0"/>
    <m/>
  </r>
  <r>
    <m/>
    <m/>
    <m/>
    <x v="2"/>
    <m/>
    <s v="T0518LB140"/>
    <m/>
    <n v="9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2750"/>
    <m/>
    <m/>
    <x v="1"/>
    <m/>
    <m/>
    <d v="2020-11-01T00:00:00"/>
    <x v="9"/>
    <m/>
    <x v="3"/>
    <m/>
    <x v="0"/>
    <x v="0"/>
    <m/>
  </r>
  <r>
    <m/>
    <m/>
    <m/>
    <x v="2"/>
    <m/>
    <s v="T0500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9-01T00:00:00"/>
    <x v="6"/>
    <m/>
    <x v="3"/>
    <m/>
    <x v="0"/>
    <x v="0"/>
    <m/>
  </r>
  <r>
    <m/>
    <m/>
    <m/>
    <x v="2"/>
    <m/>
    <s v="T0518LB20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05-01T00:00:00"/>
    <x v="1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7-01T00:00:00"/>
    <x v="0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7-01T00:00:00"/>
    <x v="0"/>
    <m/>
    <x v="3"/>
    <m/>
    <x v="0"/>
    <x v="0"/>
    <m/>
  </r>
  <r>
    <m/>
    <m/>
    <m/>
    <x v="2"/>
    <m/>
    <s v="T0518LB330"/>
    <m/>
    <n v="5500"/>
    <m/>
    <m/>
    <x v="1"/>
    <m/>
    <m/>
    <d v="2020-09-01T00:00:00"/>
    <x v="6"/>
    <m/>
    <x v="3"/>
    <m/>
    <x v="0"/>
    <x v="0"/>
    <m/>
  </r>
  <r>
    <m/>
    <m/>
    <m/>
    <x v="2"/>
    <m/>
    <s v="T0600LB110"/>
    <m/>
    <n v="79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n v="470455"/>
    <x v="5"/>
    <n v="30"/>
    <s v="PF05S000073"/>
    <s v="ROND Ø130 POUR FDB"/>
    <n v="2500"/>
    <m/>
    <n v="11002617"/>
    <x v="0"/>
    <n v="2500"/>
    <m/>
    <d v="2020-01-24T00:00:00"/>
    <x v="5"/>
    <d v="2020-05-22T00:00:00"/>
    <x v="12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0"/>
    <n v="2500"/>
    <m/>
    <d v="2020-03-06T00:00:00"/>
    <x v="3"/>
    <d v="2020-05-22T00:00:00"/>
    <x v="12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0"/>
    <n v="2500"/>
    <m/>
    <d v="2020-03-06T00:00:00"/>
    <x v="3"/>
    <d v="2020-05-29T00:00:00"/>
    <x v="12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2"/>
    <d v="2020-06-29T00:00:00"/>
    <x v="6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4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7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8"/>
    <d v="2020-10-26T00:00:00"/>
    <x v="7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8"/>
    <d v="2020-10-26T00:00:00"/>
    <x v="7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6"/>
    <d v="2020-11-23T00:00:00"/>
    <x v="5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4"/>
    <d v="2020-12-14T00:00:00"/>
    <x v="13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2"/>
    <d v="2020-06-10T00:00:00"/>
    <x v="6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0-07-01T00:00:00"/>
    <x v="4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7"/>
    <d v="2020-09-10T00:00:00"/>
    <x v="14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8"/>
    <d v="2020-10-26T00:00:00"/>
    <x v="7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4"/>
    <d v="2020-11-30T00:00:00"/>
    <x v="5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9"/>
    <d v="2021-01-01T00:00:00"/>
    <x v="10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0"/>
    <d v="2021-02-08T00:00:00"/>
    <x v="15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2"/>
    <d v="2020-07-09T00:00:00"/>
    <x v="4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7"/>
    <d v="2020-09-02T00:00:00"/>
    <x v="1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8"/>
    <d v="2020-11-18T00:00:00"/>
    <x v="5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4"/>
    <d v="2020-12-18T00:00:00"/>
    <x v="13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9"/>
    <d v="2021-01-28T00:00:00"/>
    <x v="10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0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0"/>
    <n v="2000"/>
    <m/>
    <d v="2020-04-27T00:00:00"/>
    <x v="2"/>
    <d v="2020-06-24T00:00:00"/>
    <x v="6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0"/>
    <n v="4400"/>
    <m/>
    <d v="2020-05-04T00:00:00"/>
    <x v="1"/>
    <d v="2020-06-24T00:00:00"/>
    <x v="6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4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8"/>
    <d v="2020-09-24T00:00:00"/>
    <x v="1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6"/>
    <d v="2020-11-13T00:00:00"/>
    <x v="5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9"/>
    <d v="2021-01-11T00:00:00"/>
    <x v="10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3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showAll="0"/>
    <pivotField showAll="0"/>
  </pivotFields>
  <rowFields count="1">
    <field x="1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8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8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8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I31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4">
        <item x="1"/>
        <item x="0"/>
        <item h="1" x="2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x="8"/>
        <item x="12"/>
        <item x="6"/>
        <item x="4"/>
        <item x="11"/>
        <item x="14"/>
        <item x="7"/>
        <item x="5"/>
        <item x="13"/>
        <item x="10"/>
        <item x="15"/>
        <item x="0"/>
        <item x="9"/>
        <item m="1" x="18"/>
        <item x="1"/>
        <item x="2"/>
        <item m="1" x="16"/>
        <item m="1" x="17"/>
        <item x="3"/>
        <item t="default"/>
      </items>
    </pivotField>
    <pivotField showAll="0"/>
    <pivotField axis="axisPage" showAll="0">
      <items count="6">
        <item m="1" x="4"/>
        <item m="1" x="3"/>
        <item x="0"/>
        <item m="1" x="1"/>
        <item m="1" x="2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7">
    <i>
      <x v="2"/>
    </i>
    <i>
      <x v="3"/>
    </i>
    <i>
      <x v="4"/>
    </i>
    <i>
      <x v="9"/>
    </i>
    <i>
      <x v="11"/>
    </i>
    <i>
      <x v="12"/>
    </i>
    <i t="grand">
      <x/>
    </i>
  </rowItems>
  <colFields count="1">
    <field x="14"/>
  </colFields>
  <colItems count="8"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42"/>
  <sheetViews>
    <sheetView topLeftCell="E1" zoomScaleNormal="100" workbookViewId="0">
      <pane ySplit="1" topLeftCell="A123" activePane="bottomLeft" state="frozen"/>
      <selection pane="bottomLeft" activeCell="K46" sqref="K46"/>
    </sheetView>
  </sheetViews>
  <sheetFormatPr baseColWidth="10" defaultColWidth="10.88671875" defaultRowHeight="13.8" x14ac:dyDescent="0.3"/>
  <cols>
    <col min="1" max="1" width="7.6640625" style="19" customWidth="1"/>
    <col min="2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3" width="10.88671875" style="1"/>
    <col min="14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1" s="2" customFormat="1" ht="41.4" x14ac:dyDescent="0.3">
      <c r="A1" s="1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148</v>
      </c>
      <c r="P1" s="15" t="s">
        <v>14</v>
      </c>
      <c r="Q1" s="2" t="s">
        <v>149</v>
      </c>
      <c r="R1" s="2" t="s">
        <v>15</v>
      </c>
      <c r="S1" s="2" t="s">
        <v>152</v>
      </c>
      <c r="T1" s="2" t="s">
        <v>173</v>
      </c>
      <c r="U1" s="2" t="s">
        <v>16</v>
      </c>
    </row>
    <row r="2" spans="1:21" hidden="1" x14ac:dyDescent="0.3">
      <c r="A2" s="17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41">
        <v>44013</v>
      </c>
      <c r="O2" s="42">
        <f t="shared" ref="O2:O10" si="0">YEAR(N2)*100+MONTH(N2)</f>
        <v>202007</v>
      </c>
      <c r="P2" s="15">
        <v>44256</v>
      </c>
      <c r="Q2" s="42">
        <f t="shared" ref="Q2:Q6" si="1">YEAR(P2)*100+MONTH(P2)</f>
        <v>202103</v>
      </c>
      <c r="R2" s="5"/>
      <c r="S2" s="21" t="s">
        <v>130</v>
      </c>
      <c r="T2" s="21"/>
    </row>
    <row r="3" spans="1:21" hidden="1" x14ac:dyDescent="0.3">
      <c r="A3" s="17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6" si="2">H3*I3</f>
        <v>174979.5</v>
      </c>
      <c r="K3" s="7" t="s">
        <v>21</v>
      </c>
      <c r="L3" s="7" t="s">
        <v>22</v>
      </c>
      <c r="M3" s="7"/>
      <c r="N3" s="41">
        <v>43952</v>
      </c>
      <c r="O3" s="42">
        <f t="shared" si="0"/>
        <v>202005</v>
      </c>
      <c r="P3" s="15">
        <v>44348</v>
      </c>
      <c r="Q3" s="42">
        <f t="shared" si="1"/>
        <v>202106</v>
      </c>
      <c r="R3" s="5"/>
      <c r="S3" s="21" t="s">
        <v>130</v>
      </c>
      <c r="T3" s="21"/>
    </row>
    <row r="4" spans="1:21" hidden="1" x14ac:dyDescent="0.3">
      <c r="A4" s="17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41">
        <v>44013</v>
      </c>
      <c r="O4" s="42">
        <f t="shared" si="0"/>
        <v>202007</v>
      </c>
      <c r="P4" s="15">
        <v>44348</v>
      </c>
      <c r="Q4" s="42">
        <f t="shared" si="1"/>
        <v>202106</v>
      </c>
      <c r="R4" s="5"/>
      <c r="S4" s="21" t="s">
        <v>130</v>
      </c>
      <c r="T4" s="21"/>
    </row>
    <row r="5" spans="1:21" hidden="1" x14ac:dyDescent="0.3">
      <c r="A5" s="17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41">
        <v>44013</v>
      </c>
      <c r="O5" s="42">
        <f t="shared" si="0"/>
        <v>202007</v>
      </c>
      <c r="P5" s="15">
        <v>44378</v>
      </c>
      <c r="Q5" s="42">
        <f t="shared" si="1"/>
        <v>202107</v>
      </c>
      <c r="R5" s="5"/>
      <c r="S5" s="21" t="s">
        <v>130</v>
      </c>
      <c r="T5" s="21"/>
    </row>
    <row r="6" spans="1:21" hidden="1" x14ac:dyDescent="0.3">
      <c r="A6" s="17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41">
        <v>44013</v>
      </c>
      <c r="O6" s="42">
        <f t="shared" si="0"/>
        <v>202007</v>
      </c>
      <c r="P6" s="15">
        <v>44348</v>
      </c>
      <c r="Q6" s="42">
        <f t="shared" si="1"/>
        <v>202106</v>
      </c>
      <c r="R6" s="5"/>
      <c r="S6" s="21" t="s">
        <v>130</v>
      </c>
      <c r="T6" s="21"/>
    </row>
    <row r="7" spans="1:21" hidden="1" x14ac:dyDescent="0.3">
      <c r="A7" s="17" t="s">
        <v>17</v>
      </c>
      <c r="B7" s="5">
        <v>11002926</v>
      </c>
      <c r="C7" s="5" t="s">
        <v>27</v>
      </c>
      <c r="D7" s="5" t="s">
        <v>28</v>
      </c>
      <c r="E7" s="5">
        <v>10</v>
      </c>
      <c r="F7" s="5" t="s">
        <v>29</v>
      </c>
      <c r="G7" s="5" t="s">
        <v>30</v>
      </c>
      <c r="H7" s="7">
        <v>6804</v>
      </c>
      <c r="I7" s="7">
        <v>31</v>
      </c>
      <c r="J7" s="7">
        <f t="shared" ref="J7:J11" si="3">H7*I7</f>
        <v>210924</v>
      </c>
      <c r="K7" s="14" t="s">
        <v>38</v>
      </c>
      <c r="L7" s="7" t="s">
        <v>22</v>
      </c>
      <c r="M7" s="7"/>
      <c r="N7" s="8">
        <v>44015</v>
      </c>
      <c r="O7" s="42">
        <f>YEAR(N7)*100+MONTH(N7)</f>
        <v>202007</v>
      </c>
      <c r="P7" s="15" t="s">
        <v>31</v>
      </c>
      <c r="Q7" s="42"/>
      <c r="R7" s="5"/>
      <c r="S7" s="21" t="s">
        <v>130</v>
      </c>
      <c r="T7" s="21"/>
    </row>
    <row r="8" spans="1:21" hidden="1" x14ac:dyDescent="0.3">
      <c r="A8" s="17" t="s">
        <v>17</v>
      </c>
      <c r="B8" s="13">
        <v>11002744</v>
      </c>
      <c r="C8" s="13">
        <v>8669</v>
      </c>
      <c r="D8" s="5" t="s">
        <v>28</v>
      </c>
      <c r="E8" s="13">
        <v>10</v>
      </c>
      <c r="F8" s="13" t="s">
        <v>32</v>
      </c>
      <c r="G8" s="13" t="s">
        <v>33</v>
      </c>
      <c r="H8" s="14">
        <v>9980</v>
      </c>
      <c r="I8" s="14">
        <v>31</v>
      </c>
      <c r="J8" s="7">
        <f t="shared" si="3"/>
        <v>309380</v>
      </c>
      <c r="K8" s="7" t="s">
        <v>21</v>
      </c>
      <c r="L8" s="7" t="s">
        <v>34</v>
      </c>
      <c r="M8" s="14"/>
      <c r="N8" s="15">
        <v>43951</v>
      </c>
      <c r="O8" s="42">
        <f t="shared" si="0"/>
        <v>202004</v>
      </c>
      <c r="P8" s="15">
        <v>44013</v>
      </c>
      <c r="Q8" s="42">
        <f t="shared" ref="Q8:Q11" si="4">YEAR(P8)*100+MONTH(P8)</f>
        <v>202007</v>
      </c>
      <c r="R8" s="13"/>
      <c r="S8" s="21" t="s">
        <v>130</v>
      </c>
      <c r="T8" s="21"/>
    </row>
    <row r="9" spans="1:21" hidden="1" x14ac:dyDescent="0.3">
      <c r="A9" s="17" t="s">
        <v>17</v>
      </c>
      <c r="B9" s="13">
        <v>11002905</v>
      </c>
      <c r="C9" s="13">
        <v>8851</v>
      </c>
      <c r="D9" s="5" t="s">
        <v>28</v>
      </c>
      <c r="E9" s="13">
        <v>10</v>
      </c>
      <c r="F9" s="13" t="s">
        <v>35</v>
      </c>
      <c r="G9" s="13" t="s">
        <v>36</v>
      </c>
      <c r="H9" s="14">
        <v>2372</v>
      </c>
      <c r="I9" s="14">
        <v>31</v>
      </c>
      <c r="J9" s="7">
        <f t="shared" si="3"/>
        <v>73532</v>
      </c>
      <c r="K9" s="7" t="s">
        <v>21</v>
      </c>
      <c r="L9" s="7" t="s">
        <v>34</v>
      </c>
      <c r="M9" s="14"/>
      <c r="N9" s="15">
        <v>43903</v>
      </c>
      <c r="O9" s="42">
        <f t="shared" si="0"/>
        <v>202003</v>
      </c>
      <c r="P9" s="15">
        <v>44013</v>
      </c>
      <c r="Q9" s="42">
        <f t="shared" si="4"/>
        <v>202007</v>
      </c>
      <c r="R9" s="13"/>
      <c r="S9" s="21" t="s">
        <v>130</v>
      </c>
      <c r="T9" s="21"/>
      <c r="U9" s="1" t="s">
        <v>37</v>
      </c>
    </row>
    <row r="10" spans="1:21" hidden="1" x14ac:dyDescent="0.3">
      <c r="A10" s="17" t="s">
        <v>17</v>
      </c>
      <c r="B10" s="13">
        <v>11002907</v>
      </c>
      <c r="C10" s="13">
        <v>8856</v>
      </c>
      <c r="D10" s="5" t="s">
        <v>28</v>
      </c>
      <c r="E10" s="13">
        <v>10</v>
      </c>
      <c r="F10" s="13" t="s">
        <v>35</v>
      </c>
      <c r="G10" s="13" t="s">
        <v>36</v>
      </c>
      <c r="H10" s="14">
        <v>2722</v>
      </c>
      <c r="I10" s="14">
        <v>31</v>
      </c>
      <c r="J10" s="7">
        <f t="shared" si="3"/>
        <v>84382</v>
      </c>
      <c r="K10" s="7" t="s">
        <v>21</v>
      </c>
      <c r="L10" s="7" t="s">
        <v>34</v>
      </c>
      <c r="M10" s="14"/>
      <c r="N10" s="15">
        <v>43956</v>
      </c>
      <c r="O10" s="42">
        <f t="shared" si="0"/>
        <v>202005</v>
      </c>
      <c r="P10" s="15">
        <v>44013</v>
      </c>
      <c r="Q10" s="42">
        <f t="shared" si="4"/>
        <v>202007</v>
      </c>
      <c r="R10" s="13"/>
      <c r="S10" s="21" t="s">
        <v>130</v>
      </c>
      <c r="T10" s="21"/>
    </row>
    <row r="11" spans="1:21" hidden="1" x14ac:dyDescent="0.3">
      <c r="A11" s="17" t="s">
        <v>17</v>
      </c>
      <c r="B11" s="13">
        <v>11002927</v>
      </c>
      <c r="C11" s="13">
        <v>8900</v>
      </c>
      <c r="D11" s="5" t="s">
        <v>28</v>
      </c>
      <c r="E11" s="13">
        <v>10</v>
      </c>
      <c r="F11" s="13" t="s">
        <v>29</v>
      </c>
      <c r="G11" s="13" t="s">
        <v>30</v>
      </c>
      <c r="H11" s="14">
        <v>4536</v>
      </c>
      <c r="I11" s="14">
        <v>31</v>
      </c>
      <c r="J11" s="7">
        <f t="shared" si="3"/>
        <v>140616</v>
      </c>
      <c r="K11" s="7" t="s">
        <v>21</v>
      </c>
      <c r="L11" s="7" t="s">
        <v>34</v>
      </c>
      <c r="M11" s="14"/>
      <c r="N11" s="15">
        <v>43958</v>
      </c>
      <c r="O11" s="42">
        <f t="shared" ref="O11:O64" si="5">YEAR(N11)*100+MONTH(N11)</f>
        <v>202005</v>
      </c>
      <c r="P11" s="15">
        <v>44013</v>
      </c>
      <c r="Q11" s="42">
        <f t="shared" si="4"/>
        <v>202007</v>
      </c>
      <c r="R11" s="13"/>
      <c r="S11" s="21" t="s">
        <v>130</v>
      </c>
      <c r="T11" s="21"/>
    </row>
    <row r="12" spans="1:21" hidden="1" x14ac:dyDescent="0.3">
      <c r="A12" s="17" t="s">
        <v>39</v>
      </c>
      <c r="B12" s="5">
        <v>11002605</v>
      </c>
      <c r="C12" s="5" t="s">
        <v>58</v>
      </c>
      <c r="D12" s="5" t="s">
        <v>40</v>
      </c>
      <c r="E12" s="5">
        <v>1</v>
      </c>
      <c r="F12" s="4" t="s">
        <v>44</v>
      </c>
      <c r="G12" s="4" t="s">
        <v>45</v>
      </c>
      <c r="H12" s="6">
        <v>3744</v>
      </c>
      <c r="I12" s="6" t="s">
        <v>46</v>
      </c>
      <c r="J12" s="6" t="s">
        <v>47</v>
      </c>
      <c r="K12" s="14" t="s">
        <v>38</v>
      </c>
      <c r="L12" s="7"/>
      <c r="M12" s="7"/>
      <c r="N12" s="8">
        <v>43965</v>
      </c>
      <c r="O12" s="42">
        <f t="shared" si="5"/>
        <v>202005</v>
      </c>
      <c r="P12" s="4"/>
      <c r="Q12" s="42"/>
      <c r="R12" s="5" t="s">
        <v>41</v>
      </c>
      <c r="S12" s="21" t="s">
        <v>130</v>
      </c>
      <c r="T12" s="21" t="s">
        <v>174</v>
      </c>
      <c r="U12" s="4" t="s">
        <v>42</v>
      </c>
    </row>
    <row r="13" spans="1:21" hidden="1" x14ac:dyDescent="0.3">
      <c r="A13" s="17" t="s">
        <v>39</v>
      </c>
      <c r="B13" s="5">
        <v>11002952</v>
      </c>
      <c r="C13" s="5" t="s">
        <v>66</v>
      </c>
      <c r="D13" s="5" t="s">
        <v>40</v>
      </c>
      <c r="E13" s="5">
        <v>1</v>
      </c>
      <c r="F13" s="4" t="s">
        <v>44</v>
      </c>
      <c r="G13" s="4" t="s">
        <v>45</v>
      </c>
      <c r="H13" s="6">
        <v>3744</v>
      </c>
      <c r="I13" s="6" t="s">
        <v>46</v>
      </c>
      <c r="J13" s="6" t="s">
        <v>47</v>
      </c>
      <c r="K13" s="14" t="s">
        <v>38</v>
      </c>
      <c r="L13" s="7"/>
      <c r="M13" s="7"/>
      <c r="N13" s="8">
        <v>44021</v>
      </c>
      <c r="O13" s="42">
        <f t="shared" si="5"/>
        <v>202007</v>
      </c>
      <c r="P13" s="4"/>
      <c r="Q13" s="42"/>
      <c r="R13" s="5" t="s">
        <v>41</v>
      </c>
      <c r="S13" s="21" t="s">
        <v>130</v>
      </c>
      <c r="T13" s="21" t="s">
        <v>174</v>
      </c>
      <c r="U13" s="4" t="s">
        <v>42</v>
      </c>
    </row>
    <row r="14" spans="1:21" hidden="1" x14ac:dyDescent="0.3">
      <c r="A14" s="17" t="s">
        <v>39</v>
      </c>
      <c r="B14" s="5">
        <v>11002818</v>
      </c>
      <c r="C14" s="5" t="s">
        <v>88</v>
      </c>
      <c r="D14" s="5" t="s">
        <v>40</v>
      </c>
      <c r="E14" s="5">
        <v>1</v>
      </c>
      <c r="F14" s="4" t="s">
        <v>83</v>
      </c>
      <c r="G14" s="4" t="s">
        <v>84</v>
      </c>
      <c r="H14" s="4">
        <v>2750</v>
      </c>
      <c r="I14" s="4" t="s">
        <v>85</v>
      </c>
      <c r="J14" s="4" t="s">
        <v>86</v>
      </c>
      <c r="K14" s="7" t="s">
        <v>21</v>
      </c>
      <c r="L14" s="7"/>
      <c r="M14" s="7"/>
      <c r="N14" s="8">
        <v>44105</v>
      </c>
      <c r="O14" s="42">
        <f t="shared" si="5"/>
        <v>202010</v>
      </c>
      <c r="P14" s="8">
        <v>44161</v>
      </c>
      <c r="Q14" s="42">
        <f t="shared" ref="Q14" si="6">YEAR(P14)*100+MONTH(P14)</f>
        <v>202011</v>
      </c>
      <c r="R14" s="5" t="s">
        <v>41</v>
      </c>
      <c r="S14" s="21" t="s">
        <v>130</v>
      </c>
      <c r="T14" s="21" t="s">
        <v>174</v>
      </c>
      <c r="U14" s="4" t="s">
        <v>42</v>
      </c>
    </row>
    <row r="15" spans="1:21" hidden="1" x14ac:dyDescent="0.3">
      <c r="A15" s="17" t="s">
        <v>39</v>
      </c>
      <c r="B15" s="5">
        <v>11002922</v>
      </c>
      <c r="C15" s="5" t="s">
        <v>81</v>
      </c>
      <c r="D15" s="5" t="s">
        <v>40</v>
      </c>
      <c r="E15" s="5">
        <v>1</v>
      </c>
      <c r="F15" s="4" t="s">
        <v>44</v>
      </c>
      <c r="G15" s="4" t="s">
        <v>45</v>
      </c>
      <c r="H15" s="4">
        <v>3744</v>
      </c>
      <c r="I15" s="4" t="s">
        <v>46</v>
      </c>
      <c r="J15" s="4" t="s">
        <v>47</v>
      </c>
      <c r="K15" s="14" t="s">
        <v>38</v>
      </c>
      <c r="L15" s="5"/>
      <c r="M15" s="5"/>
      <c r="N15" s="8">
        <v>43860</v>
      </c>
      <c r="O15" s="42">
        <f t="shared" si="5"/>
        <v>202001</v>
      </c>
      <c r="P15" s="4"/>
      <c r="Q15" s="42"/>
      <c r="R15" s="5" t="s">
        <v>41</v>
      </c>
      <c r="S15" s="21" t="s">
        <v>130</v>
      </c>
      <c r="T15" s="21" t="s">
        <v>174</v>
      </c>
      <c r="U15" s="4" t="s">
        <v>42</v>
      </c>
    </row>
    <row r="16" spans="1:21" hidden="1" x14ac:dyDescent="0.3">
      <c r="A16" s="17" t="s">
        <v>39</v>
      </c>
      <c r="B16" s="5">
        <v>11002949</v>
      </c>
      <c r="C16" s="5" t="s">
        <v>62</v>
      </c>
      <c r="D16" s="5" t="s">
        <v>40</v>
      </c>
      <c r="E16" s="5">
        <v>1</v>
      </c>
      <c r="F16" s="4" t="s">
        <v>63</v>
      </c>
      <c r="G16" s="4" t="s">
        <v>64</v>
      </c>
      <c r="H16" s="6">
        <v>5500</v>
      </c>
      <c r="I16" s="6" t="s">
        <v>46</v>
      </c>
      <c r="J16" s="6" t="s">
        <v>52</v>
      </c>
      <c r="K16" s="14" t="s">
        <v>38</v>
      </c>
      <c r="L16" s="7"/>
      <c r="M16" s="7"/>
      <c r="N16" s="8">
        <v>44014</v>
      </c>
      <c r="O16" s="42">
        <f t="shared" si="5"/>
        <v>202007</v>
      </c>
      <c r="P16" s="4"/>
      <c r="Q16" s="42"/>
      <c r="R16" s="5" t="s">
        <v>41</v>
      </c>
      <c r="S16" s="21" t="s">
        <v>130</v>
      </c>
      <c r="T16" s="21" t="s">
        <v>174</v>
      </c>
      <c r="U16" s="4" t="s">
        <v>42</v>
      </c>
    </row>
    <row r="17" spans="1:21" hidden="1" x14ac:dyDescent="0.3">
      <c r="A17" s="17" t="s">
        <v>39</v>
      </c>
      <c r="B17" s="5">
        <v>11002952</v>
      </c>
      <c r="C17" s="5" t="s">
        <v>74</v>
      </c>
      <c r="D17" s="5" t="s">
        <v>40</v>
      </c>
      <c r="E17" s="5">
        <v>1</v>
      </c>
      <c r="F17" s="4" t="s">
        <v>50</v>
      </c>
      <c r="G17" s="4" t="s">
        <v>51</v>
      </c>
      <c r="H17" s="4">
        <v>5500</v>
      </c>
      <c r="I17" s="4" t="s">
        <v>46</v>
      </c>
      <c r="J17" s="4" t="s">
        <v>52</v>
      </c>
      <c r="K17" s="14" t="s">
        <v>38</v>
      </c>
      <c r="L17" s="5"/>
      <c r="M17" s="5"/>
      <c r="N17" s="8">
        <v>44098</v>
      </c>
      <c r="O17" s="42">
        <f t="shared" si="5"/>
        <v>202009</v>
      </c>
      <c r="P17" s="4"/>
      <c r="Q17" s="42"/>
      <c r="R17" s="5" t="s">
        <v>41</v>
      </c>
      <c r="S17" s="21" t="s">
        <v>130</v>
      </c>
      <c r="T17" s="21" t="s">
        <v>174</v>
      </c>
      <c r="U17" s="4" t="s">
        <v>42</v>
      </c>
    </row>
    <row r="18" spans="1:21" hidden="1" x14ac:dyDescent="0.3">
      <c r="A18" s="17" t="s">
        <v>39</v>
      </c>
      <c r="B18" s="5">
        <v>11002953</v>
      </c>
      <c r="C18" s="5" t="s">
        <v>65</v>
      </c>
      <c r="D18" s="5" t="s">
        <v>40</v>
      </c>
      <c r="E18" s="5">
        <v>1</v>
      </c>
      <c r="F18" s="4" t="s">
        <v>50</v>
      </c>
      <c r="G18" s="4" t="s">
        <v>51</v>
      </c>
      <c r="H18" s="6">
        <v>5500</v>
      </c>
      <c r="I18" s="6" t="s">
        <v>46</v>
      </c>
      <c r="J18" s="6" t="s">
        <v>52</v>
      </c>
      <c r="K18" s="14" t="s">
        <v>38</v>
      </c>
      <c r="L18" s="7"/>
      <c r="M18" s="7"/>
      <c r="N18" s="8">
        <v>44021</v>
      </c>
      <c r="O18" s="42">
        <f t="shared" si="5"/>
        <v>202007</v>
      </c>
      <c r="P18" s="4"/>
      <c r="Q18" s="42"/>
      <c r="R18" s="5" t="s">
        <v>41</v>
      </c>
      <c r="S18" s="21" t="s">
        <v>130</v>
      </c>
      <c r="T18" s="21" t="s">
        <v>174</v>
      </c>
      <c r="U18" s="4" t="s">
        <v>42</v>
      </c>
    </row>
    <row r="19" spans="1:21" hidden="1" x14ac:dyDescent="0.3">
      <c r="A19" s="17" t="s">
        <v>39</v>
      </c>
      <c r="B19" s="5">
        <v>11002956</v>
      </c>
      <c r="C19" s="5" t="s">
        <v>73</v>
      </c>
      <c r="D19" s="5" t="s">
        <v>40</v>
      </c>
      <c r="E19" s="5">
        <v>1</v>
      </c>
      <c r="F19" s="4" t="s">
        <v>50</v>
      </c>
      <c r="G19" s="4" t="s">
        <v>51</v>
      </c>
      <c r="H19" s="4">
        <v>5500</v>
      </c>
      <c r="I19" s="4" t="s">
        <v>46</v>
      </c>
      <c r="J19" s="4" t="s">
        <v>52</v>
      </c>
      <c r="K19" s="14" t="s">
        <v>38</v>
      </c>
      <c r="L19" s="5"/>
      <c r="M19" s="5"/>
      <c r="N19" s="8">
        <v>44091</v>
      </c>
      <c r="O19" s="42">
        <f t="shared" si="5"/>
        <v>202009</v>
      </c>
      <c r="P19" s="4"/>
      <c r="Q19" s="42"/>
      <c r="R19" s="5" t="s">
        <v>41</v>
      </c>
      <c r="S19" s="21" t="s">
        <v>130</v>
      </c>
      <c r="T19" s="21" t="s">
        <v>174</v>
      </c>
      <c r="U19" s="4" t="s">
        <v>42</v>
      </c>
    </row>
    <row r="20" spans="1:21" hidden="1" x14ac:dyDescent="0.3">
      <c r="A20" s="17" t="s">
        <v>39</v>
      </c>
      <c r="B20" s="5">
        <v>11002962</v>
      </c>
      <c r="C20" s="5" t="s">
        <v>80</v>
      </c>
      <c r="D20" s="5" t="s">
        <v>40</v>
      </c>
      <c r="E20" s="5">
        <v>1</v>
      </c>
      <c r="F20" s="4" t="s">
        <v>63</v>
      </c>
      <c r="G20" s="4" t="s">
        <v>64</v>
      </c>
      <c r="H20" s="4">
        <v>5500</v>
      </c>
      <c r="I20" s="4" t="s">
        <v>46</v>
      </c>
      <c r="J20" s="4" t="s">
        <v>52</v>
      </c>
      <c r="K20" s="14" t="s">
        <v>38</v>
      </c>
      <c r="L20" s="5"/>
      <c r="M20" s="5"/>
      <c r="N20" s="8">
        <v>44126</v>
      </c>
      <c r="O20" s="42">
        <f t="shared" si="5"/>
        <v>202010</v>
      </c>
      <c r="P20" s="4"/>
      <c r="Q20" s="42"/>
      <c r="R20" s="5" t="s">
        <v>41</v>
      </c>
      <c r="S20" s="21" t="s">
        <v>130</v>
      </c>
      <c r="T20" s="21" t="s">
        <v>174</v>
      </c>
      <c r="U20" s="4" t="s">
        <v>42</v>
      </c>
    </row>
    <row r="21" spans="1:21" hidden="1" x14ac:dyDescent="0.3">
      <c r="A21" s="17" t="s">
        <v>39</v>
      </c>
      <c r="B21" s="5">
        <v>11003069</v>
      </c>
      <c r="C21" s="5" t="s">
        <v>67</v>
      </c>
      <c r="D21" s="5" t="s">
        <v>40</v>
      </c>
      <c r="E21" s="5">
        <v>1</v>
      </c>
      <c r="F21" s="4" t="s">
        <v>68</v>
      </c>
      <c r="G21" s="4" t="s">
        <v>69</v>
      </c>
      <c r="H21" s="6">
        <v>5500</v>
      </c>
      <c r="I21" s="6" t="s">
        <v>46</v>
      </c>
      <c r="J21" s="6" t="s">
        <v>52</v>
      </c>
      <c r="K21" s="14" t="s">
        <v>38</v>
      </c>
      <c r="L21" s="7"/>
      <c r="M21" s="7"/>
      <c r="N21" s="8">
        <v>44035</v>
      </c>
      <c r="O21" s="42">
        <f t="shared" si="5"/>
        <v>202007</v>
      </c>
      <c r="P21" s="4"/>
      <c r="Q21" s="42"/>
      <c r="R21" s="5" t="s">
        <v>41</v>
      </c>
      <c r="S21" s="21" t="s">
        <v>130</v>
      </c>
      <c r="T21" s="21" t="s">
        <v>174</v>
      </c>
      <c r="U21" s="4" t="s">
        <v>42</v>
      </c>
    </row>
    <row r="22" spans="1:21" hidden="1" x14ac:dyDescent="0.3">
      <c r="A22" s="17" t="s">
        <v>39</v>
      </c>
      <c r="B22" s="5">
        <v>11002846</v>
      </c>
      <c r="C22" s="5" t="s">
        <v>89</v>
      </c>
      <c r="D22" s="5" t="s">
        <v>40</v>
      </c>
      <c r="E22" s="5">
        <v>1</v>
      </c>
      <c r="F22" s="4" t="s">
        <v>90</v>
      </c>
      <c r="G22" s="4" t="s">
        <v>91</v>
      </c>
      <c r="H22" s="4">
        <v>794</v>
      </c>
      <c r="I22" s="4" t="s">
        <v>92</v>
      </c>
      <c r="J22" s="4" t="s">
        <v>93</v>
      </c>
      <c r="K22" s="7" t="s">
        <v>21</v>
      </c>
      <c r="L22" s="7"/>
      <c r="M22" s="7"/>
      <c r="N22" s="8">
        <v>43915</v>
      </c>
      <c r="O22" s="42">
        <f t="shared" si="5"/>
        <v>202003</v>
      </c>
      <c r="P22" s="8">
        <v>44000</v>
      </c>
      <c r="Q22" s="42">
        <f t="shared" ref="Q22:Q24" si="7">YEAR(P22)*100+MONTH(P22)</f>
        <v>202006</v>
      </c>
      <c r="R22" s="5" t="s">
        <v>41</v>
      </c>
      <c r="S22" s="21" t="s">
        <v>130</v>
      </c>
      <c r="T22" s="21" t="s">
        <v>174</v>
      </c>
      <c r="U22" s="4" t="s">
        <v>94</v>
      </c>
    </row>
    <row r="23" spans="1:21" hidden="1" x14ac:dyDescent="0.3">
      <c r="A23" s="17" t="s">
        <v>39</v>
      </c>
      <c r="B23" s="5">
        <v>11002816</v>
      </c>
      <c r="C23" s="5" t="s">
        <v>87</v>
      </c>
      <c r="D23" s="5" t="s">
        <v>40</v>
      </c>
      <c r="E23" s="5">
        <v>1</v>
      </c>
      <c r="F23" s="4" t="s">
        <v>83</v>
      </c>
      <c r="G23" s="4" t="s">
        <v>84</v>
      </c>
      <c r="H23" s="4">
        <v>2750</v>
      </c>
      <c r="I23" s="4" t="s">
        <v>85</v>
      </c>
      <c r="J23" s="4" t="s">
        <v>86</v>
      </c>
      <c r="K23" s="7" t="s">
        <v>21</v>
      </c>
      <c r="L23" s="7"/>
      <c r="M23" s="7"/>
      <c r="N23" s="8">
        <v>44021</v>
      </c>
      <c r="O23" s="42">
        <f t="shared" si="5"/>
        <v>202007</v>
      </c>
      <c r="P23" s="8">
        <v>44133</v>
      </c>
      <c r="Q23" s="42">
        <f t="shared" si="7"/>
        <v>202010</v>
      </c>
      <c r="R23" s="5" t="s">
        <v>41</v>
      </c>
      <c r="S23" s="21" t="s">
        <v>130</v>
      </c>
      <c r="T23" s="21" t="s">
        <v>174</v>
      </c>
      <c r="U23" s="4" t="s">
        <v>42</v>
      </c>
    </row>
    <row r="24" spans="1:21" hidden="1" x14ac:dyDescent="0.3">
      <c r="A24" s="17" t="s">
        <v>39</v>
      </c>
      <c r="B24" s="5">
        <v>11002817</v>
      </c>
      <c r="C24" s="5" t="s">
        <v>82</v>
      </c>
      <c r="D24" s="5" t="s">
        <v>40</v>
      </c>
      <c r="E24" s="5">
        <v>1</v>
      </c>
      <c r="F24" s="4" t="s">
        <v>83</v>
      </c>
      <c r="G24" s="4" t="s">
        <v>84</v>
      </c>
      <c r="H24" s="4">
        <v>2750</v>
      </c>
      <c r="I24" s="4" t="s">
        <v>85</v>
      </c>
      <c r="J24" s="4" t="s">
        <v>86</v>
      </c>
      <c r="K24" s="7" t="s">
        <v>21</v>
      </c>
      <c r="L24" s="7"/>
      <c r="M24" s="7"/>
      <c r="N24" s="8">
        <v>44084</v>
      </c>
      <c r="O24" s="42">
        <f t="shared" si="5"/>
        <v>202009</v>
      </c>
      <c r="P24" s="8">
        <v>44105</v>
      </c>
      <c r="Q24" s="42">
        <f t="shared" si="7"/>
        <v>202010</v>
      </c>
      <c r="R24" s="5" t="s">
        <v>41</v>
      </c>
      <c r="S24" s="21" t="s">
        <v>130</v>
      </c>
      <c r="T24" s="21" t="s">
        <v>174</v>
      </c>
      <c r="U24" s="4" t="s">
        <v>42</v>
      </c>
    </row>
    <row r="25" spans="1:21" hidden="1" x14ac:dyDescent="0.3">
      <c r="A25" s="17" t="s">
        <v>39</v>
      </c>
      <c r="B25" s="5">
        <v>11002830</v>
      </c>
      <c r="C25" s="5" t="s">
        <v>70</v>
      </c>
      <c r="D25" s="5" t="s">
        <v>40</v>
      </c>
      <c r="E25" s="5">
        <v>1</v>
      </c>
      <c r="F25" s="4" t="s">
        <v>71</v>
      </c>
      <c r="G25" s="4" t="s">
        <v>69</v>
      </c>
      <c r="H25" s="4">
        <v>5500</v>
      </c>
      <c r="I25" s="4" t="s">
        <v>46</v>
      </c>
      <c r="J25" s="4" t="s">
        <v>52</v>
      </c>
      <c r="K25" s="14" t="s">
        <v>38</v>
      </c>
      <c r="L25" s="5"/>
      <c r="M25" s="5"/>
      <c r="N25" s="8">
        <v>44084</v>
      </c>
      <c r="O25" s="42">
        <f t="shared" si="5"/>
        <v>202009</v>
      </c>
      <c r="P25" s="4"/>
      <c r="Q25" s="42"/>
      <c r="R25" s="5" t="s">
        <v>41</v>
      </c>
      <c r="S25" s="21" t="s">
        <v>130</v>
      </c>
      <c r="T25" s="21" t="s">
        <v>174</v>
      </c>
      <c r="U25" s="4" t="s">
        <v>42</v>
      </c>
    </row>
    <row r="26" spans="1:21" hidden="1" x14ac:dyDescent="0.3">
      <c r="A26" s="17" t="s">
        <v>39</v>
      </c>
      <c r="B26" s="5">
        <v>11002778</v>
      </c>
      <c r="C26" s="5" t="s">
        <v>57</v>
      </c>
      <c r="D26" s="5" t="s">
        <v>40</v>
      </c>
      <c r="E26" s="5">
        <v>1</v>
      </c>
      <c r="F26" s="4" t="s">
        <v>44</v>
      </c>
      <c r="G26" s="4" t="s">
        <v>45</v>
      </c>
      <c r="H26" s="6">
        <v>3744</v>
      </c>
      <c r="I26" s="6" t="s">
        <v>46</v>
      </c>
      <c r="J26" s="6" t="s">
        <v>47</v>
      </c>
      <c r="K26" s="14" t="s">
        <v>38</v>
      </c>
      <c r="L26" s="7"/>
      <c r="M26" s="7"/>
      <c r="N26" s="8">
        <v>43958</v>
      </c>
      <c r="O26" s="42">
        <f t="shared" si="5"/>
        <v>202005</v>
      </c>
      <c r="P26" s="4"/>
      <c r="Q26" s="42"/>
      <c r="R26" s="5" t="s">
        <v>41</v>
      </c>
      <c r="S26" s="21" t="s">
        <v>130</v>
      </c>
      <c r="T26" s="21" t="s">
        <v>174</v>
      </c>
      <c r="U26" s="4" t="s">
        <v>42</v>
      </c>
    </row>
    <row r="27" spans="1:21" hidden="1" x14ac:dyDescent="0.3">
      <c r="A27" s="17" t="s">
        <v>39</v>
      </c>
      <c r="B27" s="5">
        <v>11002781</v>
      </c>
      <c r="C27" s="5" t="s">
        <v>60</v>
      </c>
      <c r="D27" s="5" t="s">
        <v>40</v>
      </c>
      <c r="E27" s="5">
        <v>1</v>
      </c>
      <c r="F27" s="4" t="s">
        <v>44</v>
      </c>
      <c r="G27" s="4" t="s">
        <v>45</v>
      </c>
      <c r="H27" s="6">
        <v>3744</v>
      </c>
      <c r="I27" s="6" t="s">
        <v>46</v>
      </c>
      <c r="J27" s="6" t="s">
        <v>47</v>
      </c>
      <c r="K27" s="14" t="s">
        <v>38</v>
      </c>
      <c r="L27" s="7"/>
      <c r="M27" s="7"/>
      <c r="N27" s="8">
        <v>43993</v>
      </c>
      <c r="O27" s="42">
        <f t="shared" si="5"/>
        <v>202006</v>
      </c>
      <c r="P27" s="4"/>
      <c r="Q27" s="42"/>
      <c r="R27" s="5" t="s">
        <v>41</v>
      </c>
      <c r="S27" s="21" t="s">
        <v>130</v>
      </c>
      <c r="T27" s="21" t="s">
        <v>174</v>
      </c>
      <c r="U27" s="4" t="s">
        <v>42</v>
      </c>
    </row>
    <row r="28" spans="1:21" hidden="1" x14ac:dyDescent="0.3">
      <c r="A28" s="17" t="s">
        <v>39</v>
      </c>
      <c r="B28" s="5">
        <v>11002782</v>
      </c>
      <c r="C28" s="5" t="s">
        <v>61</v>
      </c>
      <c r="D28" s="5" t="s">
        <v>40</v>
      </c>
      <c r="E28" s="5">
        <v>1</v>
      </c>
      <c r="F28" s="4" t="s">
        <v>44</v>
      </c>
      <c r="G28" s="4" t="s">
        <v>45</v>
      </c>
      <c r="H28" s="6">
        <v>3744</v>
      </c>
      <c r="I28" s="6" t="s">
        <v>46</v>
      </c>
      <c r="J28" s="6" t="s">
        <v>47</v>
      </c>
      <c r="K28" s="14" t="s">
        <v>38</v>
      </c>
      <c r="L28" s="7"/>
      <c r="M28" s="7"/>
      <c r="N28" s="8">
        <v>44000</v>
      </c>
      <c r="O28" s="42">
        <f t="shared" si="5"/>
        <v>202006</v>
      </c>
      <c r="P28" s="4"/>
      <c r="Q28" s="42"/>
      <c r="R28" s="5" t="s">
        <v>41</v>
      </c>
      <c r="S28" s="21" t="s">
        <v>130</v>
      </c>
      <c r="T28" s="21" t="s">
        <v>174</v>
      </c>
      <c r="U28" s="4" t="s">
        <v>42</v>
      </c>
    </row>
    <row r="29" spans="1:21" hidden="1" x14ac:dyDescent="0.3">
      <c r="A29" s="17" t="s">
        <v>39</v>
      </c>
      <c r="B29" s="5">
        <v>11002785</v>
      </c>
      <c r="C29" s="5" t="s">
        <v>55</v>
      </c>
      <c r="D29" s="5" t="s">
        <v>40</v>
      </c>
      <c r="E29" s="5">
        <v>1</v>
      </c>
      <c r="F29" s="4" t="s">
        <v>44</v>
      </c>
      <c r="G29" s="4" t="s">
        <v>45</v>
      </c>
      <c r="H29" s="6">
        <v>3744</v>
      </c>
      <c r="I29" s="6" t="s">
        <v>46</v>
      </c>
      <c r="J29" s="6" t="s">
        <v>47</v>
      </c>
      <c r="K29" s="14" t="s">
        <v>38</v>
      </c>
      <c r="L29" s="7"/>
      <c r="M29" s="7"/>
      <c r="N29" s="8">
        <v>43938</v>
      </c>
      <c r="O29" s="42">
        <f t="shared" si="5"/>
        <v>202004</v>
      </c>
      <c r="P29" s="4"/>
      <c r="Q29" s="42"/>
      <c r="R29" s="5" t="s">
        <v>41</v>
      </c>
      <c r="S29" s="21" t="s">
        <v>130</v>
      </c>
      <c r="T29" s="21" t="s">
        <v>174</v>
      </c>
      <c r="U29" s="4" t="s">
        <v>42</v>
      </c>
    </row>
    <row r="30" spans="1:21" hidden="1" x14ac:dyDescent="0.3">
      <c r="A30" s="17" t="s">
        <v>39</v>
      </c>
      <c r="B30" s="5">
        <v>11002788</v>
      </c>
      <c r="C30" s="5" t="s">
        <v>43</v>
      </c>
      <c r="D30" s="5" t="s">
        <v>40</v>
      </c>
      <c r="E30" s="5">
        <v>1</v>
      </c>
      <c r="F30" s="4" t="s">
        <v>44</v>
      </c>
      <c r="G30" s="4" t="s">
        <v>45</v>
      </c>
      <c r="H30" s="6">
        <v>3744</v>
      </c>
      <c r="I30" s="6" t="s">
        <v>46</v>
      </c>
      <c r="J30" s="6" t="s">
        <v>47</v>
      </c>
      <c r="K30" s="14" t="s">
        <v>38</v>
      </c>
      <c r="L30" s="7"/>
      <c r="M30" s="7"/>
      <c r="N30" s="8">
        <v>43909</v>
      </c>
      <c r="O30" s="42">
        <f t="shared" si="5"/>
        <v>202003</v>
      </c>
      <c r="P30" s="4"/>
      <c r="Q30" s="42"/>
      <c r="R30" s="5" t="s">
        <v>41</v>
      </c>
      <c r="S30" s="21" t="s">
        <v>130</v>
      </c>
      <c r="T30" s="21" t="s">
        <v>174</v>
      </c>
      <c r="U30" s="4" t="s">
        <v>42</v>
      </c>
    </row>
    <row r="31" spans="1:21" hidden="1" x14ac:dyDescent="0.3">
      <c r="A31" s="17" t="s">
        <v>39</v>
      </c>
      <c r="B31" s="5">
        <v>11002791</v>
      </c>
      <c r="C31" s="5" t="s">
        <v>48</v>
      </c>
      <c r="D31" s="5" t="s">
        <v>40</v>
      </c>
      <c r="E31" s="5">
        <v>1</v>
      </c>
      <c r="F31" s="4" t="s">
        <v>44</v>
      </c>
      <c r="G31" s="4" t="s">
        <v>45</v>
      </c>
      <c r="H31" s="6">
        <v>3744</v>
      </c>
      <c r="I31" s="6" t="s">
        <v>46</v>
      </c>
      <c r="J31" s="6" t="s">
        <v>47</v>
      </c>
      <c r="K31" s="14" t="s">
        <v>38</v>
      </c>
      <c r="L31" s="7"/>
      <c r="M31" s="7"/>
      <c r="N31" s="8">
        <v>43916</v>
      </c>
      <c r="O31" s="42">
        <f t="shared" si="5"/>
        <v>202003</v>
      </c>
      <c r="P31" s="4"/>
      <c r="Q31" s="42"/>
      <c r="R31" s="5" t="s">
        <v>41</v>
      </c>
      <c r="S31" s="21" t="s">
        <v>130</v>
      </c>
      <c r="T31" s="21" t="s">
        <v>174</v>
      </c>
      <c r="U31" s="4" t="s">
        <v>42</v>
      </c>
    </row>
    <row r="32" spans="1:21" hidden="1" x14ac:dyDescent="0.3">
      <c r="A32" s="17" t="s">
        <v>39</v>
      </c>
      <c r="B32" s="5">
        <v>11002792</v>
      </c>
      <c r="C32" s="5" t="s">
        <v>53</v>
      </c>
      <c r="D32" s="5" t="s">
        <v>40</v>
      </c>
      <c r="E32" s="5">
        <v>1</v>
      </c>
      <c r="F32" s="4" t="s">
        <v>44</v>
      </c>
      <c r="G32" s="4" t="s">
        <v>45</v>
      </c>
      <c r="H32" s="6">
        <v>3744</v>
      </c>
      <c r="I32" s="6" t="s">
        <v>46</v>
      </c>
      <c r="J32" s="6" t="s">
        <v>47</v>
      </c>
      <c r="K32" s="14" t="s">
        <v>38</v>
      </c>
      <c r="L32" s="7"/>
      <c r="M32" s="7"/>
      <c r="N32" s="8">
        <v>43930</v>
      </c>
      <c r="O32" s="42">
        <f t="shared" si="5"/>
        <v>202004</v>
      </c>
      <c r="P32" s="4"/>
      <c r="Q32" s="42"/>
      <c r="R32" s="5" t="s">
        <v>41</v>
      </c>
      <c r="S32" s="21" t="s">
        <v>130</v>
      </c>
      <c r="T32" s="21" t="s">
        <v>174</v>
      </c>
      <c r="U32" s="4" t="s">
        <v>42</v>
      </c>
    </row>
    <row r="33" spans="1:21" hidden="1" x14ac:dyDescent="0.3">
      <c r="A33" s="17" t="s">
        <v>39</v>
      </c>
      <c r="B33" s="5">
        <v>11002864</v>
      </c>
      <c r="C33" s="5" t="s">
        <v>75</v>
      </c>
      <c r="D33" s="5" t="s">
        <v>40</v>
      </c>
      <c r="E33" s="5">
        <v>1</v>
      </c>
      <c r="F33" s="4" t="s">
        <v>76</v>
      </c>
      <c r="G33" s="4" t="s">
        <v>77</v>
      </c>
      <c r="H33" s="4">
        <v>5500</v>
      </c>
      <c r="I33" s="4" t="s">
        <v>78</v>
      </c>
      <c r="J33" s="4" t="s">
        <v>79</v>
      </c>
      <c r="K33" s="14" t="s">
        <v>38</v>
      </c>
      <c r="L33" s="5"/>
      <c r="M33" s="5"/>
      <c r="N33" s="8">
        <v>44112</v>
      </c>
      <c r="O33" s="42">
        <f t="shared" si="5"/>
        <v>202010</v>
      </c>
      <c r="P33" s="4"/>
      <c r="Q33" s="42"/>
      <c r="R33" s="5" t="s">
        <v>41</v>
      </c>
      <c r="S33" s="21" t="s">
        <v>130</v>
      </c>
      <c r="T33" s="21" t="s">
        <v>174</v>
      </c>
      <c r="U33" s="4" t="s">
        <v>42</v>
      </c>
    </row>
    <row r="34" spans="1:21" hidden="1" x14ac:dyDescent="0.3">
      <c r="A34" s="17" t="s">
        <v>39</v>
      </c>
      <c r="B34" s="5">
        <v>11002803</v>
      </c>
      <c r="C34" s="5" t="s">
        <v>49</v>
      </c>
      <c r="D34" s="5" t="s">
        <v>40</v>
      </c>
      <c r="E34" s="5">
        <v>1</v>
      </c>
      <c r="F34" s="4" t="s">
        <v>50</v>
      </c>
      <c r="G34" s="4" t="s">
        <v>51</v>
      </c>
      <c r="H34" s="6">
        <v>5500</v>
      </c>
      <c r="I34" s="6" t="s">
        <v>46</v>
      </c>
      <c r="J34" s="6" t="s">
        <v>52</v>
      </c>
      <c r="K34" s="14" t="s">
        <v>38</v>
      </c>
      <c r="L34" s="7"/>
      <c r="M34" s="7"/>
      <c r="N34" s="8">
        <v>43930</v>
      </c>
      <c r="O34" s="42">
        <f t="shared" si="5"/>
        <v>202004</v>
      </c>
      <c r="P34" s="4"/>
      <c r="Q34" s="42"/>
      <c r="R34" s="5" t="s">
        <v>41</v>
      </c>
      <c r="S34" s="21" t="s">
        <v>130</v>
      </c>
      <c r="T34" s="21" t="s">
        <v>174</v>
      </c>
      <c r="U34" s="4" t="s">
        <v>42</v>
      </c>
    </row>
    <row r="35" spans="1:21" hidden="1" x14ac:dyDescent="0.3">
      <c r="A35" s="18" t="s">
        <v>39</v>
      </c>
      <c r="B35" s="10">
        <v>11002804</v>
      </c>
      <c r="C35" s="10" t="s">
        <v>54</v>
      </c>
      <c r="D35" s="10" t="s">
        <v>40</v>
      </c>
      <c r="E35" s="10">
        <v>1</v>
      </c>
      <c r="F35" s="9" t="s">
        <v>50</v>
      </c>
      <c r="G35" s="9" t="s">
        <v>51</v>
      </c>
      <c r="H35" s="25">
        <v>5500</v>
      </c>
      <c r="I35" s="25" t="s">
        <v>46</v>
      </c>
      <c r="J35" s="25" t="s">
        <v>52</v>
      </c>
      <c r="K35" s="14" t="s">
        <v>38</v>
      </c>
      <c r="L35" s="20"/>
      <c r="M35" s="20"/>
      <c r="N35" s="11">
        <v>43930</v>
      </c>
      <c r="O35" s="42">
        <f t="shared" si="5"/>
        <v>202004</v>
      </c>
      <c r="P35" s="9"/>
      <c r="Q35" s="42"/>
      <c r="R35" s="10" t="s">
        <v>41</v>
      </c>
      <c r="S35" s="21" t="s">
        <v>130</v>
      </c>
      <c r="T35" s="21" t="s">
        <v>174</v>
      </c>
      <c r="U35" s="9" t="s">
        <v>42</v>
      </c>
    </row>
    <row r="36" spans="1:21" hidden="1" x14ac:dyDescent="0.3">
      <c r="A36" s="18" t="s">
        <v>39</v>
      </c>
      <c r="B36" s="10">
        <v>11002805</v>
      </c>
      <c r="C36" s="10" t="s">
        <v>59</v>
      </c>
      <c r="D36" s="10" t="s">
        <v>40</v>
      </c>
      <c r="E36" s="10">
        <v>1</v>
      </c>
      <c r="F36" s="9" t="s">
        <v>50</v>
      </c>
      <c r="G36" s="9" t="s">
        <v>51</v>
      </c>
      <c r="H36" s="25">
        <v>5500</v>
      </c>
      <c r="I36" s="25" t="s">
        <v>46</v>
      </c>
      <c r="J36" s="25" t="s">
        <v>52</v>
      </c>
      <c r="K36" s="14" t="s">
        <v>38</v>
      </c>
      <c r="L36" s="20"/>
      <c r="M36" s="20"/>
      <c r="N36" s="11">
        <v>43993</v>
      </c>
      <c r="O36" s="42">
        <f t="shared" si="5"/>
        <v>202006</v>
      </c>
      <c r="P36" s="9"/>
      <c r="Q36" s="42"/>
      <c r="R36" s="10" t="s">
        <v>41</v>
      </c>
      <c r="S36" s="21" t="s">
        <v>130</v>
      </c>
      <c r="T36" s="21" t="s">
        <v>174</v>
      </c>
      <c r="U36" s="9" t="s">
        <v>42</v>
      </c>
    </row>
    <row r="37" spans="1:21" hidden="1" x14ac:dyDescent="0.3">
      <c r="A37" s="18" t="s">
        <v>39</v>
      </c>
      <c r="B37" s="10">
        <v>11002808</v>
      </c>
      <c r="C37" s="10" t="s">
        <v>56</v>
      </c>
      <c r="D37" s="10" t="s">
        <v>40</v>
      </c>
      <c r="E37" s="10">
        <v>1</v>
      </c>
      <c r="F37" s="9" t="s">
        <v>50</v>
      </c>
      <c r="G37" s="9" t="s">
        <v>51</v>
      </c>
      <c r="H37" s="25">
        <v>5500</v>
      </c>
      <c r="I37" s="25" t="s">
        <v>46</v>
      </c>
      <c r="J37" s="25" t="s">
        <v>52</v>
      </c>
      <c r="K37" s="14" t="s">
        <v>38</v>
      </c>
      <c r="L37" s="20"/>
      <c r="M37" s="20"/>
      <c r="N37" s="11">
        <v>43958</v>
      </c>
      <c r="O37" s="42">
        <f t="shared" si="5"/>
        <v>202005</v>
      </c>
      <c r="P37" s="9"/>
      <c r="Q37" s="42"/>
      <c r="R37" s="10" t="s">
        <v>41</v>
      </c>
      <c r="S37" s="21" t="s">
        <v>130</v>
      </c>
      <c r="T37" s="21" t="s">
        <v>174</v>
      </c>
      <c r="U37" s="9" t="s">
        <v>42</v>
      </c>
    </row>
    <row r="38" spans="1:21" hidden="1" x14ac:dyDescent="0.3">
      <c r="A38" s="18" t="s">
        <v>39</v>
      </c>
      <c r="B38" s="10">
        <v>11003027</v>
      </c>
      <c r="C38" s="10" t="s">
        <v>72</v>
      </c>
      <c r="D38" s="10" t="s">
        <v>40</v>
      </c>
      <c r="E38" s="10">
        <v>1</v>
      </c>
      <c r="F38" s="9" t="s">
        <v>50</v>
      </c>
      <c r="G38" s="9" t="s">
        <v>51</v>
      </c>
      <c r="H38" s="9">
        <v>5500</v>
      </c>
      <c r="I38" s="9" t="s">
        <v>46</v>
      </c>
      <c r="J38" s="9" t="s">
        <v>52</v>
      </c>
      <c r="K38" s="14" t="s">
        <v>38</v>
      </c>
      <c r="L38" s="10"/>
      <c r="M38" s="10"/>
      <c r="N38" s="11">
        <v>44084</v>
      </c>
      <c r="O38" s="42">
        <f t="shared" si="5"/>
        <v>202009</v>
      </c>
      <c r="P38" s="9"/>
      <c r="Q38" s="42"/>
      <c r="R38" s="10" t="s">
        <v>41</v>
      </c>
      <c r="S38" s="21" t="s">
        <v>130</v>
      </c>
      <c r="T38" s="21" t="s">
        <v>174</v>
      </c>
      <c r="U38" s="9" t="s">
        <v>42</v>
      </c>
    </row>
    <row r="39" spans="1:21" hidden="1" x14ac:dyDescent="0.3">
      <c r="A39" s="112" t="s">
        <v>95</v>
      </c>
      <c r="B39" s="113">
        <v>11002556</v>
      </c>
      <c r="C39" s="113">
        <v>20594398</v>
      </c>
      <c r="D39" s="113" t="s">
        <v>96</v>
      </c>
      <c r="E39" s="113">
        <v>10</v>
      </c>
      <c r="F39" s="113" t="s">
        <v>97</v>
      </c>
      <c r="G39" s="113" t="s">
        <v>98</v>
      </c>
      <c r="H39" s="114">
        <v>6000</v>
      </c>
      <c r="I39" s="115">
        <v>34.6</v>
      </c>
      <c r="J39" s="9">
        <v>380600</v>
      </c>
      <c r="K39" s="116" t="s">
        <v>245</v>
      </c>
      <c r="L39" s="7"/>
      <c r="M39" s="7"/>
      <c r="N39" s="8">
        <v>43991</v>
      </c>
      <c r="O39" s="42">
        <f t="shared" ref="O39" si="8">YEAR(N39)*100+MONTH(N39)</f>
        <v>202006</v>
      </c>
      <c r="P39" s="8"/>
      <c r="Q39" s="42">
        <f t="shared" ref="Q39" si="9">YEAR(P39)*100+MONTH(P39)</f>
        <v>190001</v>
      </c>
      <c r="R39" s="5"/>
      <c r="S39" s="21" t="s">
        <v>130</v>
      </c>
      <c r="T39" s="21"/>
      <c r="U39" s="5"/>
    </row>
    <row r="40" spans="1:21" hidden="1" x14ac:dyDescent="0.3">
      <c r="A40" s="112" t="s">
        <v>95</v>
      </c>
      <c r="B40" s="118">
        <v>11002556</v>
      </c>
      <c r="C40" s="113">
        <v>20594398</v>
      </c>
      <c r="D40" s="113" t="s">
        <v>96</v>
      </c>
      <c r="E40" s="113">
        <v>10</v>
      </c>
      <c r="F40" s="113" t="s">
        <v>97</v>
      </c>
      <c r="G40" s="113" t="s">
        <v>98</v>
      </c>
      <c r="H40" s="114">
        <v>5000</v>
      </c>
      <c r="I40" s="115">
        <v>34.6</v>
      </c>
      <c r="J40" s="9">
        <v>380600</v>
      </c>
      <c r="K40" s="117" t="s">
        <v>21</v>
      </c>
      <c r="L40" s="7"/>
      <c r="M40" s="7"/>
      <c r="N40" s="8">
        <v>43991</v>
      </c>
      <c r="O40" s="42">
        <f t="shared" si="5"/>
        <v>202006</v>
      </c>
      <c r="P40" s="8">
        <v>44013</v>
      </c>
      <c r="Q40" s="42">
        <f t="shared" ref="Q40:Q64" si="10">YEAR(P40)*100+MONTH(P40)</f>
        <v>202007</v>
      </c>
      <c r="R40" s="5"/>
      <c r="S40" s="21" t="s">
        <v>130</v>
      </c>
      <c r="T40" s="21"/>
      <c r="U40" s="5"/>
    </row>
    <row r="41" spans="1:21" hidden="1" x14ac:dyDescent="0.3">
      <c r="A41" s="17" t="s">
        <v>95</v>
      </c>
      <c r="B41" s="5">
        <v>11002557</v>
      </c>
      <c r="C41" s="5">
        <v>20594399</v>
      </c>
      <c r="D41" s="5" t="s">
        <v>96</v>
      </c>
      <c r="E41" s="5">
        <v>10</v>
      </c>
      <c r="F41" s="5" t="s">
        <v>97</v>
      </c>
      <c r="G41" s="5" t="s">
        <v>98</v>
      </c>
      <c r="H41" s="7">
        <v>5500</v>
      </c>
      <c r="I41" s="9">
        <v>34.6</v>
      </c>
      <c r="J41" s="9">
        <v>190300</v>
      </c>
      <c r="K41" s="7" t="s">
        <v>243</v>
      </c>
      <c r="L41" s="7"/>
      <c r="M41" s="7"/>
      <c r="N41" s="8">
        <v>44050</v>
      </c>
      <c r="O41" s="42">
        <f t="shared" si="5"/>
        <v>202008</v>
      </c>
      <c r="P41" s="8"/>
      <c r="Q41" s="42">
        <f t="shared" si="10"/>
        <v>190001</v>
      </c>
      <c r="R41" s="5"/>
      <c r="S41" s="21" t="s">
        <v>130</v>
      </c>
      <c r="T41" s="21"/>
      <c r="U41" s="5"/>
    </row>
    <row r="42" spans="1:21" hidden="1" x14ac:dyDescent="0.3">
      <c r="A42" s="17" t="s">
        <v>95</v>
      </c>
      <c r="B42" s="118">
        <v>11002558</v>
      </c>
      <c r="C42" s="5">
        <v>20594400</v>
      </c>
      <c r="D42" s="5" t="s">
        <v>96</v>
      </c>
      <c r="E42" s="5">
        <v>10</v>
      </c>
      <c r="F42" s="5" t="s">
        <v>97</v>
      </c>
      <c r="G42" s="5" t="s">
        <v>98</v>
      </c>
      <c r="H42" s="7">
        <v>5500</v>
      </c>
      <c r="I42" s="9">
        <v>34.6</v>
      </c>
      <c r="J42" s="9">
        <v>190300</v>
      </c>
      <c r="K42" s="117" t="s">
        <v>21</v>
      </c>
      <c r="L42" s="7"/>
      <c r="M42" s="7"/>
      <c r="N42" s="8">
        <v>44082</v>
      </c>
      <c r="O42" s="42">
        <f t="shared" si="5"/>
        <v>202009</v>
      </c>
      <c r="P42" s="8">
        <v>44295</v>
      </c>
      <c r="Q42" s="42">
        <f t="shared" si="10"/>
        <v>202104</v>
      </c>
      <c r="R42" s="5"/>
      <c r="S42" s="21" t="s">
        <v>130</v>
      </c>
      <c r="T42" s="21"/>
      <c r="U42" s="5"/>
    </row>
    <row r="43" spans="1:21" hidden="1" x14ac:dyDescent="0.3">
      <c r="A43" s="17" t="s">
        <v>95</v>
      </c>
      <c r="B43" s="118">
        <v>11002735</v>
      </c>
      <c r="C43" s="5">
        <v>20597313</v>
      </c>
      <c r="D43" s="5" t="s">
        <v>96</v>
      </c>
      <c r="E43" s="5">
        <v>10</v>
      </c>
      <c r="F43" s="5" t="s">
        <v>97</v>
      </c>
      <c r="G43" s="5" t="s">
        <v>98</v>
      </c>
      <c r="H43" s="7">
        <v>10000</v>
      </c>
      <c r="I43" s="9">
        <v>34.6</v>
      </c>
      <c r="J43" s="9">
        <v>346000</v>
      </c>
      <c r="K43" s="117" t="s">
        <v>21</v>
      </c>
      <c r="L43" s="7"/>
      <c r="M43" s="7"/>
      <c r="N43" s="8">
        <v>44144</v>
      </c>
      <c r="O43" s="42">
        <f t="shared" si="5"/>
        <v>202011</v>
      </c>
      <c r="P43" s="8">
        <v>44302</v>
      </c>
      <c r="Q43" s="42">
        <f t="shared" si="10"/>
        <v>202104</v>
      </c>
      <c r="R43" s="5"/>
      <c r="S43" s="21" t="s">
        <v>130</v>
      </c>
      <c r="T43" s="21"/>
      <c r="U43" s="5"/>
    </row>
    <row r="44" spans="1:21" hidden="1" x14ac:dyDescent="0.3">
      <c r="A44" s="17" t="s">
        <v>95</v>
      </c>
      <c r="B44" s="118">
        <v>11002737</v>
      </c>
      <c r="C44" s="5">
        <v>20597458</v>
      </c>
      <c r="D44" s="5" t="s">
        <v>96</v>
      </c>
      <c r="E44" s="5">
        <v>10</v>
      </c>
      <c r="F44" s="5" t="s">
        <v>97</v>
      </c>
      <c r="G44" s="5" t="s">
        <v>98</v>
      </c>
      <c r="H44" s="7">
        <v>4536</v>
      </c>
      <c r="I44" s="9">
        <v>34.6</v>
      </c>
      <c r="J44" s="9">
        <v>156945.60000000001</v>
      </c>
      <c r="K44" s="117" t="s">
        <v>21</v>
      </c>
      <c r="L44" s="7"/>
      <c r="M44" s="7"/>
      <c r="N44" s="8">
        <v>44166</v>
      </c>
      <c r="O44" s="42">
        <f t="shared" si="5"/>
        <v>202012</v>
      </c>
      <c r="P44" s="8">
        <v>44309</v>
      </c>
      <c r="Q44" s="42">
        <f t="shared" si="10"/>
        <v>202104</v>
      </c>
      <c r="R44" s="5"/>
      <c r="S44" s="21" t="s">
        <v>130</v>
      </c>
      <c r="T44" s="21"/>
      <c r="U44" s="5"/>
    </row>
    <row r="45" spans="1:21" hidden="1" x14ac:dyDescent="0.3">
      <c r="A45" s="17" t="s">
        <v>95</v>
      </c>
      <c r="B45" s="5">
        <v>11002549</v>
      </c>
      <c r="C45" s="5">
        <v>20594391</v>
      </c>
      <c r="D45" s="5" t="s">
        <v>96</v>
      </c>
      <c r="E45" s="5">
        <v>10</v>
      </c>
      <c r="F45" s="5" t="s">
        <v>99</v>
      </c>
      <c r="G45" s="5" t="s">
        <v>100</v>
      </c>
      <c r="H45" s="7">
        <v>3300</v>
      </c>
      <c r="I45" s="9">
        <v>31</v>
      </c>
      <c r="J45" s="9">
        <v>102300</v>
      </c>
      <c r="K45" s="7" t="s">
        <v>245</v>
      </c>
      <c r="L45" s="7"/>
      <c r="M45" s="7"/>
      <c r="N45" s="8">
        <v>43990</v>
      </c>
      <c r="O45" s="42">
        <f t="shared" si="5"/>
        <v>202006</v>
      </c>
      <c r="P45" s="8"/>
      <c r="Q45" s="42">
        <f t="shared" si="10"/>
        <v>190001</v>
      </c>
      <c r="R45" s="5"/>
      <c r="S45" s="21" t="s">
        <v>130</v>
      </c>
      <c r="T45" s="21"/>
      <c r="U45" s="5"/>
    </row>
    <row r="46" spans="1:21" hidden="1" x14ac:dyDescent="0.3">
      <c r="A46" s="17" t="s">
        <v>95</v>
      </c>
      <c r="B46" s="5">
        <v>11003018</v>
      </c>
      <c r="C46" s="5">
        <v>20600359</v>
      </c>
      <c r="D46" s="5" t="s">
        <v>96</v>
      </c>
      <c r="E46" s="5">
        <v>10</v>
      </c>
      <c r="F46" s="5" t="s">
        <v>99</v>
      </c>
      <c r="G46" s="5" t="s">
        <v>100</v>
      </c>
      <c r="H46" s="7">
        <v>4000</v>
      </c>
      <c r="I46" s="9">
        <v>31</v>
      </c>
      <c r="J46" s="9">
        <v>124000</v>
      </c>
      <c r="K46" s="7" t="s">
        <v>245</v>
      </c>
      <c r="L46" s="7"/>
      <c r="M46" s="7"/>
      <c r="N46" s="8">
        <v>43990</v>
      </c>
      <c r="O46" s="42">
        <f t="shared" si="5"/>
        <v>202006</v>
      </c>
      <c r="P46" s="8"/>
      <c r="Q46" s="42">
        <f t="shared" si="10"/>
        <v>190001</v>
      </c>
      <c r="R46" s="5"/>
      <c r="S46" s="21" t="s">
        <v>130</v>
      </c>
      <c r="T46" s="21"/>
      <c r="U46" s="5"/>
    </row>
    <row r="47" spans="1:21" hidden="1" x14ac:dyDescent="0.3">
      <c r="A47" s="17" t="s">
        <v>95</v>
      </c>
      <c r="B47" s="5">
        <v>11002550</v>
      </c>
      <c r="C47" s="5">
        <v>20594392</v>
      </c>
      <c r="D47" s="5" t="s">
        <v>96</v>
      </c>
      <c r="E47" s="5">
        <v>10</v>
      </c>
      <c r="F47" s="5" t="s">
        <v>99</v>
      </c>
      <c r="G47" s="5" t="s">
        <v>100</v>
      </c>
      <c r="H47" s="7">
        <v>3600</v>
      </c>
      <c r="I47" s="9">
        <v>31</v>
      </c>
      <c r="J47" s="9">
        <v>111600</v>
      </c>
      <c r="K47" s="7" t="s">
        <v>242</v>
      </c>
      <c r="L47" s="7"/>
      <c r="M47" s="7"/>
      <c r="N47" s="8">
        <v>44050</v>
      </c>
      <c r="O47" s="42">
        <f t="shared" si="5"/>
        <v>202008</v>
      </c>
      <c r="P47" s="8"/>
      <c r="Q47" s="42">
        <f t="shared" si="10"/>
        <v>190001</v>
      </c>
      <c r="R47" s="5"/>
      <c r="S47" s="21" t="s">
        <v>130</v>
      </c>
      <c r="T47" s="21"/>
      <c r="U47" s="5"/>
    </row>
    <row r="48" spans="1:21" hidden="1" x14ac:dyDescent="0.3">
      <c r="A48" s="17" t="s">
        <v>95</v>
      </c>
      <c r="B48" s="118">
        <v>11002551</v>
      </c>
      <c r="C48" s="5">
        <v>20594393</v>
      </c>
      <c r="D48" s="5" t="s">
        <v>96</v>
      </c>
      <c r="E48" s="5">
        <v>10</v>
      </c>
      <c r="F48" s="5" t="s">
        <v>99</v>
      </c>
      <c r="G48" s="5" t="s">
        <v>100</v>
      </c>
      <c r="H48" s="7">
        <v>1800</v>
      </c>
      <c r="I48" s="9">
        <v>31</v>
      </c>
      <c r="J48" s="9">
        <v>55800</v>
      </c>
      <c r="K48" s="117" t="s">
        <v>21</v>
      </c>
      <c r="L48" s="7"/>
      <c r="M48" s="7"/>
      <c r="N48" s="8">
        <v>44082</v>
      </c>
      <c r="O48" s="42">
        <f t="shared" si="5"/>
        <v>202009</v>
      </c>
      <c r="P48" s="8">
        <v>44264</v>
      </c>
      <c r="Q48" s="42">
        <f t="shared" si="10"/>
        <v>202103</v>
      </c>
      <c r="R48" s="5"/>
      <c r="S48" s="21" t="s">
        <v>130</v>
      </c>
      <c r="T48" s="21"/>
      <c r="U48" s="5"/>
    </row>
    <row r="49" spans="1:21" hidden="1" x14ac:dyDescent="0.3">
      <c r="A49" s="17" t="s">
        <v>95</v>
      </c>
      <c r="B49" s="118">
        <v>11002736</v>
      </c>
      <c r="C49" s="5">
        <v>20597314</v>
      </c>
      <c r="D49" s="5" t="s">
        <v>96</v>
      </c>
      <c r="E49" s="5">
        <v>10</v>
      </c>
      <c r="F49" s="5" t="s">
        <v>99</v>
      </c>
      <c r="G49" s="5" t="s">
        <v>100</v>
      </c>
      <c r="H49" s="7">
        <v>2300</v>
      </c>
      <c r="I49" s="9">
        <v>31</v>
      </c>
      <c r="J49" s="9">
        <v>71300</v>
      </c>
      <c r="K49" s="117" t="s">
        <v>21</v>
      </c>
      <c r="L49" s="7"/>
      <c r="M49" s="7"/>
      <c r="N49" s="8">
        <v>44144</v>
      </c>
      <c r="O49" s="42">
        <f t="shared" si="5"/>
        <v>202011</v>
      </c>
      <c r="P49" s="8">
        <v>44264</v>
      </c>
      <c r="Q49" s="42">
        <f t="shared" si="10"/>
        <v>202103</v>
      </c>
      <c r="R49" s="5"/>
      <c r="S49" s="21" t="s">
        <v>130</v>
      </c>
      <c r="T49" s="21"/>
      <c r="U49" s="5"/>
    </row>
    <row r="50" spans="1:21" hidden="1" x14ac:dyDescent="0.3">
      <c r="A50" s="17" t="s">
        <v>95</v>
      </c>
      <c r="B50" s="118">
        <v>11002728</v>
      </c>
      <c r="C50" s="5">
        <v>20597309</v>
      </c>
      <c r="D50" s="5" t="s">
        <v>96</v>
      </c>
      <c r="E50" s="5">
        <v>10</v>
      </c>
      <c r="F50" s="5" t="s">
        <v>101</v>
      </c>
      <c r="G50" s="5" t="s">
        <v>102</v>
      </c>
      <c r="H50" s="7">
        <v>4500</v>
      </c>
      <c r="I50" s="9">
        <v>35</v>
      </c>
      <c r="J50" s="9">
        <v>157500</v>
      </c>
      <c r="K50" s="117" t="s">
        <v>21</v>
      </c>
      <c r="L50" s="7"/>
      <c r="M50" s="7"/>
      <c r="N50" s="8">
        <v>44144</v>
      </c>
      <c r="O50" s="42">
        <f t="shared" si="5"/>
        <v>202011</v>
      </c>
      <c r="P50" s="8">
        <v>44295</v>
      </c>
      <c r="Q50" s="42">
        <f t="shared" si="10"/>
        <v>202104</v>
      </c>
      <c r="R50" s="5"/>
      <c r="S50" s="21" t="s">
        <v>130</v>
      </c>
      <c r="T50" s="21"/>
      <c r="U50" s="5"/>
    </row>
    <row r="51" spans="1:21" hidden="1" x14ac:dyDescent="0.3">
      <c r="A51" s="17" t="s">
        <v>95</v>
      </c>
      <c r="B51" s="118">
        <v>11002729</v>
      </c>
      <c r="C51" s="5">
        <v>20597310</v>
      </c>
      <c r="D51" s="5" t="s">
        <v>96</v>
      </c>
      <c r="E51" s="5">
        <v>10</v>
      </c>
      <c r="F51" s="5" t="s">
        <v>101</v>
      </c>
      <c r="G51" s="5" t="s">
        <v>102</v>
      </c>
      <c r="H51" s="7">
        <v>2800</v>
      </c>
      <c r="I51" s="9">
        <v>35</v>
      </c>
      <c r="J51" s="9">
        <v>98000</v>
      </c>
      <c r="K51" s="117" t="s">
        <v>21</v>
      </c>
      <c r="L51" s="7"/>
      <c r="M51" s="7"/>
      <c r="N51" s="8">
        <v>44144</v>
      </c>
      <c r="O51" s="42">
        <f t="shared" si="5"/>
        <v>202011</v>
      </c>
      <c r="P51" s="8">
        <v>44209</v>
      </c>
      <c r="Q51" s="42">
        <f t="shared" si="10"/>
        <v>202101</v>
      </c>
      <c r="R51" s="5"/>
      <c r="S51" s="21" t="s">
        <v>130</v>
      </c>
      <c r="T51" s="21"/>
      <c r="U51" s="5"/>
    </row>
    <row r="52" spans="1:21" hidden="1" x14ac:dyDescent="0.3">
      <c r="A52" s="17" t="s">
        <v>95</v>
      </c>
      <c r="B52" s="118">
        <v>11002732</v>
      </c>
      <c r="C52" s="5">
        <v>20597258</v>
      </c>
      <c r="D52" s="5" t="s">
        <v>96</v>
      </c>
      <c r="E52" s="5">
        <v>10</v>
      </c>
      <c r="F52" s="5" t="s">
        <v>103</v>
      </c>
      <c r="G52" s="5" t="s">
        <v>104</v>
      </c>
      <c r="H52" s="7">
        <v>1200</v>
      </c>
      <c r="I52" s="9">
        <v>32</v>
      </c>
      <c r="J52" s="9">
        <v>38400</v>
      </c>
      <c r="K52" s="117" t="s">
        <v>21</v>
      </c>
      <c r="L52" s="7"/>
      <c r="M52" s="7"/>
      <c r="N52" s="8">
        <v>44022</v>
      </c>
      <c r="O52" s="42">
        <f t="shared" si="5"/>
        <v>202007</v>
      </c>
      <c r="P52" s="8">
        <v>44050</v>
      </c>
      <c r="Q52" s="42">
        <f t="shared" si="10"/>
        <v>202008</v>
      </c>
      <c r="R52" s="5"/>
      <c r="S52" s="21" t="s">
        <v>130</v>
      </c>
      <c r="T52" s="21"/>
      <c r="U52" s="5"/>
    </row>
    <row r="53" spans="1:21" hidden="1" x14ac:dyDescent="0.3">
      <c r="A53" s="17" t="s">
        <v>95</v>
      </c>
      <c r="B53" s="118">
        <v>11002733</v>
      </c>
      <c r="C53" s="5">
        <v>20597259</v>
      </c>
      <c r="D53" s="5" t="s">
        <v>96</v>
      </c>
      <c r="E53" s="5">
        <v>10</v>
      </c>
      <c r="F53" s="5" t="s">
        <v>103</v>
      </c>
      <c r="G53" s="5" t="s">
        <v>104</v>
      </c>
      <c r="H53" s="7">
        <v>1400</v>
      </c>
      <c r="I53" s="9">
        <v>32</v>
      </c>
      <c r="J53" s="9">
        <v>44800</v>
      </c>
      <c r="K53" s="117" t="s">
        <v>21</v>
      </c>
      <c r="L53" s="7"/>
      <c r="M53" s="7"/>
      <c r="N53" s="8">
        <v>44148</v>
      </c>
      <c r="O53" s="42">
        <f t="shared" si="5"/>
        <v>202011</v>
      </c>
      <c r="P53" s="8">
        <v>44295</v>
      </c>
      <c r="Q53" s="42">
        <f t="shared" si="10"/>
        <v>202104</v>
      </c>
      <c r="R53" s="5"/>
      <c r="S53" s="21" t="s">
        <v>130</v>
      </c>
      <c r="T53" s="21"/>
      <c r="U53" s="5"/>
    </row>
    <row r="54" spans="1:21" hidden="1" x14ac:dyDescent="0.3">
      <c r="A54" s="17" t="s">
        <v>95</v>
      </c>
      <c r="B54" s="118">
        <v>11002637</v>
      </c>
      <c r="C54" s="5">
        <v>20594401</v>
      </c>
      <c r="D54" s="5" t="s">
        <v>96</v>
      </c>
      <c r="E54" s="5">
        <v>10</v>
      </c>
      <c r="F54" s="5" t="s">
        <v>105</v>
      </c>
      <c r="G54" s="5" t="s">
        <v>106</v>
      </c>
      <c r="H54" s="7">
        <v>3112</v>
      </c>
      <c r="I54" s="9">
        <v>30.5</v>
      </c>
      <c r="J54" s="9">
        <f t="shared" ref="J54" si="11">+I54*H54</f>
        <v>94916</v>
      </c>
      <c r="K54" s="117" t="s">
        <v>21</v>
      </c>
      <c r="L54" s="7"/>
      <c r="M54" s="7"/>
      <c r="N54" s="8">
        <v>44083</v>
      </c>
      <c r="O54" s="42">
        <f t="shared" si="5"/>
        <v>202009</v>
      </c>
      <c r="P54" s="8">
        <v>44295</v>
      </c>
      <c r="Q54" s="42">
        <f t="shared" si="10"/>
        <v>202104</v>
      </c>
      <c r="R54" s="5"/>
      <c r="S54" s="3" t="s">
        <v>130</v>
      </c>
      <c r="U54" s="5"/>
    </row>
    <row r="55" spans="1:21" hidden="1" x14ac:dyDescent="0.3">
      <c r="A55" s="17" t="s">
        <v>95</v>
      </c>
      <c r="B55" s="118">
        <v>11002562</v>
      </c>
      <c r="C55" s="5">
        <v>20594404</v>
      </c>
      <c r="D55" s="5" t="s">
        <v>96</v>
      </c>
      <c r="E55" s="5">
        <v>10</v>
      </c>
      <c r="F55" s="5" t="s">
        <v>107</v>
      </c>
      <c r="G55" s="5" t="s">
        <v>108</v>
      </c>
      <c r="H55" s="7">
        <v>7800</v>
      </c>
      <c r="I55" s="9">
        <v>32</v>
      </c>
      <c r="J55" s="9">
        <v>249600</v>
      </c>
      <c r="K55" s="117" t="s">
        <v>21</v>
      </c>
      <c r="L55" s="7"/>
      <c r="M55" s="7"/>
      <c r="N55" s="8">
        <v>43959</v>
      </c>
      <c r="O55" s="42">
        <f t="shared" si="5"/>
        <v>202005</v>
      </c>
      <c r="P55" s="8">
        <v>43991</v>
      </c>
      <c r="Q55" s="42">
        <f t="shared" si="10"/>
        <v>202006</v>
      </c>
      <c r="R55" s="5"/>
      <c r="S55" s="3" t="s">
        <v>130</v>
      </c>
      <c r="U55" s="5"/>
    </row>
    <row r="56" spans="1:21" hidden="1" x14ac:dyDescent="0.3">
      <c r="A56" s="17" t="s">
        <v>95</v>
      </c>
      <c r="B56" s="118">
        <v>11002730</v>
      </c>
      <c r="C56" s="5">
        <v>20597311</v>
      </c>
      <c r="D56" s="5" t="s">
        <v>96</v>
      </c>
      <c r="E56" s="5">
        <v>10</v>
      </c>
      <c r="F56" s="5" t="s">
        <v>107</v>
      </c>
      <c r="G56" s="5" t="s">
        <v>108</v>
      </c>
      <c r="H56" s="7">
        <v>4800</v>
      </c>
      <c r="I56" s="9">
        <v>32</v>
      </c>
      <c r="J56" s="9">
        <f>+I56*H56</f>
        <v>153600</v>
      </c>
      <c r="K56" s="117" t="s">
        <v>21</v>
      </c>
      <c r="L56" s="7"/>
      <c r="M56" s="7"/>
      <c r="N56" s="8">
        <v>44111</v>
      </c>
      <c r="O56" s="42">
        <f>YEAR(N56)*100+MONTH(N56)</f>
        <v>202010</v>
      </c>
      <c r="P56" s="8">
        <v>44295</v>
      </c>
      <c r="Q56" s="42">
        <f t="shared" si="10"/>
        <v>202104</v>
      </c>
      <c r="R56" s="5"/>
      <c r="S56" s="3" t="s">
        <v>130</v>
      </c>
      <c r="U56" s="5"/>
    </row>
    <row r="57" spans="1:21" hidden="1" x14ac:dyDescent="0.3">
      <c r="A57" s="17" t="s">
        <v>95</v>
      </c>
      <c r="B57" s="118">
        <v>11002731</v>
      </c>
      <c r="C57" s="5">
        <v>20597312</v>
      </c>
      <c r="D57" s="5" t="s">
        <v>96</v>
      </c>
      <c r="E57" s="5">
        <v>10</v>
      </c>
      <c r="F57" s="5" t="s">
        <v>107</v>
      </c>
      <c r="G57" s="5" t="s">
        <v>108</v>
      </c>
      <c r="H57" s="7">
        <v>2700</v>
      </c>
      <c r="I57" s="9">
        <v>32</v>
      </c>
      <c r="J57" s="9">
        <v>86400</v>
      </c>
      <c r="K57" s="117" t="s">
        <v>21</v>
      </c>
      <c r="L57" s="7"/>
      <c r="M57" s="7"/>
      <c r="N57" s="8">
        <v>44144</v>
      </c>
      <c r="O57" s="42">
        <f t="shared" ref="O57" si="12">YEAR(N57)*100+MONTH(N57)</f>
        <v>202011</v>
      </c>
      <c r="P57" s="8">
        <v>44302</v>
      </c>
      <c r="Q57" s="42">
        <f t="shared" si="10"/>
        <v>202104</v>
      </c>
      <c r="R57" s="5"/>
      <c r="S57" s="3" t="s">
        <v>130</v>
      </c>
      <c r="U57" s="5"/>
    </row>
    <row r="58" spans="1:21" hidden="1" x14ac:dyDescent="0.3">
      <c r="A58" s="17" t="s">
        <v>95</v>
      </c>
      <c r="B58" s="5">
        <v>11002566</v>
      </c>
      <c r="C58" s="5">
        <v>20594408</v>
      </c>
      <c r="D58" s="5" t="s">
        <v>96</v>
      </c>
      <c r="E58" s="5">
        <v>10</v>
      </c>
      <c r="F58" s="5" t="s">
        <v>109</v>
      </c>
      <c r="G58" s="5" t="s">
        <v>110</v>
      </c>
      <c r="H58" s="7">
        <v>3112</v>
      </c>
      <c r="I58" s="9">
        <v>33.200000000000003</v>
      </c>
      <c r="J58" s="9">
        <v>103318.39999999999</v>
      </c>
      <c r="K58" s="7" t="s">
        <v>242</v>
      </c>
      <c r="L58" s="7"/>
      <c r="M58" s="7"/>
      <c r="N58" s="8">
        <v>44050</v>
      </c>
      <c r="O58" s="42">
        <f t="shared" si="5"/>
        <v>202008</v>
      </c>
      <c r="P58" s="8"/>
      <c r="Q58" s="42">
        <f t="shared" si="10"/>
        <v>190001</v>
      </c>
      <c r="R58" s="5"/>
      <c r="S58" s="21" t="s">
        <v>130</v>
      </c>
      <c r="T58" s="21"/>
      <c r="U58" s="5"/>
    </row>
    <row r="59" spans="1:21" hidden="1" x14ac:dyDescent="0.3">
      <c r="A59" s="17" t="s">
        <v>95</v>
      </c>
      <c r="B59" s="118">
        <v>11002725</v>
      </c>
      <c r="C59" s="5">
        <v>20597261</v>
      </c>
      <c r="D59" s="5" t="s">
        <v>96</v>
      </c>
      <c r="E59" s="5">
        <v>10</v>
      </c>
      <c r="F59" s="5" t="s">
        <v>109</v>
      </c>
      <c r="G59" s="5" t="s">
        <v>110</v>
      </c>
      <c r="H59" s="7">
        <v>2856</v>
      </c>
      <c r="I59" s="9">
        <v>33.200000000000003</v>
      </c>
      <c r="J59" s="9">
        <f>+I59*H59</f>
        <v>94819.200000000012</v>
      </c>
      <c r="K59" s="117" t="s">
        <v>21</v>
      </c>
      <c r="L59" s="7"/>
      <c r="M59" s="7"/>
      <c r="N59" s="8">
        <v>44144</v>
      </c>
      <c r="O59" s="42">
        <f t="shared" si="5"/>
        <v>202011</v>
      </c>
      <c r="P59" s="8">
        <v>44302</v>
      </c>
      <c r="Q59" s="42">
        <f t="shared" si="10"/>
        <v>202104</v>
      </c>
      <c r="R59" s="5"/>
      <c r="S59" s="3" t="s">
        <v>130</v>
      </c>
      <c r="U59" s="5"/>
    </row>
    <row r="60" spans="1:21" hidden="1" x14ac:dyDescent="0.3">
      <c r="A60" s="17" t="s">
        <v>95</v>
      </c>
      <c r="B60" s="118">
        <v>11002724</v>
      </c>
      <c r="C60" s="5">
        <v>20597260</v>
      </c>
      <c r="D60" s="5" t="s">
        <v>96</v>
      </c>
      <c r="E60" s="5">
        <v>10</v>
      </c>
      <c r="F60" s="5" t="s">
        <v>109</v>
      </c>
      <c r="G60" s="5" t="s">
        <v>110</v>
      </c>
      <c r="H60" s="7">
        <v>2380</v>
      </c>
      <c r="I60" s="9">
        <v>33.200000000000003</v>
      </c>
      <c r="J60" s="9">
        <f t="shared" ref="J60" si="13">+I60*H60</f>
        <v>79016</v>
      </c>
      <c r="K60" s="117" t="s">
        <v>21</v>
      </c>
      <c r="L60" s="7"/>
      <c r="M60" s="7"/>
      <c r="N60" s="8">
        <v>44085</v>
      </c>
      <c r="O60" s="42">
        <f t="shared" si="5"/>
        <v>202009</v>
      </c>
      <c r="P60" s="8">
        <v>44295</v>
      </c>
      <c r="Q60" s="42">
        <f t="shared" si="10"/>
        <v>202104</v>
      </c>
      <c r="R60" s="5"/>
      <c r="S60" s="3" t="s">
        <v>130</v>
      </c>
      <c r="U60" s="5"/>
    </row>
    <row r="61" spans="1:21" hidden="1" x14ac:dyDescent="0.3">
      <c r="A61" s="17" t="s">
        <v>95</v>
      </c>
      <c r="B61" s="5">
        <v>11002570</v>
      </c>
      <c r="C61" s="5">
        <v>20594411</v>
      </c>
      <c r="D61" s="5" t="s">
        <v>96</v>
      </c>
      <c r="E61" s="5">
        <v>10</v>
      </c>
      <c r="F61" s="5" t="s">
        <v>111</v>
      </c>
      <c r="G61" s="5" t="s">
        <v>112</v>
      </c>
      <c r="H61" s="7">
        <v>2075</v>
      </c>
      <c r="I61" s="9">
        <v>32.33</v>
      </c>
      <c r="J61" s="9">
        <v>67084.75</v>
      </c>
      <c r="K61" s="7" t="s">
        <v>245</v>
      </c>
      <c r="L61" s="7"/>
      <c r="M61" s="7"/>
      <c r="N61" s="8">
        <v>43987</v>
      </c>
      <c r="O61" s="42">
        <f t="shared" si="5"/>
        <v>202006</v>
      </c>
      <c r="P61" s="8"/>
      <c r="Q61" s="42">
        <f t="shared" si="10"/>
        <v>190001</v>
      </c>
      <c r="R61" s="5"/>
      <c r="S61" s="21" t="s">
        <v>130</v>
      </c>
      <c r="T61" s="21"/>
      <c r="U61" s="5"/>
    </row>
    <row r="62" spans="1:21" hidden="1" x14ac:dyDescent="0.3">
      <c r="A62" s="17" t="s">
        <v>95</v>
      </c>
      <c r="B62" s="118">
        <v>11002572</v>
      </c>
      <c r="C62" s="5">
        <v>20594413</v>
      </c>
      <c r="D62" s="5" t="s">
        <v>96</v>
      </c>
      <c r="E62" s="5">
        <v>10</v>
      </c>
      <c r="F62" s="5" t="s">
        <v>111</v>
      </c>
      <c r="G62" s="5" t="s">
        <v>112</v>
      </c>
      <c r="H62" s="119">
        <v>2075</v>
      </c>
      <c r="I62" s="9">
        <v>32.33</v>
      </c>
      <c r="J62" s="9">
        <v>67084.75</v>
      </c>
      <c r="K62" s="117" t="s">
        <v>21</v>
      </c>
      <c r="L62" s="7"/>
      <c r="M62" s="7"/>
      <c r="N62" s="8">
        <v>44078</v>
      </c>
      <c r="O62" s="42">
        <f t="shared" si="5"/>
        <v>202009</v>
      </c>
      <c r="P62" s="8">
        <v>44257</v>
      </c>
      <c r="Q62" s="42">
        <f t="shared" si="10"/>
        <v>202103</v>
      </c>
      <c r="R62" s="5"/>
      <c r="S62" s="3" t="s">
        <v>130</v>
      </c>
      <c r="U62" s="5"/>
    </row>
    <row r="63" spans="1:21" hidden="1" x14ac:dyDescent="0.3">
      <c r="A63" s="17" t="s">
        <v>95</v>
      </c>
      <c r="B63" s="118">
        <v>11002727</v>
      </c>
      <c r="C63" s="5">
        <v>20597308</v>
      </c>
      <c r="D63" s="5" t="s">
        <v>96</v>
      </c>
      <c r="E63" s="5">
        <v>10</v>
      </c>
      <c r="F63" s="5" t="s">
        <v>111</v>
      </c>
      <c r="G63" s="5" t="s">
        <v>112</v>
      </c>
      <c r="H63" s="7">
        <v>2080</v>
      </c>
      <c r="I63" s="9">
        <v>32.33</v>
      </c>
      <c r="J63" s="9">
        <v>67246.399999999994</v>
      </c>
      <c r="K63" s="117" t="s">
        <v>21</v>
      </c>
      <c r="L63" s="7"/>
      <c r="M63" s="7"/>
      <c r="N63" s="8">
        <v>44144</v>
      </c>
      <c r="O63" s="42">
        <f t="shared" si="5"/>
        <v>202011</v>
      </c>
      <c r="P63" s="8">
        <v>44274</v>
      </c>
      <c r="Q63" s="42">
        <f t="shared" si="10"/>
        <v>202103</v>
      </c>
      <c r="R63" s="5"/>
      <c r="S63" s="3" t="s">
        <v>130</v>
      </c>
      <c r="U63" s="5"/>
    </row>
    <row r="64" spans="1:21" hidden="1" x14ac:dyDescent="0.3">
      <c r="A64" s="17" t="s">
        <v>95</v>
      </c>
      <c r="B64" s="118">
        <v>11002726</v>
      </c>
      <c r="C64" s="5">
        <v>20597307</v>
      </c>
      <c r="D64" s="5" t="s">
        <v>96</v>
      </c>
      <c r="E64" s="5">
        <v>10</v>
      </c>
      <c r="F64" s="5" t="s">
        <v>111</v>
      </c>
      <c r="G64" s="5" t="s">
        <v>112</v>
      </c>
      <c r="H64" s="7">
        <v>2900</v>
      </c>
      <c r="I64" s="9">
        <v>32.33</v>
      </c>
      <c r="J64" s="9">
        <v>93757</v>
      </c>
      <c r="K64" s="117" t="s">
        <v>21</v>
      </c>
      <c r="L64" s="7"/>
      <c r="M64" s="7"/>
      <c r="N64" s="8">
        <v>44180</v>
      </c>
      <c r="O64" s="42">
        <f t="shared" si="5"/>
        <v>202012</v>
      </c>
      <c r="P64" s="8">
        <v>44302</v>
      </c>
      <c r="Q64" s="42">
        <f t="shared" si="10"/>
        <v>202104</v>
      </c>
      <c r="R64" s="5"/>
      <c r="S64" s="3" t="s">
        <v>130</v>
      </c>
      <c r="U64" s="5"/>
    </row>
    <row r="65" spans="1:21" hidden="1" x14ac:dyDescent="0.3">
      <c r="A65" s="17" t="s">
        <v>95</v>
      </c>
      <c r="B65" s="118">
        <v>11002571</v>
      </c>
      <c r="C65" s="5">
        <v>20594412</v>
      </c>
      <c r="D65" s="5" t="s">
        <v>96</v>
      </c>
      <c r="E65" s="5">
        <v>10</v>
      </c>
      <c r="F65" s="5" t="s">
        <v>111</v>
      </c>
      <c r="G65" s="5" t="s">
        <v>112</v>
      </c>
      <c r="H65" s="7">
        <v>2490</v>
      </c>
      <c r="I65" s="9">
        <v>32.33</v>
      </c>
      <c r="J65" s="9">
        <v>80501.7</v>
      </c>
      <c r="K65" s="117" t="s">
        <v>21</v>
      </c>
      <c r="L65" s="7"/>
      <c r="M65" s="7"/>
      <c r="N65" s="8">
        <v>44180</v>
      </c>
      <c r="O65" s="42">
        <f>YEAR(N65)*100+MONTH(N65)</f>
        <v>202012</v>
      </c>
      <c r="P65" s="8">
        <v>44295</v>
      </c>
      <c r="Q65" s="42">
        <f>YEAR(P65)*100+MONTH(P65)</f>
        <v>202104</v>
      </c>
      <c r="R65" s="5"/>
      <c r="S65" s="3" t="s">
        <v>130</v>
      </c>
      <c r="U65" s="5"/>
    </row>
    <row r="66" spans="1:21" hidden="1" x14ac:dyDescent="0.3">
      <c r="A66" s="17" t="s">
        <v>95</v>
      </c>
      <c r="B66" s="5">
        <v>11002577</v>
      </c>
      <c r="C66" s="5" t="s">
        <v>113</v>
      </c>
      <c r="D66" s="5" t="s">
        <v>114</v>
      </c>
      <c r="E66" s="5">
        <v>40</v>
      </c>
      <c r="F66" s="5" t="s">
        <v>115</v>
      </c>
      <c r="G66" s="5" t="s">
        <v>116</v>
      </c>
      <c r="H66" s="7">
        <v>1258</v>
      </c>
      <c r="I66" s="9">
        <v>32.86</v>
      </c>
      <c r="J66" s="9">
        <f>I66*H66</f>
        <v>41337.879999999997</v>
      </c>
      <c r="K66" s="14" t="s">
        <v>38</v>
      </c>
      <c r="L66" s="7"/>
      <c r="M66" s="7"/>
      <c r="N66" s="8">
        <v>43927</v>
      </c>
      <c r="O66" s="42">
        <f t="shared" ref="O66:O114" si="14">YEAR(N66)*100+MONTH(N66)</f>
        <v>202004</v>
      </c>
      <c r="P66" s="8"/>
      <c r="Q66" s="42"/>
      <c r="R66" s="5"/>
      <c r="S66" s="21" t="s">
        <v>130</v>
      </c>
      <c r="T66" s="21"/>
      <c r="U66" s="5"/>
    </row>
    <row r="67" spans="1:21" hidden="1" x14ac:dyDescent="0.3">
      <c r="A67" s="17" t="s">
        <v>95</v>
      </c>
      <c r="B67" s="5">
        <v>11002577</v>
      </c>
      <c r="C67" s="5" t="s">
        <v>113</v>
      </c>
      <c r="D67" s="5" t="s">
        <v>114</v>
      </c>
      <c r="E67" s="5">
        <v>50</v>
      </c>
      <c r="F67" s="5" t="s">
        <v>115</v>
      </c>
      <c r="G67" s="5" t="s">
        <v>116</v>
      </c>
      <c r="H67" s="7">
        <v>3000</v>
      </c>
      <c r="I67" s="9">
        <v>32.86</v>
      </c>
      <c r="J67" s="9">
        <f t="shared" ref="J67:J81" si="15">I67*H67</f>
        <v>98580</v>
      </c>
      <c r="K67" s="14" t="s">
        <v>38</v>
      </c>
      <c r="L67" s="7"/>
      <c r="M67" s="7"/>
      <c r="N67" s="8">
        <v>43958</v>
      </c>
      <c r="O67" s="42">
        <f t="shared" si="14"/>
        <v>202005</v>
      </c>
      <c r="P67" s="8"/>
      <c r="Q67" s="42"/>
      <c r="R67" s="5"/>
      <c r="S67" s="21" t="s">
        <v>130</v>
      </c>
      <c r="T67" s="21"/>
      <c r="U67" s="5"/>
    </row>
    <row r="68" spans="1:21" hidden="1" x14ac:dyDescent="0.3">
      <c r="A68" s="17" t="s">
        <v>95</v>
      </c>
      <c r="B68" s="5">
        <v>11002577</v>
      </c>
      <c r="C68" s="5" t="s">
        <v>113</v>
      </c>
      <c r="D68" s="5" t="s">
        <v>114</v>
      </c>
      <c r="E68" s="5">
        <v>60</v>
      </c>
      <c r="F68" s="5" t="s">
        <v>115</v>
      </c>
      <c r="G68" s="5" t="s">
        <v>116</v>
      </c>
      <c r="H68" s="7">
        <v>4500</v>
      </c>
      <c r="I68" s="9">
        <v>32.86</v>
      </c>
      <c r="J68" s="9">
        <f t="shared" si="15"/>
        <v>147870</v>
      </c>
      <c r="K68" s="14" t="s">
        <v>38</v>
      </c>
      <c r="L68" s="7"/>
      <c r="M68" s="7"/>
      <c r="N68" s="8">
        <v>43986</v>
      </c>
      <c r="O68" s="42">
        <f t="shared" si="14"/>
        <v>202006</v>
      </c>
      <c r="P68" s="8"/>
      <c r="Q68" s="42"/>
      <c r="R68" s="5"/>
      <c r="S68" s="21" t="s">
        <v>130</v>
      </c>
      <c r="T68" s="21"/>
      <c r="U68" s="5"/>
    </row>
    <row r="69" spans="1:21" hidden="1" x14ac:dyDescent="0.3">
      <c r="A69" s="17" t="s">
        <v>95</v>
      </c>
      <c r="B69" s="5">
        <v>11002577</v>
      </c>
      <c r="C69" s="5" t="s">
        <v>113</v>
      </c>
      <c r="D69" s="5" t="s">
        <v>114</v>
      </c>
      <c r="E69" s="5">
        <v>70</v>
      </c>
      <c r="F69" s="5" t="s">
        <v>115</v>
      </c>
      <c r="G69" s="5" t="s">
        <v>116</v>
      </c>
      <c r="H69" s="7">
        <v>4500</v>
      </c>
      <c r="I69" s="9">
        <v>32.86</v>
      </c>
      <c r="J69" s="9">
        <f t="shared" si="15"/>
        <v>147870</v>
      </c>
      <c r="K69" s="14" t="s">
        <v>38</v>
      </c>
      <c r="L69" s="7"/>
      <c r="M69" s="7"/>
      <c r="N69" s="8">
        <v>44018</v>
      </c>
      <c r="O69" s="42">
        <f t="shared" si="14"/>
        <v>202007</v>
      </c>
      <c r="P69" s="8"/>
      <c r="Q69" s="42"/>
      <c r="R69" s="5"/>
      <c r="S69" s="21" t="s">
        <v>130</v>
      </c>
      <c r="T69" s="21"/>
      <c r="U69" s="5"/>
    </row>
    <row r="70" spans="1:21" hidden="1" x14ac:dyDescent="0.3">
      <c r="A70" s="17" t="s">
        <v>95</v>
      </c>
      <c r="B70" s="5">
        <v>11002577</v>
      </c>
      <c r="C70" s="5" t="s">
        <v>113</v>
      </c>
      <c r="D70" s="5" t="s">
        <v>114</v>
      </c>
      <c r="E70" s="5">
        <v>90</v>
      </c>
      <c r="F70" s="5" t="s">
        <v>115</v>
      </c>
      <c r="G70" s="5" t="s">
        <v>116</v>
      </c>
      <c r="H70" s="7">
        <v>3000</v>
      </c>
      <c r="I70" s="9">
        <v>32.86</v>
      </c>
      <c r="J70" s="9">
        <f t="shared" si="15"/>
        <v>98580</v>
      </c>
      <c r="K70" s="14" t="s">
        <v>38</v>
      </c>
      <c r="L70" s="7"/>
      <c r="M70" s="7"/>
      <c r="N70" s="8">
        <v>44081</v>
      </c>
      <c r="O70" s="42">
        <f t="shared" si="14"/>
        <v>202009</v>
      </c>
      <c r="P70" s="8"/>
      <c r="Q70" s="42"/>
      <c r="R70" s="5"/>
      <c r="S70" s="21" t="s">
        <v>130</v>
      </c>
      <c r="T70" s="21"/>
      <c r="U70" s="5"/>
    </row>
    <row r="71" spans="1:21" hidden="1" x14ac:dyDescent="0.3">
      <c r="A71" s="17" t="s">
        <v>95</v>
      </c>
      <c r="B71" s="5">
        <v>11002577</v>
      </c>
      <c r="C71" s="5" t="s">
        <v>113</v>
      </c>
      <c r="D71" s="5" t="s">
        <v>114</v>
      </c>
      <c r="E71" s="5">
        <v>100</v>
      </c>
      <c r="F71" s="5" t="s">
        <v>115</v>
      </c>
      <c r="G71" s="5" t="s">
        <v>116</v>
      </c>
      <c r="H71" s="7">
        <v>3000</v>
      </c>
      <c r="I71" s="9">
        <v>32.86</v>
      </c>
      <c r="J71" s="9">
        <f t="shared" si="15"/>
        <v>98580</v>
      </c>
      <c r="K71" s="14" t="s">
        <v>38</v>
      </c>
      <c r="L71" s="7"/>
      <c r="M71" s="7"/>
      <c r="N71" s="8">
        <v>44110</v>
      </c>
      <c r="O71" s="42">
        <f t="shared" si="14"/>
        <v>202010</v>
      </c>
      <c r="P71" s="8"/>
      <c r="Q71" s="42"/>
      <c r="R71" s="5"/>
      <c r="S71" s="21" t="s">
        <v>130</v>
      </c>
      <c r="T71" s="21"/>
      <c r="U71" s="5"/>
    </row>
    <row r="72" spans="1:21" hidden="1" x14ac:dyDescent="0.3">
      <c r="A72" s="17" t="s">
        <v>95</v>
      </c>
      <c r="B72" s="5">
        <v>11002577</v>
      </c>
      <c r="C72" s="5" t="s">
        <v>113</v>
      </c>
      <c r="D72" s="5" t="s">
        <v>114</v>
      </c>
      <c r="E72" s="5">
        <v>110</v>
      </c>
      <c r="F72" s="5" t="s">
        <v>115</v>
      </c>
      <c r="G72" s="5" t="s">
        <v>116</v>
      </c>
      <c r="H72" s="7">
        <v>3000</v>
      </c>
      <c r="I72" s="9">
        <v>32.86</v>
      </c>
      <c r="J72" s="9">
        <f t="shared" si="15"/>
        <v>98580</v>
      </c>
      <c r="K72" s="14" t="s">
        <v>38</v>
      </c>
      <c r="L72" s="7"/>
      <c r="M72" s="7"/>
      <c r="N72" s="8">
        <v>44140</v>
      </c>
      <c r="O72" s="42">
        <f t="shared" si="14"/>
        <v>202011</v>
      </c>
      <c r="P72" s="8"/>
      <c r="Q72" s="42"/>
      <c r="R72" s="5"/>
      <c r="S72" s="21" t="s">
        <v>130</v>
      </c>
      <c r="T72" s="21"/>
      <c r="U72" s="5"/>
    </row>
    <row r="73" spans="1:21" hidden="1" x14ac:dyDescent="0.3">
      <c r="A73" s="17" t="s">
        <v>95</v>
      </c>
      <c r="B73" s="5">
        <v>11002577</v>
      </c>
      <c r="C73" s="5" t="s">
        <v>113</v>
      </c>
      <c r="D73" s="5" t="s">
        <v>114</v>
      </c>
      <c r="E73" s="5">
        <v>120</v>
      </c>
      <c r="F73" s="5" t="s">
        <v>115</v>
      </c>
      <c r="G73" s="5" t="s">
        <v>116</v>
      </c>
      <c r="H73" s="7">
        <v>3000</v>
      </c>
      <c r="I73" s="9">
        <v>32.86</v>
      </c>
      <c r="J73" s="9">
        <f t="shared" si="15"/>
        <v>98580</v>
      </c>
      <c r="K73" s="14" t="s">
        <v>38</v>
      </c>
      <c r="L73" s="7"/>
      <c r="M73" s="7"/>
      <c r="N73" s="8">
        <v>44172</v>
      </c>
      <c r="O73" s="42">
        <f t="shared" si="14"/>
        <v>202012</v>
      </c>
      <c r="P73" s="8"/>
      <c r="Q73" s="42"/>
      <c r="R73" s="5"/>
      <c r="S73" s="21" t="s">
        <v>130</v>
      </c>
      <c r="T73" s="21"/>
      <c r="U73" s="5"/>
    </row>
    <row r="74" spans="1:21" hidden="1" x14ac:dyDescent="0.3">
      <c r="A74" s="17" t="s">
        <v>95</v>
      </c>
      <c r="B74" s="5">
        <v>11002578</v>
      </c>
      <c r="C74" s="5" t="s">
        <v>117</v>
      </c>
      <c r="D74" s="5" t="s">
        <v>114</v>
      </c>
      <c r="E74" s="5">
        <v>20</v>
      </c>
      <c r="F74" s="5" t="s">
        <v>118</v>
      </c>
      <c r="G74" s="5" t="s">
        <v>119</v>
      </c>
      <c r="H74" s="7">
        <v>1678</v>
      </c>
      <c r="I74" s="9">
        <v>33.92</v>
      </c>
      <c r="J74" s="9">
        <f t="shared" si="15"/>
        <v>56917.760000000002</v>
      </c>
      <c r="K74" s="14" t="s">
        <v>38</v>
      </c>
      <c r="L74" s="7"/>
      <c r="M74" s="7"/>
      <c r="N74" s="8">
        <v>43927</v>
      </c>
      <c r="O74" s="42">
        <f t="shared" si="14"/>
        <v>202004</v>
      </c>
      <c r="P74" s="8"/>
      <c r="Q74" s="42"/>
      <c r="R74" s="5"/>
      <c r="S74" s="21" t="s">
        <v>130</v>
      </c>
      <c r="T74" s="21"/>
      <c r="U74" s="5"/>
    </row>
    <row r="75" spans="1:21" hidden="1" x14ac:dyDescent="0.3">
      <c r="A75" s="17" t="s">
        <v>95</v>
      </c>
      <c r="B75" s="5">
        <v>11002578</v>
      </c>
      <c r="C75" s="5" t="s">
        <v>117</v>
      </c>
      <c r="D75" s="5" t="s">
        <v>114</v>
      </c>
      <c r="E75" s="5">
        <v>30</v>
      </c>
      <c r="F75" s="5" t="s">
        <v>118</v>
      </c>
      <c r="G75" s="5" t="s">
        <v>119</v>
      </c>
      <c r="H75" s="7">
        <v>1678</v>
      </c>
      <c r="I75" s="9">
        <v>33.92</v>
      </c>
      <c r="J75" s="9">
        <f t="shared" si="15"/>
        <v>56917.760000000002</v>
      </c>
      <c r="K75" s="14" t="s">
        <v>38</v>
      </c>
      <c r="L75" s="7"/>
      <c r="M75" s="7"/>
      <c r="N75" s="8">
        <v>44018</v>
      </c>
      <c r="O75" s="42">
        <f t="shared" si="14"/>
        <v>202007</v>
      </c>
      <c r="P75" s="8"/>
      <c r="Q75" s="42"/>
      <c r="R75" s="5"/>
      <c r="S75" s="21" t="s">
        <v>130</v>
      </c>
      <c r="T75" s="21"/>
      <c r="U75" s="5"/>
    </row>
    <row r="76" spans="1:21" hidden="1" x14ac:dyDescent="0.3">
      <c r="A76" s="17" t="s">
        <v>95</v>
      </c>
      <c r="B76" s="5">
        <v>11002578</v>
      </c>
      <c r="C76" s="5" t="s">
        <v>117</v>
      </c>
      <c r="D76" s="5" t="s">
        <v>114</v>
      </c>
      <c r="E76" s="5">
        <v>40</v>
      </c>
      <c r="F76" s="5" t="s">
        <v>118</v>
      </c>
      <c r="G76" s="5" t="s">
        <v>119</v>
      </c>
      <c r="H76" s="7">
        <v>1678</v>
      </c>
      <c r="I76" s="9">
        <v>33.92</v>
      </c>
      <c r="J76" s="9">
        <f t="shared" si="15"/>
        <v>56917.760000000002</v>
      </c>
      <c r="K76" s="14" t="s">
        <v>38</v>
      </c>
      <c r="L76" s="7"/>
      <c r="M76" s="7"/>
      <c r="N76" s="8">
        <v>44110</v>
      </c>
      <c r="O76" s="42">
        <f t="shared" si="14"/>
        <v>202010</v>
      </c>
      <c r="P76" s="8"/>
      <c r="Q76" s="42"/>
      <c r="R76" s="5"/>
      <c r="S76" s="21" t="s">
        <v>130</v>
      </c>
      <c r="T76" s="21"/>
      <c r="U76" s="5"/>
    </row>
    <row r="77" spans="1:21" hidden="1" x14ac:dyDescent="0.3">
      <c r="A77" s="17" t="s">
        <v>95</v>
      </c>
      <c r="B77" s="5">
        <v>11002636</v>
      </c>
      <c r="C77" s="5" t="s">
        <v>120</v>
      </c>
      <c r="D77" s="5" t="s">
        <v>114</v>
      </c>
      <c r="E77" s="5">
        <v>60</v>
      </c>
      <c r="F77" s="5" t="s">
        <v>121</v>
      </c>
      <c r="G77" s="5" t="s">
        <v>122</v>
      </c>
      <c r="H77" s="7">
        <v>690</v>
      </c>
      <c r="I77" s="9">
        <v>37.1</v>
      </c>
      <c r="J77" s="9">
        <f t="shared" si="15"/>
        <v>25599</v>
      </c>
      <c r="K77" s="14" t="s">
        <v>38</v>
      </c>
      <c r="L77" s="7"/>
      <c r="M77" s="7"/>
      <c r="N77" s="8">
        <v>43868</v>
      </c>
      <c r="O77" s="42">
        <f t="shared" si="14"/>
        <v>202002</v>
      </c>
      <c r="P77" s="8"/>
      <c r="Q77" s="42"/>
      <c r="R77" s="5"/>
      <c r="S77" s="21" t="s">
        <v>130</v>
      </c>
      <c r="T77" s="21"/>
      <c r="U77" s="5"/>
    </row>
    <row r="78" spans="1:21" hidden="1" x14ac:dyDescent="0.3">
      <c r="A78" s="17" t="s">
        <v>95</v>
      </c>
      <c r="B78" s="5">
        <v>11002636</v>
      </c>
      <c r="C78" s="5" t="s">
        <v>120</v>
      </c>
      <c r="D78" s="5" t="s">
        <v>114</v>
      </c>
      <c r="E78" s="5">
        <v>70</v>
      </c>
      <c r="F78" s="5" t="s">
        <v>121</v>
      </c>
      <c r="G78" s="5" t="s">
        <v>122</v>
      </c>
      <c r="H78" s="7">
        <v>690</v>
      </c>
      <c r="I78" s="9">
        <v>37.1</v>
      </c>
      <c r="J78" s="9">
        <f t="shared" si="15"/>
        <v>25599</v>
      </c>
      <c r="K78" s="14" t="s">
        <v>38</v>
      </c>
      <c r="L78" s="7"/>
      <c r="M78" s="7"/>
      <c r="N78" s="8">
        <v>43927</v>
      </c>
      <c r="O78" s="42">
        <f t="shared" si="14"/>
        <v>202004</v>
      </c>
      <c r="P78" s="8"/>
      <c r="Q78" s="42"/>
      <c r="R78" s="5"/>
      <c r="S78" s="21" t="s">
        <v>130</v>
      </c>
      <c r="T78" s="21"/>
      <c r="U78" s="5"/>
    </row>
    <row r="79" spans="1:21" hidden="1" x14ac:dyDescent="0.3">
      <c r="A79" s="17" t="s">
        <v>95</v>
      </c>
      <c r="B79" s="5">
        <v>11002636</v>
      </c>
      <c r="C79" s="5" t="s">
        <v>120</v>
      </c>
      <c r="D79" s="5" t="s">
        <v>114</v>
      </c>
      <c r="E79" s="5">
        <v>80</v>
      </c>
      <c r="F79" s="5" t="s">
        <v>121</v>
      </c>
      <c r="G79" s="5" t="s">
        <v>122</v>
      </c>
      <c r="H79" s="7">
        <v>690</v>
      </c>
      <c r="I79" s="9">
        <v>37.1</v>
      </c>
      <c r="J79" s="9">
        <f t="shared" si="15"/>
        <v>25599</v>
      </c>
      <c r="K79" s="14" t="s">
        <v>38</v>
      </c>
      <c r="L79" s="7"/>
      <c r="M79" s="7"/>
      <c r="N79" s="8">
        <v>43990</v>
      </c>
      <c r="O79" s="42">
        <f t="shared" si="14"/>
        <v>202006</v>
      </c>
      <c r="P79" s="8"/>
      <c r="Q79" s="42"/>
      <c r="R79" s="5"/>
      <c r="S79" s="21" t="s">
        <v>130</v>
      </c>
      <c r="T79" s="21"/>
      <c r="U79" s="5"/>
    </row>
    <row r="80" spans="1:21" hidden="1" x14ac:dyDescent="0.3">
      <c r="A80" s="17" t="s">
        <v>95</v>
      </c>
      <c r="B80" s="5">
        <v>11002636</v>
      </c>
      <c r="C80" s="5" t="s">
        <v>120</v>
      </c>
      <c r="D80" s="5" t="s">
        <v>114</v>
      </c>
      <c r="E80" s="5">
        <v>90</v>
      </c>
      <c r="F80" s="5" t="s">
        <v>121</v>
      </c>
      <c r="G80" s="5" t="s">
        <v>122</v>
      </c>
      <c r="H80" s="7">
        <v>690</v>
      </c>
      <c r="I80" s="9">
        <v>37.1</v>
      </c>
      <c r="J80" s="9">
        <f t="shared" si="15"/>
        <v>25599</v>
      </c>
      <c r="K80" s="14" t="s">
        <v>38</v>
      </c>
      <c r="L80" s="7"/>
      <c r="M80" s="7"/>
      <c r="N80" s="8">
        <v>44053</v>
      </c>
      <c r="O80" s="42">
        <f t="shared" si="14"/>
        <v>202008</v>
      </c>
      <c r="P80" s="8"/>
      <c r="Q80" s="42"/>
      <c r="R80" s="5"/>
      <c r="S80" s="21" t="s">
        <v>130</v>
      </c>
      <c r="T80" s="21"/>
      <c r="U80" s="5"/>
    </row>
    <row r="81" spans="1:21" hidden="1" x14ac:dyDescent="0.3">
      <c r="A81" s="17" t="s">
        <v>95</v>
      </c>
      <c r="B81" s="5">
        <v>11002636</v>
      </c>
      <c r="C81" s="5" t="s">
        <v>120</v>
      </c>
      <c r="D81" s="5" t="s">
        <v>114</v>
      </c>
      <c r="E81" s="5">
        <v>100</v>
      </c>
      <c r="F81" s="5" t="s">
        <v>121</v>
      </c>
      <c r="G81" s="5" t="s">
        <v>122</v>
      </c>
      <c r="H81" s="7">
        <v>690</v>
      </c>
      <c r="I81" s="9">
        <v>37.1</v>
      </c>
      <c r="J81" s="9">
        <f t="shared" si="15"/>
        <v>25599</v>
      </c>
      <c r="K81" s="14" t="s">
        <v>38</v>
      </c>
      <c r="L81" s="7"/>
      <c r="M81" s="7"/>
      <c r="N81" s="8">
        <v>44109</v>
      </c>
      <c r="O81" s="42">
        <f t="shared" si="14"/>
        <v>202010</v>
      </c>
      <c r="P81" s="8"/>
      <c r="Q81" s="42"/>
      <c r="R81" s="5"/>
      <c r="S81" s="21" t="s">
        <v>130</v>
      </c>
      <c r="T81" s="21"/>
      <c r="U81" s="5"/>
    </row>
    <row r="82" spans="1:21" hidden="1" x14ac:dyDescent="0.3">
      <c r="D82" s="1" t="s">
        <v>40</v>
      </c>
      <c r="F82" s="4" t="s">
        <v>76</v>
      </c>
      <c r="G82" s="4" t="s">
        <v>77</v>
      </c>
      <c r="H82" s="1">
        <v>5500</v>
      </c>
      <c r="K82" s="14" t="s">
        <v>38</v>
      </c>
      <c r="N82" s="26">
        <v>43983</v>
      </c>
      <c r="O82" s="42">
        <f t="shared" si="14"/>
        <v>202006</v>
      </c>
      <c r="Q82" s="42"/>
      <c r="S82" s="21" t="s">
        <v>130</v>
      </c>
      <c r="T82" s="21"/>
    </row>
    <row r="83" spans="1:21" hidden="1" x14ac:dyDescent="0.3">
      <c r="D83" s="1" t="s">
        <v>40</v>
      </c>
      <c r="F83" s="4" t="s">
        <v>76</v>
      </c>
      <c r="G83" s="4" t="s">
        <v>77</v>
      </c>
      <c r="H83" s="1">
        <v>5500</v>
      </c>
      <c r="K83" s="14" t="s">
        <v>38</v>
      </c>
      <c r="N83" s="27">
        <v>44013</v>
      </c>
      <c r="O83" s="42">
        <f t="shared" si="14"/>
        <v>202007</v>
      </c>
      <c r="Q83" s="42"/>
      <c r="S83" s="21" t="s">
        <v>130</v>
      </c>
      <c r="T83" s="21"/>
    </row>
    <row r="84" spans="1:21" hidden="1" x14ac:dyDescent="0.3">
      <c r="D84" s="1" t="s">
        <v>40</v>
      </c>
      <c r="F84" s="4" t="s">
        <v>63</v>
      </c>
      <c r="G84" s="4" t="s">
        <v>64</v>
      </c>
      <c r="H84" s="1">
        <v>5500</v>
      </c>
      <c r="K84" s="14" t="s">
        <v>38</v>
      </c>
      <c r="N84" s="27">
        <v>43952</v>
      </c>
      <c r="O84" s="42">
        <f t="shared" si="14"/>
        <v>202005</v>
      </c>
      <c r="Q84" s="42"/>
      <c r="S84" s="21" t="s">
        <v>130</v>
      </c>
      <c r="T84" s="21"/>
    </row>
    <row r="85" spans="1:21" ht="14.4" hidden="1" x14ac:dyDescent="0.3">
      <c r="D85" s="1" t="s">
        <v>40</v>
      </c>
      <c r="F85" s="28" t="s">
        <v>131</v>
      </c>
      <c r="H85" s="1">
        <v>2750</v>
      </c>
      <c r="K85" s="14" t="s">
        <v>38</v>
      </c>
      <c r="N85" s="27">
        <v>44075</v>
      </c>
      <c r="O85" s="42">
        <f t="shared" si="14"/>
        <v>202009</v>
      </c>
      <c r="Q85" s="42"/>
      <c r="S85" s="21" t="s">
        <v>130</v>
      </c>
      <c r="T85" s="21"/>
    </row>
    <row r="86" spans="1:21" ht="14.4" hidden="1" x14ac:dyDescent="0.3">
      <c r="D86" s="1" t="s">
        <v>40</v>
      </c>
      <c r="F86" s="28" t="s">
        <v>132</v>
      </c>
      <c r="H86" s="1">
        <v>900</v>
      </c>
      <c r="K86" s="14" t="s">
        <v>38</v>
      </c>
      <c r="N86" s="27">
        <v>44105</v>
      </c>
      <c r="O86" s="42">
        <f t="shared" si="14"/>
        <v>202010</v>
      </c>
      <c r="Q86" s="42"/>
      <c r="S86" s="21" t="s">
        <v>130</v>
      </c>
      <c r="T86" s="21"/>
    </row>
    <row r="87" spans="1:21" ht="14.4" hidden="1" x14ac:dyDescent="0.3">
      <c r="D87" s="1" t="s">
        <v>40</v>
      </c>
      <c r="F87" s="28" t="s">
        <v>83</v>
      </c>
      <c r="H87" s="1">
        <v>5500</v>
      </c>
      <c r="K87" s="14" t="s">
        <v>38</v>
      </c>
      <c r="N87" s="27">
        <v>44105</v>
      </c>
      <c r="O87" s="42">
        <f t="shared" si="14"/>
        <v>202010</v>
      </c>
      <c r="Q87" s="42"/>
      <c r="S87" s="21" t="s">
        <v>130</v>
      </c>
      <c r="T87" s="21"/>
    </row>
    <row r="88" spans="1:21" ht="14.4" hidden="1" x14ac:dyDescent="0.3">
      <c r="D88" s="1" t="s">
        <v>40</v>
      </c>
      <c r="F88" s="28" t="s">
        <v>83</v>
      </c>
      <c r="H88" s="1">
        <v>2750</v>
      </c>
      <c r="K88" s="14" t="s">
        <v>38</v>
      </c>
      <c r="N88" s="27">
        <v>44136</v>
      </c>
      <c r="O88" s="42">
        <f t="shared" si="14"/>
        <v>202011</v>
      </c>
      <c r="Q88" s="42"/>
      <c r="S88" s="21" t="s">
        <v>130</v>
      </c>
      <c r="T88" s="21"/>
    </row>
    <row r="89" spans="1:21" ht="14.4" hidden="1" x14ac:dyDescent="0.3">
      <c r="D89" s="1" t="s">
        <v>40</v>
      </c>
      <c r="F89" s="28" t="s">
        <v>133</v>
      </c>
      <c r="H89" s="1">
        <v>5500</v>
      </c>
      <c r="K89" s="14" t="s">
        <v>38</v>
      </c>
      <c r="N89" s="27">
        <v>43983</v>
      </c>
      <c r="O89" s="42">
        <f t="shared" si="14"/>
        <v>202006</v>
      </c>
      <c r="Q89" s="42"/>
      <c r="S89" s="21" t="s">
        <v>130</v>
      </c>
      <c r="T89" s="21"/>
    </row>
    <row r="90" spans="1:21" ht="14.4" hidden="1" x14ac:dyDescent="0.3">
      <c r="D90" s="1" t="s">
        <v>40</v>
      </c>
      <c r="F90" s="28" t="s">
        <v>134</v>
      </c>
      <c r="H90" s="1">
        <v>5500</v>
      </c>
      <c r="K90" s="14" t="s">
        <v>38</v>
      </c>
      <c r="N90" s="27">
        <v>43952</v>
      </c>
      <c r="O90" s="42">
        <f t="shared" si="14"/>
        <v>202005</v>
      </c>
      <c r="Q90" s="42"/>
      <c r="S90" s="21" t="s">
        <v>130</v>
      </c>
      <c r="T90" s="21"/>
    </row>
    <row r="91" spans="1:21" ht="14.4" hidden="1" x14ac:dyDescent="0.3">
      <c r="D91" s="1" t="s">
        <v>40</v>
      </c>
      <c r="F91" s="28" t="s">
        <v>134</v>
      </c>
      <c r="H91" s="1">
        <v>5500</v>
      </c>
      <c r="K91" s="14" t="s">
        <v>38</v>
      </c>
      <c r="N91" s="27">
        <v>43983</v>
      </c>
      <c r="O91" s="42">
        <f t="shared" si="14"/>
        <v>202006</v>
      </c>
      <c r="Q91" s="42"/>
      <c r="S91" s="21" t="s">
        <v>130</v>
      </c>
      <c r="T91" s="21"/>
    </row>
    <row r="92" spans="1:21" ht="14.4" hidden="1" x14ac:dyDescent="0.3">
      <c r="D92" s="1" t="s">
        <v>40</v>
      </c>
      <c r="F92" s="28" t="s">
        <v>134</v>
      </c>
      <c r="H92" s="1">
        <v>5500</v>
      </c>
      <c r="K92" s="14" t="s">
        <v>38</v>
      </c>
      <c r="N92" s="27">
        <v>44075</v>
      </c>
      <c r="O92" s="42">
        <f t="shared" si="14"/>
        <v>202009</v>
      </c>
      <c r="Q92" s="42"/>
      <c r="S92" s="21" t="s">
        <v>130</v>
      </c>
      <c r="T92" s="21"/>
    </row>
    <row r="93" spans="1:21" ht="14.4" hidden="1" x14ac:dyDescent="0.3">
      <c r="D93" s="1" t="s">
        <v>40</v>
      </c>
      <c r="F93" s="28" t="s">
        <v>134</v>
      </c>
      <c r="H93" s="1">
        <v>5500</v>
      </c>
      <c r="K93" s="14" t="s">
        <v>38</v>
      </c>
      <c r="N93" s="27">
        <v>44105</v>
      </c>
      <c r="O93" s="42">
        <f t="shared" si="14"/>
        <v>202010</v>
      </c>
      <c r="Q93" s="42"/>
      <c r="S93" s="21" t="s">
        <v>130</v>
      </c>
      <c r="T93" s="21"/>
    </row>
    <row r="94" spans="1:21" ht="14.4" hidden="1" x14ac:dyDescent="0.3">
      <c r="D94" s="1" t="s">
        <v>40</v>
      </c>
      <c r="F94" s="28" t="s">
        <v>44</v>
      </c>
      <c r="H94" s="1">
        <v>3744</v>
      </c>
      <c r="K94" s="14" t="s">
        <v>38</v>
      </c>
      <c r="N94" s="27">
        <v>43952</v>
      </c>
      <c r="O94" s="42">
        <f t="shared" si="14"/>
        <v>202005</v>
      </c>
      <c r="Q94" s="42"/>
      <c r="S94" s="21" t="s">
        <v>130</v>
      </c>
      <c r="T94" s="21"/>
    </row>
    <row r="95" spans="1:21" ht="14.4" hidden="1" x14ac:dyDescent="0.3">
      <c r="D95" s="1" t="s">
        <v>40</v>
      </c>
      <c r="F95" s="28" t="s">
        <v>44</v>
      </c>
      <c r="H95" s="1">
        <v>3744</v>
      </c>
      <c r="K95" s="14" t="s">
        <v>38</v>
      </c>
      <c r="N95" s="27">
        <v>43983</v>
      </c>
      <c r="O95" s="42">
        <f t="shared" si="14"/>
        <v>202006</v>
      </c>
      <c r="Q95" s="42"/>
      <c r="S95" s="21" t="s">
        <v>130</v>
      </c>
      <c r="T95" s="21"/>
    </row>
    <row r="96" spans="1:21" ht="14.4" hidden="1" x14ac:dyDescent="0.3">
      <c r="D96" s="1" t="s">
        <v>40</v>
      </c>
      <c r="F96" s="28" t="s">
        <v>44</v>
      </c>
      <c r="H96" s="1">
        <v>3744</v>
      </c>
      <c r="K96" s="14" t="s">
        <v>38</v>
      </c>
      <c r="N96" s="27">
        <v>43983</v>
      </c>
      <c r="O96" s="42">
        <f t="shared" si="14"/>
        <v>202006</v>
      </c>
      <c r="Q96" s="42"/>
      <c r="S96" s="21" t="s">
        <v>130</v>
      </c>
      <c r="T96" s="21"/>
    </row>
    <row r="97" spans="4:20" ht="14.4" hidden="1" x14ac:dyDescent="0.3">
      <c r="D97" s="1" t="s">
        <v>40</v>
      </c>
      <c r="F97" s="28" t="s">
        <v>44</v>
      </c>
      <c r="H97" s="1">
        <v>3744</v>
      </c>
      <c r="K97" s="14" t="s">
        <v>38</v>
      </c>
      <c r="N97" s="27">
        <v>44013</v>
      </c>
      <c r="O97" s="42">
        <f t="shared" si="14"/>
        <v>202007</v>
      </c>
      <c r="Q97" s="42"/>
      <c r="S97" s="21" t="s">
        <v>130</v>
      </c>
      <c r="T97" s="21"/>
    </row>
    <row r="98" spans="4:20" ht="14.4" hidden="1" x14ac:dyDescent="0.3">
      <c r="D98" s="1" t="s">
        <v>40</v>
      </c>
      <c r="F98" s="28" t="s">
        <v>44</v>
      </c>
      <c r="H98" s="1">
        <v>3744</v>
      </c>
      <c r="K98" s="14" t="s">
        <v>38</v>
      </c>
      <c r="N98" s="27">
        <v>44075</v>
      </c>
      <c r="O98" s="42">
        <f t="shared" si="14"/>
        <v>202009</v>
      </c>
      <c r="Q98" s="42"/>
      <c r="S98" s="21" t="s">
        <v>130</v>
      </c>
      <c r="T98" s="21"/>
    </row>
    <row r="99" spans="4:20" ht="14.4" hidden="1" x14ac:dyDescent="0.3">
      <c r="D99" s="1" t="s">
        <v>40</v>
      </c>
      <c r="F99" s="28" t="s">
        <v>44</v>
      </c>
      <c r="H99" s="1">
        <v>3744</v>
      </c>
      <c r="K99" s="14" t="s">
        <v>38</v>
      </c>
      <c r="N99" s="27">
        <v>44105</v>
      </c>
      <c r="O99" s="42">
        <f t="shared" si="14"/>
        <v>202010</v>
      </c>
      <c r="Q99" s="42"/>
      <c r="S99" s="21" t="s">
        <v>130</v>
      </c>
      <c r="T99" s="21"/>
    </row>
    <row r="100" spans="4:20" ht="14.4" hidden="1" x14ac:dyDescent="0.3">
      <c r="D100" s="1" t="s">
        <v>40</v>
      </c>
      <c r="F100" s="28" t="s">
        <v>44</v>
      </c>
      <c r="H100" s="1">
        <v>3744</v>
      </c>
      <c r="K100" s="14" t="s">
        <v>38</v>
      </c>
      <c r="N100" s="27">
        <v>44136</v>
      </c>
      <c r="O100" s="42">
        <f t="shared" si="14"/>
        <v>202011</v>
      </c>
      <c r="Q100" s="42"/>
      <c r="S100" s="21" t="s">
        <v>130</v>
      </c>
      <c r="T100" s="21"/>
    </row>
    <row r="101" spans="4:20" ht="14.4" hidden="1" x14ac:dyDescent="0.3">
      <c r="D101" s="1" t="s">
        <v>40</v>
      </c>
      <c r="F101" s="28" t="s">
        <v>44</v>
      </c>
      <c r="H101" s="1">
        <v>3744</v>
      </c>
      <c r="K101" s="14" t="s">
        <v>38</v>
      </c>
      <c r="N101" s="27">
        <v>44166</v>
      </c>
      <c r="O101" s="42">
        <f t="shared" si="14"/>
        <v>202012</v>
      </c>
      <c r="Q101" s="42"/>
      <c r="S101" s="21" t="s">
        <v>130</v>
      </c>
      <c r="T101" s="21"/>
    </row>
    <row r="102" spans="4:20" ht="14.4" hidden="1" x14ac:dyDescent="0.3">
      <c r="D102" s="1" t="s">
        <v>40</v>
      </c>
      <c r="F102" s="28" t="s">
        <v>50</v>
      </c>
      <c r="H102" s="1">
        <v>5500</v>
      </c>
      <c r="K102" s="14" t="s">
        <v>38</v>
      </c>
      <c r="N102" s="26">
        <v>43952</v>
      </c>
      <c r="O102" s="42">
        <f t="shared" si="14"/>
        <v>202005</v>
      </c>
      <c r="Q102" s="42"/>
      <c r="S102" s="21" t="s">
        <v>130</v>
      </c>
      <c r="T102" s="21"/>
    </row>
    <row r="103" spans="4:20" ht="14.4" hidden="1" x14ac:dyDescent="0.3">
      <c r="D103" s="1" t="s">
        <v>40</v>
      </c>
      <c r="F103" s="28" t="s">
        <v>50</v>
      </c>
      <c r="H103" s="1">
        <v>5500</v>
      </c>
      <c r="K103" s="14" t="s">
        <v>38</v>
      </c>
      <c r="N103" s="27">
        <v>43952</v>
      </c>
      <c r="O103" s="42">
        <f t="shared" si="14"/>
        <v>202005</v>
      </c>
      <c r="Q103" s="42"/>
      <c r="S103" s="21" t="s">
        <v>130</v>
      </c>
      <c r="T103" s="21"/>
    </row>
    <row r="104" spans="4:20" ht="14.4" hidden="1" x14ac:dyDescent="0.3">
      <c r="D104" s="1" t="s">
        <v>40</v>
      </c>
      <c r="F104" s="28" t="s">
        <v>50</v>
      </c>
      <c r="H104" s="1">
        <v>5500</v>
      </c>
      <c r="K104" s="14" t="s">
        <v>38</v>
      </c>
      <c r="N104" s="27">
        <v>43983</v>
      </c>
      <c r="O104" s="42">
        <f t="shared" si="14"/>
        <v>202006</v>
      </c>
      <c r="Q104" s="42"/>
      <c r="S104" s="21" t="s">
        <v>130</v>
      </c>
      <c r="T104" s="21"/>
    </row>
    <row r="105" spans="4:20" ht="14.4" hidden="1" x14ac:dyDescent="0.3">
      <c r="D105" s="1" t="s">
        <v>40</v>
      </c>
      <c r="F105" s="28" t="s">
        <v>50</v>
      </c>
      <c r="H105" s="1">
        <v>5500</v>
      </c>
      <c r="K105" s="14" t="s">
        <v>38</v>
      </c>
      <c r="N105" s="27">
        <v>43983</v>
      </c>
      <c r="O105" s="42">
        <f t="shared" si="14"/>
        <v>202006</v>
      </c>
      <c r="Q105" s="42"/>
      <c r="S105" s="21" t="s">
        <v>130</v>
      </c>
      <c r="T105" s="21"/>
    </row>
    <row r="106" spans="4:20" ht="14.4" hidden="1" x14ac:dyDescent="0.3">
      <c r="D106" s="1" t="s">
        <v>40</v>
      </c>
      <c r="F106" s="28" t="s">
        <v>50</v>
      </c>
      <c r="H106" s="1">
        <v>5500</v>
      </c>
      <c r="K106" s="14" t="s">
        <v>38</v>
      </c>
      <c r="N106" s="27">
        <v>44013</v>
      </c>
      <c r="O106" s="42">
        <f t="shared" si="14"/>
        <v>202007</v>
      </c>
      <c r="Q106" s="42"/>
      <c r="S106" s="21" t="s">
        <v>130</v>
      </c>
      <c r="T106" s="21"/>
    </row>
    <row r="107" spans="4:20" ht="14.4" hidden="1" x14ac:dyDescent="0.3">
      <c r="D107" s="1" t="s">
        <v>40</v>
      </c>
      <c r="F107" s="28" t="s">
        <v>50</v>
      </c>
      <c r="H107" s="1">
        <v>5500</v>
      </c>
      <c r="K107" s="14" t="s">
        <v>38</v>
      </c>
      <c r="N107" s="27">
        <v>44075</v>
      </c>
      <c r="O107" s="42">
        <f t="shared" si="14"/>
        <v>202009</v>
      </c>
      <c r="Q107" s="42"/>
      <c r="S107" s="21" t="s">
        <v>130</v>
      </c>
      <c r="T107" s="21"/>
    </row>
    <row r="108" spans="4:20" ht="14.4" hidden="1" x14ac:dyDescent="0.3">
      <c r="D108" s="1" t="s">
        <v>40</v>
      </c>
      <c r="F108" s="28" t="s">
        <v>90</v>
      </c>
      <c r="H108" s="1">
        <v>794</v>
      </c>
      <c r="K108" s="14" t="s">
        <v>38</v>
      </c>
      <c r="N108" s="27">
        <v>43983</v>
      </c>
      <c r="O108" s="42">
        <f t="shared" si="14"/>
        <v>202006</v>
      </c>
      <c r="Q108" s="42"/>
      <c r="S108" s="21" t="s">
        <v>130</v>
      </c>
      <c r="T108" s="21"/>
    </row>
    <row r="109" spans="4:20" ht="14.4" hidden="1" x14ac:dyDescent="0.3">
      <c r="D109" s="1" t="s">
        <v>40</v>
      </c>
      <c r="F109" s="28" t="s">
        <v>44</v>
      </c>
      <c r="H109" s="1">
        <v>3744</v>
      </c>
      <c r="K109" s="14" t="s">
        <v>38</v>
      </c>
      <c r="N109" s="27">
        <v>44075</v>
      </c>
      <c r="O109" s="42">
        <f t="shared" si="14"/>
        <v>202009</v>
      </c>
      <c r="Q109" s="42"/>
      <c r="S109" s="21" t="s">
        <v>130</v>
      </c>
      <c r="T109" s="21"/>
    </row>
    <row r="110" spans="4:20" ht="14.4" hidden="1" x14ac:dyDescent="0.3">
      <c r="D110" s="1" t="s">
        <v>40</v>
      </c>
      <c r="F110" s="28" t="s">
        <v>44</v>
      </c>
      <c r="H110" s="1">
        <v>3744</v>
      </c>
      <c r="K110" s="14" t="s">
        <v>38</v>
      </c>
      <c r="N110" s="27">
        <v>44105</v>
      </c>
      <c r="O110" s="42">
        <f t="shared" si="14"/>
        <v>202010</v>
      </c>
      <c r="Q110" s="42"/>
      <c r="S110" s="21" t="s">
        <v>130</v>
      </c>
      <c r="T110" s="21"/>
    </row>
    <row r="111" spans="4:20" ht="14.4" hidden="1" x14ac:dyDescent="0.3">
      <c r="D111" s="1" t="s">
        <v>40</v>
      </c>
      <c r="F111" s="28" t="s">
        <v>44</v>
      </c>
      <c r="H111" s="1">
        <v>3744</v>
      </c>
      <c r="K111" s="14" t="s">
        <v>38</v>
      </c>
      <c r="N111" s="27">
        <v>44105</v>
      </c>
      <c r="O111" s="42">
        <f t="shared" si="14"/>
        <v>202010</v>
      </c>
      <c r="Q111" s="42"/>
      <c r="S111" s="21" t="s">
        <v>130</v>
      </c>
      <c r="T111" s="21"/>
    </row>
    <row r="112" spans="4:20" ht="14.4" hidden="1" x14ac:dyDescent="0.3">
      <c r="D112" s="1" t="s">
        <v>40</v>
      </c>
      <c r="F112" s="28" t="s">
        <v>44</v>
      </c>
      <c r="H112" s="1">
        <v>3744</v>
      </c>
      <c r="K112" s="14" t="s">
        <v>38</v>
      </c>
      <c r="N112" s="27">
        <v>44136</v>
      </c>
      <c r="O112" s="42">
        <f t="shared" si="14"/>
        <v>202011</v>
      </c>
      <c r="Q112" s="42"/>
      <c r="S112" s="21" t="s">
        <v>130</v>
      </c>
      <c r="T112" s="21"/>
    </row>
    <row r="113" spans="3:21" ht="14.4" hidden="1" x14ac:dyDescent="0.3">
      <c r="D113" s="1" t="s">
        <v>40</v>
      </c>
      <c r="F113" s="28" t="s">
        <v>44</v>
      </c>
      <c r="H113" s="1">
        <v>3744</v>
      </c>
      <c r="K113" s="14" t="s">
        <v>38</v>
      </c>
      <c r="N113" s="27">
        <v>44166</v>
      </c>
      <c r="O113" s="42">
        <f t="shared" si="14"/>
        <v>202012</v>
      </c>
      <c r="Q113" s="42"/>
      <c r="S113" s="21" t="s">
        <v>130</v>
      </c>
      <c r="T113" s="21"/>
    </row>
    <row r="114" spans="3:21" ht="27" thickBot="1" x14ac:dyDescent="0.35">
      <c r="C114" s="29">
        <v>470455</v>
      </c>
      <c r="D114" s="30" t="s">
        <v>147</v>
      </c>
      <c r="E114" s="32">
        <v>30</v>
      </c>
      <c r="F114" s="33" t="s">
        <v>123</v>
      </c>
      <c r="G114" s="33" t="s">
        <v>143</v>
      </c>
      <c r="H114" s="34">
        <v>2500</v>
      </c>
      <c r="I114" s="35"/>
      <c r="J114" s="32">
        <v>11002617</v>
      </c>
      <c r="K114" s="7" t="s">
        <v>245</v>
      </c>
      <c r="L114" s="32">
        <v>2500</v>
      </c>
      <c r="M114" s="35"/>
      <c r="N114" s="36">
        <v>43854</v>
      </c>
      <c r="O114" s="42">
        <f t="shared" si="14"/>
        <v>202001</v>
      </c>
      <c r="P114" s="120">
        <v>43973</v>
      </c>
      <c r="Q114" s="121">
        <f t="shared" ref="Q114:Q142" si="16">YEAR(P114)*100+MONTH(P114)</f>
        <v>202005</v>
      </c>
      <c r="R114" s="38"/>
      <c r="S114" s="21" t="s">
        <v>130</v>
      </c>
      <c r="T114" s="21"/>
      <c r="U114" s="39" t="s">
        <v>135</v>
      </c>
    </row>
    <row r="115" spans="3:21" ht="27" thickBot="1" x14ac:dyDescent="0.35">
      <c r="C115" s="31"/>
      <c r="D115" s="30" t="s">
        <v>147</v>
      </c>
      <c r="E115" s="32">
        <v>40</v>
      </c>
      <c r="F115" s="33" t="s">
        <v>123</v>
      </c>
      <c r="G115" s="33" t="s">
        <v>143</v>
      </c>
      <c r="H115" s="34">
        <v>2500</v>
      </c>
      <c r="I115" s="35"/>
      <c r="J115" s="32"/>
      <c r="K115" s="7" t="s">
        <v>245</v>
      </c>
      <c r="L115" s="32">
        <v>2500</v>
      </c>
      <c r="M115" s="35"/>
      <c r="N115" s="36">
        <v>43896</v>
      </c>
      <c r="O115" s="42">
        <f t="shared" ref="O115:O142" si="17">YEAR(N115)*100+MONTH(N115)</f>
        <v>202003</v>
      </c>
      <c r="P115" s="120">
        <v>43973</v>
      </c>
      <c r="Q115" s="121">
        <f t="shared" si="16"/>
        <v>202005</v>
      </c>
      <c r="R115" s="38"/>
      <c r="S115" s="21" t="s">
        <v>130</v>
      </c>
      <c r="T115" s="21"/>
      <c r="U115" s="39" t="s">
        <v>136</v>
      </c>
    </row>
    <row r="116" spans="3:21" ht="27" thickBot="1" x14ac:dyDescent="0.35">
      <c r="C116" s="31"/>
      <c r="D116" s="30" t="s">
        <v>147</v>
      </c>
      <c r="E116" s="32">
        <v>50</v>
      </c>
      <c r="F116" s="33" t="s">
        <v>123</v>
      </c>
      <c r="G116" s="33" t="s">
        <v>143</v>
      </c>
      <c r="H116" s="34">
        <v>2500</v>
      </c>
      <c r="I116" s="35"/>
      <c r="J116" s="32"/>
      <c r="K116" s="7" t="s">
        <v>245</v>
      </c>
      <c r="L116" s="32">
        <v>2500</v>
      </c>
      <c r="M116" s="35"/>
      <c r="N116" s="36">
        <v>43896</v>
      </c>
      <c r="O116" s="42">
        <f t="shared" si="17"/>
        <v>202003</v>
      </c>
      <c r="P116" s="120">
        <v>43980</v>
      </c>
      <c r="Q116" s="121">
        <f t="shared" si="16"/>
        <v>202005</v>
      </c>
      <c r="R116" s="38"/>
      <c r="S116" s="21" t="s">
        <v>130</v>
      </c>
      <c r="T116" s="21"/>
      <c r="U116" s="39" t="s">
        <v>137</v>
      </c>
    </row>
    <row r="117" spans="3:21" ht="27" thickBot="1" x14ac:dyDescent="0.35">
      <c r="C117" s="31"/>
      <c r="D117" s="30" t="s">
        <v>147</v>
      </c>
      <c r="E117" s="32">
        <v>60</v>
      </c>
      <c r="F117" s="33" t="s">
        <v>123</v>
      </c>
      <c r="G117" s="33" t="s">
        <v>143</v>
      </c>
      <c r="H117" s="34">
        <v>3400</v>
      </c>
      <c r="I117" s="35"/>
      <c r="J117" s="32"/>
      <c r="K117" s="7" t="s">
        <v>21</v>
      </c>
      <c r="L117" s="32">
        <v>3400</v>
      </c>
      <c r="M117" s="35"/>
      <c r="N117" s="36">
        <v>43950</v>
      </c>
      <c r="O117" s="42">
        <f t="shared" si="17"/>
        <v>202004</v>
      </c>
      <c r="P117" s="37">
        <v>44011</v>
      </c>
      <c r="Q117" s="42">
        <f t="shared" si="16"/>
        <v>202006</v>
      </c>
      <c r="R117" s="38"/>
      <c r="S117" s="21" t="s">
        <v>130</v>
      </c>
      <c r="T117" s="21"/>
      <c r="U117" s="39" t="s">
        <v>138</v>
      </c>
    </row>
    <row r="118" spans="3:21" ht="14.4" thickBot="1" x14ac:dyDescent="0.35">
      <c r="C118" s="31"/>
      <c r="D118" s="30" t="s">
        <v>147</v>
      </c>
      <c r="E118" s="32">
        <v>70</v>
      </c>
      <c r="F118" s="33" t="s">
        <v>123</v>
      </c>
      <c r="G118" s="33" t="s">
        <v>143</v>
      </c>
      <c r="H118" s="34">
        <v>3400</v>
      </c>
      <c r="I118" s="35"/>
      <c r="J118" s="32"/>
      <c r="K118" s="7" t="s">
        <v>21</v>
      </c>
      <c r="L118" s="32">
        <v>3400</v>
      </c>
      <c r="M118" s="35"/>
      <c r="N118" s="36">
        <v>43966</v>
      </c>
      <c r="O118" s="42">
        <f t="shared" si="17"/>
        <v>202005</v>
      </c>
      <c r="P118" s="37">
        <v>44025</v>
      </c>
      <c r="Q118" s="42">
        <f t="shared" si="16"/>
        <v>202007</v>
      </c>
      <c r="R118" s="38"/>
      <c r="S118" s="21" t="s">
        <v>130</v>
      </c>
      <c r="T118" s="21"/>
      <c r="U118" s="39"/>
    </row>
    <row r="119" spans="3:21" ht="14.4" thickBot="1" x14ac:dyDescent="0.35">
      <c r="C119" s="31"/>
      <c r="D119" s="30" t="s">
        <v>147</v>
      </c>
      <c r="E119" s="32">
        <v>80</v>
      </c>
      <c r="F119" s="33" t="s">
        <v>123</v>
      </c>
      <c r="G119" s="33" t="s">
        <v>143</v>
      </c>
      <c r="H119" s="34">
        <v>1700</v>
      </c>
      <c r="I119" s="35"/>
      <c r="J119" s="32"/>
      <c r="K119" s="7" t="s">
        <v>21</v>
      </c>
      <c r="L119" s="32">
        <v>1700</v>
      </c>
      <c r="M119" s="35"/>
      <c r="N119" s="36">
        <v>44020</v>
      </c>
      <c r="O119" s="42">
        <f t="shared" si="17"/>
        <v>202007</v>
      </c>
      <c r="P119" s="37">
        <v>44109</v>
      </c>
      <c r="Q119" s="42">
        <f t="shared" si="16"/>
        <v>202010</v>
      </c>
      <c r="R119" s="38"/>
      <c r="S119" s="21" t="s">
        <v>130</v>
      </c>
      <c r="T119" s="21"/>
      <c r="U119" s="39"/>
    </row>
    <row r="120" spans="3:21" ht="14.4" thickBot="1" x14ac:dyDescent="0.35">
      <c r="C120" s="31"/>
      <c r="D120" s="30" t="s">
        <v>147</v>
      </c>
      <c r="E120" s="32">
        <v>90</v>
      </c>
      <c r="F120" s="33" t="s">
        <v>123</v>
      </c>
      <c r="G120" s="33" t="s">
        <v>143</v>
      </c>
      <c r="H120" s="34">
        <v>850</v>
      </c>
      <c r="I120" s="35"/>
      <c r="J120" s="32"/>
      <c r="K120" s="7" t="s">
        <v>21</v>
      </c>
      <c r="L120" s="32">
        <v>850</v>
      </c>
      <c r="M120" s="35"/>
      <c r="N120" s="36">
        <v>44071</v>
      </c>
      <c r="O120" s="42">
        <f t="shared" si="17"/>
        <v>202008</v>
      </c>
      <c r="P120" s="37">
        <v>44130</v>
      </c>
      <c r="Q120" s="42">
        <f t="shared" si="16"/>
        <v>202010</v>
      </c>
      <c r="R120" s="38"/>
      <c r="S120" s="21" t="s">
        <v>130</v>
      </c>
      <c r="T120" s="21"/>
      <c r="U120" s="39"/>
    </row>
    <row r="121" spans="3:21" ht="14.4" thickBot="1" x14ac:dyDescent="0.35">
      <c r="C121" s="31"/>
      <c r="D121" s="30" t="s">
        <v>147</v>
      </c>
      <c r="E121" s="32">
        <v>100</v>
      </c>
      <c r="F121" s="33" t="s">
        <v>123</v>
      </c>
      <c r="G121" s="33" t="s">
        <v>143</v>
      </c>
      <c r="H121" s="34">
        <v>1700</v>
      </c>
      <c r="I121" s="35"/>
      <c r="J121" s="32"/>
      <c r="K121" s="7" t="s">
        <v>21</v>
      </c>
      <c r="L121" s="32">
        <v>1700</v>
      </c>
      <c r="M121" s="35"/>
      <c r="N121" s="36">
        <v>44071</v>
      </c>
      <c r="O121" s="42">
        <f t="shared" si="17"/>
        <v>202008</v>
      </c>
      <c r="P121" s="37">
        <v>44130</v>
      </c>
      <c r="Q121" s="42">
        <f t="shared" si="16"/>
        <v>202010</v>
      </c>
      <c r="R121" s="38"/>
      <c r="S121" s="21" t="s">
        <v>130</v>
      </c>
      <c r="T121" s="21"/>
      <c r="U121" s="39"/>
    </row>
    <row r="122" spans="3:21" ht="14.4" thickBot="1" x14ac:dyDescent="0.35">
      <c r="C122" s="31"/>
      <c r="D122" s="30" t="s">
        <v>147</v>
      </c>
      <c r="E122" s="32">
        <v>110</v>
      </c>
      <c r="F122" s="33" t="s">
        <v>123</v>
      </c>
      <c r="G122" s="33" t="s">
        <v>143</v>
      </c>
      <c r="H122" s="34">
        <v>1300</v>
      </c>
      <c r="I122" s="35"/>
      <c r="J122" s="32"/>
      <c r="K122" s="7" t="s">
        <v>21</v>
      </c>
      <c r="L122" s="32">
        <v>1300</v>
      </c>
      <c r="M122" s="35"/>
      <c r="N122" s="36">
        <v>44099</v>
      </c>
      <c r="O122" s="42">
        <f t="shared" si="17"/>
        <v>202009</v>
      </c>
      <c r="P122" s="37">
        <v>44158</v>
      </c>
      <c r="Q122" s="42">
        <f t="shared" si="16"/>
        <v>202011</v>
      </c>
      <c r="R122" s="38"/>
      <c r="S122" s="21" t="s">
        <v>130</v>
      </c>
      <c r="T122" s="21"/>
      <c r="U122" s="39"/>
    </row>
    <row r="123" spans="3:21" ht="14.4" thickBot="1" x14ac:dyDescent="0.35">
      <c r="C123" s="31"/>
      <c r="D123" s="30" t="s">
        <v>147</v>
      </c>
      <c r="E123" s="32">
        <v>120</v>
      </c>
      <c r="F123" s="33" t="s">
        <v>123</v>
      </c>
      <c r="G123" s="33" t="s">
        <v>143</v>
      </c>
      <c r="H123" s="34">
        <v>5850</v>
      </c>
      <c r="I123" s="35"/>
      <c r="J123" s="32"/>
      <c r="K123" s="7" t="s">
        <v>21</v>
      </c>
      <c r="L123" s="32">
        <v>5850</v>
      </c>
      <c r="M123" s="35"/>
      <c r="N123" s="36">
        <v>44120</v>
      </c>
      <c r="O123" s="42">
        <f t="shared" si="17"/>
        <v>202010</v>
      </c>
      <c r="P123" s="37">
        <v>44179</v>
      </c>
      <c r="Q123" s="42">
        <f t="shared" si="16"/>
        <v>202012</v>
      </c>
      <c r="R123" s="38"/>
      <c r="S123" s="21" t="s">
        <v>130</v>
      </c>
      <c r="T123" s="21"/>
      <c r="U123" s="39"/>
    </row>
    <row r="124" spans="3:21" ht="14.4" thickBot="1" x14ac:dyDescent="0.35">
      <c r="C124" s="29">
        <v>470456</v>
      </c>
      <c r="D124" s="30" t="s">
        <v>147</v>
      </c>
      <c r="E124" s="32">
        <v>40</v>
      </c>
      <c r="F124" s="33" t="s">
        <v>124</v>
      </c>
      <c r="G124" s="33" t="s">
        <v>144</v>
      </c>
      <c r="H124" s="34">
        <v>2000</v>
      </c>
      <c r="I124" s="35"/>
      <c r="J124" s="32">
        <v>11002618</v>
      </c>
      <c r="K124" s="7" t="s">
        <v>21</v>
      </c>
      <c r="L124" s="32">
        <v>2000</v>
      </c>
      <c r="M124" s="35"/>
      <c r="N124" s="36">
        <v>43934</v>
      </c>
      <c r="O124" s="121">
        <f t="shared" si="17"/>
        <v>202004</v>
      </c>
      <c r="P124" s="37">
        <v>43992</v>
      </c>
      <c r="Q124" s="42">
        <f t="shared" si="16"/>
        <v>202006</v>
      </c>
      <c r="R124" s="38"/>
      <c r="S124" s="21" t="s">
        <v>130</v>
      </c>
      <c r="T124" s="21"/>
      <c r="U124" s="40"/>
    </row>
    <row r="125" spans="3:21" ht="14.4" thickBot="1" x14ac:dyDescent="0.35">
      <c r="C125" s="31"/>
      <c r="D125" s="30" t="s">
        <v>147</v>
      </c>
      <c r="E125" s="32">
        <v>50</v>
      </c>
      <c r="F125" s="33" t="s">
        <v>124</v>
      </c>
      <c r="G125" s="33" t="s">
        <v>144</v>
      </c>
      <c r="H125" s="34">
        <v>2000</v>
      </c>
      <c r="I125" s="35"/>
      <c r="J125" s="32"/>
      <c r="K125" s="7" t="s">
        <v>21</v>
      </c>
      <c r="L125" s="32">
        <v>2000</v>
      </c>
      <c r="M125" s="35"/>
      <c r="N125" s="36">
        <v>43955</v>
      </c>
      <c r="O125" s="121">
        <f t="shared" si="17"/>
        <v>202005</v>
      </c>
      <c r="P125" s="37">
        <v>44013</v>
      </c>
      <c r="Q125" s="42">
        <f t="shared" si="16"/>
        <v>202007</v>
      </c>
      <c r="R125" s="38"/>
      <c r="S125" s="21" t="s">
        <v>130</v>
      </c>
      <c r="T125" s="21"/>
      <c r="U125" s="40"/>
    </row>
    <row r="126" spans="3:21" ht="14.4" thickBot="1" x14ac:dyDescent="0.35">
      <c r="C126" s="31"/>
      <c r="D126" s="30" t="s">
        <v>147</v>
      </c>
      <c r="E126" s="32">
        <v>60</v>
      </c>
      <c r="F126" s="33" t="s">
        <v>124</v>
      </c>
      <c r="G126" s="33" t="s">
        <v>144</v>
      </c>
      <c r="H126" s="34">
        <v>2000</v>
      </c>
      <c r="I126" s="35"/>
      <c r="J126" s="32"/>
      <c r="K126" s="7" t="s">
        <v>21</v>
      </c>
      <c r="L126" s="32">
        <v>2000</v>
      </c>
      <c r="M126" s="35"/>
      <c r="N126" s="36">
        <v>43997</v>
      </c>
      <c r="O126" s="42">
        <f t="shared" si="17"/>
        <v>202006</v>
      </c>
      <c r="P126" s="37">
        <v>44084</v>
      </c>
      <c r="Q126" s="42">
        <f t="shared" si="16"/>
        <v>202009</v>
      </c>
      <c r="R126" s="38"/>
      <c r="S126" s="21" t="s">
        <v>130</v>
      </c>
      <c r="T126" s="21"/>
      <c r="U126" s="40"/>
    </row>
    <row r="127" spans="3:21" ht="14.4" thickBot="1" x14ac:dyDescent="0.35">
      <c r="C127" s="31"/>
      <c r="D127" s="30" t="s">
        <v>147</v>
      </c>
      <c r="E127" s="32">
        <v>70</v>
      </c>
      <c r="F127" s="33" t="s">
        <v>124</v>
      </c>
      <c r="G127" s="33" t="s">
        <v>144</v>
      </c>
      <c r="H127" s="34">
        <v>2500</v>
      </c>
      <c r="I127" s="35"/>
      <c r="J127" s="32"/>
      <c r="K127" s="7" t="s">
        <v>21</v>
      </c>
      <c r="L127" s="32">
        <v>2500</v>
      </c>
      <c r="M127" s="35"/>
      <c r="N127" s="36">
        <v>44060</v>
      </c>
      <c r="O127" s="42">
        <f t="shared" si="17"/>
        <v>202008</v>
      </c>
      <c r="P127" s="37">
        <v>44130</v>
      </c>
      <c r="Q127" s="42">
        <f t="shared" si="16"/>
        <v>202010</v>
      </c>
      <c r="R127" s="38"/>
      <c r="S127" s="21" t="s">
        <v>130</v>
      </c>
      <c r="T127" s="21"/>
      <c r="U127" s="40"/>
    </row>
    <row r="128" spans="3:21" ht="14.4" thickBot="1" x14ac:dyDescent="0.35">
      <c r="C128" s="31"/>
      <c r="D128" s="30" t="s">
        <v>147</v>
      </c>
      <c r="E128" s="32">
        <v>80</v>
      </c>
      <c r="F128" s="33" t="s">
        <v>124</v>
      </c>
      <c r="G128" s="33" t="s">
        <v>144</v>
      </c>
      <c r="H128" s="34">
        <v>2000</v>
      </c>
      <c r="I128" s="35"/>
      <c r="J128" s="32"/>
      <c r="K128" s="7" t="s">
        <v>21</v>
      </c>
      <c r="L128" s="32">
        <v>2000</v>
      </c>
      <c r="M128" s="35"/>
      <c r="N128" s="36">
        <v>44105</v>
      </c>
      <c r="O128" s="42">
        <f t="shared" si="17"/>
        <v>202010</v>
      </c>
      <c r="P128" s="37">
        <v>44165</v>
      </c>
      <c r="Q128" s="42">
        <f t="shared" si="16"/>
        <v>202011</v>
      </c>
      <c r="R128" s="38"/>
      <c r="S128" s="21" t="s">
        <v>130</v>
      </c>
      <c r="T128" s="21"/>
      <c r="U128" s="40"/>
    </row>
    <row r="129" spans="3:21" ht="14.4" thickBot="1" x14ac:dyDescent="0.35">
      <c r="C129" s="31"/>
      <c r="D129" s="30" t="s">
        <v>147</v>
      </c>
      <c r="E129" s="32">
        <v>90</v>
      </c>
      <c r="F129" s="33" t="s">
        <v>124</v>
      </c>
      <c r="G129" s="33" t="s">
        <v>144</v>
      </c>
      <c r="H129" s="34">
        <v>1168</v>
      </c>
      <c r="I129" s="35"/>
      <c r="J129" s="32"/>
      <c r="K129" s="7" t="s">
        <v>21</v>
      </c>
      <c r="L129" s="32">
        <v>1168</v>
      </c>
      <c r="M129" s="35"/>
      <c r="N129" s="36">
        <v>44139</v>
      </c>
      <c r="O129" s="42">
        <f t="shared" si="17"/>
        <v>202011</v>
      </c>
      <c r="P129" s="37">
        <v>44197</v>
      </c>
      <c r="Q129" s="42">
        <f t="shared" si="16"/>
        <v>202101</v>
      </c>
      <c r="R129" s="38"/>
      <c r="S129" s="21" t="s">
        <v>130</v>
      </c>
      <c r="T129" s="21"/>
      <c r="U129" s="40"/>
    </row>
    <row r="130" spans="3:21" ht="14.4" thickBot="1" x14ac:dyDescent="0.35">
      <c r="C130" s="31"/>
      <c r="D130" s="30" t="s">
        <v>147</v>
      </c>
      <c r="E130" s="32">
        <v>100</v>
      </c>
      <c r="F130" s="33" t="s">
        <v>124</v>
      </c>
      <c r="G130" s="33" t="s">
        <v>144</v>
      </c>
      <c r="H130" s="34">
        <v>2000</v>
      </c>
      <c r="I130" s="35"/>
      <c r="J130" s="32"/>
      <c r="K130" s="7" t="s">
        <v>21</v>
      </c>
      <c r="L130" s="32">
        <v>2000</v>
      </c>
      <c r="M130" s="35"/>
      <c r="N130" s="36">
        <v>44177</v>
      </c>
      <c r="O130" s="42">
        <f t="shared" si="17"/>
        <v>202012</v>
      </c>
      <c r="P130" s="37">
        <v>44235</v>
      </c>
      <c r="Q130" s="42">
        <f t="shared" si="16"/>
        <v>202102</v>
      </c>
      <c r="R130" s="38"/>
      <c r="S130" s="21" t="s">
        <v>130</v>
      </c>
      <c r="T130" s="21"/>
      <c r="U130" s="40"/>
    </row>
    <row r="131" spans="3:21" ht="27" thickBot="1" x14ac:dyDescent="0.35">
      <c r="C131" s="29">
        <v>470458</v>
      </c>
      <c r="D131" s="30" t="s">
        <v>147</v>
      </c>
      <c r="E131" s="32">
        <v>60</v>
      </c>
      <c r="F131" s="33" t="s">
        <v>125</v>
      </c>
      <c r="G131" s="33" t="s">
        <v>145</v>
      </c>
      <c r="H131" s="34">
        <v>1300</v>
      </c>
      <c r="I131" s="35"/>
      <c r="J131" s="32">
        <v>11002619</v>
      </c>
      <c r="K131" s="7" t="s">
        <v>21</v>
      </c>
      <c r="L131" s="32">
        <v>1300</v>
      </c>
      <c r="M131" s="35"/>
      <c r="N131" s="36">
        <v>43940</v>
      </c>
      <c r="O131" s="42">
        <f t="shared" si="17"/>
        <v>202004</v>
      </c>
      <c r="P131" s="37">
        <v>44021</v>
      </c>
      <c r="Q131" s="42">
        <f t="shared" si="16"/>
        <v>202007</v>
      </c>
      <c r="R131" s="38"/>
      <c r="S131" s="21" t="s">
        <v>130</v>
      </c>
      <c r="T131" s="21"/>
      <c r="U131" s="39" t="s">
        <v>139</v>
      </c>
    </row>
    <row r="132" spans="3:21" ht="27" thickBot="1" x14ac:dyDescent="0.35">
      <c r="C132" s="31"/>
      <c r="D132" s="30" t="s">
        <v>147</v>
      </c>
      <c r="E132" s="32">
        <v>70</v>
      </c>
      <c r="F132" s="33" t="s">
        <v>125</v>
      </c>
      <c r="G132" s="33" t="s">
        <v>145</v>
      </c>
      <c r="H132" s="34">
        <v>2100</v>
      </c>
      <c r="I132" s="35"/>
      <c r="J132" s="32"/>
      <c r="K132" s="7" t="s">
        <v>21</v>
      </c>
      <c r="L132" s="32">
        <v>2100</v>
      </c>
      <c r="M132" s="35"/>
      <c r="N132" s="36">
        <v>43989</v>
      </c>
      <c r="O132" s="42">
        <f t="shared" si="17"/>
        <v>202006</v>
      </c>
      <c r="P132" s="37">
        <v>44076</v>
      </c>
      <c r="Q132" s="42">
        <f t="shared" si="16"/>
        <v>202009</v>
      </c>
      <c r="R132" s="38"/>
      <c r="S132" s="21" t="s">
        <v>130</v>
      </c>
      <c r="T132" s="21"/>
      <c r="U132" s="39" t="s">
        <v>140</v>
      </c>
    </row>
    <row r="133" spans="3:21" ht="27" thickBot="1" x14ac:dyDescent="0.35">
      <c r="C133" s="31"/>
      <c r="D133" s="30" t="s">
        <v>147</v>
      </c>
      <c r="E133" s="32">
        <v>80</v>
      </c>
      <c r="F133" s="33" t="s">
        <v>125</v>
      </c>
      <c r="G133" s="33" t="s">
        <v>145</v>
      </c>
      <c r="H133" s="34">
        <v>2100</v>
      </c>
      <c r="I133" s="35"/>
      <c r="J133" s="32"/>
      <c r="K133" s="7" t="s">
        <v>21</v>
      </c>
      <c r="L133" s="32">
        <v>2100</v>
      </c>
      <c r="M133" s="35"/>
      <c r="N133" s="36">
        <v>44066</v>
      </c>
      <c r="O133" s="42">
        <f t="shared" si="17"/>
        <v>202008</v>
      </c>
      <c r="P133" s="37">
        <v>44153</v>
      </c>
      <c r="Q133" s="42">
        <f t="shared" si="16"/>
        <v>202011</v>
      </c>
      <c r="R133" s="38"/>
      <c r="S133" s="21" t="s">
        <v>130</v>
      </c>
      <c r="T133" s="21"/>
      <c r="U133" s="39" t="s">
        <v>141</v>
      </c>
    </row>
    <row r="134" spans="3:21" ht="14.4" thickBot="1" x14ac:dyDescent="0.35">
      <c r="C134" s="31"/>
      <c r="D134" s="30" t="s">
        <v>147</v>
      </c>
      <c r="E134" s="32">
        <v>90</v>
      </c>
      <c r="F134" s="33" t="s">
        <v>125</v>
      </c>
      <c r="G134" s="33" t="s">
        <v>145</v>
      </c>
      <c r="H134" s="34">
        <v>1000</v>
      </c>
      <c r="I134" s="35"/>
      <c r="J134" s="32"/>
      <c r="K134" s="7" t="s">
        <v>21</v>
      </c>
      <c r="L134" s="32">
        <v>1000</v>
      </c>
      <c r="M134" s="35"/>
      <c r="N134" s="36">
        <v>44109</v>
      </c>
      <c r="O134" s="42">
        <f t="shared" si="17"/>
        <v>202010</v>
      </c>
      <c r="P134" s="37">
        <v>44183</v>
      </c>
      <c r="Q134" s="42">
        <f t="shared" si="16"/>
        <v>202012</v>
      </c>
      <c r="R134" s="38"/>
      <c r="S134" s="21" t="s">
        <v>130</v>
      </c>
      <c r="T134" s="21"/>
      <c r="U134" s="40"/>
    </row>
    <row r="135" spans="3:21" ht="14.4" thickBot="1" x14ac:dyDescent="0.35">
      <c r="C135" s="31"/>
      <c r="D135" s="30" t="s">
        <v>147</v>
      </c>
      <c r="E135" s="32">
        <v>100</v>
      </c>
      <c r="F135" s="33" t="s">
        <v>125</v>
      </c>
      <c r="G135" s="33" t="s">
        <v>145</v>
      </c>
      <c r="H135" s="34">
        <v>2100</v>
      </c>
      <c r="I135" s="35"/>
      <c r="J135" s="32"/>
      <c r="K135" s="7" t="s">
        <v>21</v>
      </c>
      <c r="L135" s="32">
        <v>2100</v>
      </c>
      <c r="M135" s="35"/>
      <c r="N135" s="36">
        <v>44149</v>
      </c>
      <c r="O135" s="42">
        <f t="shared" si="17"/>
        <v>202011</v>
      </c>
      <c r="P135" s="37">
        <v>44224</v>
      </c>
      <c r="Q135" s="42">
        <f t="shared" si="16"/>
        <v>202101</v>
      </c>
      <c r="R135" s="38"/>
      <c r="S135" s="21" t="s">
        <v>130</v>
      </c>
      <c r="T135" s="21"/>
      <c r="U135" s="39"/>
    </row>
    <row r="136" spans="3:21" ht="14.4" thickBot="1" x14ac:dyDescent="0.35">
      <c r="C136" s="31"/>
      <c r="D136" s="30" t="s">
        <v>147</v>
      </c>
      <c r="E136" s="32">
        <v>110</v>
      </c>
      <c r="F136" s="33" t="s">
        <v>125</v>
      </c>
      <c r="G136" s="33" t="s">
        <v>145</v>
      </c>
      <c r="H136" s="34">
        <v>2100</v>
      </c>
      <c r="I136" s="35"/>
      <c r="J136" s="32"/>
      <c r="K136" s="7" t="s">
        <v>21</v>
      </c>
      <c r="L136" s="32">
        <v>2100</v>
      </c>
      <c r="M136" s="35"/>
      <c r="N136" s="36">
        <v>44171</v>
      </c>
      <c r="O136" s="42">
        <f t="shared" si="17"/>
        <v>202012</v>
      </c>
      <c r="P136" s="37">
        <v>44274</v>
      </c>
      <c r="Q136" s="42">
        <f t="shared" si="16"/>
        <v>202103</v>
      </c>
      <c r="R136" s="38"/>
      <c r="S136" s="21" t="s">
        <v>130</v>
      </c>
      <c r="T136" s="21"/>
      <c r="U136" s="39"/>
    </row>
    <row r="137" spans="3:21" ht="40.200000000000003" thickBot="1" x14ac:dyDescent="0.35">
      <c r="C137" s="29">
        <v>471106</v>
      </c>
      <c r="D137" s="30" t="s">
        <v>147</v>
      </c>
      <c r="E137" s="32">
        <v>40</v>
      </c>
      <c r="F137" s="33" t="s">
        <v>126</v>
      </c>
      <c r="G137" s="33" t="s">
        <v>146</v>
      </c>
      <c r="H137" s="34">
        <v>600</v>
      </c>
      <c r="I137" s="35"/>
      <c r="J137" s="32"/>
      <c r="K137" s="7" t="s">
        <v>21</v>
      </c>
      <c r="L137" s="32">
        <v>2000</v>
      </c>
      <c r="M137" s="35"/>
      <c r="N137" s="36">
        <v>43948</v>
      </c>
      <c r="O137" s="42">
        <f t="shared" si="17"/>
        <v>202004</v>
      </c>
      <c r="P137" s="37">
        <v>44006</v>
      </c>
      <c r="Q137" s="42">
        <f t="shared" si="16"/>
        <v>202006</v>
      </c>
      <c r="R137" s="38"/>
      <c r="S137" s="21" t="s">
        <v>130</v>
      </c>
      <c r="T137" s="21"/>
      <c r="U137" s="39" t="s">
        <v>142</v>
      </c>
    </row>
    <row r="138" spans="3:21" ht="14.4" thickBot="1" x14ac:dyDescent="0.35">
      <c r="C138" s="31"/>
      <c r="D138" s="30" t="s">
        <v>147</v>
      </c>
      <c r="E138" s="32">
        <v>50</v>
      </c>
      <c r="F138" s="33" t="s">
        <v>126</v>
      </c>
      <c r="G138" s="33" t="s">
        <v>146</v>
      </c>
      <c r="H138" s="34">
        <v>4400</v>
      </c>
      <c r="I138" s="35"/>
      <c r="J138" s="32"/>
      <c r="K138" s="7" t="s">
        <v>21</v>
      </c>
      <c r="L138" s="32">
        <v>4400</v>
      </c>
      <c r="M138" s="35"/>
      <c r="N138" s="36">
        <v>43955</v>
      </c>
      <c r="O138" s="42">
        <f t="shared" si="17"/>
        <v>202005</v>
      </c>
      <c r="P138" s="37">
        <v>44006</v>
      </c>
      <c r="Q138" s="42">
        <f t="shared" si="16"/>
        <v>202006</v>
      </c>
      <c r="R138" s="38"/>
      <c r="S138" s="21" t="s">
        <v>130</v>
      </c>
      <c r="T138" s="21"/>
      <c r="U138" s="40"/>
    </row>
    <row r="139" spans="3:21" ht="14.4" thickBot="1" x14ac:dyDescent="0.35">
      <c r="C139" s="31"/>
      <c r="D139" s="30" t="s">
        <v>147</v>
      </c>
      <c r="E139" s="32">
        <v>60</v>
      </c>
      <c r="F139" s="33" t="s">
        <v>126</v>
      </c>
      <c r="G139" s="33" t="s">
        <v>146</v>
      </c>
      <c r="H139" s="34">
        <v>4400</v>
      </c>
      <c r="I139" s="35"/>
      <c r="J139" s="32"/>
      <c r="K139" s="7" t="s">
        <v>21</v>
      </c>
      <c r="L139" s="32">
        <v>4400</v>
      </c>
      <c r="M139" s="35"/>
      <c r="N139" s="36">
        <v>43965</v>
      </c>
      <c r="O139" s="42">
        <f t="shared" si="17"/>
        <v>202005</v>
      </c>
      <c r="P139" s="37">
        <v>44025</v>
      </c>
      <c r="Q139" s="42">
        <f t="shared" si="16"/>
        <v>202007</v>
      </c>
      <c r="R139" s="38"/>
      <c r="S139" s="21" t="s">
        <v>130</v>
      </c>
      <c r="T139" s="21"/>
      <c r="U139" s="40"/>
    </row>
    <row r="140" spans="3:21" ht="14.4" thickBot="1" x14ac:dyDescent="0.35">
      <c r="C140" s="31"/>
      <c r="D140" s="30" t="s">
        <v>147</v>
      </c>
      <c r="E140" s="32">
        <v>70</v>
      </c>
      <c r="F140" s="33" t="s">
        <v>126</v>
      </c>
      <c r="G140" s="33" t="s">
        <v>146</v>
      </c>
      <c r="H140" s="34">
        <v>5700</v>
      </c>
      <c r="I140" s="35"/>
      <c r="J140" s="32"/>
      <c r="K140" s="7" t="s">
        <v>21</v>
      </c>
      <c r="L140" s="32">
        <v>5700</v>
      </c>
      <c r="M140" s="35"/>
      <c r="N140" s="36">
        <v>44072</v>
      </c>
      <c r="O140" s="42">
        <f t="shared" si="17"/>
        <v>202008</v>
      </c>
      <c r="P140" s="37">
        <v>44098</v>
      </c>
      <c r="Q140" s="42">
        <f t="shared" si="16"/>
        <v>202009</v>
      </c>
      <c r="R140" s="38"/>
      <c r="S140" s="21" t="s">
        <v>130</v>
      </c>
      <c r="T140" s="21"/>
      <c r="U140" s="40"/>
    </row>
    <row r="141" spans="3:21" ht="14.4" thickBot="1" x14ac:dyDescent="0.35">
      <c r="C141" s="31"/>
      <c r="D141" s="30" t="s">
        <v>147</v>
      </c>
      <c r="E141" s="32">
        <v>80</v>
      </c>
      <c r="F141" s="33" t="s">
        <v>126</v>
      </c>
      <c r="G141" s="33" t="s">
        <v>146</v>
      </c>
      <c r="H141" s="34">
        <v>5690</v>
      </c>
      <c r="I141" s="35"/>
      <c r="J141" s="32"/>
      <c r="K141" s="7" t="s">
        <v>21</v>
      </c>
      <c r="L141" s="32">
        <v>5690</v>
      </c>
      <c r="M141" s="35"/>
      <c r="N141" s="36">
        <v>44090</v>
      </c>
      <c r="O141" s="42">
        <f t="shared" si="17"/>
        <v>202009</v>
      </c>
      <c r="P141" s="37">
        <v>44148</v>
      </c>
      <c r="Q141" s="42">
        <f t="shared" si="16"/>
        <v>202011</v>
      </c>
      <c r="R141" s="38"/>
      <c r="S141" s="21" t="s">
        <v>130</v>
      </c>
      <c r="T141" s="21"/>
      <c r="U141" s="40"/>
    </row>
    <row r="142" spans="3:21" ht="14.4" thickBot="1" x14ac:dyDescent="0.35">
      <c r="C142" s="31"/>
      <c r="D142" s="30" t="s">
        <v>147</v>
      </c>
      <c r="E142" s="32">
        <v>90</v>
      </c>
      <c r="F142" s="33" t="s">
        <v>126</v>
      </c>
      <c r="G142" s="33" t="s">
        <v>146</v>
      </c>
      <c r="H142" s="34">
        <v>4400</v>
      </c>
      <c r="I142" s="35"/>
      <c r="J142" s="32"/>
      <c r="K142" s="7" t="s">
        <v>21</v>
      </c>
      <c r="L142" s="32">
        <v>4400</v>
      </c>
      <c r="M142" s="35"/>
      <c r="N142" s="36">
        <v>44147</v>
      </c>
      <c r="O142" s="42">
        <f t="shared" si="17"/>
        <v>202011</v>
      </c>
      <c r="P142" s="37">
        <v>44207</v>
      </c>
      <c r="Q142" s="42">
        <f t="shared" si="16"/>
        <v>202101</v>
      </c>
      <c r="R142" s="38"/>
      <c r="S142" s="21" t="s">
        <v>130</v>
      </c>
      <c r="T142" s="21"/>
      <c r="U142" s="40"/>
    </row>
  </sheetData>
  <autoFilter ref="A1:U142" xr:uid="{00000000-0009-0000-0000-000000000000}">
    <filterColumn colId="3">
      <filters>
        <filter val="LISI"/>
      </filters>
    </filterColumn>
    <sortState xmlns:xlrd2="http://schemas.microsoft.com/office/spreadsheetml/2017/richdata2" ref="A13:U38">
      <sortCondition ref="C1:C81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1"/>
  <sheetViews>
    <sheetView workbookViewId="0">
      <selection activeCell="E11" sqref="E11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4" width="8.109375" bestFit="1" customWidth="1"/>
    <col min="5" max="5" width="11.6640625" customWidth="1"/>
    <col min="6" max="8" width="8.109375" bestFit="1" customWidth="1"/>
    <col min="9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140.80000000000001</v>
      </c>
      <c r="D2" s="51"/>
      <c r="E2" s="51"/>
      <c r="F2" s="51"/>
    </row>
    <row r="3" spans="1:12" x14ac:dyDescent="0.3">
      <c r="A3" t="s">
        <v>247</v>
      </c>
      <c r="B3" s="51">
        <v>79.099999999999994</v>
      </c>
      <c r="C3" s="49">
        <v>79.099999999999994</v>
      </c>
      <c r="D3" s="51"/>
      <c r="E3" s="51"/>
      <c r="F3" s="51"/>
    </row>
    <row r="4" spans="1:12" x14ac:dyDescent="0.3">
      <c r="A4" t="s">
        <v>172</v>
      </c>
      <c r="B4" s="51">
        <f>D4+E4</f>
        <v>121.10000000000001</v>
      </c>
      <c r="D4" s="51">
        <v>40.200000000000003</v>
      </c>
      <c r="E4" s="51">
        <v>80.900000000000006</v>
      </c>
      <c r="F4" s="51"/>
    </row>
    <row r="5" spans="1:12" x14ac:dyDescent="0.3">
      <c r="C5" s="44"/>
      <c r="D5" s="51"/>
      <c r="E5" s="51"/>
      <c r="F5" s="51"/>
    </row>
    <row r="6" spans="1:12" x14ac:dyDescent="0.3">
      <c r="A6" t="s">
        <v>198</v>
      </c>
      <c r="B6" s="50">
        <f>B3+B4</f>
        <v>200.2</v>
      </c>
      <c r="C6" s="49">
        <f>C3</f>
        <v>79.099999999999994</v>
      </c>
      <c r="D6" s="51">
        <f>D4</f>
        <v>40.200000000000003</v>
      </c>
      <c r="E6" s="51">
        <f>E4</f>
        <v>80.900000000000006</v>
      </c>
      <c r="F6" s="51"/>
    </row>
    <row r="7" spans="1:12" x14ac:dyDescent="0.3">
      <c r="C7" s="44"/>
      <c r="D7" s="51"/>
      <c r="E7" s="51"/>
      <c r="F7" s="51"/>
    </row>
    <row r="8" spans="1:12" ht="13.2" customHeight="1" x14ac:dyDescent="0.3">
      <c r="A8" t="s">
        <v>175</v>
      </c>
      <c r="C8" s="44"/>
      <c r="D8" s="51">
        <v>12.8</v>
      </c>
      <c r="E8" s="51">
        <v>58.2</v>
      </c>
      <c r="F8" s="51"/>
      <c r="I8" t="s">
        <v>194</v>
      </c>
      <c r="L8" s="50">
        <f>C6+D6+0.5*E6</f>
        <v>159.75</v>
      </c>
    </row>
    <row r="9" spans="1:12" ht="13.2" customHeight="1" x14ac:dyDescent="0.3">
      <c r="A9" t="s">
        <v>186</v>
      </c>
      <c r="C9" s="44"/>
      <c r="D9" s="51"/>
      <c r="E9" s="51"/>
      <c r="F9" s="51">
        <v>52.1</v>
      </c>
      <c r="I9" t="s">
        <v>210</v>
      </c>
      <c r="L9" s="50">
        <f>B6-L8</f>
        <v>40.449999999999989</v>
      </c>
    </row>
    <row r="10" spans="1:12" ht="13.2" customHeight="1" x14ac:dyDescent="0.3">
      <c r="A10" t="s">
        <v>185</v>
      </c>
      <c r="C10" s="44"/>
      <c r="D10" s="51"/>
      <c r="E10" s="51"/>
      <c r="F10" s="51"/>
    </row>
    <row r="11" spans="1:12" x14ac:dyDescent="0.3">
      <c r="C11" s="24"/>
      <c r="D11" s="51"/>
      <c r="E11" s="51"/>
      <c r="F11" s="51"/>
    </row>
    <row r="12" spans="1:12" x14ac:dyDescent="0.3">
      <c r="D12" s="51"/>
      <c r="E12" s="51"/>
      <c r="F12" s="51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9" x14ac:dyDescent="0.3">
      <c r="A18" s="22" t="s">
        <v>152</v>
      </c>
      <c r="B18" t="s">
        <v>130</v>
      </c>
    </row>
    <row r="19" spans="1:9" x14ac:dyDescent="0.3">
      <c r="A19" s="22" t="s">
        <v>3</v>
      </c>
      <c r="B19" t="s">
        <v>96</v>
      </c>
    </row>
    <row r="20" spans="1:9" x14ac:dyDescent="0.3">
      <c r="A20" s="22" t="s">
        <v>10</v>
      </c>
      <c r="B20" t="s">
        <v>244</v>
      </c>
    </row>
    <row r="21" spans="1:9" x14ac:dyDescent="0.3">
      <c r="A21" s="22" t="s">
        <v>173</v>
      </c>
      <c r="B21" t="s">
        <v>151</v>
      </c>
    </row>
    <row r="23" spans="1:9" x14ac:dyDescent="0.3">
      <c r="A23" s="22" t="s">
        <v>150</v>
      </c>
      <c r="B23" s="22" t="s">
        <v>129</v>
      </c>
    </row>
    <row r="24" spans="1:9" x14ac:dyDescent="0.3">
      <c r="A24" s="22" t="s">
        <v>127</v>
      </c>
      <c r="B24" s="43">
        <v>202005</v>
      </c>
      <c r="C24" s="43">
        <v>202006</v>
      </c>
      <c r="D24" s="43">
        <v>202007</v>
      </c>
      <c r="E24" s="43">
        <v>202009</v>
      </c>
      <c r="F24" s="43">
        <v>202010</v>
      </c>
      <c r="G24" s="43">
        <v>202011</v>
      </c>
      <c r="H24" s="43">
        <v>202012</v>
      </c>
      <c r="I24" s="43" t="s">
        <v>128</v>
      </c>
    </row>
    <row r="25" spans="1:9" x14ac:dyDescent="0.3">
      <c r="A25" s="23">
        <v>202006</v>
      </c>
      <c r="B25" s="24">
        <v>7800</v>
      </c>
      <c r="C25" s="24"/>
      <c r="D25" s="24"/>
      <c r="E25" s="24"/>
      <c r="F25" s="24"/>
      <c r="G25" s="24"/>
      <c r="H25" s="24"/>
      <c r="I25" s="24">
        <v>7800</v>
      </c>
    </row>
    <row r="26" spans="1:9" x14ac:dyDescent="0.3">
      <c r="A26" s="23">
        <v>202007</v>
      </c>
      <c r="B26" s="24"/>
      <c r="C26" s="24">
        <v>5000</v>
      </c>
      <c r="D26" s="24"/>
      <c r="E26" s="24"/>
      <c r="F26" s="24"/>
      <c r="G26" s="24"/>
      <c r="H26" s="24"/>
      <c r="I26" s="24">
        <v>5000</v>
      </c>
    </row>
    <row r="27" spans="1:9" x14ac:dyDescent="0.3">
      <c r="A27" s="23">
        <v>202008</v>
      </c>
      <c r="B27" s="24"/>
      <c r="C27" s="24"/>
      <c r="D27" s="24">
        <v>1200</v>
      </c>
      <c r="E27" s="24"/>
      <c r="F27" s="24"/>
      <c r="G27" s="24"/>
      <c r="H27" s="24"/>
      <c r="I27" s="24">
        <v>1200</v>
      </c>
    </row>
    <row r="28" spans="1:9" x14ac:dyDescent="0.3">
      <c r="A28" s="23">
        <v>202101</v>
      </c>
      <c r="B28" s="24"/>
      <c r="C28" s="24"/>
      <c r="D28" s="24"/>
      <c r="E28" s="24"/>
      <c r="F28" s="24"/>
      <c r="G28" s="24">
        <v>2800</v>
      </c>
      <c r="H28" s="24"/>
      <c r="I28" s="24">
        <v>2800</v>
      </c>
    </row>
    <row r="29" spans="1:9" x14ac:dyDescent="0.3">
      <c r="A29" s="23">
        <v>202103</v>
      </c>
      <c r="B29" s="24"/>
      <c r="C29" s="24"/>
      <c r="D29" s="24"/>
      <c r="E29" s="24">
        <v>3875</v>
      </c>
      <c r="F29" s="24"/>
      <c r="G29" s="24">
        <v>4380</v>
      </c>
      <c r="H29" s="24"/>
      <c r="I29" s="24">
        <v>8255</v>
      </c>
    </row>
    <row r="30" spans="1:9" x14ac:dyDescent="0.3">
      <c r="A30" s="23">
        <v>202104</v>
      </c>
      <c r="B30" s="24"/>
      <c r="C30" s="24"/>
      <c r="D30" s="24"/>
      <c r="E30" s="24">
        <v>10992</v>
      </c>
      <c r="F30" s="24">
        <v>4800</v>
      </c>
      <c r="G30" s="24">
        <v>21456</v>
      </c>
      <c r="H30" s="24">
        <v>9926</v>
      </c>
      <c r="I30" s="24">
        <v>47174</v>
      </c>
    </row>
    <row r="31" spans="1:9" x14ac:dyDescent="0.3">
      <c r="A31" s="23" t="s">
        <v>128</v>
      </c>
      <c r="B31" s="24">
        <v>7800</v>
      </c>
      <c r="C31" s="24">
        <v>5000</v>
      </c>
      <c r="D31" s="24">
        <v>1200</v>
      </c>
      <c r="E31" s="24">
        <v>14867</v>
      </c>
      <c r="F31" s="24">
        <v>4800</v>
      </c>
      <c r="G31" s="24">
        <v>28636</v>
      </c>
      <c r="H31" s="24">
        <v>9926</v>
      </c>
      <c r="I31" s="24">
        <v>72229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tabSelected="1" workbookViewId="0">
      <selection activeCell="D13" sqref="D13:F13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60" t="s">
        <v>3</v>
      </c>
      <c r="B2" s="61" t="s">
        <v>201</v>
      </c>
      <c r="C2" s="61" t="s">
        <v>199</v>
      </c>
      <c r="D2" s="61" t="s">
        <v>171</v>
      </c>
      <c r="E2" s="61" t="s">
        <v>202</v>
      </c>
      <c r="F2" s="66" t="s">
        <v>206</v>
      </c>
      <c r="G2" s="77" t="s">
        <v>216</v>
      </c>
      <c r="H2" s="78" t="s">
        <v>219</v>
      </c>
      <c r="I2" s="78" t="s">
        <v>218</v>
      </c>
      <c r="J2" s="78" t="s">
        <v>220</v>
      </c>
      <c r="K2" s="79" t="s">
        <v>16</v>
      </c>
    </row>
    <row r="3" spans="1:11" x14ac:dyDescent="0.3">
      <c r="A3" s="59" t="s">
        <v>203</v>
      </c>
      <c r="B3" s="54">
        <f>' A&amp;D Conbid'!B2</f>
        <v>601.1</v>
      </c>
      <c r="C3" s="54">
        <f>' A&amp;D Conbid'!B8</f>
        <v>660.30000000000007</v>
      </c>
      <c r="D3" s="54">
        <f>' A&amp;D Conbid'!C8</f>
        <v>178.2</v>
      </c>
      <c r="E3" s="54">
        <f>' A&amp;D Conbid'!D8</f>
        <v>149.5</v>
      </c>
      <c r="F3" s="67">
        <f>' A&amp;D Conbid'!E8</f>
        <v>288</v>
      </c>
      <c r="G3" s="70"/>
      <c r="H3" s="54">
        <v>117</v>
      </c>
      <c r="I3" s="54">
        <v>130</v>
      </c>
      <c r="J3" s="54">
        <v>288</v>
      </c>
      <c r="K3" s="76"/>
    </row>
    <row r="4" spans="1:11" x14ac:dyDescent="0.3">
      <c r="A4" s="55" t="s">
        <v>204</v>
      </c>
      <c r="B4" s="52">
        <f>' Arconic'!B2</f>
        <v>215.3</v>
      </c>
      <c r="C4" s="52">
        <f>' Arconic'!B6</f>
        <v>245.2</v>
      </c>
      <c r="D4" s="52">
        <f>' Arconic'!C6</f>
        <v>100.7</v>
      </c>
      <c r="E4" s="52">
        <f>' Arconic'!D6</f>
        <v>43.6</v>
      </c>
      <c r="F4" s="68">
        <f>' Arconic'!E6</f>
        <v>100.9</v>
      </c>
      <c r="G4" s="70"/>
      <c r="H4" s="52">
        <v>0</v>
      </c>
      <c r="I4" s="52">
        <v>0</v>
      </c>
      <c r="J4" s="52">
        <v>0</v>
      </c>
      <c r="K4" s="71"/>
    </row>
    <row r="5" spans="1:11" x14ac:dyDescent="0.3">
      <c r="A5" s="55" t="s">
        <v>147</v>
      </c>
      <c r="B5" s="52">
        <f>LISI!B2</f>
        <v>108.6</v>
      </c>
      <c r="C5" s="52">
        <f>LISI!B6</f>
        <v>111.30000000000001</v>
      </c>
      <c r="D5" s="52">
        <f>LISI!C6</f>
        <v>26.7</v>
      </c>
      <c r="E5" s="52">
        <f>LISI!D6</f>
        <v>42.400000000000006</v>
      </c>
      <c r="F5" s="68">
        <f>LISI!E6</f>
        <v>42.2</v>
      </c>
      <c r="G5" s="70"/>
      <c r="H5" s="52">
        <v>33.1</v>
      </c>
      <c r="I5" s="52">
        <v>42.2</v>
      </c>
      <c r="J5" s="52">
        <v>12</v>
      </c>
      <c r="K5" s="71"/>
    </row>
    <row r="6" spans="1:11" x14ac:dyDescent="0.3">
      <c r="A6" s="55" t="s">
        <v>164</v>
      </c>
      <c r="B6" s="52">
        <f>Mettis!B2</f>
        <v>48</v>
      </c>
      <c r="C6" s="52">
        <f>Mettis!B6</f>
        <v>50.8</v>
      </c>
      <c r="D6" s="52">
        <f>Mettis!C6</f>
        <v>16.8</v>
      </c>
      <c r="E6" s="52">
        <f>Mettis!D6</f>
        <v>12.700000000000001</v>
      </c>
      <c r="F6" s="68">
        <f>Mettis!E6</f>
        <v>21.299999999999997</v>
      </c>
      <c r="G6" s="70"/>
      <c r="H6" s="52">
        <v>12.5</v>
      </c>
      <c r="I6" s="52">
        <v>21.3</v>
      </c>
      <c r="J6" s="52">
        <f>H6+I6</f>
        <v>33.799999999999997</v>
      </c>
      <c r="K6" s="71"/>
    </row>
    <row r="7" spans="1:11" x14ac:dyDescent="0.3">
      <c r="A7" s="55" t="s">
        <v>214</v>
      </c>
      <c r="B7" s="52">
        <f>'Otto Fuchs'!B2</f>
        <v>117</v>
      </c>
      <c r="C7" s="52">
        <f>'Otto Fuchs'!B6</f>
        <v>158.19999999999999</v>
      </c>
      <c r="D7" s="52">
        <f>'Otto Fuchs'!C6</f>
        <v>54.3</v>
      </c>
      <c r="E7" s="52">
        <f>'Otto Fuchs'!D6</f>
        <v>51.7</v>
      </c>
      <c r="F7" s="68">
        <f>'Otto Fuchs'!E6</f>
        <v>52.2</v>
      </c>
      <c r="G7" s="70"/>
      <c r="H7" s="52">
        <v>41</v>
      </c>
      <c r="I7" s="52">
        <v>52</v>
      </c>
      <c r="J7" s="52">
        <f>H7+I7</f>
        <v>93</v>
      </c>
      <c r="K7" s="56" t="s">
        <v>221</v>
      </c>
    </row>
    <row r="8" spans="1:11" x14ac:dyDescent="0.3">
      <c r="A8" s="55" t="s">
        <v>166</v>
      </c>
      <c r="B8" s="52">
        <f>Plymouth!B2</f>
        <v>147.1</v>
      </c>
      <c r="C8" s="52">
        <f>Plymouth!B6</f>
        <v>123.19999999999999</v>
      </c>
      <c r="D8" s="52">
        <f>Plymouth!C6</f>
        <v>36.6</v>
      </c>
      <c r="E8" s="52">
        <f>Plymouth!D6</f>
        <v>53.5</v>
      </c>
      <c r="F8" s="68">
        <f>Plymouth!E6</f>
        <v>33.1</v>
      </c>
      <c r="G8" s="70"/>
      <c r="H8" s="52">
        <v>54</v>
      </c>
      <c r="I8" s="52">
        <v>33</v>
      </c>
      <c r="J8" s="52">
        <f>H8+I8-19.6</f>
        <v>67.400000000000006</v>
      </c>
      <c r="K8" s="56" t="s">
        <v>222</v>
      </c>
    </row>
    <row r="9" spans="1:11" x14ac:dyDescent="0.3">
      <c r="A9" s="55" t="s">
        <v>168</v>
      </c>
      <c r="B9" s="52">
        <f>vaBK!B2</f>
        <v>140.80000000000001</v>
      </c>
      <c r="C9" s="52">
        <f>vaBK!B6</f>
        <v>200.2</v>
      </c>
      <c r="D9" s="52">
        <f>vaBK!C6</f>
        <v>79.099999999999994</v>
      </c>
      <c r="E9" s="52">
        <f>vaBK!D6</f>
        <v>40.200000000000003</v>
      </c>
      <c r="F9" s="68">
        <f>vaBK!E6</f>
        <v>80.900000000000006</v>
      </c>
      <c r="G9" s="70"/>
      <c r="H9" s="52">
        <v>28</v>
      </c>
      <c r="I9" s="52">
        <v>61</v>
      </c>
      <c r="J9" s="52">
        <v>52</v>
      </c>
      <c r="K9" s="71"/>
    </row>
    <row r="10" spans="1:11" ht="15" thickBot="1" x14ac:dyDescent="0.35">
      <c r="A10" s="62" t="s">
        <v>205</v>
      </c>
      <c r="B10" s="53">
        <v>66.900000000000006</v>
      </c>
      <c r="C10" s="53">
        <v>0</v>
      </c>
      <c r="D10" s="53">
        <v>0</v>
      </c>
      <c r="E10" s="53">
        <v>0</v>
      </c>
      <c r="F10" s="69">
        <v>0</v>
      </c>
      <c r="G10" s="70"/>
      <c r="H10" s="53"/>
      <c r="I10" s="53"/>
      <c r="J10" s="53"/>
      <c r="K10" s="72"/>
    </row>
    <row r="11" spans="1:11" x14ac:dyDescent="0.3">
      <c r="A11" s="63" t="s">
        <v>207</v>
      </c>
      <c r="B11" s="64">
        <f>SUM(B3:B10)</f>
        <v>1444.8</v>
      </c>
      <c r="C11" s="64">
        <f>SUM(C3:C10)</f>
        <v>1549.2</v>
      </c>
      <c r="D11" s="64">
        <f t="shared" ref="D11:F11" si="0">SUM(D3:D10)</f>
        <v>492.4</v>
      </c>
      <c r="E11" s="64">
        <f t="shared" si="0"/>
        <v>393.59999999999997</v>
      </c>
      <c r="F11" s="65">
        <f t="shared" si="0"/>
        <v>618.59999999999991</v>
      </c>
      <c r="G11" s="63" t="s">
        <v>207</v>
      </c>
      <c r="H11" s="64">
        <f>SUM(H3:H10)</f>
        <v>285.60000000000002</v>
      </c>
      <c r="I11" s="64">
        <f>SUM(I3:I10)</f>
        <v>339.5</v>
      </c>
      <c r="J11" s="64">
        <f>SUM(J3:J10)</f>
        <v>546.20000000000005</v>
      </c>
      <c r="K11" s="80"/>
    </row>
    <row r="12" spans="1:11" ht="15" thickBot="1" x14ac:dyDescent="0.35">
      <c r="A12" s="57"/>
      <c r="B12" s="58" t="s">
        <v>215</v>
      </c>
      <c r="C12" s="58"/>
      <c r="D12" s="58"/>
      <c r="E12" s="73">
        <v>0.75</v>
      </c>
      <c r="F12" s="122">
        <v>0.4</v>
      </c>
      <c r="G12" s="57"/>
      <c r="H12" s="73">
        <f>H11/E11</f>
        <v>0.72560975609756106</v>
      </c>
      <c r="I12" s="73">
        <f>I11/F11</f>
        <v>0.54881991593921764</v>
      </c>
      <c r="J12" s="74"/>
      <c r="K12" s="75"/>
    </row>
    <row r="13" spans="1:11" x14ac:dyDescent="0.3">
      <c r="B13" s="49"/>
      <c r="C13" s="49"/>
      <c r="D13" s="49">
        <f>D11</f>
        <v>492.4</v>
      </c>
      <c r="E13" s="49">
        <f>E11-E12</f>
        <v>392.84999999999997</v>
      </c>
      <c r="F13" s="49">
        <f>F12*F11</f>
        <v>247.43999999999997</v>
      </c>
    </row>
    <row r="14" spans="1:11" x14ac:dyDescent="0.3">
      <c r="B14" s="49"/>
      <c r="C14" s="49"/>
      <c r="D14" s="49"/>
      <c r="E14" s="49"/>
      <c r="F14" s="49"/>
    </row>
    <row r="15" spans="1:11" x14ac:dyDescent="0.3">
      <c r="A15" t="s">
        <v>194</v>
      </c>
      <c r="B15" s="49"/>
      <c r="C15" s="49"/>
      <c r="D15" s="49"/>
      <c r="E15" s="49"/>
      <c r="F15" s="49"/>
    </row>
    <row r="16" spans="1:11" x14ac:dyDescent="0.3">
      <c r="B16" s="49"/>
      <c r="C16" s="49" t="s">
        <v>208</v>
      </c>
      <c r="D16" s="49" t="s">
        <v>209</v>
      </c>
      <c r="E16" s="49"/>
      <c r="F16" s="49"/>
    </row>
    <row r="17" spans="1:6" x14ac:dyDescent="0.3">
      <c r="A17" s="48" t="s">
        <v>207</v>
      </c>
      <c r="C17" s="50">
        <f>SUM(D17:F17)</f>
        <v>1195.3</v>
      </c>
      <c r="D17" s="49">
        <f>D11</f>
        <v>492.4</v>
      </c>
      <c r="E17" s="49">
        <f>E11</f>
        <v>393.59999999999997</v>
      </c>
      <c r="F17" s="49">
        <f>0.5*F11</f>
        <v>309.29999999999995</v>
      </c>
    </row>
    <row r="19" spans="1:6" ht="15" thickBot="1" x14ac:dyDescent="0.35"/>
    <row r="20" spans="1:6" x14ac:dyDescent="0.3">
      <c r="A20" s="81"/>
      <c r="B20" s="82" t="s">
        <v>224</v>
      </c>
      <c r="C20" s="82" t="s">
        <v>217</v>
      </c>
      <c r="D20" s="82" t="s">
        <v>178</v>
      </c>
      <c r="E20" s="83" t="s">
        <v>225</v>
      </c>
    </row>
    <row r="21" spans="1:6" x14ac:dyDescent="0.3">
      <c r="A21" s="84" t="s">
        <v>223</v>
      </c>
      <c r="B21" s="52">
        <f>D11</f>
        <v>492.4</v>
      </c>
      <c r="C21" s="52">
        <f t="shared" ref="C21:D21" si="1">E11</f>
        <v>393.59999999999997</v>
      </c>
      <c r="D21" s="52">
        <f t="shared" si="1"/>
        <v>618.59999999999991</v>
      </c>
      <c r="E21" s="56">
        <f>SUM(B21:D21)</f>
        <v>1504.6</v>
      </c>
    </row>
    <row r="22" spans="1:6" x14ac:dyDescent="0.3">
      <c r="A22" s="84" t="s">
        <v>227</v>
      </c>
      <c r="B22" s="52">
        <v>425</v>
      </c>
      <c r="C22" s="52">
        <v>375</v>
      </c>
      <c r="D22" s="52">
        <f>D21/2</f>
        <v>309.29999999999995</v>
      </c>
      <c r="E22" s="56">
        <f>B22+C22+D22</f>
        <v>1109.3</v>
      </c>
    </row>
    <row r="23" spans="1:6" ht="15" thickBot="1" x14ac:dyDescent="0.35">
      <c r="A23" s="85" t="s">
        <v>226</v>
      </c>
      <c r="B23" s="86">
        <v>425</v>
      </c>
      <c r="C23" s="86">
        <f>C21-H11</f>
        <v>107.99999999999994</v>
      </c>
      <c r="D23" s="86">
        <f>D21-I11</f>
        <v>279.09999999999991</v>
      </c>
      <c r="E23" s="87">
        <f>E21-J11</f>
        <v>958.39999999999986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M14"/>
  <sheetViews>
    <sheetView zoomScale="120" zoomScaleNormal="120" workbookViewId="0">
      <selection activeCell="H18" sqref="H18"/>
    </sheetView>
  </sheetViews>
  <sheetFormatPr baseColWidth="10" defaultColWidth="8.88671875" defaultRowHeight="14.4" x14ac:dyDescent="0.3"/>
  <cols>
    <col min="4" max="14" width="12" customWidth="1"/>
  </cols>
  <sheetData>
    <row r="5" spans="4:13" ht="15" thickBot="1" x14ac:dyDescent="0.35"/>
    <row r="6" spans="4:13" ht="58.2" thickBot="1" x14ac:dyDescent="0.35">
      <c r="D6" s="88" t="s">
        <v>228</v>
      </c>
      <c r="E6" s="89" t="s">
        <v>229</v>
      </c>
      <c r="F6" s="90" t="s">
        <v>238</v>
      </c>
      <c r="G6" s="90" t="s">
        <v>239</v>
      </c>
      <c r="H6" s="90" t="s">
        <v>230</v>
      </c>
      <c r="I6" s="90" t="s">
        <v>231</v>
      </c>
      <c r="J6" s="90" t="s">
        <v>232</v>
      </c>
      <c r="K6" s="91" t="s">
        <v>233</v>
      </c>
      <c r="L6" s="90" t="s">
        <v>234</v>
      </c>
      <c r="M6" s="92" t="s">
        <v>235</v>
      </c>
    </row>
    <row r="7" spans="4:13" x14ac:dyDescent="0.3">
      <c r="D7" s="93" t="s">
        <v>164</v>
      </c>
      <c r="E7" s="101">
        <v>51</v>
      </c>
      <c r="F7" s="102">
        <v>17</v>
      </c>
      <c r="G7" s="102">
        <v>34</v>
      </c>
      <c r="H7" s="110">
        <v>0</v>
      </c>
      <c r="I7" s="110">
        <v>0</v>
      </c>
      <c r="J7" s="110">
        <v>34</v>
      </c>
      <c r="K7" s="110">
        <v>17</v>
      </c>
      <c r="L7" s="110">
        <v>34</v>
      </c>
      <c r="M7" s="111">
        <v>0</v>
      </c>
    </row>
    <row r="8" spans="4:13" x14ac:dyDescent="0.3">
      <c r="D8" s="94" t="s">
        <v>147</v>
      </c>
      <c r="E8" s="103">
        <v>96</v>
      </c>
      <c r="F8" s="104">
        <f>19-7.6</f>
        <v>11.4</v>
      </c>
      <c r="G8" s="104">
        <f>77+7.6</f>
        <v>84.6</v>
      </c>
      <c r="H8" s="107">
        <f>65+7.6</f>
        <v>72.599999999999994</v>
      </c>
      <c r="I8" s="107">
        <v>12</v>
      </c>
      <c r="J8" s="107">
        <v>84.6</v>
      </c>
      <c r="K8" s="107">
        <f>H8+F8</f>
        <v>84</v>
      </c>
      <c r="L8" s="107">
        <v>0</v>
      </c>
      <c r="M8" s="100">
        <v>29</v>
      </c>
    </row>
    <row r="9" spans="4:13" x14ac:dyDescent="0.3">
      <c r="D9" s="94" t="s">
        <v>165</v>
      </c>
      <c r="E9" s="103">
        <v>135</v>
      </c>
      <c r="F9" s="104">
        <v>29</v>
      </c>
      <c r="G9" s="104">
        <v>106</v>
      </c>
      <c r="H9" s="107">
        <v>14.8</v>
      </c>
      <c r="I9" s="107">
        <v>48.6</v>
      </c>
      <c r="J9" s="107">
        <v>106</v>
      </c>
      <c r="K9" s="107">
        <f>H9+F9</f>
        <v>43.8</v>
      </c>
      <c r="L9" s="107">
        <v>42.7</v>
      </c>
      <c r="M9" s="100">
        <v>40.200000000000003</v>
      </c>
    </row>
    <row r="10" spans="4:13" x14ac:dyDescent="0.3">
      <c r="D10" s="94" t="s">
        <v>166</v>
      </c>
      <c r="E10" s="103">
        <v>123</v>
      </c>
      <c r="F10" s="104">
        <v>37</v>
      </c>
      <c r="G10" s="104">
        <v>87</v>
      </c>
      <c r="H10" s="107">
        <v>19.600000000000001</v>
      </c>
      <c r="I10" s="107">
        <v>0</v>
      </c>
      <c r="J10" s="107">
        <v>87</v>
      </c>
      <c r="K10" s="107">
        <f>H10+F10</f>
        <v>56.6</v>
      </c>
      <c r="L10" s="107">
        <v>7</v>
      </c>
      <c r="M10" s="100">
        <v>19.600000000000001</v>
      </c>
    </row>
    <row r="11" spans="4:13" x14ac:dyDescent="0.3">
      <c r="D11" s="94" t="s">
        <v>236</v>
      </c>
      <c r="E11" s="103">
        <v>178</v>
      </c>
      <c r="F11" s="104">
        <v>57</v>
      </c>
      <c r="G11" s="104">
        <v>121</v>
      </c>
      <c r="H11" s="107">
        <v>69</v>
      </c>
      <c r="I11" s="107">
        <v>52</v>
      </c>
      <c r="J11" s="107">
        <v>121</v>
      </c>
      <c r="K11" s="107">
        <f>H11+F11</f>
        <v>126</v>
      </c>
      <c r="L11" s="107">
        <v>0</v>
      </c>
      <c r="M11" s="100">
        <v>28</v>
      </c>
    </row>
    <row r="12" spans="4:13" x14ac:dyDescent="0.3">
      <c r="D12" s="94" t="s">
        <v>237</v>
      </c>
      <c r="E12" s="103">
        <v>616</v>
      </c>
      <c r="F12" s="104">
        <v>178</v>
      </c>
      <c r="G12" s="104">
        <v>438</v>
      </c>
      <c r="H12" s="107">
        <v>190</v>
      </c>
      <c r="I12" s="107">
        <v>0</v>
      </c>
      <c r="J12" s="107">
        <f>L12</f>
        <v>247</v>
      </c>
      <c r="K12" s="107">
        <f>H12+F12</f>
        <v>368</v>
      </c>
      <c r="L12" s="107">
        <v>247</v>
      </c>
      <c r="M12" s="100">
        <v>0</v>
      </c>
    </row>
    <row r="13" spans="4:13" ht="15" thickBot="1" x14ac:dyDescent="0.35">
      <c r="D13" s="95" t="s">
        <v>162</v>
      </c>
      <c r="E13" s="105">
        <v>223</v>
      </c>
      <c r="F13" s="106">
        <v>78</v>
      </c>
      <c r="G13" s="106">
        <v>145</v>
      </c>
      <c r="H13" s="108">
        <v>145</v>
      </c>
      <c r="I13" s="108">
        <v>0</v>
      </c>
      <c r="J13" s="108">
        <v>0</v>
      </c>
      <c r="K13" s="108">
        <f t="shared" ref="K13" si="0">H13+F13</f>
        <v>223</v>
      </c>
      <c r="L13" s="108">
        <v>0</v>
      </c>
      <c r="M13" s="109">
        <v>0</v>
      </c>
    </row>
    <row r="14" spans="4:13" ht="15" thickBot="1" x14ac:dyDescent="0.35">
      <c r="D14" s="96"/>
      <c r="E14" s="97">
        <f>SUM(E7:E13)</f>
        <v>1422</v>
      </c>
      <c r="F14" s="98">
        <f t="shared" ref="F14:M14" si="1">SUM(F7:F13)</f>
        <v>407.4</v>
      </c>
      <c r="G14" s="98">
        <f t="shared" si="1"/>
        <v>1015.6</v>
      </c>
      <c r="H14" s="98">
        <f t="shared" si="1"/>
        <v>511</v>
      </c>
      <c r="I14" s="98">
        <f t="shared" si="1"/>
        <v>112.6</v>
      </c>
      <c r="J14" s="98">
        <f t="shared" si="1"/>
        <v>679.6</v>
      </c>
      <c r="K14" s="98">
        <f t="shared" si="1"/>
        <v>918.4</v>
      </c>
      <c r="L14" s="98">
        <f t="shared" si="1"/>
        <v>330.7</v>
      </c>
      <c r="M14" s="99">
        <f t="shared" si="1"/>
        <v>116.80000000000001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15" width="11.88671875" bestFit="1" customWidth="1"/>
    <col min="16" max="16" width="8.109375" bestFit="1" customWidth="1"/>
    <col min="17" max="17" width="11.88671875" bestFit="1" customWidth="1"/>
  </cols>
  <sheetData>
    <row r="1" spans="1:14" x14ac:dyDescent="0.3">
      <c r="A1" s="22" t="s">
        <v>152</v>
      </c>
      <c r="B1" t="s">
        <v>130</v>
      </c>
    </row>
    <row r="2" spans="1:14" x14ac:dyDescent="0.3">
      <c r="A2" s="22" t="s">
        <v>3</v>
      </c>
      <c r="B2" t="s">
        <v>151</v>
      </c>
    </row>
    <row r="3" spans="1:14" x14ac:dyDescent="0.3">
      <c r="A3" s="22" t="s">
        <v>10</v>
      </c>
      <c r="B3" t="s">
        <v>151</v>
      </c>
    </row>
    <row r="5" spans="1:14" x14ac:dyDescent="0.3">
      <c r="A5" s="22" t="s">
        <v>150</v>
      </c>
      <c r="B5" s="22" t="s">
        <v>129</v>
      </c>
    </row>
    <row r="6" spans="1:14" x14ac:dyDescent="0.3">
      <c r="A6" s="22" t="s">
        <v>127</v>
      </c>
      <c r="B6" s="43">
        <v>202001</v>
      </c>
      <c r="C6" s="43">
        <v>202002</v>
      </c>
      <c r="D6" s="43">
        <v>202003</v>
      </c>
      <c r="E6" s="43">
        <v>202004</v>
      </c>
      <c r="F6" s="43">
        <v>202005</v>
      </c>
      <c r="G6" s="43">
        <v>202006</v>
      </c>
      <c r="H6" s="43">
        <v>202007</v>
      </c>
      <c r="I6" s="43">
        <v>202008</v>
      </c>
      <c r="J6" s="43">
        <v>202009</v>
      </c>
      <c r="K6" s="43">
        <v>202010</v>
      </c>
      <c r="L6" s="43">
        <v>202011</v>
      </c>
      <c r="M6" s="43">
        <v>202012</v>
      </c>
      <c r="N6" s="43" t="s">
        <v>128</v>
      </c>
    </row>
    <row r="7" spans="1:14" x14ac:dyDescent="0.3">
      <c r="A7" s="23">
        <v>190001</v>
      </c>
      <c r="B7" s="24"/>
      <c r="C7" s="24"/>
      <c r="D7" s="24"/>
      <c r="E7" s="24"/>
      <c r="F7" s="24"/>
      <c r="G7" s="24">
        <v>15375</v>
      </c>
      <c r="H7" s="24"/>
      <c r="I7" s="24">
        <v>12212</v>
      </c>
      <c r="J7" s="24"/>
      <c r="K7" s="24"/>
      <c r="L7" s="24"/>
      <c r="M7" s="24"/>
      <c r="N7" s="24">
        <v>27587</v>
      </c>
    </row>
    <row r="8" spans="1:14" x14ac:dyDescent="0.3">
      <c r="A8" s="23">
        <v>202005</v>
      </c>
      <c r="B8" s="24">
        <v>2500</v>
      </c>
      <c r="C8" s="24"/>
      <c r="D8" s="24">
        <v>5000</v>
      </c>
      <c r="E8" s="24"/>
      <c r="F8" s="24"/>
      <c r="G8" s="24"/>
      <c r="H8" s="24"/>
      <c r="I8" s="24"/>
      <c r="J8" s="24"/>
      <c r="K8" s="24"/>
      <c r="L8" s="24"/>
      <c r="M8" s="24"/>
      <c r="N8" s="24">
        <v>7500</v>
      </c>
    </row>
    <row r="9" spans="1:14" x14ac:dyDescent="0.3">
      <c r="A9" s="23">
        <v>202006</v>
      </c>
      <c r="B9" s="24"/>
      <c r="C9" s="24"/>
      <c r="D9" s="24">
        <v>794</v>
      </c>
      <c r="E9" s="24">
        <v>6000</v>
      </c>
      <c r="F9" s="24">
        <v>12200</v>
      </c>
      <c r="G9" s="24"/>
      <c r="H9" s="24"/>
      <c r="I9" s="24"/>
      <c r="J9" s="24"/>
      <c r="K9" s="24"/>
      <c r="L9" s="24"/>
      <c r="M9" s="24"/>
      <c r="N9" s="24">
        <v>18994</v>
      </c>
    </row>
    <row r="10" spans="1:14" x14ac:dyDescent="0.3">
      <c r="A10" s="23">
        <v>202007</v>
      </c>
      <c r="B10" s="24"/>
      <c r="C10" s="24"/>
      <c r="D10" s="24">
        <v>2372</v>
      </c>
      <c r="E10" s="24">
        <v>11280</v>
      </c>
      <c r="F10" s="24">
        <v>17058</v>
      </c>
      <c r="G10" s="24">
        <v>5000</v>
      </c>
      <c r="H10" s="24"/>
      <c r="I10" s="24"/>
      <c r="J10" s="24"/>
      <c r="K10" s="24"/>
      <c r="L10" s="24"/>
      <c r="M10" s="24"/>
      <c r="N10" s="24">
        <v>35710</v>
      </c>
    </row>
    <row r="11" spans="1:14" x14ac:dyDescent="0.3">
      <c r="A11" s="23">
        <v>202008</v>
      </c>
      <c r="B11" s="24"/>
      <c r="C11" s="24"/>
      <c r="D11" s="24"/>
      <c r="E11" s="24"/>
      <c r="F11" s="24"/>
      <c r="G11" s="24"/>
      <c r="H11" s="24">
        <v>1200</v>
      </c>
      <c r="I11" s="24"/>
      <c r="J11" s="24"/>
      <c r="K11" s="24"/>
      <c r="L11" s="24"/>
      <c r="M11" s="24"/>
      <c r="N11" s="24">
        <v>1200</v>
      </c>
    </row>
    <row r="12" spans="1:14" x14ac:dyDescent="0.3">
      <c r="A12" s="23">
        <v>202009</v>
      </c>
      <c r="B12" s="24"/>
      <c r="C12" s="24"/>
      <c r="D12" s="24"/>
      <c r="E12" s="24"/>
      <c r="F12" s="24"/>
      <c r="G12" s="24">
        <v>4100</v>
      </c>
      <c r="H12" s="24"/>
      <c r="I12" s="24">
        <v>5700</v>
      </c>
      <c r="J12" s="24"/>
      <c r="K12" s="24"/>
      <c r="L12" s="24"/>
      <c r="M12" s="24"/>
      <c r="N12" s="24">
        <v>9800</v>
      </c>
    </row>
    <row r="13" spans="1:14" x14ac:dyDescent="0.3">
      <c r="A13" s="23">
        <v>202010</v>
      </c>
      <c r="B13" s="24"/>
      <c r="C13" s="24"/>
      <c r="D13" s="24"/>
      <c r="E13" s="24"/>
      <c r="F13" s="24"/>
      <c r="G13" s="24"/>
      <c r="H13" s="24">
        <v>4450</v>
      </c>
      <c r="I13" s="24">
        <v>5050</v>
      </c>
      <c r="J13" s="24">
        <v>2750</v>
      </c>
      <c r="K13" s="24"/>
      <c r="L13" s="24"/>
      <c r="M13" s="24"/>
      <c r="N13" s="24">
        <v>12250</v>
      </c>
    </row>
    <row r="14" spans="1:14" x14ac:dyDescent="0.3">
      <c r="A14" s="23">
        <v>202011</v>
      </c>
      <c r="B14" s="24"/>
      <c r="C14" s="24"/>
      <c r="D14" s="24"/>
      <c r="E14" s="24"/>
      <c r="F14" s="24"/>
      <c r="G14" s="24"/>
      <c r="H14" s="24"/>
      <c r="I14" s="24">
        <v>2100</v>
      </c>
      <c r="J14" s="24">
        <v>6990</v>
      </c>
      <c r="K14" s="24">
        <v>4750</v>
      </c>
      <c r="L14" s="24"/>
      <c r="M14" s="24"/>
      <c r="N14" s="24">
        <v>13840</v>
      </c>
    </row>
    <row r="15" spans="1:14" x14ac:dyDescent="0.3">
      <c r="A15" s="23">
        <v>202012</v>
      </c>
      <c r="B15" s="24"/>
      <c r="C15" s="24"/>
      <c r="D15" s="24"/>
      <c r="E15" s="24"/>
      <c r="F15" s="24"/>
      <c r="G15" s="24"/>
      <c r="H15" s="24"/>
      <c r="I15" s="24"/>
      <c r="J15" s="24"/>
      <c r="K15" s="24">
        <v>6850</v>
      </c>
      <c r="L15" s="24"/>
      <c r="M15" s="24"/>
      <c r="N15" s="24">
        <v>6850</v>
      </c>
    </row>
    <row r="16" spans="1:14" x14ac:dyDescent="0.3">
      <c r="A16" s="23">
        <v>202101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>
        <v>10468</v>
      </c>
      <c r="M16" s="24"/>
      <c r="N16" s="24">
        <v>10468</v>
      </c>
    </row>
    <row r="17" spans="1:14" x14ac:dyDescent="0.3">
      <c r="A17" s="23">
        <v>202102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>
        <v>2000</v>
      </c>
      <c r="N17" s="24">
        <v>2000</v>
      </c>
    </row>
    <row r="18" spans="1:14" x14ac:dyDescent="0.3">
      <c r="A18" s="23">
        <v>202103</v>
      </c>
      <c r="B18" s="24"/>
      <c r="C18" s="24"/>
      <c r="D18" s="24"/>
      <c r="E18" s="24"/>
      <c r="F18" s="24"/>
      <c r="G18" s="24"/>
      <c r="H18" s="24">
        <v>8100</v>
      </c>
      <c r="I18" s="24"/>
      <c r="J18" s="24">
        <v>3875</v>
      </c>
      <c r="K18" s="24"/>
      <c r="L18" s="24">
        <v>4380</v>
      </c>
      <c r="M18" s="24">
        <v>2100</v>
      </c>
      <c r="N18" s="24">
        <v>18455</v>
      </c>
    </row>
    <row r="19" spans="1:14" x14ac:dyDescent="0.3">
      <c r="A19" s="23">
        <v>202104</v>
      </c>
      <c r="B19" s="24"/>
      <c r="C19" s="24"/>
      <c r="D19" s="24"/>
      <c r="E19" s="24"/>
      <c r="F19" s="24"/>
      <c r="G19" s="24"/>
      <c r="H19" s="24"/>
      <c r="I19" s="24"/>
      <c r="J19" s="24">
        <v>10992</v>
      </c>
      <c r="K19" s="24">
        <v>4800</v>
      </c>
      <c r="L19" s="24">
        <v>21456</v>
      </c>
      <c r="M19" s="24">
        <v>9926</v>
      </c>
      <c r="N19" s="24">
        <v>47174</v>
      </c>
    </row>
    <row r="20" spans="1:14" x14ac:dyDescent="0.3">
      <c r="A20" s="23">
        <v>202106</v>
      </c>
      <c r="B20" s="24"/>
      <c r="C20" s="24"/>
      <c r="D20" s="24"/>
      <c r="E20" s="24"/>
      <c r="F20" s="24">
        <v>5325</v>
      </c>
      <c r="G20" s="24"/>
      <c r="H20" s="24">
        <v>10446</v>
      </c>
      <c r="I20" s="24"/>
      <c r="J20" s="24"/>
      <c r="K20" s="24"/>
      <c r="L20" s="24"/>
      <c r="M20" s="24"/>
      <c r="N20" s="24">
        <v>15771</v>
      </c>
    </row>
    <row r="21" spans="1:14" x14ac:dyDescent="0.3">
      <c r="A21" s="23">
        <v>202107</v>
      </c>
      <c r="B21" s="24"/>
      <c r="C21" s="24"/>
      <c r="D21" s="24"/>
      <c r="E21" s="24"/>
      <c r="F21" s="24"/>
      <c r="G21" s="24"/>
      <c r="H21" s="24">
        <v>5325</v>
      </c>
      <c r="I21" s="24"/>
      <c r="J21" s="24"/>
      <c r="K21" s="24"/>
      <c r="L21" s="24"/>
      <c r="M21" s="24"/>
      <c r="N21" s="24">
        <v>5325</v>
      </c>
    </row>
    <row r="22" spans="1:14" x14ac:dyDescent="0.3">
      <c r="A22" s="23" t="s">
        <v>153</v>
      </c>
      <c r="B22" s="24">
        <v>3744</v>
      </c>
      <c r="C22" s="24">
        <v>690</v>
      </c>
      <c r="D22" s="24">
        <v>7488</v>
      </c>
      <c r="E22" s="24">
        <v>22114</v>
      </c>
      <c r="F22" s="24">
        <v>41732</v>
      </c>
      <c r="G22" s="24">
        <v>53960</v>
      </c>
      <c r="H22" s="24">
        <v>47970</v>
      </c>
      <c r="I22" s="24">
        <v>690</v>
      </c>
      <c r="J22" s="24">
        <v>46238</v>
      </c>
      <c r="K22" s="24">
        <v>39500</v>
      </c>
      <c r="L22" s="24">
        <v>13238</v>
      </c>
      <c r="M22" s="24">
        <v>10488</v>
      </c>
      <c r="N22" s="24">
        <v>287852</v>
      </c>
    </row>
    <row r="23" spans="1:14" x14ac:dyDescent="0.3">
      <c r="A23" s="23" t="s">
        <v>128</v>
      </c>
      <c r="B23" s="24">
        <v>6244</v>
      </c>
      <c r="C23" s="24">
        <v>690</v>
      </c>
      <c r="D23" s="24">
        <v>15654</v>
      </c>
      <c r="E23" s="24">
        <v>39394</v>
      </c>
      <c r="F23" s="24">
        <v>76315</v>
      </c>
      <c r="G23" s="24">
        <v>78435</v>
      </c>
      <c r="H23" s="24">
        <v>77491</v>
      </c>
      <c r="I23" s="24">
        <v>25752</v>
      </c>
      <c r="J23" s="24">
        <v>70845</v>
      </c>
      <c r="K23" s="24">
        <v>55900</v>
      </c>
      <c r="L23" s="24">
        <v>49542</v>
      </c>
      <c r="M23" s="24">
        <v>24514</v>
      </c>
      <c r="N23" s="24">
        <v>520776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154</v>
      </c>
      <c r="B1" t="s">
        <v>127</v>
      </c>
      <c r="C1" s="23" t="s">
        <v>161</v>
      </c>
      <c r="D1" s="23" t="s">
        <v>162</v>
      </c>
      <c r="E1" s="23" t="s">
        <v>163</v>
      </c>
      <c r="F1" s="23" t="s">
        <v>164</v>
      </c>
      <c r="G1" s="23" t="s">
        <v>165</v>
      </c>
      <c r="H1" s="23" t="s">
        <v>166</v>
      </c>
      <c r="I1" s="23" t="s">
        <v>167</v>
      </c>
      <c r="J1" s="23" t="s">
        <v>168</v>
      </c>
      <c r="K1" s="23" t="s">
        <v>169</v>
      </c>
      <c r="L1" s="23" t="s">
        <v>128</v>
      </c>
    </row>
    <row r="2" spans="1:12" x14ac:dyDescent="0.3">
      <c r="A2" t="s">
        <v>129</v>
      </c>
      <c r="B2" t="s">
        <v>155</v>
      </c>
      <c r="C2">
        <v>28000</v>
      </c>
      <c r="L2">
        <v>28000</v>
      </c>
    </row>
    <row r="3" spans="1:12" x14ac:dyDescent="0.3">
      <c r="B3" t="s">
        <v>156</v>
      </c>
      <c r="J3">
        <v>43426.16</v>
      </c>
      <c r="L3">
        <v>43426.16</v>
      </c>
    </row>
    <row r="4" spans="1:12" x14ac:dyDescent="0.3">
      <c r="B4" t="s">
        <v>157</v>
      </c>
      <c r="C4">
        <v>6.0000000000000005E-2</v>
      </c>
      <c r="J4">
        <v>2014</v>
      </c>
      <c r="L4">
        <v>2014.06</v>
      </c>
    </row>
    <row r="5" spans="1:12" x14ac:dyDescent="0.3">
      <c r="B5" t="s">
        <v>158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159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160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128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L17" sqref="L17"/>
    </sheetView>
  </sheetViews>
  <sheetFormatPr baseColWidth="10" defaultColWidth="11.44140625" defaultRowHeight="14.4" x14ac:dyDescent="0.3"/>
  <cols>
    <col min="1" max="1" width="28.6640625" customWidth="1"/>
    <col min="2" max="2" width="22.33203125" bestFit="1" customWidth="1"/>
    <col min="3" max="11" width="8.109375" bestFit="1" customWidth="1"/>
    <col min="12" max="12" width="11.88671875" bestFit="1" customWidth="1"/>
  </cols>
  <sheetData>
    <row r="1" spans="1:14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4" x14ac:dyDescent="0.3">
      <c r="A2" t="s">
        <v>170</v>
      </c>
      <c r="B2" s="50">
        <v>601.1</v>
      </c>
      <c r="C2" s="49"/>
      <c r="D2" s="49"/>
      <c r="E2" s="49"/>
      <c r="J2" t="s">
        <v>191</v>
      </c>
      <c r="M2" s="49">
        <v>247</v>
      </c>
    </row>
    <row r="3" spans="1:14" x14ac:dyDescent="0.3">
      <c r="A3" t="s">
        <v>246</v>
      </c>
      <c r="B3" s="49">
        <v>222.8</v>
      </c>
      <c r="C3" s="49">
        <v>222.8</v>
      </c>
      <c r="D3" s="49"/>
      <c r="E3" s="49"/>
      <c r="J3" t="s">
        <v>193</v>
      </c>
      <c r="M3" s="49">
        <f>M4-B3</f>
        <v>190.50000000000006</v>
      </c>
    </row>
    <row r="4" spans="1:14" x14ac:dyDescent="0.3">
      <c r="A4" t="s">
        <v>172</v>
      </c>
      <c r="B4" s="49">
        <v>328.6</v>
      </c>
      <c r="C4" s="49"/>
      <c r="D4" s="49">
        <v>93.8</v>
      </c>
      <c r="E4" s="49">
        <v>234.8</v>
      </c>
      <c r="J4" t="s">
        <v>192</v>
      </c>
      <c r="M4" s="50">
        <f>B8-M2</f>
        <v>413.30000000000007</v>
      </c>
    </row>
    <row r="5" spans="1:14" x14ac:dyDescent="0.3">
      <c r="A5" t="s">
        <v>189</v>
      </c>
      <c r="B5" s="49">
        <v>108.9</v>
      </c>
      <c r="C5" s="49"/>
      <c r="D5" s="49">
        <v>55.7</v>
      </c>
      <c r="E5" s="49">
        <v>53.2</v>
      </c>
    </row>
    <row r="6" spans="1:14" ht="13.2" customHeight="1" x14ac:dyDescent="0.3">
      <c r="A6" t="s">
        <v>188</v>
      </c>
      <c r="B6" s="49">
        <v>9</v>
      </c>
      <c r="C6" s="49"/>
      <c r="D6" s="49">
        <v>0.8</v>
      </c>
      <c r="E6" s="49">
        <v>8.1999999999999993</v>
      </c>
    </row>
    <row r="7" spans="1:14" ht="13.2" customHeight="1" x14ac:dyDescent="0.3">
      <c r="B7" s="49"/>
      <c r="C7" s="49"/>
      <c r="D7" s="49"/>
      <c r="E7" s="49"/>
    </row>
    <row r="8" spans="1:14" x14ac:dyDescent="0.3">
      <c r="A8" t="s">
        <v>198</v>
      </c>
      <c r="B8" s="50">
        <f>B3+B4+B5</f>
        <v>660.30000000000007</v>
      </c>
      <c r="C8" s="49">
        <v>178.2</v>
      </c>
      <c r="D8" s="49">
        <f>D4+D5</f>
        <v>149.5</v>
      </c>
      <c r="E8" s="49">
        <f>E4+E5</f>
        <v>288</v>
      </c>
      <c r="G8" s="49">
        <f>D8+E8</f>
        <v>437.5</v>
      </c>
      <c r="J8" t="s">
        <v>194</v>
      </c>
      <c r="M8" s="50">
        <f>C8+D8+0.5*E8</f>
        <v>471.7</v>
      </c>
    </row>
    <row r="9" spans="1:14" x14ac:dyDescent="0.3">
      <c r="A9" t="s">
        <v>176</v>
      </c>
      <c r="B9" s="49">
        <v>138.4</v>
      </c>
      <c r="C9" s="49"/>
      <c r="D9" s="49">
        <v>61.5</v>
      </c>
      <c r="E9" s="49">
        <v>76.900000000000006</v>
      </c>
      <c r="G9" s="49">
        <f>G8-G10</f>
        <v>190.2</v>
      </c>
      <c r="J9" t="s">
        <v>195</v>
      </c>
      <c r="M9" s="50">
        <f>B2-B5-M8</f>
        <v>20.500000000000057</v>
      </c>
      <c r="N9" t="s">
        <v>196</v>
      </c>
    </row>
    <row r="10" spans="1:14" x14ac:dyDescent="0.3">
      <c r="A10" t="s">
        <v>197</v>
      </c>
      <c r="B10" s="49">
        <v>247.3</v>
      </c>
      <c r="C10" s="49"/>
      <c r="D10" s="49">
        <f>D9+D5</f>
        <v>117.2</v>
      </c>
      <c r="E10" s="49">
        <f>E9+E5</f>
        <v>130.10000000000002</v>
      </c>
      <c r="G10" s="49">
        <f>E10+D10</f>
        <v>247.3</v>
      </c>
      <c r="M10" s="49"/>
    </row>
    <row r="11" spans="1:14" x14ac:dyDescent="0.3">
      <c r="D11" s="45">
        <f>D10/D8</f>
        <v>0.78394648829431435</v>
      </c>
      <c r="E11" s="45">
        <f>E10/E8</f>
        <v>0.45173611111111117</v>
      </c>
    </row>
    <row r="15" spans="1:14" x14ac:dyDescent="0.3">
      <c r="A15" s="22" t="s">
        <v>152</v>
      </c>
      <c r="B15" t="s">
        <v>130</v>
      </c>
      <c r="E15" t="s">
        <v>190</v>
      </c>
    </row>
    <row r="16" spans="1:14" x14ac:dyDescent="0.3">
      <c r="A16" s="22" t="s">
        <v>3</v>
      </c>
      <c r="B16" t="s">
        <v>40</v>
      </c>
    </row>
    <row r="17" spans="1:12" x14ac:dyDescent="0.3">
      <c r="A17" s="22" t="s">
        <v>10</v>
      </c>
      <c r="B17" t="s">
        <v>151</v>
      </c>
    </row>
    <row r="18" spans="1:12" x14ac:dyDescent="0.3">
      <c r="A18" s="22" t="s">
        <v>173</v>
      </c>
      <c r="B18" t="s">
        <v>151</v>
      </c>
    </row>
    <row r="20" spans="1:12" x14ac:dyDescent="0.3">
      <c r="A20" s="22" t="s">
        <v>150</v>
      </c>
      <c r="B20" s="22" t="s">
        <v>129</v>
      </c>
    </row>
    <row r="21" spans="1:12" x14ac:dyDescent="0.3">
      <c r="A21" s="22" t="s">
        <v>127</v>
      </c>
      <c r="B21" s="43">
        <v>202001</v>
      </c>
      <c r="C21" s="43">
        <v>202003</v>
      </c>
      <c r="D21" s="43">
        <v>202004</v>
      </c>
      <c r="E21" s="43">
        <v>202005</v>
      </c>
      <c r="F21" s="43">
        <v>202006</v>
      </c>
      <c r="G21" s="43">
        <v>202007</v>
      </c>
      <c r="H21" s="43">
        <v>202009</v>
      </c>
      <c r="I21" s="43">
        <v>202010</v>
      </c>
      <c r="J21" s="43">
        <v>202011</v>
      </c>
      <c r="K21" s="43">
        <v>202012</v>
      </c>
      <c r="L21" s="43" t="s">
        <v>128</v>
      </c>
    </row>
    <row r="22" spans="1:12" x14ac:dyDescent="0.3">
      <c r="A22" s="23">
        <v>202006</v>
      </c>
      <c r="B22" s="24"/>
      <c r="C22" s="24">
        <v>794</v>
      </c>
      <c r="D22" s="24"/>
      <c r="E22" s="24"/>
      <c r="F22" s="24"/>
      <c r="G22" s="24"/>
      <c r="H22" s="24"/>
      <c r="I22" s="24"/>
      <c r="J22" s="24"/>
      <c r="K22" s="24"/>
      <c r="L22" s="24">
        <v>794</v>
      </c>
    </row>
    <row r="23" spans="1:12" x14ac:dyDescent="0.3">
      <c r="A23" s="23">
        <v>202010</v>
      </c>
      <c r="B23" s="24"/>
      <c r="C23" s="24"/>
      <c r="D23" s="24"/>
      <c r="E23" s="24"/>
      <c r="F23" s="24"/>
      <c r="G23" s="24">
        <v>2750</v>
      </c>
      <c r="H23" s="24">
        <v>2750</v>
      </c>
      <c r="I23" s="24"/>
      <c r="J23" s="24"/>
      <c r="K23" s="24"/>
      <c r="L23" s="24">
        <v>5500</v>
      </c>
    </row>
    <row r="24" spans="1:12" x14ac:dyDescent="0.3">
      <c r="A24" s="23">
        <v>202011</v>
      </c>
      <c r="B24" s="24"/>
      <c r="C24" s="24"/>
      <c r="D24" s="24"/>
      <c r="E24" s="24"/>
      <c r="F24" s="24"/>
      <c r="G24" s="24"/>
      <c r="H24" s="24"/>
      <c r="I24" s="24">
        <v>2750</v>
      </c>
      <c r="J24" s="24"/>
      <c r="K24" s="24"/>
      <c r="L24" s="24">
        <v>2750</v>
      </c>
    </row>
    <row r="25" spans="1:12" x14ac:dyDescent="0.3">
      <c r="A25" s="23" t="s">
        <v>153</v>
      </c>
      <c r="B25" s="24">
        <v>3744</v>
      </c>
      <c r="C25" s="24">
        <v>7488</v>
      </c>
      <c r="D25" s="24">
        <v>18488</v>
      </c>
      <c r="E25" s="24">
        <v>38732</v>
      </c>
      <c r="F25" s="24">
        <v>48770</v>
      </c>
      <c r="G25" s="24">
        <v>34988</v>
      </c>
      <c r="H25" s="24">
        <v>43238</v>
      </c>
      <c r="I25" s="24">
        <v>34132</v>
      </c>
      <c r="J25" s="24">
        <v>10238</v>
      </c>
      <c r="K25" s="24">
        <v>7488</v>
      </c>
      <c r="L25" s="24">
        <v>247306</v>
      </c>
    </row>
    <row r="26" spans="1:12" x14ac:dyDescent="0.3">
      <c r="A26" s="23" t="s">
        <v>128</v>
      </c>
      <c r="B26" s="24">
        <v>3744</v>
      </c>
      <c r="C26" s="24">
        <v>8282</v>
      </c>
      <c r="D26" s="24">
        <v>18488</v>
      </c>
      <c r="E26" s="24">
        <v>38732</v>
      </c>
      <c r="F26" s="24">
        <v>48770</v>
      </c>
      <c r="G26" s="24">
        <v>37738</v>
      </c>
      <c r="H26" s="24">
        <v>45988</v>
      </c>
      <c r="I26" s="24">
        <v>36882</v>
      </c>
      <c r="J26" s="24">
        <v>10238</v>
      </c>
      <c r="K26" s="24">
        <v>7488</v>
      </c>
      <c r="L26" s="2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"/>
  <sheetViews>
    <sheetView workbookViewId="0">
      <selection activeCell="B3" sqref="B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182</v>
      </c>
      <c r="C1" t="s">
        <v>180</v>
      </c>
      <c r="D1" t="s">
        <v>177</v>
      </c>
      <c r="E1" t="s">
        <v>178</v>
      </c>
    </row>
    <row r="2" spans="1:5" x14ac:dyDescent="0.3">
      <c r="A2" t="s">
        <v>170</v>
      </c>
      <c r="B2" s="50">
        <v>215.3</v>
      </c>
    </row>
    <row r="3" spans="1:5" x14ac:dyDescent="0.3">
      <c r="A3" t="s">
        <v>246</v>
      </c>
      <c r="B3" s="49">
        <v>100.7</v>
      </c>
      <c r="C3" s="49">
        <v>100.7</v>
      </c>
    </row>
    <row r="4" spans="1:5" x14ac:dyDescent="0.3">
      <c r="A4" t="s">
        <v>172</v>
      </c>
      <c r="B4" s="49">
        <v>144.5</v>
      </c>
      <c r="D4" s="49">
        <v>43.6</v>
      </c>
      <c r="E4" s="49">
        <f>B4-D4</f>
        <v>100.9</v>
      </c>
    </row>
    <row r="5" spans="1:5" x14ac:dyDescent="0.3">
      <c r="B5" s="49"/>
    </row>
    <row r="6" spans="1:5" x14ac:dyDescent="0.3">
      <c r="A6" t="s">
        <v>198</v>
      </c>
      <c r="B6" s="50">
        <f>B3+B4</f>
        <v>245.2</v>
      </c>
      <c r="C6" s="49">
        <f>C3</f>
        <v>100.7</v>
      </c>
      <c r="D6" s="49">
        <f>D4</f>
        <v>43.6</v>
      </c>
      <c r="E6" s="49">
        <f>E4</f>
        <v>100.9</v>
      </c>
    </row>
    <row r="7" spans="1:5" x14ac:dyDescent="0.3">
      <c r="C7" s="44"/>
    </row>
    <row r="8" spans="1:5" ht="13.2" customHeight="1" x14ac:dyDescent="0.3">
      <c r="A8" t="s">
        <v>184</v>
      </c>
      <c r="B8">
        <v>0</v>
      </c>
      <c r="C8" s="44"/>
    </row>
    <row r="9" spans="1:5" ht="13.2" customHeight="1" x14ac:dyDescent="0.3">
      <c r="A9" t="s">
        <v>183</v>
      </c>
      <c r="B9">
        <v>0</v>
      </c>
      <c r="C9" s="44"/>
    </row>
    <row r="10" spans="1:5" x14ac:dyDescent="0.3">
      <c r="C10" s="24"/>
    </row>
    <row r="13" spans="1:5" x14ac:dyDescent="0.3">
      <c r="D13" s="45"/>
      <c r="E13" s="4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M35"/>
  <sheetViews>
    <sheetView topLeftCell="A13" workbookViewId="0">
      <selection activeCell="B3" sqref="B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108.6</v>
      </c>
    </row>
    <row r="3" spans="1:12" x14ac:dyDescent="0.3">
      <c r="A3" t="s">
        <v>246</v>
      </c>
      <c r="B3" s="49">
        <v>26.7</v>
      </c>
      <c r="C3" s="49">
        <v>26.7</v>
      </c>
    </row>
    <row r="4" spans="1:12" x14ac:dyDescent="0.3">
      <c r="A4" t="s">
        <v>172</v>
      </c>
      <c r="B4" s="49">
        <f>D4+E4</f>
        <v>84.600000000000009</v>
      </c>
      <c r="D4" s="49">
        <f>27+7.7+7.7</f>
        <v>42.400000000000006</v>
      </c>
      <c r="E4" s="49">
        <v>42.2</v>
      </c>
    </row>
    <row r="5" spans="1:12" x14ac:dyDescent="0.3">
      <c r="C5" s="44"/>
      <c r="D5" s="49"/>
      <c r="E5" s="49"/>
    </row>
    <row r="6" spans="1:12" x14ac:dyDescent="0.3">
      <c r="A6" t="s">
        <v>198</v>
      </c>
      <c r="B6" s="50">
        <f>B3+B4</f>
        <v>111.30000000000001</v>
      </c>
      <c r="C6" s="49">
        <f>C3</f>
        <v>26.7</v>
      </c>
      <c r="D6" s="49">
        <f>D4</f>
        <v>42.400000000000006</v>
      </c>
      <c r="E6" s="49">
        <f>E4</f>
        <v>42.2</v>
      </c>
    </row>
    <row r="7" spans="1:12" x14ac:dyDescent="0.3">
      <c r="C7" s="44"/>
      <c r="D7" s="49"/>
      <c r="E7" s="49"/>
    </row>
    <row r="8" spans="1:12" ht="13.2" customHeight="1" x14ac:dyDescent="0.3">
      <c r="A8" t="s">
        <v>175</v>
      </c>
      <c r="C8" s="44"/>
      <c r="D8" s="49">
        <v>33.1</v>
      </c>
      <c r="E8" s="49">
        <v>42.2</v>
      </c>
    </row>
    <row r="9" spans="1:12" ht="13.2" customHeight="1" x14ac:dyDescent="0.3">
      <c r="A9" t="s">
        <v>186</v>
      </c>
      <c r="C9" s="44"/>
      <c r="F9" s="49">
        <v>11.8</v>
      </c>
      <c r="I9" t="s">
        <v>211</v>
      </c>
    </row>
    <row r="10" spans="1:12" ht="13.2" customHeight="1" x14ac:dyDescent="0.3">
      <c r="A10" t="s">
        <v>185</v>
      </c>
      <c r="C10" s="44"/>
    </row>
    <row r="11" spans="1:12" x14ac:dyDescent="0.3">
      <c r="C11" s="24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13" x14ac:dyDescent="0.3">
      <c r="A18" s="22" t="s">
        <v>152</v>
      </c>
      <c r="B18" t="s">
        <v>130</v>
      </c>
    </row>
    <row r="19" spans="1:13" x14ac:dyDescent="0.3">
      <c r="A19" s="22" t="s">
        <v>3</v>
      </c>
      <c r="B19" t="s">
        <v>147</v>
      </c>
    </row>
    <row r="20" spans="1:13" x14ac:dyDescent="0.3">
      <c r="A20" s="22" t="s">
        <v>10</v>
      </c>
      <c r="B20" t="s">
        <v>151</v>
      </c>
    </row>
    <row r="21" spans="1:13" x14ac:dyDescent="0.3">
      <c r="A21" s="22" t="s">
        <v>173</v>
      </c>
      <c r="B21" t="s">
        <v>151</v>
      </c>
    </row>
    <row r="23" spans="1:13" x14ac:dyDescent="0.3">
      <c r="A23" s="22" t="s">
        <v>150</v>
      </c>
      <c r="B23" s="22" t="s">
        <v>129</v>
      </c>
    </row>
    <row r="24" spans="1:13" x14ac:dyDescent="0.3">
      <c r="A24" s="22" t="s">
        <v>127</v>
      </c>
      <c r="B24" s="43">
        <v>202001</v>
      </c>
      <c r="C24" s="43">
        <v>202003</v>
      </c>
      <c r="D24" s="43">
        <v>202004</v>
      </c>
      <c r="E24" s="43">
        <v>202005</v>
      </c>
      <c r="F24" s="43">
        <v>202006</v>
      </c>
      <c r="G24" s="43">
        <v>202007</v>
      </c>
      <c r="H24" s="43">
        <v>202008</v>
      </c>
      <c r="I24" s="43">
        <v>202009</v>
      </c>
      <c r="J24" s="43">
        <v>202010</v>
      </c>
      <c r="K24" s="43">
        <v>202011</v>
      </c>
      <c r="L24" s="43">
        <v>202012</v>
      </c>
      <c r="M24" s="43" t="s">
        <v>128</v>
      </c>
    </row>
    <row r="25" spans="1:13" x14ac:dyDescent="0.3">
      <c r="A25" s="23">
        <v>202005</v>
      </c>
      <c r="B25" s="24">
        <v>2500</v>
      </c>
      <c r="C25" s="24">
        <v>5000</v>
      </c>
      <c r="D25" s="24"/>
      <c r="E25" s="24"/>
      <c r="F25" s="24"/>
      <c r="G25" s="24"/>
      <c r="H25" s="24"/>
      <c r="I25" s="24"/>
      <c r="J25" s="24"/>
      <c r="K25" s="24"/>
      <c r="L25" s="24"/>
      <c r="M25" s="24">
        <v>7500</v>
      </c>
    </row>
    <row r="26" spans="1:13" x14ac:dyDescent="0.3">
      <c r="A26" s="23">
        <v>202006</v>
      </c>
      <c r="B26" s="24"/>
      <c r="C26" s="24"/>
      <c r="D26" s="24">
        <v>6000</v>
      </c>
      <c r="E26" s="24">
        <v>4400</v>
      </c>
      <c r="F26" s="24"/>
      <c r="G26" s="24"/>
      <c r="H26" s="24"/>
      <c r="I26" s="24"/>
      <c r="J26" s="24"/>
      <c r="K26" s="24"/>
      <c r="L26" s="24"/>
      <c r="M26" s="24">
        <v>10400</v>
      </c>
    </row>
    <row r="27" spans="1:13" x14ac:dyDescent="0.3">
      <c r="A27" s="23">
        <v>202007</v>
      </c>
      <c r="B27" s="24"/>
      <c r="C27" s="24"/>
      <c r="D27" s="24">
        <v>1300</v>
      </c>
      <c r="E27" s="24">
        <v>9800</v>
      </c>
      <c r="F27" s="24"/>
      <c r="G27" s="24"/>
      <c r="H27" s="24"/>
      <c r="I27" s="24"/>
      <c r="J27" s="24"/>
      <c r="K27" s="24"/>
      <c r="L27" s="24"/>
      <c r="M27" s="24">
        <v>11100</v>
      </c>
    </row>
    <row r="28" spans="1:13" x14ac:dyDescent="0.3">
      <c r="A28" s="23">
        <v>202009</v>
      </c>
      <c r="B28" s="24"/>
      <c r="C28" s="24"/>
      <c r="D28" s="24"/>
      <c r="E28" s="24"/>
      <c r="F28" s="24">
        <v>4100</v>
      </c>
      <c r="G28" s="24"/>
      <c r="H28" s="24">
        <v>5700</v>
      </c>
      <c r="I28" s="24"/>
      <c r="J28" s="24"/>
      <c r="K28" s="24"/>
      <c r="L28" s="24"/>
      <c r="M28" s="24">
        <v>9800</v>
      </c>
    </row>
    <row r="29" spans="1:13" x14ac:dyDescent="0.3">
      <c r="A29" s="23">
        <v>202010</v>
      </c>
      <c r="B29" s="24"/>
      <c r="C29" s="24"/>
      <c r="D29" s="24"/>
      <c r="E29" s="24"/>
      <c r="F29" s="24"/>
      <c r="G29" s="24">
        <v>1700</v>
      </c>
      <c r="H29" s="24">
        <v>5050</v>
      </c>
      <c r="I29" s="24"/>
      <c r="J29" s="24"/>
      <c r="K29" s="24"/>
      <c r="L29" s="24"/>
      <c r="M29" s="24">
        <v>6750</v>
      </c>
    </row>
    <row r="30" spans="1:13" x14ac:dyDescent="0.3">
      <c r="A30" s="23">
        <v>202011</v>
      </c>
      <c r="B30" s="24"/>
      <c r="C30" s="24"/>
      <c r="D30" s="24"/>
      <c r="E30" s="24"/>
      <c r="F30" s="24"/>
      <c r="G30" s="24"/>
      <c r="H30" s="24">
        <v>2100</v>
      </c>
      <c r="I30" s="24">
        <v>6990</v>
      </c>
      <c r="J30" s="24">
        <v>2000</v>
      </c>
      <c r="K30" s="24"/>
      <c r="L30" s="24"/>
      <c r="M30" s="24">
        <v>11090</v>
      </c>
    </row>
    <row r="31" spans="1:13" x14ac:dyDescent="0.3">
      <c r="A31" s="23">
        <v>202012</v>
      </c>
      <c r="B31" s="24"/>
      <c r="C31" s="24"/>
      <c r="D31" s="24"/>
      <c r="E31" s="24"/>
      <c r="F31" s="24"/>
      <c r="G31" s="24"/>
      <c r="H31" s="24"/>
      <c r="I31" s="24"/>
      <c r="J31" s="24">
        <v>6850</v>
      </c>
      <c r="K31" s="24"/>
      <c r="L31" s="24"/>
      <c r="M31" s="24">
        <v>6850</v>
      </c>
    </row>
    <row r="32" spans="1:13" x14ac:dyDescent="0.3">
      <c r="A32" s="23">
        <v>202101</v>
      </c>
      <c r="B32" s="24"/>
      <c r="C32" s="24"/>
      <c r="D32" s="24"/>
      <c r="E32" s="24"/>
      <c r="F32" s="24"/>
      <c r="G32" s="24"/>
      <c r="H32" s="24"/>
      <c r="I32" s="24"/>
      <c r="J32" s="24"/>
      <c r="K32" s="24">
        <v>7668</v>
      </c>
      <c r="L32" s="24"/>
      <c r="M32" s="24">
        <v>7668</v>
      </c>
    </row>
    <row r="33" spans="1:13" x14ac:dyDescent="0.3">
      <c r="A33" s="23">
        <v>202102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>
        <v>2000</v>
      </c>
      <c r="M33" s="24">
        <v>2000</v>
      </c>
    </row>
    <row r="34" spans="1:13" x14ac:dyDescent="0.3">
      <c r="A34" s="23">
        <v>202103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>
        <v>2100</v>
      </c>
      <c r="M34" s="24">
        <v>2100</v>
      </c>
    </row>
    <row r="35" spans="1:13" x14ac:dyDescent="0.3">
      <c r="A35" s="23" t="s">
        <v>128</v>
      </c>
      <c r="B35" s="24">
        <v>2500</v>
      </c>
      <c r="C35" s="24">
        <v>5000</v>
      </c>
      <c r="D35" s="24">
        <v>7300</v>
      </c>
      <c r="E35" s="24">
        <v>14200</v>
      </c>
      <c r="F35" s="24">
        <v>4100</v>
      </c>
      <c r="G35" s="24">
        <v>1700</v>
      </c>
      <c r="H35" s="24">
        <v>12850</v>
      </c>
      <c r="I35" s="24">
        <v>6990</v>
      </c>
      <c r="J35" s="24">
        <v>8850</v>
      </c>
      <c r="K35" s="24">
        <v>7668</v>
      </c>
      <c r="L35" s="24">
        <v>4100</v>
      </c>
      <c r="M35" s="24">
        <v>75258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6"/>
  <sheetViews>
    <sheetView workbookViewId="0">
      <selection activeCell="G31" sqref="G31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48</v>
      </c>
    </row>
    <row r="3" spans="1:12" x14ac:dyDescent="0.3">
      <c r="A3" t="s">
        <v>247</v>
      </c>
      <c r="B3" s="49">
        <f>16.8</f>
        <v>16.8</v>
      </c>
      <c r="C3" s="49">
        <f>B3</f>
        <v>16.8</v>
      </c>
    </row>
    <row r="4" spans="1:12" x14ac:dyDescent="0.3">
      <c r="A4" t="s">
        <v>172</v>
      </c>
      <c r="B4" s="49">
        <f>32.7+1.3</f>
        <v>34</v>
      </c>
      <c r="D4" s="49">
        <f>11.4+1.3</f>
        <v>12.700000000000001</v>
      </c>
      <c r="E4" s="49">
        <f>B4-D4</f>
        <v>21.299999999999997</v>
      </c>
    </row>
    <row r="5" spans="1:12" x14ac:dyDescent="0.3">
      <c r="D5" s="49"/>
      <c r="E5" s="49"/>
    </row>
    <row r="6" spans="1:12" x14ac:dyDescent="0.3">
      <c r="A6" t="s">
        <v>198</v>
      </c>
      <c r="B6" s="50">
        <f>B3+B4</f>
        <v>50.8</v>
      </c>
      <c r="C6" s="49">
        <f>C3</f>
        <v>16.8</v>
      </c>
      <c r="D6" s="49">
        <f>D4</f>
        <v>12.700000000000001</v>
      </c>
      <c r="E6" s="49">
        <f>E4</f>
        <v>21.299999999999997</v>
      </c>
    </row>
    <row r="7" spans="1:12" x14ac:dyDescent="0.3">
      <c r="C7" s="44"/>
      <c r="D7" s="49"/>
      <c r="E7" s="49"/>
    </row>
    <row r="8" spans="1:12" ht="13.2" customHeight="1" x14ac:dyDescent="0.3">
      <c r="A8" t="s">
        <v>175</v>
      </c>
      <c r="C8" s="44"/>
      <c r="D8" s="49"/>
      <c r="E8" s="49"/>
    </row>
    <row r="9" spans="1:12" ht="13.2" customHeight="1" x14ac:dyDescent="0.3">
      <c r="A9" t="s">
        <v>186</v>
      </c>
      <c r="C9" s="44"/>
      <c r="D9" s="49"/>
      <c r="E9" s="49"/>
    </row>
    <row r="10" spans="1:12" ht="13.2" customHeight="1" x14ac:dyDescent="0.3">
      <c r="A10" t="s">
        <v>185</v>
      </c>
      <c r="B10" s="49">
        <v>33.700000000000003</v>
      </c>
      <c r="C10" s="44"/>
      <c r="D10" s="49">
        <v>12.5</v>
      </c>
      <c r="E10" s="49">
        <v>21.3</v>
      </c>
    </row>
    <row r="11" spans="1:12" x14ac:dyDescent="0.3">
      <c r="C11" s="24"/>
      <c r="H11" t="s">
        <v>212</v>
      </c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12" x14ac:dyDescent="0.3">
      <c r="A18" s="22" t="s">
        <v>152</v>
      </c>
      <c r="B18" t="s">
        <v>130</v>
      </c>
    </row>
    <row r="19" spans="1:12" x14ac:dyDescent="0.3">
      <c r="A19" s="22" t="s">
        <v>3</v>
      </c>
      <c r="B19" t="s">
        <v>114</v>
      </c>
    </row>
    <row r="20" spans="1:12" x14ac:dyDescent="0.3">
      <c r="A20" s="22" t="s">
        <v>10</v>
      </c>
      <c r="B20" t="s">
        <v>151</v>
      </c>
    </row>
    <row r="21" spans="1:12" x14ac:dyDescent="0.3">
      <c r="A21" s="22" t="s">
        <v>173</v>
      </c>
      <c r="B21" t="s">
        <v>151</v>
      </c>
    </row>
    <row r="23" spans="1:12" x14ac:dyDescent="0.3">
      <c r="A23" s="22" t="s">
        <v>150</v>
      </c>
      <c r="B23" s="22" t="s">
        <v>129</v>
      </c>
    </row>
    <row r="24" spans="1:12" x14ac:dyDescent="0.3">
      <c r="A24" s="22" t="s">
        <v>127</v>
      </c>
      <c r="B24" s="43">
        <v>202002</v>
      </c>
      <c r="C24" s="43">
        <v>202004</v>
      </c>
      <c r="D24" s="43">
        <v>202005</v>
      </c>
      <c r="E24" s="43">
        <v>202006</v>
      </c>
      <c r="F24" s="43">
        <v>202007</v>
      </c>
      <c r="G24" s="43">
        <v>202008</v>
      </c>
      <c r="H24" s="43">
        <v>202009</v>
      </c>
      <c r="I24" s="43">
        <v>202010</v>
      </c>
      <c r="J24" s="43">
        <v>202011</v>
      </c>
      <c r="K24" s="43">
        <v>202012</v>
      </c>
      <c r="L24" s="43" t="s">
        <v>128</v>
      </c>
    </row>
    <row r="25" spans="1:12" x14ac:dyDescent="0.3">
      <c r="A25" s="23" t="s">
        <v>153</v>
      </c>
      <c r="B25" s="24">
        <v>690</v>
      </c>
      <c r="C25" s="24">
        <v>3626</v>
      </c>
      <c r="D25" s="24">
        <v>3000</v>
      </c>
      <c r="E25" s="24">
        <v>5190</v>
      </c>
      <c r="F25" s="24">
        <v>6178</v>
      </c>
      <c r="G25" s="24">
        <v>690</v>
      </c>
      <c r="H25" s="24">
        <v>3000</v>
      </c>
      <c r="I25" s="24">
        <v>5368</v>
      </c>
      <c r="J25" s="24">
        <v>3000</v>
      </c>
      <c r="K25" s="24">
        <v>3000</v>
      </c>
      <c r="L25" s="24">
        <v>33742</v>
      </c>
    </row>
    <row r="26" spans="1:12" x14ac:dyDescent="0.3">
      <c r="A26" s="23" t="s">
        <v>128</v>
      </c>
      <c r="B26" s="24">
        <v>690</v>
      </c>
      <c r="C26" s="24">
        <v>3626</v>
      </c>
      <c r="D26" s="24">
        <v>3000</v>
      </c>
      <c r="E26" s="24">
        <v>5190</v>
      </c>
      <c r="F26" s="24">
        <v>6178</v>
      </c>
      <c r="G26" s="24">
        <v>690</v>
      </c>
      <c r="H26" s="24">
        <v>3000</v>
      </c>
      <c r="I26" s="24">
        <v>5368</v>
      </c>
      <c r="J26" s="24">
        <v>3000</v>
      </c>
      <c r="K26" s="24">
        <v>3000</v>
      </c>
      <c r="L26" s="24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28"/>
  <sheetViews>
    <sheetView workbookViewId="0">
      <selection activeCell="B3" sqref="B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200</v>
      </c>
      <c r="B2" s="50">
        <f>37+80</f>
        <v>117</v>
      </c>
    </row>
    <row r="3" spans="1:12" x14ac:dyDescent="0.3">
      <c r="A3" t="s">
        <v>247</v>
      </c>
      <c r="B3" s="51">
        <v>54.3</v>
      </c>
      <c r="C3" s="49">
        <v>54.3</v>
      </c>
    </row>
    <row r="4" spans="1:12" x14ac:dyDescent="0.3">
      <c r="A4" t="s">
        <v>172</v>
      </c>
      <c r="B4" s="51">
        <f>D4+E4</f>
        <v>103.9</v>
      </c>
      <c r="D4" s="51">
        <f>40.7+11</f>
        <v>51.7</v>
      </c>
      <c r="E4" s="51">
        <v>52.2</v>
      </c>
      <c r="F4" s="51"/>
    </row>
    <row r="5" spans="1:12" x14ac:dyDescent="0.3">
      <c r="D5" s="51"/>
      <c r="E5" s="51"/>
      <c r="F5" s="51"/>
    </row>
    <row r="6" spans="1:12" x14ac:dyDescent="0.3">
      <c r="A6" t="s">
        <v>198</v>
      </c>
      <c r="B6" s="50">
        <f>B3+B4</f>
        <v>158.19999999999999</v>
      </c>
      <c r="C6" s="49">
        <f>C3</f>
        <v>54.3</v>
      </c>
      <c r="D6" s="51">
        <f>D4</f>
        <v>51.7</v>
      </c>
      <c r="E6" s="51">
        <f>E4</f>
        <v>52.2</v>
      </c>
      <c r="F6" s="51"/>
    </row>
    <row r="7" spans="1:12" x14ac:dyDescent="0.3">
      <c r="C7" s="44"/>
      <c r="D7" s="51"/>
      <c r="E7" s="51"/>
      <c r="F7" s="51"/>
    </row>
    <row r="8" spans="1:12" ht="13.2" customHeight="1" x14ac:dyDescent="0.3">
      <c r="A8" t="s">
        <v>240</v>
      </c>
      <c r="C8" s="49">
        <v>14.8</v>
      </c>
      <c r="D8" s="51"/>
      <c r="E8" s="51"/>
      <c r="F8" s="51"/>
    </row>
    <row r="9" spans="1:12" ht="13.2" customHeight="1" x14ac:dyDescent="0.3">
      <c r="A9" t="s">
        <v>241</v>
      </c>
      <c r="C9" s="49">
        <v>48</v>
      </c>
      <c r="D9" s="51"/>
      <c r="E9" s="51"/>
      <c r="F9" s="51"/>
    </row>
    <row r="10" spans="1:12" ht="13.2" customHeight="1" x14ac:dyDescent="0.3">
      <c r="A10" t="s">
        <v>185</v>
      </c>
      <c r="C10" s="49">
        <v>42.7</v>
      </c>
    </row>
    <row r="11" spans="1:12" x14ac:dyDescent="0.3">
      <c r="C11" s="24"/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4" x14ac:dyDescent="0.3">
      <c r="A18" s="22" t="s">
        <v>152</v>
      </c>
      <c r="B18" t="s">
        <v>130</v>
      </c>
    </row>
    <row r="19" spans="1:4" x14ac:dyDescent="0.3">
      <c r="A19" s="22" t="s">
        <v>3</v>
      </c>
      <c r="B19" t="s">
        <v>18</v>
      </c>
    </row>
    <row r="20" spans="1:4" x14ac:dyDescent="0.3">
      <c r="A20" s="22" t="s">
        <v>10</v>
      </c>
      <c r="B20" t="s">
        <v>151</v>
      </c>
    </row>
    <row r="21" spans="1:4" x14ac:dyDescent="0.3">
      <c r="A21" s="22" t="s">
        <v>173</v>
      </c>
      <c r="B21" t="s">
        <v>151</v>
      </c>
    </row>
    <row r="23" spans="1:4" x14ac:dyDescent="0.3">
      <c r="A23" s="22" t="s">
        <v>150</v>
      </c>
      <c r="B23" s="22" t="s">
        <v>129</v>
      </c>
    </row>
    <row r="24" spans="1:4" x14ac:dyDescent="0.3">
      <c r="A24" s="22" t="s">
        <v>127</v>
      </c>
      <c r="B24" s="43">
        <v>202005</v>
      </c>
      <c r="C24" s="43">
        <v>202007</v>
      </c>
      <c r="D24" s="43" t="s">
        <v>128</v>
      </c>
    </row>
    <row r="25" spans="1:4" x14ac:dyDescent="0.3">
      <c r="A25" s="23">
        <v>202103</v>
      </c>
      <c r="B25" s="24"/>
      <c r="C25" s="24">
        <v>8100</v>
      </c>
      <c r="D25" s="24">
        <v>8100</v>
      </c>
    </row>
    <row r="26" spans="1:4" x14ac:dyDescent="0.3">
      <c r="A26" s="23">
        <v>202106</v>
      </c>
      <c r="B26" s="24">
        <v>5325</v>
      </c>
      <c r="C26" s="24">
        <v>10446</v>
      </c>
      <c r="D26" s="24">
        <v>15771</v>
      </c>
    </row>
    <row r="27" spans="1:4" x14ac:dyDescent="0.3">
      <c r="A27" s="23">
        <v>202107</v>
      </c>
      <c r="B27" s="24"/>
      <c r="C27" s="24">
        <v>5325</v>
      </c>
      <c r="D27" s="24">
        <v>5325</v>
      </c>
    </row>
    <row r="28" spans="1:4" x14ac:dyDescent="0.3">
      <c r="A28" s="23" t="s">
        <v>128</v>
      </c>
      <c r="B28" s="24">
        <v>5325</v>
      </c>
      <c r="C28" s="24">
        <v>23871</v>
      </c>
      <c r="D28" s="24">
        <v>29196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27"/>
  <sheetViews>
    <sheetView workbookViewId="0">
      <selection activeCell="K20" sqref="K2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5" width="8.109375" bestFit="1" customWidth="1"/>
    <col min="6" max="6" width="11.88671875" bestFit="1" customWidth="1"/>
    <col min="7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3">
      <c r="A2" t="s">
        <v>170</v>
      </c>
      <c r="B2" s="50">
        <v>147.1</v>
      </c>
    </row>
    <row r="3" spans="1:12" x14ac:dyDescent="0.3">
      <c r="A3" t="s">
        <v>247</v>
      </c>
      <c r="B3" s="51">
        <v>36.6</v>
      </c>
      <c r="C3" s="49">
        <f>B3</f>
        <v>36.6</v>
      </c>
      <c r="D3" s="51"/>
      <c r="E3" s="51"/>
    </row>
    <row r="4" spans="1:12" x14ac:dyDescent="0.3">
      <c r="A4" t="s">
        <v>172</v>
      </c>
      <c r="B4" s="51">
        <f>D4+E4</f>
        <v>86.6</v>
      </c>
      <c r="D4" s="51">
        <v>53.5</v>
      </c>
      <c r="E4" s="51">
        <v>33.1</v>
      </c>
    </row>
    <row r="5" spans="1:12" x14ac:dyDescent="0.3">
      <c r="D5" s="51"/>
      <c r="E5" s="51"/>
    </row>
    <row r="6" spans="1:12" x14ac:dyDescent="0.3">
      <c r="A6" t="s">
        <v>198</v>
      </c>
      <c r="B6" s="50">
        <f>B3+B4</f>
        <v>123.19999999999999</v>
      </c>
      <c r="C6" s="49">
        <f>C3</f>
        <v>36.6</v>
      </c>
      <c r="D6" s="51">
        <f>D4</f>
        <v>53.5</v>
      </c>
      <c r="E6" s="51">
        <f>E4</f>
        <v>33.1</v>
      </c>
    </row>
    <row r="7" spans="1:12" x14ac:dyDescent="0.3">
      <c r="C7" s="44"/>
      <c r="D7" s="51"/>
      <c r="E7" s="51"/>
    </row>
    <row r="8" spans="1:12" ht="13.2" customHeight="1" x14ac:dyDescent="0.3">
      <c r="A8" t="s">
        <v>175</v>
      </c>
      <c r="B8" s="51">
        <v>19.600000000000001</v>
      </c>
      <c r="C8" s="44"/>
      <c r="D8" s="51">
        <v>19.600000000000001</v>
      </c>
      <c r="E8" s="51"/>
    </row>
    <row r="9" spans="1:12" ht="13.2" customHeight="1" x14ac:dyDescent="0.3">
      <c r="A9" t="s">
        <v>186</v>
      </c>
      <c r="C9" s="44"/>
      <c r="D9" s="51"/>
      <c r="E9" s="51"/>
    </row>
    <row r="10" spans="1:12" ht="13.2" customHeight="1" x14ac:dyDescent="0.3">
      <c r="A10" t="s">
        <v>185</v>
      </c>
      <c r="C10" s="44"/>
      <c r="D10" s="51"/>
      <c r="E10" s="51">
        <v>6.8</v>
      </c>
      <c r="I10" t="s">
        <v>213</v>
      </c>
    </row>
    <row r="11" spans="1:12" x14ac:dyDescent="0.3">
      <c r="A11" t="s">
        <v>179</v>
      </c>
      <c r="C11" s="24"/>
      <c r="D11" s="51"/>
      <c r="E11" s="51"/>
    </row>
    <row r="13" spans="1:12" x14ac:dyDescent="0.3">
      <c r="A13" t="s">
        <v>187</v>
      </c>
    </row>
    <row r="14" spans="1:12" x14ac:dyDescent="0.3">
      <c r="D14" s="47"/>
      <c r="E14" s="47"/>
      <c r="F14" s="47"/>
      <c r="G14" s="47"/>
      <c r="H14" s="47"/>
      <c r="I14" s="47"/>
      <c r="J14" s="47"/>
      <c r="K14" s="47"/>
      <c r="L14" s="47"/>
    </row>
    <row r="18" spans="1:6" x14ac:dyDescent="0.3">
      <c r="A18" s="22" t="s">
        <v>152</v>
      </c>
      <c r="B18" t="s">
        <v>130</v>
      </c>
    </row>
    <row r="19" spans="1:6" x14ac:dyDescent="0.3">
      <c r="A19" s="22" t="s">
        <v>3</v>
      </c>
      <c r="B19" t="s">
        <v>28</v>
      </c>
    </row>
    <row r="20" spans="1:6" x14ac:dyDescent="0.3">
      <c r="A20" s="22" t="s">
        <v>10</v>
      </c>
      <c r="B20" t="s">
        <v>151</v>
      </c>
    </row>
    <row r="21" spans="1:6" x14ac:dyDescent="0.3">
      <c r="A21" s="22" t="s">
        <v>173</v>
      </c>
      <c r="B21" t="s">
        <v>151</v>
      </c>
    </row>
    <row r="23" spans="1:6" x14ac:dyDescent="0.3">
      <c r="A23" s="22" t="s">
        <v>150</v>
      </c>
      <c r="B23" s="22" t="s">
        <v>129</v>
      </c>
    </row>
    <row r="24" spans="1:6" x14ac:dyDescent="0.3">
      <c r="A24" s="22" t="s">
        <v>127</v>
      </c>
      <c r="B24" s="43">
        <v>202003</v>
      </c>
      <c r="C24" s="43">
        <v>202004</v>
      </c>
      <c r="D24" s="43">
        <v>202005</v>
      </c>
      <c r="E24" s="43">
        <v>202007</v>
      </c>
      <c r="F24" s="43" t="s">
        <v>128</v>
      </c>
    </row>
    <row r="25" spans="1:6" x14ac:dyDescent="0.3">
      <c r="A25" s="23">
        <v>202007</v>
      </c>
      <c r="B25" s="24">
        <v>2372</v>
      </c>
      <c r="C25" s="24">
        <v>9980</v>
      </c>
      <c r="D25" s="24">
        <v>7258</v>
      </c>
      <c r="E25" s="24"/>
      <c r="F25" s="24">
        <v>19610</v>
      </c>
    </row>
    <row r="26" spans="1:6" x14ac:dyDescent="0.3">
      <c r="A26" s="23" t="s">
        <v>153</v>
      </c>
      <c r="B26" s="24"/>
      <c r="C26" s="24"/>
      <c r="D26" s="24"/>
      <c r="E26" s="24">
        <v>6804</v>
      </c>
      <c r="F26" s="24">
        <v>6804</v>
      </c>
    </row>
    <row r="27" spans="1:6" x14ac:dyDescent="0.3">
      <c r="A27" s="23" t="s">
        <v>128</v>
      </c>
      <c r="B27" s="24">
        <v>2372</v>
      </c>
      <c r="C27" s="24">
        <v>9980</v>
      </c>
      <c r="D27" s="24">
        <v>7258</v>
      </c>
      <c r="E27" s="24">
        <v>6804</v>
      </c>
      <c r="F27" s="24">
        <v>26414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783a6e3-8280-419c-a7d9-3635df47df8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2020-06-21T20:09:54Z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