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/>
  <mc:AlternateContent xmlns:mc="http://schemas.openxmlformats.org/markup-compatibility/2006">
    <mc:Choice Requires="x15">
      <x15ac:absPath xmlns:x15ac="http://schemas.microsoft.com/office/spreadsheetml/2010/11/ac" url="C:\Users\Utilisateur\Desktop\"/>
    </mc:Choice>
  </mc:AlternateContent>
  <xr:revisionPtr revIDLastSave="0" documentId="13_ncr:1_{E3EBA67F-BBD5-4940-924A-A7117AC655E2}" xr6:coauthVersionLast="45" xr6:coauthVersionMax="45" xr10:uidLastSave="{00000000-0000-0000-0000-000000000000}"/>
  <bookViews>
    <workbookView xWindow="16605" yWindow="885" windowWidth="25095" windowHeight="15435" xr2:uid="{00000000-000D-0000-FFFF-FFFF00000000}"/>
  </bookViews>
  <sheets>
    <sheet name="IMPACT" sheetId="1" r:id="rId1"/>
    <sheet name="Feuil3" sheetId="3" r:id="rId2"/>
    <sheet name="Etat_cde SAP_230420" sheetId="2" r:id="rId3"/>
  </sheets>
  <externalReferences>
    <externalReference r:id="rId4"/>
    <externalReference r:id="rId5"/>
  </externalReferences>
  <definedNames>
    <definedName name="_xlnm._FilterDatabase" localSheetId="2" hidden="1">'Etat_cde SAP_230420'!$B$1:$AN$628</definedName>
    <definedName name="_xlnm._FilterDatabase" localSheetId="0" hidden="1">IMPACT!$A$1:$T$166</definedName>
    <definedName name="Impact">IMPACT!$A$1:$T$166</definedName>
    <definedName name="_xlnm.Print_Area" localSheetId="2">'Etat_cde SAP_230420'!$A$1:$AJ$472</definedName>
  </definedNames>
  <calcPr calcId="191029"/>
  <pivotCaches>
    <pivotCache cacheId="0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2" i="1" l="1"/>
  <c r="O11" i="1"/>
  <c r="O10" i="1"/>
  <c r="O8" i="1"/>
  <c r="O7" i="1"/>
  <c r="Q8" i="1"/>
  <c r="Q7" i="1"/>
  <c r="Q6" i="1"/>
  <c r="Q5" i="1"/>
  <c r="Q4" i="1"/>
  <c r="Q3" i="1"/>
  <c r="Q2" i="1"/>
  <c r="Q13" i="1"/>
  <c r="Q12" i="1"/>
  <c r="Q11" i="1"/>
  <c r="Q10" i="1"/>
  <c r="O6" i="1"/>
  <c r="O5" i="1"/>
  <c r="O4" i="1"/>
  <c r="O3" i="1"/>
  <c r="O2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36" i="1"/>
  <c r="Q35" i="1"/>
  <c r="Q34" i="1"/>
  <c r="Q25" i="1"/>
  <c r="Q14" i="1"/>
  <c r="Q15" i="1"/>
  <c r="Q16" i="1"/>
  <c r="Q17" i="1"/>
  <c r="Q18" i="1"/>
  <c r="Q19" i="1"/>
  <c r="Q20" i="1"/>
  <c r="Q9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9" i="1"/>
  <c r="S166" i="1" l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 l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99" i="1"/>
  <c r="S98" i="1"/>
  <c r="S97" i="1"/>
  <c r="S96" i="1"/>
  <c r="S95" i="1"/>
  <c r="S94" i="1"/>
  <c r="S93" i="1"/>
  <c r="AM3" i="2" l="1"/>
  <c r="AM4" i="2"/>
  <c r="AM5" i="2"/>
  <c r="AM6" i="2"/>
  <c r="AM7" i="2"/>
  <c r="AM8" i="2"/>
  <c r="AM9" i="2"/>
  <c r="AM10" i="2"/>
  <c r="AM11" i="2"/>
  <c r="AM12" i="2"/>
  <c r="AM13" i="2"/>
  <c r="AM14" i="2"/>
  <c r="AM15" i="2"/>
  <c r="AM16" i="2"/>
  <c r="AM17" i="2"/>
  <c r="AM18" i="2"/>
  <c r="AM19" i="2"/>
  <c r="AM20" i="2"/>
  <c r="AM21" i="2"/>
  <c r="AM22" i="2"/>
  <c r="AM23" i="2"/>
  <c r="AM24" i="2"/>
  <c r="AM25" i="2"/>
  <c r="AM26" i="2"/>
  <c r="AM27" i="2"/>
  <c r="AM28" i="2"/>
  <c r="AM29" i="2"/>
  <c r="AM30" i="2"/>
  <c r="AM31" i="2"/>
  <c r="AM32" i="2"/>
  <c r="AM33" i="2"/>
  <c r="AM34" i="2"/>
  <c r="AM35" i="2"/>
  <c r="AM36" i="2"/>
  <c r="AM37" i="2"/>
  <c r="AM38" i="2"/>
  <c r="AM39" i="2"/>
  <c r="AM40" i="2"/>
  <c r="AM41" i="2"/>
  <c r="AM42" i="2"/>
  <c r="AM43" i="2"/>
  <c r="AM44" i="2"/>
  <c r="AM45" i="2"/>
  <c r="AM46" i="2"/>
  <c r="AM47" i="2"/>
  <c r="AM48" i="2"/>
  <c r="AM49" i="2"/>
  <c r="AM50" i="2"/>
  <c r="AM51" i="2"/>
  <c r="AM52" i="2"/>
  <c r="AM53" i="2"/>
  <c r="AM54" i="2"/>
  <c r="AM55" i="2"/>
  <c r="AM56" i="2"/>
  <c r="AM57" i="2"/>
  <c r="AM58" i="2"/>
  <c r="AM59" i="2"/>
  <c r="AM60" i="2"/>
  <c r="AM61" i="2"/>
  <c r="AM62" i="2"/>
  <c r="AM63" i="2"/>
  <c r="AM64" i="2"/>
  <c r="AM65" i="2"/>
  <c r="AM66" i="2"/>
  <c r="AM67" i="2"/>
  <c r="AM68" i="2"/>
  <c r="AM69" i="2"/>
  <c r="AM70" i="2"/>
  <c r="AM71" i="2"/>
  <c r="AM72" i="2"/>
  <c r="AM73" i="2"/>
  <c r="AM74" i="2"/>
  <c r="AM75" i="2"/>
  <c r="AM76" i="2"/>
  <c r="AM77" i="2"/>
  <c r="AM78" i="2"/>
  <c r="AM79" i="2"/>
  <c r="AM80" i="2"/>
  <c r="AM81" i="2"/>
  <c r="AM82" i="2"/>
  <c r="AM83" i="2"/>
  <c r="AM84" i="2"/>
  <c r="AM85" i="2"/>
  <c r="AM86" i="2"/>
  <c r="AM87" i="2"/>
  <c r="AM88" i="2"/>
  <c r="AM89" i="2"/>
  <c r="AM90" i="2"/>
  <c r="AM91" i="2"/>
  <c r="AM92" i="2"/>
  <c r="AM93" i="2"/>
  <c r="AM94" i="2"/>
  <c r="AM95" i="2"/>
  <c r="AM96" i="2"/>
  <c r="AM97" i="2"/>
  <c r="AM98" i="2"/>
  <c r="AM99" i="2"/>
  <c r="AM100" i="2"/>
  <c r="AM101" i="2"/>
  <c r="AM102" i="2"/>
  <c r="AM103" i="2"/>
  <c r="AM104" i="2"/>
  <c r="AM105" i="2"/>
  <c r="AM106" i="2"/>
  <c r="AM107" i="2"/>
  <c r="AM108" i="2"/>
  <c r="AM109" i="2"/>
  <c r="AM110" i="2"/>
  <c r="AM111" i="2"/>
  <c r="AM112" i="2"/>
  <c r="AM113" i="2"/>
  <c r="AM114" i="2"/>
  <c r="AM115" i="2"/>
  <c r="AM116" i="2"/>
  <c r="AM117" i="2"/>
  <c r="AM118" i="2"/>
  <c r="AM119" i="2"/>
  <c r="AM120" i="2"/>
  <c r="AM121" i="2"/>
  <c r="AM122" i="2"/>
  <c r="AM123" i="2"/>
  <c r="AM124" i="2"/>
  <c r="AM125" i="2"/>
  <c r="AM126" i="2"/>
  <c r="AM127" i="2"/>
  <c r="AM128" i="2"/>
  <c r="AM129" i="2"/>
  <c r="AM130" i="2"/>
  <c r="AM131" i="2"/>
  <c r="AM132" i="2"/>
  <c r="AM133" i="2"/>
  <c r="AM134" i="2"/>
  <c r="AM135" i="2"/>
  <c r="AM136" i="2"/>
  <c r="AM137" i="2"/>
  <c r="AM138" i="2"/>
  <c r="AM139" i="2"/>
  <c r="AM140" i="2"/>
  <c r="AM141" i="2"/>
  <c r="AM142" i="2"/>
  <c r="AM143" i="2"/>
  <c r="AM144" i="2"/>
  <c r="AM145" i="2"/>
  <c r="AM146" i="2"/>
  <c r="AM147" i="2"/>
  <c r="AM148" i="2"/>
  <c r="AM149" i="2"/>
  <c r="AM150" i="2"/>
  <c r="AM151" i="2"/>
  <c r="AM152" i="2"/>
  <c r="AM153" i="2"/>
  <c r="AM154" i="2"/>
  <c r="AM155" i="2"/>
  <c r="AM156" i="2"/>
  <c r="AM157" i="2"/>
  <c r="AM158" i="2"/>
  <c r="AM159" i="2"/>
  <c r="AM160" i="2"/>
  <c r="AM161" i="2"/>
  <c r="AM162" i="2"/>
  <c r="AM163" i="2"/>
  <c r="AM164" i="2"/>
  <c r="AM165" i="2"/>
  <c r="AM166" i="2"/>
  <c r="AM167" i="2"/>
  <c r="AM168" i="2"/>
  <c r="AM169" i="2"/>
  <c r="AM170" i="2"/>
  <c r="AM171" i="2"/>
  <c r="AM172" i="2"/>
  <c r="AM173" i="2"/>
  <c r="AM174" i="2"/>
  <c r="AM175" i="2"/>
  <c r="AM176" i="2"/>
  <c r="AM177" i="2"/>
  <c r="AM178" i="2"/>
  <c r="AM179" i="2"/>
  <c r="AM180" i="2"/>
  <c r="AM181" i="2"/>
  <c r="AM182" i="2"/>
  <c r="AM183" i="2"/>
  <c r="AM184" i="2"/>
  <c r="AM185" i="2"/>
  <c r="AM186" i="2"/>
  <c r="AM187" i="2"/>
  <c r="AM188" i="2"/>
  <c r="AM189" i="2"/>
  <c r="AM190" i="2"/>
  <c r="AM191" i="2"/>
  <c r="AM192" i="2"/>
  <c r="AM193" i="2"/>
  <c r="AM194" i="2"/>
  <c r="AM195" i="2"/>
  <c r="AM196" i="2"/>
  <c r="AM197" i="2"/>
  <c r="AM198" i="2"/>
  <c r="AM199" i="2"/>
  <c r="AM200" i="2"/>
  <c r="AM201" i="2"/>
  <c r="AM202" i="2"/>
  <c r="AM203" i="2"/>
  <c r="AM204" i="2"/>
  <c r="AM205" i="2"/>
  <c r="AM206" i="2"/>
  <c r="AM207" i="2"/>
  <c r="AM208" i="2"/>
  <c r="AM209" i="2"/>
  <c r="AM210" i="2"/>
  <c r="AM211" i="2"/>
  <c r="AM212" i="2"/>
  <c r="AM213" i="2"/>
  <c r="AM214" i="2"/>
  <c r="AM215" i="2"/>
  <c r="AM216" i="2"/>
  <c r="AM217" i="2"/>
  <c r="AM218" i="2"/>
  <c r="AM219" i="2"/>
  <c r="AM220" i="2"/>
  <c r="AM221" i="2"/>
  <c r="AM222" i="2"/>
  <c r="AM223" i="2"/>
  <c r="AM224" i="2"/>
  <c r="AM225" i="2"/>
  <c r="AM226" i="2"/>
  <c r="AM227" i="2"/>
  <c r="AM228" i="2"/>
  <c r="AM229" i="2"/>
  <c r="AM230" i="2"/>
  <c r="AM231" i="2"/>
  <c r="AM232" i="2"/>
  <c r="AM233" i="2"/>
  <c r="AM234" i="2"/>
  <c r="AM235" i="2"/>
  <c r="AM236" i="2"/>
  <c r="AM237" i="2"/>
  <c r="AM238" i="2"/>
  <c r="AM239" i="2"/>
  <c r="AM240" i="2"/>
  <c r="AM241" i="2"/>
  <c r="AM242" i="2"/>
  <c r="AM243" i="2"/>
  <c r="AM244" i="2"/>
  <c r="AM245" i="2"/>
  <c r="AM246" i="2"/>
  <c r="AM247" i="2"/>
  <c r="AM248" i="2"/>
  <c r="AM249" i="2"/>
  <c r="AM250" i="2"/>
  <c r="AM251" i="2"/>
  <c r="AM252" i="2"/>
  <c r="AM253" i="2"/>
  <c r="AM254" i="2"/>
  <c r="AM255" i="2"/>
  <c r="AM256" i="2"/>
  <c r="AM257" i="2"/>
  <c r="AM258" i="2"/>
  <c r="AM259" i="2"/>
  <c r="AM260" i="2"/>
  <c r="AM261" i="2"/>
  <c r="AM262" i="2"/>
  <c r="AM263" i="2"/>
  <c r="AM264" i="2"/>
  <c r="AM265" i="2"/>
  <c r="AM266" i="2"/>
  <c r="AM267" i="2"/>
  <c r="AM268" i="2"/>
  <c r="AM269" i="2"/>
  <c r="AM270" i="2"/>
  <c r="AM271" i="2"/>
  <c r="AM272" i="2"/>
  <c r="AM273" i="2"/>
  <c r="AM274" i="2"/>
  <c r="AM275" i="2"/>
  <c r="AM276" i="2"/>
  <c r="AM277" i="2"/>
  <c r="AM278" i="2"/>
  <c r="AM279" i="2"/>
  <c r="AM280" i="2"/>
  <c r="AM281" i="2"/>
  <c r="AM282" i="2"/>
  <c r="AM283" i="2"/>
  <c r="AM284" i="2"/>
  <c r="AM285" i="2"/>
  <c r="AM286" i="2"/>
  <c r="AM287" i="2"/>
  <c r="AM288" i="2"/>
  <c r="AM289" i="2"/>
  <c r="AM290" i="2"/>
  <c r="AM291" i="2"/>
  <c r="AM292" i="2"/>
  <c r="AM293" i="2"/>
  <c r="AM294" i="2"/>
  <c r="AM295" i="2"/>
  <c r="AM296" i="2"/>
  <c r="AM297" i="2"/>
  <c r="AM298" i="2"/>
  <c r="AM299" i="2"/>
  <c r="AM300" i="2"/>
  <c r="AM301" i="2"/>
  <c r="AM302" i="2"/>
  <c r="AM303" i="2"/>
  <c r="AM304" i="2"/>
  <c r="AM305" i="2"/>
  <c r="AM306" i="2"/>
  <c r="AM307" i="2"/>
  <c r="AM308" i="2"/>
  <c r="AM309" i="2"/>
  <c r="AM310" i="2"/>
  <c r="AM311" i="2"/>
  <c r="AM312" i="2"/>
  <c r="AM313" i="2"/>
  <c r="AM314" i="2"/>
  <c r="AM315" i="2"/>
  <c r="AM316" i="2"/>
  <c r="AM317" i="2"/>
  <c r="AM318" i="2"/>
  <c r="AM319" i="2"/>
  <c r="AM320" i="2"/>
  <c r="AM321" i="2"/>
  <c r="AM322" i="2"/>
  <c r="AM323" i="2"/>
  <c r="AM324" i="2"/>
  <c r="AM325" i="2"/>
  <c r="AM326" i="2"/>
  <c r="AM327" i="2"/>
  <c r="AM328" i="2"/>
  <c r="AM329" i="2"/>
  <c r="AM330" i="2"/>
  <c r="AM331" i="2"/>
  <c r="AM332" i="2"/>
  <c r="AM333" i="2"/>
  <c r="AM334" i="2"/>
  <c r="AM335" i="2"/>
  <c r="AM336" i="2"/>
  <c r="AM337" i="2"/>
  <c r="AM338" i="2"/>
  <c r="AM339" i="2"/>
  <c r="AM340" i="2"/>
  <c r="AM341" i="2"/>
  <c r="AM342" i="2"/>
  <c r="AM343" i="2"/>
  <c r="AM344" i="2"/>
  <c r="AM345" i="2"/>
  <c r="AM346" i="2"/>
  <c r="AM347" i="2"/>
  <c r="AM348" i="2"/>
  <c r="AM349" i="2"/>
  <c r="AM350" i="2"/>
  <c r="AM351" i="2"/>
  <c r="AM352" i="2"/>
  <c r="AM353" i="2"/>
  <c r="AM354" i="2"/>
  <c r="AM355" i="2"/>
  <c r="AM356" i="2"/>
  <c r="AM357" i="2"/>
  <c r="AM358" i="2"/>
  <c r="AM359" i="2"/>
  <c r="AM360" i="2"/>
  <c r="AM361" i="2"/>
  <c r="AM362" i="2"/>
  <c r="AM363" i="2"/>
  <c r="AM364" i="2"/>
  <c r="AM365" i="2"/>
  <c r="AM366" i="2"/>
  <c r="AM367" i="2"/>
  <c r="AM368" i="2"/>
  <c r="AM369" i="2"/>
  <c r="AM370" i="2"/>
  <c r="AM371" i="2"/>
  <c r="AM372" i="2"/>
  <c r="AM373" i="2"/>
  <c r="AM374" i="2"/>
  <c r="AM375" i="2"/>
  <c r="AM376" i="2"/>
  <c r="AM377" i="2"/>
  <c r="AM378" i="2"/>
  <c r="AM379" i="2"/>
  <c r="AM380" i="2"/>
  <c r="AM381" i="2"/>
  <c r="AM382" i="2"/>
  <c r="AM383" i="2"/>
  <c r="AM384" i="2"/>
  <c r="AM385" i="2"/>
  <c r="AM386" i="2"/>
  <c r="AM387" i="2"/>
  <c r="AM388" i="2"/>
  <c r="AM389" i="2"/>
  <c r="AM390" i="2"/>
  <c r="AM391" i="2"/>
  <c r="AM392" i="2"/>
  <c r="AM393" i="2"/>
  <c r="AM394" i="2"/>
  <c r="AM395" i="2"/>
  <c r="AM396" i="2"/>
  <c r="AM397" i="2"/>
  <c r="AM398" i="2"/>
  <c r="AM399" i="2"/>
  <c r="AM400" i="2"/>
  <c r="AM401" i="2"/>
  <c r="AM402" i="2"/>
  <c r="AM403" i="2"/>
  <c r="AM404" i="2"/>
  <c r="AM405" i="2"/>
  <c r="AM406" i="2"/>
  <c r="AM407" i="2"/>
  <c r="AM408" i="2"/>
  <c r="AM409" i="2"/>
  <c r="AM410" i="2"/>
  <c r="AM411" i="2"/>
  <c r="AM412" i="2"/>
  <c r="AM413" i="2"/>
  <c r="AM414" i="2"/>
  <c r="AM415" i="2"/>
  <c r="AM416" i="2"/>
  <c r="AM417" i="2"/>
  <c r="AM418" i="2"/>
  <c r="AM419" i="2"/>
  <c r="AM420" i="2"/>
  <c r="AM421" i="2"/>
  <c r="AM422" i="2"/>
  <c r="AM423" i="2"/>
  <c r="AM424" i="2"/>
  <c r="AM425" i="2"/>
  <c r="AM426" i="2"/>
  <c r="AM427" i="2"/>
  <c r="AM428" i="2"/>
  <c r="AM429" i="2"/>
  <c r="AM430" i="2"/>
  <c r="AM431" i="2"/>
  <c r="AM432" i="2"/>
  <c r="AM433" i="2"/>
  <c r="AM434" i="2"/>
  <c r="AM435" i="2"/>
  <c r="AM436" i="2"/>
  <c r="AM437" i="2"/>
  <c r="AM438" i="2"/>
  <c r="AM439" i="2"/>
  <c r="AM440" i="2"/>
  <c r="AM441" i="2"/>
  <c r="AM442" i="2"/>
  <c r="AM443" i="2"/>
  <c r="AM444" i="2"/>
  <c r="AM445" i="2"/>
  <c r="AM446" i="2"/>
  <c r="AM447" i="2"/>
  <c r="AM448" i="2"/>
  <c r="AM449" i="2"/>
  <c r="AM450" i="2"/>
  <c r="AM451" i="2"/>
  <c r="AM452" i="2"/>
  <c r="AM453" i="2"/>
  <c r="AM454" i="2"/>
  <c r="AM455" i="2"/>
  <c r="AM456" i="2"/>
  <c r="AM457" i="2"/>
  <c r="AM458" i="2"/>
  <c r="AM459" i="2"/>
  <c r="AM460" i="2"/>
  <c r="AM461" i="2"/>
  <c r="AM462" i="2"/>
  <c r="AM463" i="2"/>
  <c r="AM464" i="2"/>
  <c r="AM465" i="2"/>
  <c r="AM466" i="2"/>
  <c r="AM467" i="2"/>
  <c r="AM468" i="2"/>
  <c r="AM469" i="2"/>
  <c r="AM470" i="2"/>
  <c r="AM471" i="2"/>
  <c r="AM472" i="2"/>
  <c r="AM473" i="2"/>
  <c r="AM474" i="2"/>
  <c r="AM475" i="2"/>
  <c r="AM476" i="2"/>
  <c r="AM477" i="2"/>
  <c r="AM478" i="2"/>
  <c r="AM479" i="2"/>
  <c r="AM480" i="2"/>
  <c r="AM481" i="2"/>
  <c r="AM482" i="2"/>
  <c r="AM483" i="2"/>
  <c r="AM484" i="2"/>
  <c r="AM485" i="2"/>
  <c r="AM486" i="2"/>
  <c r="AM487" i="2"/>
  <c r="AM488" i="2"/>
  <c r="AM489" i="2"/>
  <c r="AM490" i="2"/>
  <c r="AM491" i="2"/>
  <c r="AM492" i="2"/>
  <c r="AM493" i="2"/>
  <c r="AM494" i="2"/>
  <c r="AM495" i="2"/>
  <c r="AM496" i="2"/>
  <c r="AM497" i="2"/>
  <c r="AM498" i="2"/>
  <c r="AM499" i="2"/>
  <c r="AM500" i="2"/>
  <c r="AM501" i="2"/>
  <c r="AM502" i="2"/>
  <c r="AM503" i="2"/>
  <c r="AM504" i="2"/>
  <c r="AM505" i="2"/>
  <c r="AM506" i="2"/>
  <c r="AM507" i="2"/>
  <c r="AM508" i="2"/>
  <c r="AM509" i="2"/>
  <c r="AM510" i="2"/>
  <c r="AM511" i="2"/>
  <c r="AM512" i="2"/>
  <c r="AM513" i="2"/>
  <c r="AM514" i="2"/>
  <c r="AM515" i="2"/>
  <c r="AM516" i="2"/>
  <c r="AM517" i="2"/>
  <c r="AM518" i="2"/>
  <c r="AM519" i="2"/>
  <c r="AM520" i="2"/>
  <c r="AM521" i="2"/>
  <c r="AM522" i="2"/>
  <c r="AM523" i="2"/>
  <c r="AM524" i="2"/>
  <c r="AM525" i="2"/>
  <c r="AM526" i="2"/>
  <c r="AM527" i="2"/>
  <c r="AM528" i="2"/>
  <c r="AM529" i="2"/>
  <c r="AM530" i="2"/>
  <c r="AM531" i="2"/>
  <c r="AM532" i="2"/>
  <c r="AM533" i="2"/>
  <c r="AM534" i="2"/>
  <c r="AM535" i="2"/>
  <c r="AM536" i="2"/>
  <c r="AM537" i="2"/>
  <c r="AM538" i="2"/>
  <c r="AM539" i="2"/>
  <c r="AM540" i="2"/>
  <c r="AM541" i="2"/>
  <c r="AM542" i="2"/>
  <c r="AM543" i="2"/>
  <c r="AM544" i="2"/>
  <c r="AM545" i="2"/>
  <c r="AM546" i="2"/>
  <c r="AM547" i="2"/>
  <c r="AM548" i="2"/>
  <c r="AM549" i="2"/>
  <c r="AM550" i="2"/>
  <c r="AM551" i="2"/>
  <c r="AM552" i="2"/>
  <c r="AM553" i="2"/>
  <c r="AM554" i="2"/>
  <c r="AM555" i="2"/>
  <c r="AM556" i="2"/>
  <c r="AM557" i="2"/>
  <c r="AM558" i="2"/>
  <c r="AM559" i="2"/>
  <c r="AM560" i="2"/>
  <c r="AM561" i="2"/>
  <c r="AM562" i="2"/>
  <c r="AM563" i="2"/>
  <c r="AM564" i="2"/>
  <c r="AM565" i="2"/>
  <c r="AM566" i="2"/>
  <c r="AM567" i="2"/>
  <c r="AM568" i="2"/>
  <c r="AM569" i="2"/>
  <c r="AM570" i="2"/>
  <c r="AM571" i="2"/>
  <c r="AM572" i="2"/>
  <c r="AM573" i="2"/>
  <c r="AM574" i="2"/>
  <c r="AM575" i="2"/>
  <c r="AM576" i="2"/>
  <c r="AM577" i="2"/>
  <c r="AM578" i="2"/>
  <c r="AM579" i="2"/>
  <c r="AM580" i="2"/>
  <c r="AM581" i="2"/>
  <c r="AM582" i="2"/>
  <c r="AM583" i="2"/>
  <c r="AM584" i="2"/>
  <c r="AM585" i="2"/>
  <c r="AM586" i="2"/>
  <c r="AM587" i="2"/>
  <c r="AM588" i="2"/>
  <c r="AM589" i="2"/>
  <c r="AM590" i="2"/>
  <c r="AM591" i="2"/>
  <c r="AM592" i="2"/>
  <c r="AM593" i="2"/>
  <c r="AM594" i="2"/>
  <c r="AM595" i="2"/>
  <c r="AM596" i="2"/>
  <c r="AM597" i="2"/>
  <c r="AM598" i="2"/>
  <c r="AM599" i="2"/>
  <c r="AM600" i="2"/>
  <c r="AM601" i="2"/>
  <c r="AM602" i="2"/>
  <c r="AM603" i="2"/>
  <c r="AM604" i="2"/>
  <c r="AM605" i="2"/>
  <c r="AM606" i="2"/>
  <c r="AM607" i="2"/>
  <c r="AM608" i="2"/>
  <c r="AM609" i="2"/>
  <c r="AM610" i="2"/>
  <c r="AM611" i="2"/>
  <c r="AM612" i="2"/>
  <c r="AM613" i="2"/>
  <c r="AM614" i="2"/>
  <c r="AM615" i="2"/>
  <c r="AM616" i="2"/>
  <c r="AM617" i="2"/>
  <c r="AM618" i="2"/>
  <c r="AM619" i="2"/>
  <c r="AM620" i="2"/>
  <c r="AM621" i="2"/>
  <c r="AM622" i="2"/>
  <c r="AM623" i="2"/>
  <c r="AM624" i="2"/>
  <c r="AM625" i="2"/>
  <c r="AM626" i="2"/>
  <c r="AM627" i="2"/>
  <c r="AM628" i="2"/>
  <c r="AM2" i="2"/>
  <c r="S2" i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42" i="1"/>
  <c r="S43" i="1"/>
  <c r="S46" i="1"/>
  <c r="S44" i="1"/>
  <c r="S47" i="1"/>
  <c r="S41" i="1"/>
  <c r="S49" i="1"/>
  <c r="S38" i="1"/>
  <c r="S31" i="1"/>
  <c r="S23" i="1"/>
  <c r="S48" i="1"/>
  <c r="S39" i="1"/>
  <c r="S40" i="1"/>
  <c r="S27" i="1"/>
  <c r="S29" i="1"/>
  <c r="S24" i="1"/>
  <c r="S33" i="1"/>
  <c r="S37" i="1"/>
  <c r="S50" i="1"/>
  <c r="S30" i="1"/>
  <c r="S28" i="1"/>
  <c r="S45" i="1"/>
  <c r="S32" i="1"/>
  <c r="S26" i="1"/>
  <c r="S36" i="1"/>
  <c r="S35" i="1"/>
  <c r="S25" i="1"/>
  <c r="S34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AD628" i="2" l="1"/>
  <c r="AD627" i="2"/>
  <c r="AD626" i="2"/>
  <c r="AD625" i="2"/>
  <c r="AN596" i="2"/>
  <c r="AH596" i="2"/>
  <c r="AG596" i="2"/>
  <c r="AF596" i="2"/>
  <c r="AE596" i="2"/>
  <c r="AI596" i="2" s="1"/>
  <c r="AD596" i="2"/>
  <c r="A596" i="2"/>
  <c r="AN595" i="2"/>
  <c r="AH595" i="2"/>
  <c r="AG595" i="2"/>
  <c r="AF595" i="2"/>
  <c r="AE595" i="2"/>
  <c r="AK595" i="2" s="1"/>
  <c r="AD595" i="2"/>
  <c r="A595" i="2"/>
  <c r="AN594" i="2"/>
  <c r="AH594" i="2"/>
  <c r="AG594" i="2"/>
  <c r="AE594" i="2"/>
  <c r="AI594" i="2" s="1"/>
  <c r="AD594" i="2"/>
  <c r="A594" i="2"/>
  <c r="AN593" i="2"/>
  <c r="AH593" i="2"/>
  <c r="AG593" i="2"/>
  <c r="AF593" i="2"/>
  <c r="AE593" i="2"/>
  <c r="AD593" i="2"/>
  <c r="A593" i="2"/>
  <c r="AN592" i="2"/>
  <c r="AL592" i="2"/>
  <c r="AH592" i="2"/>
  <c r="AG592" i="2"/>
  <c r="AE592" i="2"/>
  <c r="AK592" i="2" s="1"/>
  <c r="AD592" i="2"/>
  <c r="A592" i="2"/>
  <c r="AN591" i="2"/>
  <c r="AL591" i="2"/>
  <c r="AH591" i="2"/>
  <c r="AG591" i="2"/>
  <c r="AE591" i="2"/>
  <c r="AK591" i="2" s="1"/>
  <c r="AD591" i="2"/>
  <c r="A591" i="2"/>
  <c r="AN590" i="2"/>
  <c r="AH590" i="2"/>
  <c r="AG590" i="2"/>
  <c r="AE590" i="2"/>
  <c r="AL590" i="2" s="1"/>
  <c r="AD590" i="2"/>
  <c r="A590" i="2"/>
  <c r="AN589" i="2"/>
  <c r="AH589" i="2"/>
  <c r="AG589" i="2"/>
  <c r="AE589" i="2"/>
  <c r="AD589" i="2"/>
  <c r="A589" i="2"/>
  <c r="AN588" i="2"/>
  <c r="AH588" i="2"/>
  <c r="AG588" i="2"/>
  <c r="AE588" i="2"/>
  <c r="AK588" i="2" s="1"/>
  <c r="AD588" i="2"/>
  <c r="A588" i="2"/>
  <c r="AN587" i="2"/>
  <c r="AH587" i="2"/>
  <c r="AG587" i="2"/>
  <c r="AF587" i="2"/>
  <c r="AE587" i="2"/>
  <c r="AJ587" i="2" s="1"/>
  <c r="AD587" i="2"/>
  <c r="A587" i="2"/>
  <c r="AN586" i="2"/>
  <c r="AH586" i="2"/>
  <c r="AG586" i="2"/>
  <c r="AF586" i="2"/>
  <c r="AE586" i="2"/>
  <c r="AK586" i="2" s="1"/>
  <c r="AD586" i="2"/>
  <c r="A586" i="2"/>
  <c r="AN585" i="2"/>
  <c r="AH585" i="2"/>
  <c r="AG585" i="2"/>
  <c r="AF585" i="2"/>
  <c r="AE585" i="2"/>
  <c r="AK585" i="2" s="1"/>
  <c r="AD585" i="2"/>
  <c r="A585" i="2"/>
  <c r="AN584" i="2"/>
  <c r="AH584" i="2"/>
  <c r="AG584" i="2"/>
  <c r="AF584" i="2"/>
  <c r="AE584" i="2"/>
  <c r="AK584" i="2" s="1"/>
  <c r="AD584" i="2"/>
  <c r="A584" i="2"/>
  <c r="AN583" i="2"/>
  <c r="AH583" i="2"/>
  <c r="AG583" i="2"/>
  <c r="AF583" i="2"/>
  <c r="AE583" i="2"/>
  <c r="AL583" i="2" s="1"/>
  <c r="AD583" i="2"/>
  <c r="A583" i="2"/>
  <c r="AN582" i="2"/>
  <c r="AH582" i="2"/>
  <c r="AG582" i="2"/>
  <c r="AF582" i="2"/>
  <c r="AE582" i="2"/>
  <c r="AK582" i="2" s="1"/>
  <c r="AD582" i="2"/>
  <c r="A582" i="2"/>
  <c r="AN581" i="2"/>
  <c r="AH581" i="2"/>
  <c r="AG581" i="2"/>
  <c r="AF581" i="2"/>
  <c r="AE581" i="2"/>
  <c r="AL581" i="2" s="1"/>
  <c r="AD581" i="2"/>
  <c r="A581" i="2"/>
  <c r="AN580" i="2"/>
  <c r="AH580" i="2"/>
  <c r="AG580" i="2"/>
  <c r="AF580" i="2"/>
  <c r="AE580" i="2"/>
  <c r="AK580" i="2" s="1"/>
  <c r="AD580" i="2"/>
  <c r="A580" i="2"/>
  <c r="AN579" i="2"/>
  <c r="AH579" i="2"/>
  <c r="AG579" i="2"/>
  <c r="AF579" i="2"/>
  <c r="AE579" i="2"/>
  <c r="AK579" i="2" s="1"/>
  <c r="AD579" i="2"/>
  <c r="A579" i="2"/>
  <c r="AN578" i="2"/>
  <c r="AH578" i="2"/>
  <c r="AG578" i="2"/>
  <c r="AF578" i="2"/>
  <c r="AE578" i="2"/>
  <c r="AK578" i="2" s="1"/>
  <c r="AD578" i="2"/>
  <c r="A578" i="2"/>
  <c r="AN577" i="2"/>
  <c r="AH577" i="2"/>
  <c r="AG577" i="2"/>
  <c r="AF577" i="2"/>
  <c r="AE577" i="2"/>
  <c r="AK577" i="2" s="1"/>
  <c r="AD577" i="2"/>
  <c r="A577" i="2"/>
  <c r="AN576" i="2"/>
  <c r="AH576" i="2"/>
  <c r="AG576" i="2"/>
  <c r="AF576" i="2"/>
  <c r="AE576" i="2"/>
  <c r="AK576" i="2" s="1"/>
  <c r="AD576" i="2"/>
  <c r="A576" i="2"/>
  <c r="AN575" i="2"/>
  <c r="AH575" i="2"/>
  <c r="AG575" i="2"/>
  <c r="AF575" i="2"/>
  <c r="AE575" i="2"/>
  <c r="AJ575" i="2" s="1"/>
  <c r="AD575" i="2"/>
  <c r="A575" i="2"/>
  <c r="AN574" i="2"/>
  <c r="AH574" i="2"/>
  <c r="AG574" i="2"/>
  <c r="AF574" i="2"/>
  <c r="AE574" i="2"/>
  <c r="AK574" i="2" s="1"/>
  <c r="AD574" i="2"/>
  <c r="A574" i="2"/>
  <c r="AN573" i="2"/>
  <c r="AH573" i="2"/>
  <c r="AG573" i="2"/>
  <c r="AF573" i="2"/>
  <c r="AE573" i="2"/>
  <c r="AJ573" i="2" s="1"/>
  <c r="AD573" i="2"/>
  <c r="A573" i="2"/>
  <c r="AN572" i="2"/>
  <c r="AL572" i="2"/>
  <c r="AH572" i="2"/>
  <c r="AG572" i="2"/>
  <c r="AF572" i="2"/>
  <c r="AE572" i="2"/>
  <c r="AK572" i="2" s="1"/>
  <c r="AD572" i="2"/>
  <c r="A572" i="2"/>
  <c r="AN571" i="2"/>
  <c r="AH571" i="2"/>
  <c r="AG571" i="2"/>
  <c r="AF571" i="2"/>
  <c r="AE571" i="2"/>
  <c r="AL571" i="2" s="1"/>
  <c r="AD571" i="2"/>
  <c r="A571" i="2"/>
  <c r="AN570" i="2"/>
  <c r="AH570" i="2"/>
  <c r="AG570" i="2"/>
  <c r="AF570" i="2"/>
  <c r="AE570" i="2"/>
  <c r="AK570" i="2" s="1"/>
  <c r="AD570" i="2"/>
  <c r="A570" i="2"/>
  <c r="AN569" i="2"/>
  <c r="AH569" i="2"/>
  <c r="AG569" i="2"/>
  <c r="AF569" i="2"/>
  <c r="AE569" i="2"/>
  <c r="AK569" i="2" s="1"/>
  <c r="AD569" i="2"/>
  <c r="A569" i="2"/>
  <c r="AN568" i="2"/>
  <c r="AH568" i="2"/>
  <c r="AG568" i="2"/>
  <c r="AF568" i="2"/>
  <c r="AE568" i="2"/>
  <c r="AK568" i="2" s="1"/>
  <c r="AD568" i="2"/>
  <c r="A568" i="2"/>
  <c r="AN567" i="2"/>
  <c r="AH567" i="2"/>
  <c r="AG567" i="2"/>
  <c r="AF567" i="2"/>
  <c r="AE567" i="2"/>
  <c r="AL567" i="2" s="1"/>
  <c r="AD567" i="2"/>
  <c r="A567" i="2"/>
  <c r="AN566" i="2"/>
  <c r="AH566" i="2"/>
  <c r="AG566" i="2"/>
  <c r="AF566" i="2"/>
  <c r="AE566" i="2"/>
  <c r="AK566" i="2" s="1"/>
  <c r="AD566" i="2"/>
  <c r="A566" i="2"/>
  <c r="AN565" i="2"/>
  <c r="AH565" i="2"/>
  <c r="AG565" i="2"/>
  <c r="AF565" i="2"/>
  <c r="AE565" i="2"/>
  <c r="AL565" i="2" s="1"/>
  <c r="AD565" i="2"/>
  <c r="A565" i="2"/>
  <c r="AN564" i="2"/>
  <c r="AH564" i="2"/>
  <c r="AG564" i="2"/>
  <c r="AF564" i="2"/>
  <c r="AE564" i="2"/>
  <c r="AK564" i="2" s="1"/>
  <c r="AD564" i="2"/>
  <c r="A564" i="2"/>
  <c r="AN563" i="2"/>
  <c r="AH563" i="2"/>
  <c r="AG563" i="2"/>
  <c r="AF563" i="2"/>
  <c r="AE563" i="2"/>
  <c r="AL563" i="2" s="1"/>
  <c r="AD563" i="2"/>
  <c r="A563" i="2"/>
  <c r="AN562" i="2"/>
  <c r="AH562" i="2"/>
  <c r="AG562" i="2"/>
  <c r="AF562" i="2"/>
  <c r="AE562" i="2"/>
  <c r="AK562" i="2" s="1"/>
  <c r="AD562" i="2"/>
  <c r="A562" i="2"/>
  <c r="AN561" i="2"/>
  <c r="AH561" i="2"/>
  <c r="AG561" i="2"/>
  <c r="AF561" i="2"/>
  <c r="AE561" i="2"/>
  <c r="AK561" i="2" s="1"/>
  <c r="AD561" i="2"/>
  <c r="A561" i="2"/>
  <c r="AN560" i="2"/>
  <c r="AH560" i="2"/>
  <c r="AG560" i="2"/>
  <c r="AF560" i="2"/>
  <c r="AE560" i="2"/>
  <c r="AK560" i="2" s="1"/>
  <c r="AD560" i="2"/>
  <c r="A560" i="2"/>
  <c r="AN559" i="2"/>
  <c r="AH559" i="2"/>
  <c r="AG559" i="2"/>
  <c r="AF559" i="2"/>
  <c r="AE559" i="2"/>
  <c r="AJ559" i="2" s="1"/>
  <c r="AD559" i="2"/>
  <c r="A559" i="2"/>
  <c r="AN558" i="2"/>
  <c r="AH558" i="2"/>
  <c r="AG558" i="2"/>
  <c r="AF558" i="2"/>
  <c r="AE558" i="2"/>
  <c r="AK558" i="2" s="1"/>
  <c r="AD558" i="2"/>
  <c r="A558" i="2"/>
  <c r="AN557" i="2"/>
  <c r="AL557" i="2"/>
  <c r="AH557" i="2"/>
  <c r="AG557" i="2"/>
  <c r="AF557" i="2"/>
  <c r="AE557" i="2"/>
  <c r="AI557" i="2" s="1"/>
  <c r="AD557" i="2"/>
  <c r="A557" i="2"/>
  <c r="AN556" i="2"/>
  <c r="AI556" i="2"/>
  <c r="AH556" i="2"/>
  <c r="AG556" i="2"/>
  <c r="AF556" i="2"/>
  <c r="AE556" i="2"/>
  <c r="AK556" i="2" s="1"/>
  <c r="AD556" i="2"/>
  <c r="A556" i="2"/>
  <c r="AN555" i="2"/>
  <c r="AH555" i="2"/>
  <c r="AG555" i="2"/>
  <c r="AF555" i="2"/>
  <c r="AE555" i="2"/>
  <c r="AL555" i="2" s="1"/>
  <c r="AD555" i="2"/>
  <c r="A555" i="2"/>
  <c r="AN554" i="2"/>
  <c r="AH554" i="2"/>
  <c r="AG554" i="2"/>
  <c r="AF554" i="2"/>
  <c r="AE554" i="2"/>
  <c r="AK554" i="2" s="1"/>
  <c r="AD554" i="2"/>
  <c r="A554" i="2"/>
  <c r="AN553" i="2"/>
  <c r="AH553" i="2"/>
  <c r="AG553" i="2"/>
  <c r="AF553" i="2"/>
  <c r="AE553" i="2"/>
  <c r="AK553" i="2" s="1"/>
  <c r="AD553" i="2"/>
  <c r="A553" i="2"/>
  <c r="AN552" i="2"/>
  <c r="AH552" i="2"/>
  <c r="AG552" i="2"/>
  <c r="AF552" i="2"/>
  <c r="AE552" i="2"/>
  <c r="AK552" i="2" s="1"/>
  <c r="AD552" i="2"/>
  <c r="A552" i="2"/>
  <c r="AN551" i="2"/>
  <c r="AK551" i="2"/>
  <c r="AH551" i="2"/>
  <c r="AG551" i="2"/>
  <c r="AF551" i="2"/>
  <c r="AE551" i="2"/>
  <c r="AL551" i="2" s="1"/>
  <c r="AD551" i="2"/>
  <c r="A551" i="2"/>
  <c r="AN550" i="2"/>
  <c r="AH550" i="2"/>
  <c r="AG550" i="2"/>
  <c r="AF550" i="2"/>
  <c r="AE550" i="2"/>
  <c r="AD550" i="2"/>
  <c r="A550" i="2"/>
  <c r="AN549" i="2"/>
  <c r="AH549" i="2"/>
  <c r="AG549" i="2"/>
  <c r="AF549" i="2"/>
  <c r="AE549" i="2"/>
  <c r="AD549" i="2"/>
  <c r="A549" i="2"/>
  <c r="AN548" i="2"/>
  <c r="AH548" i="2"/>
  <c r="AG548" i="2"/>
  <c r="AF548" i="2"/>
  <c r="AE548" i="2"/>
  <c r="AK548" i="2" s="1"/>
  <c r="AD548" i="2"/>
  <c r="A548" i="2"/>
  <c r="AN547" i="2"/>
  <c r="AH547" i="2"/>
  <c r="AG547" i="2"/>
  <c r="AF547" i="2"/>
  <c r="AE547" i="2"/>
  <c r="AD547" i="2"/>
  <c r="A547" i="2"/>
  <c r="AN546" i="2"/>
  <c r="AH546" i="2"/>
  <c r="AG546" i="2"/>
  <c r="AF546" i="2"/>
  <c r="AE546" i="2"/>
  <c r="AD546" i="2"/>
  <c r="A546" i="2"/>
  <c r="AN545" i="2"/>
  <c r="AH545" i="2"/>
  <c r="AG545" i="2"/>
  <c r="AF545" i="2"/>
  <c r="AE545" i="2"/>
  <c r="AK545" i="2" s="1"/>
  <c r="AD545" i="2"/>
  <c r="A545" i="2"/>
  <c r="AN544" i="2"/>
  <c r="AH544" i="2"/>
  <c r="AG544" i="2"/>
  <c r="AF544" i="2"/>
  <c r="AE544" i="2"/>
  <c r="AK544" i="2" s="1"/>
  <c r="AD544" i="2"/>
  <c r="A544" i="2"/>
  <c r="AN543" i="2"/>
  <c r="AL543" i="2"/>
  <c r="AH543" i="2"/>
  <c r="AG543" i="2"/>
  <c r="AF543" i="2"/>
  <c r="AE543" i="2"/>
  <c r="AJ543" i="2" s="1"/>
  <c r="AD543" i="2"/>
  <c r="A543" i="2"/>
  <c r="AN542" i="2"/>
  <c r="AH542" i="2"/>
  <c r="AG542" i="2"/>
  <c r="AF542" i="2"/>
  <c r="AE542" i="2"/>
  <c r="AL542" i="2" s="1"/>
  <c r="AD542" i="2"/>
  <c r="A542" i="2"/>
  <c r="AN541" i="2"/>
  <c r="AH541" i="2"/>
  <c r="AG541" i="2"/>
  <c r="AF541" i="2"/>
  <c r="AE541" i="2"/>
  <c r="AI541" i="2" s="1"/>
  <c r="AD541" i="2"/>
  <c r="A541" i="2"/>
  <c r="AN540" i="2"/>
  <c r="AL540" i="2"/>
  <c r="AH540" i="2"/>
  <c r="AG540" i="2"/>
  <c r="AF540" i="2"/>
  <c r="AE540" i="2"/>
  <c r="AK540" i="2" s="1"/>
  <c r="AD540" i="2"/>
  <c r="A540" i="2"/>
  <c r="AN539" i="2"/>
  <c r="AH539" i="2"/>
  <c r="AG539" i="2"/>
  <c r="AF539" i="2"/>
  <c r="AE539" i="2"/>
  <c r="AL539" i="2" s="1"/>
  <c r="AD539" i="2"/>
  <c r="A539" i="2"/>
  <c r="AN538" i="2"/>
  <c r="AH538" i="2"/>
  <c r="AG538" i="2"/>
  <c r="AF538" i="2"/>
  <c r="AE538" i="2"/>
  <c r="AK538" i="2" s="1"/>
  <c r="AD538" i="2"/>
  <c r="A538" i="2"/>
  <c r="AN537" i="2"/>
  <c r="AH537" i="2"/>
  <c r="AG537" i="2"/>
  <c r="AF537" i="2"/>
  <c r="AE537" i="2"/>
  <c r="AK537" i="2" s="1"/>
  <c r="AD537" i="2"/>
  <c r="A537" i="2"/>
  <c r="AN536" i="2"/>
  <c r="AH536" i="2"/>
  <c r="AG536" i="2"/>
  <c r="AF536" i="2"/>
  <c r="AE536" i="2"/>
  <c r="AK536" i="2" s="1"/>
  <c r="AD536" i="2"/>
  <c r="A536" i="2"/>
  <c r="AN535" i="2"/>
  <c r="AL535" i="2"/>
  <c r="AH535" i="2"/>
  <c r="AG535" i="2"/>
  <c r="AF535" i="2"/>
  <c r="AE535" i="2"/>
  <c r="AD535" i="2"/>
  <c r="A535" i="2"/>
  <c r="AN534" i="2"/>
  <c r="AL534" i="2"/>
  <c r="AI534" i="2"/>
  <c r="AH534" i="2"/>
  <c r="AG534" i="2"/>
  <c r="AF534" i="2"/>
  <c r="AE534" i="2"/>
  <c r="AK534" i="2" s="1"/>
  <c r="AD534" i="2"/>
  <c r="A534" i="2"/>
  <c r="AN533" i="2"/>
  <c r="AH533" i="2"/>
  <c r="AG533" i="2"/>
  <c r="AF533" i="2"/>
  <c r="AE533" i="2"/>
  <c r="AL533" i="2" s="1"/>
  <c r="AD533" i="2"/>
  <c r="A533" i="2"/>
  <c r="AN532" i="2"/>
  <c r="AH532" i="2"/>
  <c r="AG532" i="2"/>
  <c r="AF532" i="2"/>
  <c r="AE532" i="2"/>
  <c r="AK532" i="2" s="1"/>
  <c r="AD532" i="2"/>
  <c r="A532" i="2"/>
  <c r="AN531" i="2"/>
  <c r="AL531" i="2"/>
  <c r="AI531" i="2"/>
  <c r="AH531" i="2"/>
  <c r="AG531" i="2"/>
  <c r="AF531" i="2"/>
  <c r="AE531" i="2"/>
  <c r="AK531" i="2" s="1"/>
  <c r="AD531" i="2"/>
  <c r="A531" i="2"/>
  <c r="AN530" i="2"/>
  <c r="AH530" i="2"/>
  <c r="AG530" i="2"/>
  <c r="AF530" i="2"/>
  <c r="AE530" i="2"/>
  <c r="AK530" i="2" s="1"/>
  <c r="AD530" i="2"/>
  <c r="A530" i="2"/>
  <c r="AN529" i="2"/>
  <c r="AH529" i="2"/>
  <c r="AG529" i="2"/>
  <c r="AF529" i="2"/>
  <c r="AE529" i="2"/>
  <c r="AK529" i="2" s="1"/>
  <c r="AD529" i="2"/>
  <c r="A529" i="2"/>
  <c r="AN528" i="2"/>
  <c r="AL528" i="2"/>
  <c r="AI528" i="2"/>
  <c r="AH528" i="2"/>
  <c r="AG528" i="2"/>
  <c r="AF528" i="2"/>
  <c r="AE528" i="2"/>
  <c r="AK528" i="2" s="1"/>
  <c r="AD528" i="2"/>
  <c r="A528" i="2"/>
  <c r="AN527" i="2"/>
  <c r="AH527" i="2"/>
  <c r="AG527" i="2"/>
  <c r="AF527" i="2"/>
  <c r="AE527" i="2"/>
  <c r="AJ527" i="2" s="1"/>
  <c r="AD527" i="2"/>
  <c r="A527" i="2"/>
  <c r="AN526" i="2"/>
  <c r="AH526" i="2"/>
  <c r="AG526" i="2"/>
  <c r="AF526" i="2"/>
  <c r="AE526" i="2"/>
  <c r="AK526" i="2" s="1"/>
  <c r="AD526" i="2"/>
  <c r="A526" i="2"/>
  <c r="AN525" i="2"/>
  <c r="AI525" i="2"/>
  <c r="AH525" i="2"/>
  <c r="AG525" i="2"/>
  <c r="AF525" i="2"/>
  <c r="AE525" i="2"/>
  <c r="AL525" i="2" s="1"/>
  <c r="AD525" i="2"/>
  <c r="A525" i="2"/>
  <c r="AN524" i="2"/>
  <c r="AH524" i="2"/>
  <c r="AG524" i="2"/>
  <c r="AF524" i="2"/>
  <c r="AE524" i="2"/>
  <c r="AD524" i="2"/>
  <c r="A524" i="2"/>
  <c r="AN523" i="2"/>
  <c r="AH523" i="2"/>
  <c r="AG523" i="2"/>
  <c r="AF523" i="2"/>
  <c r="AE523" i="2"/>
  <c r="AD523" i="2"/>
  <c r="A523" i="2"/>
  <c r="AN522" i="2"/>
  <c r="AL522" i="2"/>
  <c r="AH522" i="2"/>
  <c r="AG522" i="2"/>
  <c r="AF522" i="2"/>
  <c r="AE522" i="2"/>
  <c r="AD522" i="2"/>
  <c r="A522" i="2"/>
  <c r="AN521" i="2"/>
  <c r="AH521" i="2"/>
  <c r="AG521" i="2"/>
  <c r="AF521" i="2"/>
  <c r="AE521" i="2"/>
  <c r="AD521" i="2"/>
  <c r="A521" i="2"/>
  <c r="AN520" i="2"/>
  <c r="AH520" i="2"/>
  <c r="AG520" i="2"/>
  <c r="AF520" i="2"/>
  <c r="AE520" i="2"/>
  <c r="AK520" i="2" s="1"/>
  <c r="AD520" i="2"/>
  <c r="A520" i="2"/>
  <c r="AN519" i="2"/>
  <c r="AH519" i="2"/>
  <c r="AG519" i="2"/>
  <c r="AF519" i="2"/>
  <c r="AE519" i="2"/>
  <c r="AL519" i="2" s="1"/>
  <c r="AD519" i="2"/>
  <c r="A519" i="2"/>
  <c r="AN518" i="2"/>
  <c r="AH518" i="2"/>
  <c r="AG518" i="2"/>
  <c r="AF518" i="2"/>
  <c r="AE518" i="2"/>
  <c r="AK518" i="2" s="1"/>
  <c r="AD518" i="2"/>
  <c r="A518" i="2"/>
  <c r="AN517" i="2"/>
  <c r="AH517" i="2"/>
  <c r="AG517" i="2"/>
  <c r="AF517" i="2"/>
  <c r="AE517" i="2"/>
  <c r="AK517" i="2" s="1"/>
  <c r="AD517" i="2"/>
  <c r="A517" i="2"/>
  <c r="AN516" i="2"/>
  <c r="AH516" i="2"/>
  <c r="AG516" i="2"/>
  <c r="AF516" i="2"/>
  <c r="AE516" i="2"/>
  <c r="AD516" i="2"/>
  <c r="A516" i="2"/>
  <c r="AN515" i="2"/>
  <c r="AH515" i="2"/>
  <c r="AG515" i="2"/>
  <c r="AF515" i="2"/>
  <c r="AE515" i="2"/>
  <c r="AK515" i="2" s="1"/>
  <c r="AD515" i="2"/>
  <c r="A515" i="2"/>
  <c r="AN514" i="2"/>
  <c r="AH514" i="2"/>
  <c r="AG514" i="2"/>
  <c r="AF514" i="2"/>
  <c r="AE514" i="2"/>
  <c r="AI514" i="2" s="1"/>
  <c r="AD514" i="2"/>
  <c r="A514" i="2"/>
  <c r="AN513" i="2"/>
  <c r="AH513" i="2"/>
  <c r="AG513" i="2"/>
  <c r="AF513" i="2"/>
  <c r="AE513" i="2"/>
  <c r="AD513" i="2"/>
  <c r="A513" i="2"/>
  <c r="AN512" i="2"/>
  <c r="AH512" i="2"/>
  <c r="AG512" i="2"/>
  <c r="AF512" i="2"/>
  <c r="AE512" i="2"/>
  <c r="AK512" i="2" s="1"/>
  <c r="AD512" i="2"/>
  <c r="A512" i="2"/>
  <c r="AN511" i="2"/>
  <c r="AH511" i="2"/>
  <c r="AG511" i="2"/>
  <c r="AF511" i="2"/>
  <c r="AE511" i="2"/>
  <c r="AI511" i="2" s="1"/>
  <c r="AD511" i="2"/>
  <c r="A511" i="2"/>
  <c r="AN510" i="2"/>
  <c r="AH510" i="2"/>
  <c r="AG510" i="2"/>
  <c r="AF510" i="2"/>
  <c r="AE510" i="2"/>
  <c r="AD510" i="2"/>
  <c r="A510" i="2"/>
  <c r="AN509" i="2"/>
  <c r="AH509" i="2"/>
  <c r="AG509" i="2"/>
  <c r="AF509" i="2"/>
  <c r="AE509" i="2"/>
  <c r="AL509" i="2" s="1"/>
  <c r="AD509" i="2"/>
  <c r="A509" i="2"/>
  <c r="AN508" i="2"/>
  <c r="AH508" i="2"/>
  <c r="AG508" i="2"/>
  <c r="AF508" i="2"/>
  <c r="AE508" i="2"/>
  <c r="AJ508" i="2" s="1"/>
  <c r="AD508" i="2"/>
  <c r="A508" i="2"/>
  <c r="AN507" i="2"/>
  <c r="AH507" i="2"/>
  <c r="AG507" i="2"/>
  <c r="AF507" i="2"/>
  <c r="AE507" i="2"/>
  <c r="AL507" i="2" s="1"/>
  <c r="AD507" i="2"/>
  <c r="A507" i="2"/>
  <c r="AN506" i="2"/>
  <c r="AH506" i="2"/>
  <c r="AG506" i="2"/>
  <c r="AF506" i="2"/>
  <c r="AE506" i="2"/>
  <c r="AL506" i="2" s="1"/>
  <c r="AD506" i="2"/>
  <c r="A506" i="2"/>
  <c r="AN505" i="2"/>
  <c r="AH505" i="2"/>
  <c r="AG505" i="2"/>
  <c r="AF505" i="2"/>
  <c r="AE505" i="2"/>
  <c r="AK505" i="2" s="1"/>
  <c r="AD505" i="2"/>
  <c r="A505" i="2"/>
  <c r="AN504" i="2"/>
  <c r="AH504" i="2"/>
  <c r="AG504" i="2"/>
  <c r="AF504" i="2"/>
  <c r="AE504" i="2"/>
  <c r="AD504" i="2"/>
  <c r="A504" i="2"/>
  <c r="AN503" i="2"/>
  <c r="AH503" i="2"/>
  <c r="AG503" i="2"/>
  <c r="AF503" i="2"/>
  <c r="AE503" i="2"/>
  <c r="AI503" i="2" s="1"/>
  <c r="AD503" i="2"/>
  <c r="A503" i="2"/>
  <c r="AN502" i="2"/>
  <c r="AH502" i="2"/>
  <c r="AG502" i="2"/>
  <c r="AF502" i="2"/>
  <c r="AE502" i="2"/>
  <c r="AJ502" i="2" s="1"/>
  <c r="AD502" i="2"/>
  <c r="A502" i="2"/>
  <c r="AN501" i="2"/>
  <c r="AH501" i="2"/>
  <c r="AG501" i="2"/>
  <c r="AF501" i="2"/>
  <c r="AE501" i="2"/>
  <c r="AD501" i="2"/>
  <c r="A501" i="2"/>
  <c r="AN500" i="2"/>
  <c r="AH500" i="2"/>
  <c r="AG500" i="2"/>
  <c r="AF500" i="2"/>
  <c r="AE500" i="2"/>
  <c r="AK500" i="2" s="1"/>
  <c r="AD500" i="2"/>
  <c r="A500" i="2"/>
  <c r="AN499" i="2"/>
  <c r="AH499" i="2"/>
  <c r="AG499" i="2"/>
  <c r="AF499" i="2"/>
  <c r="AE499" i="2"/>
  <c r="AL499" i="2" s="1"/>
  <c r="AD499" i="2"/>
  <c r="A499" i="2"/>
  <c r="AN498" i="2"/>
  <c r="AH498" i="2"/>
  <c r="AG498" i="2"/>
  <c r="AF498" i="2"/>
  <c r="AE498" i="2"/>
  <c r="AD498" i="2"/>
  <c r="A498" i="2"/>
  <c r="AN497" i="2"/>
  <c r="AH497" i="2"/>
  <c r="AG497" i="2"/>
  <c r="AF497" i="2"/>
  <c r="AE497" i="2"/>
  <c r="AJ497" i="2" s="1"/>
  <c r="AD497" i="2"/>
  <c r="A497" i="2"/>
  <c r="AN496" i="2"/>
  <c r="AH496" i="2"/>
  <c r="AG496" i="2"/>
  <c r="AF496" i="2"/>
  <c r="AE496" i="2"/>
  <c r="AL496" i="2" s="1"/>
  <c r="AD496" i="2"/>
  <c r="A496" i="2"/>
  <c r="AN495" i="2"/>
  <c r="AH495" i="2"/>
  <c r="AG495" i="2"/>
  <c r="AF495" i="2"/>
  <c r="AE495" i="2"/>
  <c r="AD495" i="2"/>
  <c r="A495" i="2"/>
  <c r="AN494" i="2"/>
  <c r="AH494" i="2"/>
  <c r="AG494" i="2"/>
  <c r="AF494" i="2"/>
  <c r="AE494" i="2"/>
  <c r="AD494" i="2"/>
  <c r="A494" i="2"/>
  <c r="AN493" i="2"/>
  <c r="AH493" i="2"/>
  <c r="AG493" i="2"/>
  <c r="AF493" i="2"/>
  <c r="AE493" i="2"/>
  <c r="AK493" i="2" s="1"/>
  <c r="AD493" i="2"/>
  <c r="A493" i="2"/>
  <c r="AN492" i="2"/>
  <c r="AH492" i="2"/>
  <c r="AG492" i="2"/>
  <c r="AF492" i="2"/>
  <c r="AE492" i="2"/>
  <c r="AJ492" i="2" s="1"/>
  <c r="AD492" i="2"/>
  <c r="A492" i="2"/>
  <c r="AN491" i="2"/>
  <c r="AH491" i="2"/>
  <c r="AG491" i="2"/>
  <c r="AF491" i="2"/>
  <c r="AE491" i="2"/>
  <c r="AL491" i="2" s="1"/>
  <c r="AD491" i="2"/>
  <c r="A491" i="2"/>
  <c r="AN490" i="2"/>
  <c r="AH490" i="2"/>
  <c r="AG490" i="2"/>
  <c r="AF490" i="2"/>
  <c r="AE490" i="2"/>
  <c r="AI490" i="2" s="1"/>
  <c r="AD490" i="2"/>
  <c r="A490" i="2"/>
  <c r="AN489" i="2"/>
  <c r="AH489" i="2"/>
  <c r="AG489" i="2"/>
  <c r="AF489" i="2"/>
  <c r="AE489" i="2"/>
  <c r="AK489" i="2" s="1"/>
  <c r="AD489" i="2"/>
  <c r="A489" i="2"/>
  <c r="AN488" i="2"/>
  <c r="AH488" i="2"/>
  <c r="AG488" i="2"/>
  <c r="AF488" i="2"/>
  <c r="AE488" i="2"/>
  <c r="AL488" i="2" s="1"/>
  <c r="AD488" i="2"/>
  <c r="A488" i="2"/>
  <c r="AN487" i="2"/>
  <c r="AH487" i="2"/>
  <c r="AG487" i="2"/>
  <c r="AF487" i="2"/>
  <c r="AE487" i="2"/>
  <c r="AJ487" i="2" s="1"/>
  <c r="AD487" i="2"/>
  <c r="A487" i="2"/>
  <c r="AN486" i="2"/>
  <c r="AH486" i="2"/>
  <c r="AG486" i="2"/>
  <c r="AF486" i="2"/>
  <c r="AE486" i="2"/>
  <c r="AK486" i="2" s="1"/>
  <c r="AD486" i="2"/>
  <c r="A486" i="2"/>
  <c r="AN485" i="2"/>
  <c r="AH485" i="2"/>
  <c r="AG485" i="2"/>
  <c r="AF485" i="2"/>
  <c r="AE485" i="2"/>
  <c r="AK485" i="2" s="1"/>
  <c r="AD485" i="2"/>
  <c r="A485" i="2"/>
  <c r="AN484" i="2"/>
  <c r="AH484" i="2"/>
  <c r="AG484" i="2"/>
  <c r="AF484" i="2"/>
  <c r="AE484" i="2"/>
  <c r="AD484" i="2"/>
  <c r="A484" i="2"/>
  <c r="AN483" i="2"/>
  <c r="AH483" i="2"/>
  <c r="AG483" i="2"/>
  <c r="AF483" i="2"/>
  <c r="AE483" i="2"/>
  <c r="AK483" i="2" s="1"/>
  <c r="AD483" i="2"/>
  <c r="A483" i="2"/>
  <c r="AN482" i="2"/>
  <c r="AH482" i="2"/>
  <c r="AG482" i="2"/>
  <c r="AF482" i="2"/>
  <c r="AE482" i="2"/>
  <c r="AJ482" i="2" s="1"/>
  <c r="AD482" i="2"/>
  <c r="A482" i="2"/>
  <c r="AN481" i="2"/>
  <c r="AH481" i="2"/>
  <c r="AG481" i="2"/>
  <c r="AF481" i="2"/>
  <c r="AE481" i="2"/>
  <c r="AD481" i="2"/>
  <c r="A481" i="2"/>
  <c r="AN480" i="2"/>
  <c r="AJ480" i="2"/>
  <c r="AH480" i="2"/>
  <c r="AG480" i="2"/>
  <c r="AF480" i="2"/>
  <c r="AE480" i="2"/>
  <c r="AD480" i="2"/>
  <c r="A480" i="2"/>
  <c r="AN479" i="2"/>
  <c r="AK479" i="2"/>
  <c r="AH479" i="2"/>
  <c r="AG479" i="2"/>
  <c r="AF479" i="2"/>
  <c r="AE479" i="2"/>
  <c r="AI479" i="2" s="1"/>
  <c r="AD479" i="2"/>
  <c r="A479" i="2"/>
  <c r="AN478" i="2"/>
  <c r="AH478" i="2"/>
  <c r="AG478" i="2"/>
  <c r="AF478" i="2"/>
  <c r="AE478" i="2"/>
  <c r="AD478" i="2"/>
  <c r="A478" i="2"/>
  <c r="AN477" i="2"/>
  <c r="AK477" i="2"/>
  <c r="AJ477" i="2"/>
  <c r="AH477" i="2"/>
  <c r="AG477" i="2"/>
  <c r="AF477" i="2"/>
  <c r="AE477" i="2"/>
  <c r="AI477" i="2" s="1"/>
  <c r="AD477" i="2"/>
  <c r="A477" i="2"/>
  <c r="AN476" i="2"/>
  <c r="AH476" i="2"/>
  <c r="AG476" i="2"/>
  <c r="AF476" i="2"/>
  <c r="AE476" i="2"/>
  <c r="AJ476" i="2" s="1"/>
  <c r="AD476" i="2"/>
  <c r="A476" i="2"/>
  <c r="AN475" i="2"/>
  <c r="AH475" i="2"/>
  <c r="AG475" i="2"/>
  <c r="AF475" i="2"/>
  <c r="AE475" i="2"/>
  <c r="AL475" i="2" s="1"/>
  <c r="AD475" i="2"/>
  <c r="A475" i="2"/>
  <c r="AN474" i="2"/>
  <c r="AH474" i="2"/>
  <c r="AG474" i="2"/>
  <c r="AF474" i="2"/>
  <c r="AE474" i="2"/>
  <c r="AL474" i="2" s="1"/>
  <c r="AD474" i="2"/>
  <c r="A474" i="2"/>
  <c r="AN473" i="2"/>
  <c r="AJ473" i="2"/>
  <c r="AH473" i="2"/>
  <c r="AG473" i="2"/>
  <c r="AF473" i="2"/>
  <c r="AE473" i="2"/>
  <c r="AK473" i="2" s="1"/>
  <c r="AD473" i="2"/>
  <c r="A473" i="2"/>
  <c r="AN472" i="2"/>
  <c r="AH472" i="2"/>
  <c r="AG472" i="2"/>
  <c r="AF472" i="2"/>
  <c r="AE472" i="2"/>
  <c r="AD472" i="2"/>
  <c r="A472" i="2"/>
  <c r="AN471" i="2"/>
  <c r="AI471" i="2"/>
  <c r="AH471" i="2"/>
  <c r="AG471" i="2"/>
  <c r="AF471" i="2"/>
  <c r="AE471" i="2"/>
  <c r="AJ471" i="2" s="1"/>
  <c r="AD471" i="2"/>
  <c r="A471" i="2"/>
  <c r="AN470" i="2"/>
  <c r="AJ470" i="2"/>
  <c r="AH470" i="2"/>
  <c r="AG470" i="2"/>
  <c r="AF470" i="2"/>
  <c r="AE470" i="2"/>
  <c r="AL470" i="2" s="1"/>
  <c r="AD470" i="2"/>
  <c r="A470" i="2"/>
  <c r="AN469" i="2"/>
  <c r="AH469" i="2"/>
  <c r="AG469" i="2"/>
  <c r="AF469" i="2"/>
  <c r="AE469" i="2"/>
  <c r="AD469" i="2"/>
  <c r="A469" i="2"/>
  <c r="AN468" i="2"/>
  <c r="AJ468" i="2"/>
  <c r="AH468" i="2"/>
  <c r="AG468" i="2"/>
  <c r="AF468" i="2"/>
  <c r="AE468" i="2"/>
  <c r="AD468" i="2"/>
  <c r="A468" i="2"/>
  <c r="AN467" i="2"/>
  <c r="AH467" i="2"/>
  <c r="AG467" i="2"/>
  <c r="AF467" i="2"/>
  <c r="AE467" i="2"/>
  <c r="AK467" i="2" s="1"/>
  <c r="AD467" i="2"/>
  <c r="A467" i="2"/>
  <c r="AN466" i="2"/>
  <c r="AH466" i="2"/>
  <c r="AG466" i="2"/>
  <c r="AF466" i="2"/>
  <c r="AE466" i="2"/>
  <c r="AD466" i="2"/>
  <c r="A466" i="2"/>
  <c r="AN465" i="2"/>
  <c r="AH465" i="2"/>
  <c r="AG465" i="2"/>
  <c r="AF465" i="2"/>
  <c r="AE465" i="2"/>
  <c r="AJ465" i="2" s="1"/>
  <c r="AD465" i="2"/>
  <c r="A465" i="2"/>
  <c r="AN464" i="2"/>
  <c r="AH464" i="2"/>
  <c r="AG464" i="2"/>
  <c r="AF464" i="2"/>
  <c r="AE464" i="2"/>
  <c r="AK464" i="2" s="1"/>
  <c r="AD464" i="2"/>
  <c r="A464" i="2"/>
  <c r="AN463" i="2"/>
  <c r="AL463" i="2"/>
  <c r="AH463" i="2"/>
  <c r="AG463" i="2"/>
  <c r="AF463" i="2"/>
  <c r="AE463" i="2"/>
  <c r="AI463" i="2" s="1"/>
  <c r="AD463" i="2"/>
  <c r="A463" i="2"/>
  <c r="AN462" i="2"/>
  <c r="AH462" i="2"/>
  <c r="AG462" i="2"/>
  <c r="AF462" i="2"/>
  <c r="AE462" i="2"/>
  <c r="AJ462" i="2" s="1"/>
  <c r="AD462" i="2"/>
  <c r="A462" i="2"/>
  <c r="AN461" i="2"/>
  <c r="AL461" i="2"/>
  <c r="AH461" i="2"/>
  <c r="AG461" i="2"/>
  <c r="AF461" i="2"/>
  <c r="AE461" i="2"/>
  <c r="AJ461" i="2" s="1"/>
  <c r="AD461" i="2"/>
  <c r="A461" i="2"/>
  <c r="AN460" i="2"/>
  <c r="AH460" i="2"/>
  <c r="AG460" i="2"/>
  <c r="AF460" i="2"/>
  <c r="AE460" i="2"/>
  <c r="AJ460" i="2" s="1"/>
  <c r="AD460" i="2"/>
  <c r="A460" i="2"/>
  <c r="AN459" i="2"/>
  <c r="AH459" i="2"/>
  <c r="AG459" i="2"/>
  <c r="AF459" i="2"/>
  <c r="AE459" i="2"/>
  <c r="AD459" i="2"/>
  <c r="A459" i="2"/>
  <c r="AN458" i="2"/>
  <c r="AH458" i="2"/>
  <c r="AG458" i="2"/>
  <c r="AF458" i="2"/>
  <c r="AE458" i="2"/>
  <c r="AI458" i="2" s="1"/>
  <c r="AD458" i="2"/>
  <c r="A458" i="2"/>
  <c r="AN457" i="2"/>
  <c r="AH457" i="2"/>
  <c r="AG457" i="2"/>
  <c r="AF457" i="2"/>
  <c r="AE457" i="2"/>
  <c r="AD457" i="2"/>
  <c r="A457" i="2"/>
  <c r="AN456" i="2"/>
  <c r="AH456" i="2"/>
  <c r="AG456" i="2"/>
  <c r="AF456" i="2"/>
  <c r="AE456" i="2"/>
  <c r="AD456" i="2"/>
  <c r="A456" i="2"/>
  <c r="AN455" i="2"/>
  <c r="AH455" i="2"/>
  <c r="AG455" i="2"/>
  <c r="AF455" i="2"/>
  <c r="AE455" i="2"/>
  <c r="AL455" i="2" s="1"/>
  <c r="AD455" i="2"/>
  <c r="A455" i="2"/>
  <c r="AN454" i="2"/>
  <c r="AH454" i="2"/>
  <c r="AG454" i="2"/>
  <c r="AF454" i="2"/>
  <c r="AE454" i="2"/>
  <c r="AL454" i="2" s="1"/>
  <c r="AD454" i="2"/>
  <c r="A454" i="2"/>
  <c r="AN453" i="2"/>
  <c r="AH453" i="2"/>
  <c r="AG453" i="2"/>
  <c r="AF453" i="2"/>
  <c r="AE453" i="2"/>
  <c r="AD453" i="2"/>
  <c r="A453" i="2"/>
  <c r="AN452" i="2"/>
  <c r="AH452" i="2"/>
  <c r="AG452" i="2"/>
  <c r="AF452" i="2"/>
  <c r="AE452" i="2"/>
  <c r="AD452" i="2"/>
  <c r="A452" i="2"/>
  <c r="AN451" i="2"/>
  <c r="AH451" i="2"/>
  <c r="AG451" i="2"/>
  <c r="AF451" i="2"/>
  <c r="AE451" i="2"/>
  <c r="AK451" i="2" s="1"/>
  <c r="AD451" i="2"/>
  <c r="A451" i="2"/>
  <c r="AN450" i="2"/>
  <c r="AH450" i="2"/>
  <c r="AG450" i="2"/>
  <c r="AF450" i="2"/>
  <c r="AE450" i="2"/>
  <c r="AI450" i="2" s="1"/>
  <c r="AD450" i="2"/>
  <c r="A450" i="2"/>
  <c r="AN449" i="2"/>
  <c r="AH449" i="2"/>
  <c r="AG449" i="2"/>
  <c r="AF449" i="2"/>
  <c r="AE449" i="2"/>
  <c r="AD449" i="2"/>
  <c r="A449" i="2"/>
  <c r="AN448" i="2"/>
  <c r="AH448" i="2"/>
  <c r="AG448" i="2"/>
  <c r="AF448" i="2"/>
  <c r="AE448" i="2"/>
  <c r="AL448" i="2" s="1"/>
  <c r="AD448" i="2"/>
  <c r="A448" i="2"/>
  <c r="AN447" i="2"/>
  <c r="AH447" i="2"/>
  <c r="AG447" i="2"/>
  <c r="AF447" i="2"/>
  <c r="AE447" i="2"/>
  <c r="AI447" i="2" s="1"/>
  <c r="AD447" i="2"/>
  <c r="A447" i="2"/>
  <c r="AN446" i="2"/>
  <c r="AH446" i="2"/>
  <c r="AG446" i="2"/>
  <c r="AF446" i="2"/>
  <c r="AE446" i="2"/>
  <c r="AD446" i="2"/>
  <c r="A446" i="2"/>
  <c r="AN445" i="2"/>
  <c r="AH445" i="2"/>
  <c r="AG445" i="2"/>
  <c r="AF445" i="2"/>
  <c r="AE445" i="2"/>
  <c r="AJ445" i="2" s="1"/>
  <c r="AD445" i="2"/>
  <c r="A445" i="2"/>
  <c r="AN444" i="2"/>
  <c r="AH444" i="2"/>
  <c r="AG444" i="2"/>
  <c r="AF444" i="2"/>
  <c r="AE444" i="2"/>
  <c r="AJ444" i="2" s="1"/>
  <c r="AD444" i="2"/>
  <c r="A444" i="2"/>
  <c r="AN443" i="2"/>
  <c r="AH443" i="2"/>
  <c r="AG443" i="2"/>
  <c r="AF443" i="2"/>
  <c r="AE443" i="2"/>
  <c r="AL443" i="2" s="1"/>
  <c r="AD443" i="2"/>
  <c r="A443" i="2"/>
  <c r="AN442" i="2"/>
  <c r="AH442" i="2"/>
  <c r="AG442" i="2"/>
  <c r="AF442" i="2"/>
  <c r="AE442" i="2"/>
  <c r="AL442" i="2" s="1"/>
  <c r="AD442" i="2"/>
  <c r="A442" i="2"/>
  <c r="AN441" i="2"/>
  <c r="AH441" i="2"/>
  <c r="AG441" i="2"/>
  <c r="AF441" i="2"/>
  <c r="AE441" i="2"/>
  <c r="AL441" i="2" s="1"/>
  <c r="AD441" i="2"/>
  <c r="A441" i="2"/>
  <c r="AN440" i="2"/>
  <c r="AH440" i="2"/>
  <c r="AG440" i="2"/>
  <c r="AF440" i="2"/>
  <c r="AE440" i="2"/>
  <c r="AD440" i="2"/>
  <c r="A440" i="2"/>
  <c r="AN439" i="2"/>
  <c r="AH439" i="2"/>
  <c r="AG439" i="2"/>
  <c r="AF439" i="2"/>
  <c r="AE439" i="2"/>
  <c r="AK439" i="2" s="1"/>
  <c r="AD439" i="2"/>
  <c r="A439" i="2"/>
  <c r="AN438" i="2"/>
  <c r="AL438" i="2"/>
  <c r="AJ438" i="2"/>
  <c r="AI438" i="2"/>
  <c r="AH438" i="2"/>
  <c r="AG438" i="2"/>
  <c r="AF438" i="2"/>
  <c r="AE438" i="2"/>
  <c r="AK438" i="2" s="1"/>
  <c r="AD438" i="2"/>
  <c r="A438" i="2"/>
  <c r="AN437" i="2"/>
  <c r="AH437" i="2"/>
  <c r="AG437" i="2"/>
  <c r="AF437" i="2"/>
  <c r="AE437" i="2"/>
  <c r="AD437" i="2"/>
  <c r="A437" i="2"/>
  <c r="AN436" i="2"/>
  <c r="AJ436" i="2"/>
  <c r="AH436" i="2"/>
  <c r="AG436" i="2"/>
  <c r="AF436" i="2"/>
  <c r="AE436" i="2"/>
  <c r="AK436" i="2" s="1"/>
  <c r="AD436" i="2"/>
  <c r="A436" i="2"/>
  <c r="AN435" i="2"/>
  <c r="AH435" i="2"/>
  <c r="AG435" i="2"/>
  <c r="AF435" i="2"/>
  <c r="AE435" i="2"/>
  <c r="AD435" i="2"/>
  <c r="A435" i="2"/>
  <c r="AN434" i="2"/>
  <c r="AH434" i="2"/>
  <c r="AG434" i="2"/>
  <c r="AF434" i="2"/>
  <c r="AE434" i="2"/>
  <c r="AD434" i="2"/>
  <c r="A434" i="2"/>
  <c r="AN433" i="2"/>
  <c r="AH433" i="2"/>
  <c r="AG433" i="2"/>
  <c r="AF433" i="2"/>
  <c r="AE433" i="2"/>
  <c r="AD433" i="2"/>
  <c r="A433" i="2"/>
  <c r="AN432" i="2"/>
  <c r="AH432" i="2"/>
  <c r="AG432" i="2"/>
  <c r="AF432" i="2"/>
  <c r="AE432" i="2"/>
  <c r="AD432" i="2"/>
  <c r="A432" i="2"/>
  <c r="AN431" i="2"/>
  <c r="AH431" i="2"/>
  <c r="AG431" i="2"/>
  <c r="AF431" i="2"/>
  <c r="AE431" i="2"/>
  <c r="AI431" i="2" s="1"/>
  <c r="AD431" i="2"/>
  <c r="A431" i="2"/>
  <c r="AN430" i="2"/>
  <c r="AH430" i="2"/>
  <c r="AG430" i="2"/>
  <c r="AF430" i="2"/>
  <c r="AE430" i="2"/>
  <c r="AD430" i="2"/>
  <c r="A430" i="2"/>
  <c r="AN429" i="2"/>
  <c r="AH429" i="2"/>
  <c r="AG429" i="2"/>
  <c r="AF429" i="2"/>
  <c r="AE429" i="2"/>
  <c r="AJ429" i="2" s="1"/>
  <c r="AD429" i="2"/>
  <c r="A429" i="2"/>
  <c r="AN428" i="2"/>
  <c r="AH428" i="2"/>
  <c r="AG428" i="2"/>
  <c r="AF428" i="2"/>
  <c r="AE428" i="2"/>
  <c r="AK428" i="2" s="1"/>
  <c r="AD428" i="2"/>
  <c r="A428" i="2"/>
  <c r="AN427" i="2"/>
  <c r="AH427" i="2"/>
  <c r="AG427" i="2"/>
  <c r="AF427" i="2"/>
  <c r="AE427" i="2"/>
  <c r="AJ427" i="2" s="1"/>
  <c r="AD427" i="2"/>
  <c r="A427" i="2"/>
  <c r="AN426" i="2"/>
  <c r="AH426" i="2"/>
  <c r="AG426" i="2"/>
  <c r="AF426" i="2"/>
  <c r="AE426" i="2"/>
  <c r="AL426" i="2" s="1"/>
  <c r="AD426" i="2"/>
  <c r="A426" i="2"/>
  <c r="AN425" i="2"/>
  <c r="AH425" i="2"/>
  <c r="AG425" i="2"/>
  <c r="AF425" i="2"/>
  <c r="AE425" i="2"/>
  <c r="AL425" i="2" s="1"/>
  <c r="AD425" i="2"/>
  <c r="A425" i="2"/>
  <c r="AN424" i="2"/>
  <c r="AH424" i="2"/>
  <c r="AG424" i="2"/>
  <c r="AF424" i="2"/>
  <c r="AE424" i="2"/>
  <c r="AD424" i="2"/>
  <c r="A424" i="2"/>
  <c r="AN423" i="2"/>
  <c r="AH423" i="2"/>
  <c r="AG423" i="2"/>
  <c r="AF423" i="2"/>
  <c r="AE423" i="2"/>
  <c r="AD423" i="2"/>
  <c r="A423" i="2"/>
  <c r="AN422" i="2"/>
  <c r="AH422" i="2"/>
  <c r="AG422" i="2"/>
  <c r="AF422" i="2"/>
  <c r="AE422" i="2"/>
  <c r="AK422" i="2" s="1"/>
  <c r="AD422" i="2"/>
  <c r="A422" i="2"/>
  <c r="AN421" i="2"/>
  <c r="AH421" i="2"/>
  <c r="AG421" i="2"/>
  <c r="AF421" i="2"/>
  <c r="AE421" i="2"/>
  <c r="AL421" i="2" s="1"/>
  <c r="AD421" i="2"/>
  <c r="A421" i="2"/>
  <c r="AN420" i="2"/>
  <c r="AH420" i="2"/>
  <c r="AG420" i="2"/>
  <c r="AF420" i="2"/>
  <c r="AE420" i="2"/>
  <c r="AK420" i="2" s="1"/>
  <c r="AD420" i="2"/>
  <c r="A420" i="2"/>
  <c r="AN419" i="2"/>
  <c r="AH419" i="2"/>
  <c r="AG419" i="2"/>
  <c r="AF419" i="2"/>
  <c r="AE419" i="2"/>
  <c r="AK419" i="2" s="1"/>
  <c r="AD419" i="2"/>
  <c r="A419" i="2"/>
  <c r="AN418" i="2"/>
  <c r="AH418" i="2"/>
  <c r="AG418" i="2"/>
  <c r="AF418" i="2"/>
  <c r="AE418" i="2"/>
  <c r="AK418" i="2" s="1"/>
  <c r="AD418" i="2"/>
  <c r="A418" i="2"/>
  <c r="AN417" i="2"/>
  <c r="AH417" i="2"/>
  <c r="AG417" i="2"/>
  <c r="AF417" i="2"/>
  <c r="AE417" i="2"/>
  <c r="AL417" i="2" s="1"/>
  <c r="AD417" i="2"/>
  <c r="A417" i="2"/>
  <c r="AN416" i="2"/>
  <c r="AH416" i="2"/>
  <c r="AG416" i="2"/>
  <c r="AF416" i="2"/>
  <c r="AE416" i="2"/>
  <c r="AL416" i="2" s="1"/>
  <c r="AD416" i="2"/>
  <c r="A416" i="2"/>
  <c r="AN415" i="2"/>
  <c r="AH415" i="2"/>
  <c r="AG415" i="2"/>
  <c r="AF415" i="2"/>
  <c r="AE415" i="2"/>
  <c r="AD415" i="2"/>
  <c r="A415" i="2"/>
  <c r="AN414" i="2"/>
  <c r="AH414" i="2"/>
  <c r="AG414" i="2"/>
  <c r="AF414" i="2"/>
  <c r="AE414" i="2"/>
  <c r="AL414" i="2" s="1"/>
  <c r="AD414" i="2"/>
  <c r="A414" i="2"/>
  <c r="AN413" i="2"/>
  <c r="AH413" i="2"/>
  <c r="AG413" i="2"/>
  <c r="AF413" i="2"/>
  <c r="AE413" i="2"/>
  <c r="AK413" i="2" s="1"/>
  <c r="AD413" i="2"/>
  <c r="A413" i="2"/>
  <c r="AN412" i="2"/>
  <c r="AH412" i="2"/>
  <c r="AG412" i="2"/>
  <c r="AF412" i="2"/>
  <c r="AE412" i="2"/>
  <c r="AL412" i="2" s="1"/>
  <c r="AD412" i="2"/>
  <c r="A412" i="2"/>
  <c r="AN411" i="2"/>
  <c r="AH411" i="2"/>
  <c r="AG411" i="2"/>
  <c r="AF411" i="2"/>
  <c r="AE411" i="2"/>
  <c r="AK411" i="2" s="1"/>
  <c r="AD411" i="2"/>
  <c r="A411" i="2"/>
  <c r="AN410" i="2"/>
  <c r="AH410" i="2"/>
  <c r="AG410" i="2"/>
  <c r="AF410" i="2"/>
  <c r="AE410" i="2"/>
  <c r="AL410" i="2" s="1"/>
  <c r="AD410" i="2"/>
  <c r="A410" i="2"/>
  <c r="AN409" i="2"/>
  <c r="AL409" i="2"/>
  <c r="AH409" i="2"/>
  <c r="AG409" i="2"/>
  <c r="AF409" i="2"/>
  <c r="AE409" i="2"/>
  <c r="AJ409" i="2" s="1"/>
  <c r="AD409" i="2"/>
  <c r="A409" i="2"/>
  <c r="AN408" i="2"/>
  <c r="AH408" i="2"/>
  <c r="AG408" i="2"/>
  <c r="AF408" i="2"/>
  <c r="AE408" i="2"/>
  <c r="AD408" i="2"/>
  <c r="A408" i="2"/>
  <c r="AN407" i="2"/>
  <c r="AH407" i="2"/>
  <c r="AG407" i="2"/>
  <c r="AF407" i="2"/>
  <c r="AE407" i="2"/>
  <c r="AL407" i="2" s="1"/>
  <c r="AD407" i="2"/>
  <c r="A407" i="2"/>
  <c r="AN406" i="2"/>
  <c r="AH406" i="2"/>
  <c r="AG406" i="2"/>
  <c r="AF406" i="2"/>
  <c r="AE406" i="2"/>
  <c r="AD406" i="2"/>
  <c r="A406" i="2"/>
  <c r="AN405" i="2"/>
  <c r="AH405" i="2"/>
  <c r="AG405" i="2"/>
  <c r="AF405" i="2"/>
  <c r="AE405" i="2"/>
  <c r="AL405" i="2" s="1"/>
  <c r="AD405" i="2"/>
  <c r="A405" i="2"/>
  <c r="AN404" i="2"/>
  <c r="AH404" i="2"/>
  <c r="AG404" i="2"/>
  <c r="AF404" i="2"/>
  <c r="AE404" i="2"/>
  <c r="AD404" i="2"/>
  <c r="A404" i="2"/>
  <c r="AN403" i="2"/>
  <c r="AH403" i="2"/>
  <c r="AG403" i="2"/>
  <c r="AF403" i="2"/>
  <c r="AE403" i="2"/>
  <c r="AK403" i="2" s="1"/>
  <c r="AD403" i="2"/>
  <c r="A403" i="2"/>
  <c r="AN402" i="2"/>
  <c r="AH402" i="2"/>
  <c r="AG402" i="2"/>
  <c r="AF402" i="2"/>
  <c r="AE402" i="2"/>
  <c r="AJ402" i="2" s="1"/>
  <c r="AD402" i="2"/>
  <c r="A402" i="2"/>
  <c r="AN401" i="2"/>
  <c r="AH401" i="2"/>
  <c r="AG401" i="2"/>
  <c r="AF401" i="2"/>
  <c r="AE401" i="2"/>
  <c r="AL401" i="2" s="1"/>
  <c r="AD401" i="2"/>
  <c r="A401" i="2"/>
  <c r="AN400" i="2"/>
  <c r="AH400" i="2"/>
  <c r="AG400" i="2"/>
  <c r="AF400" i="2"/>
  <c r="AE400" i="2"/>
  <c r="AL400" i="2" s="1"/>
  <c r="AD400" i="2"/>
  <c r="A400" i="2"/>
  <c r="AN399" i="2"/>
  <c r="AH399" i="2"/>
  <c r="AG399" i="2"/>
  <c r="AF399" i="2"/>
  <c r="AE399" i="2"/>
  <c r="AD399" i="2"/>
  <c r="A399" i="2"/>
  <c r="AN398" i="2"/>
  <c r="AH398" i="2"/>
  <c r="AG398" i="2"/>
  <c r="AF398" i="2"/>
  <c r="AE398" i="2"/>
  <c r="AL398" i="2" s="1"/>
  <c r="AD398" i="2"/>
  <c r="A398" i="2"/>
  <c r="AN397" i="2"/>
  <c r="AH397" i="2"/>
  <c r="AG397" i="2"/>
  <c r="AF397" i="2"/>
  <c r="AE397" i="2"/>
  <c r="AK397" i="2" s="1"/>
  <c r="AD397" i="2"/>
  <c r="A397" i="2"/>
  <c r="AN396" i="2"/>
  <c r="AH396" i="2"/>
  <c r="AG396" i="2"/>
  <c r="AF396" i="2"/>
  <c r="AE396" i="2"/>
  <c r="AL396" i="2" s="1"/>
  <c r="AD396" i="2"/>
  <c r="A396" i="2"/>
  <c r="AN395" i="2"/>
  <c r="AH395" i="2"/>
  <c r="AG395" i="2"/>
  <c r="AF395" i="2"/>
  <c r="AE395" i="2"/>
  <c r="AK395" i="2" s="1"/>
  <c r="AD395" i="2"/>
  <c r="A395" i="2"/>
  <c r="AN394" i="2"/>
  <c r="AH394" i="2"/>
  <c r="AG394" i="2"/>
  <c r="AF394" i="2"/>
  <c r="AE394" i="2"/>
  <c r="AL394" i="2" s="1"/>
  <c r="AD394" i="2"/>
  <c r="A394" i="2"/>
  <c r="AN393" i="2"/>
  <c r="AK393" i="2"/>
  <c r="AH393" i="2"/>
  <c r="AG393" i="2"/>
  <c r="AF393" i="2"/>
  <c r="AE393" i="2"/>
  <c r="AL393" i="2" s="1"/>
  <c r="AD393" i="2"/>
  <c r="A393" i="2"/>
  <c r="AN392" i="2"/>
  <c r="AH392" i="2"/>
  <c r="AG392" i="2"/>
  <c r="AF392" i="2"/>
  <c r="AE392" i="2"/>
  <c r="AD392" i="2"/>
  <c r="A392" i="2"/>
  <c r="AN391" i="2"/>
  <c r="AH391" i="2"/>
  <c r="AG391" i="2"/>
  <c r="AF391" i="2"/>
  <c r="AE391" i="2"/>
  <c r="AL391" i="2" s="1"/>
  <c r="AD391" i="2"/>
  <c r="A391" i="2"/>
  <c r="AN390" i="2"/>
  <c r="AH390" i="2"/>
  <c r="AG390" i="2"/>
  <c r="AF390" i="2"/>
  <c r="AE390" i="2"/>
  <c r="AK390" i="2" s="1"/>
  <c r="AD390" i="2"/>
  <c r="A390" i="2"/>
  <c r="AN389" i="2"/>
  <c r="AH389" i="2"/>
  <c r="AG389" i="2"/>
  <c r="AF389" i="2"/>
  <c r="AE389" i="2"/>
  <c r="AL389" i="2" s="1"/>
  <c r="AD389" i="2"/>
  <c r="A389" i="2"/>
  <c r="AN388" i="2"/>
  <c r="AH388" i="2"/>
  <c r="AG388" i="2"/>
  <c r="AF388" i="2"/>
  <c r="AE388" i="2"/>
  <c r="AD388" i="2"/>
  <c r="A388" i="2"/>
  <c r="AN387" i="2"/>
  <c r="AH387" i="2"/>
  <c r="AG387" i="2"/>
  <c r="AF387" i="2"/>
  <c r="AE387" i="2"/>
  <c r="AD387" i="2"/>
  <c r="A387" i="2"/>
  <c r="AN386" i="2"/>
  <c r="AH386" i="2"/>
  <c r="AG386" i="2"/>
  <c r="AF386" i="2"/>
  <c r="AE386" i="2"/>
  <c r="AD386" i="2"/>
  <c r="A386" i="2"/>
  <c r="AN385" i="2"/>
  <c r="AH385" i="2"/>
  <c r="AG385" i="2"/>
  <c r="AF385" i="2"/>
  <c r="AE385" i="2"/>
  <c r="AL385" i="2" s="1"/>
  <c r="AD385" i="2"/>
  <c r="A385" i="2"/>
  <c r="AN384" i="2"/>
  <c r="AH384" i="2"/>
  <c r="AG384" i="2"/>
  <c r="AF384" i="2"/>
  <c r="AE384" i="2"/>
  <c r="AD384" i="2"/>
  <c r="A384" i="2"/>
  <c r="AN383" i="2"/>
  <c r="AH383" i="2"/>
  <c r="AG383" i="2"/>
  <c r="AF383" i="2"/>
  <c r="AE383" i="2"/>
  <c r="AD383" i="2"/>
  <c r="A383" i="2"/>
  <c r="AN382" i="2"/>
  <c r="AH382" i="2"/>
  <c r="AG382" i="2"/>
  <c r="AF382" i="2"/>
  <c r="AE382" i="2"/>
  <c r="AL382" i="2" s="1"/>
  <c r="AD382" i="2"/>
  <c r="A382" i="2"/>
  <c r="AN381" i="2"/>
  <c r="AH381" i="2"/>
  <c r="AG381" i="2"/>
  <c r="AF381" i="2"/>
  <c r="AE381" i="2"/>
  <c r="AJ381" i="2" s="1"/>
  <c r="AD381" i="2"/>
  <c r="A381" i="2"/>
  <c r="AN380" i="2"/>
  <c r="AH380" i="2"/>
  <c r="AG380" i="2"/>
  <c r="AF380" i="2"/>
  <c r="AE380" i="2"/>
  <c r="AL380" i="2" s="1"/>
  <c r="AD380" i="2"/>
  <c r="A380" i="2"/>
  <c r="AN379" i="2"/>
  <c r="AH379" i="2"/>
  <c r="AG379" i="2"/>
  <c r="AF379" i="2"/>
  <c r="AE379" i="2"/>
  <c r="AK379" i="2" s="1"/>
  <c r="AD379" i="2"/>
  <c r="A379" i="2"/>
  <c r="AN378" i="2"/>
  <c r="AH378" i="2"/>
  <c r="AG378" i="2"/>
  <c r="AF378" i="2"/>
  <c r="AE378" i="2"/>
  <c r="AL378" i="2" s="1"/>
  <c r="AD378" i="2"/>
  <c r="A378" i="2"/>
  <c r="AN377" i="2"/>
  <c r="AH377" i="2"/>
  <c r="AG377" i="2"/>
  <c r="AF377" i="2"/>
  <c r="AE377" i="2"/>
  <c r="AJ377" i="2" s="1"/>
  <c r="AD377" i="2"/>
  <c r="A377" i="2"/>
  <c r="AN376" i="2"/>
  <c r="AH376" i="2"/>
  <c r="AG376" i="2"/>
  <c r="AF376" i="2"/>
  <c r="AE376" i="2"/>
  <c r="AD376" i="2"/>
  <c r="A376" i="2"/>
  <c r="AN375" i="2"/>
  <c r="AH375" i="2"/>
  <c r="AG375" i="2"/>
  <c r="AF375" i="2"/>
  <c r="AE375" i="2"/>
  <c r="AD375" i="2"/>
  <c r="A375" i="2"/>
  <c r="AN374" i="2"/>
  <c r="AH374" i="2"/>
  <c r="AG374" i="2"/>
  <c r="AF374" i="2"/>
  <c r="AE374" i="2"/>
  <c r="AD374" i="2"/>
  <c r="A374" i="2"/>
  <c r="AN373" i="2"/>
  <c r="AH373" i="2"/>
  <c r="AG373" i="2"/>
  <c r="AF373" i="2"/>
  <c r="AE373" i="2"/>
  <c r="AD373" i="2"/>
  <c r="A373" i="2"/>
  <c r="AN372" i="2"/>
  <c r="AH372" i="2"/>
  <c r="AG372" i="2"/>
  <c r="AF372" i="2"/>
  <c r="AE372" i="2"/>
  <c r="AJ372" i="2" s="1"/>
  <c r="AD372" i="2"/>
  <c r="A372" i="2"/>
  <c r="AN371" i="2"/>
  <c r="AH371" i="2"/>
  <c r="AG371" i="2"/>
  <c r="AF371" i="2"/>
  <c r="AE371" i="2"/>
  <c r="AD371" i="2"/>
  <c r="A371" i="2"/>
  <c r="AN370" i="2"/>
  <c r="AH370" i="2"/>
  <c r="AG370" i="2"/>
  <c r="AF370" i="2"/>
  <c r="AE370" i="2"/>
  <c r="AI370" i="2" s="1"/>
  <c r="AD370" i="2"/>
  <c r="A370" i="2"/>
  <c r="AN369" i="2"/>
  <c r="AH369" i="2"/>
  <c r="AG369" i="2"/>
  <c r="AF369" i="2"/>
  <c r="AE369" i="2"/>
  <c r="AL369" i="2" s="1"/>
  <c r="AD369" i="2"/>
  <c r="A369" i="2"/>
  <c r="AN368" i="2"/>
  <c r="AH368" i="2"/>
  <c r="AG368" i="2"/>
  <c r="AF368" i="2"/>
  <c r="AE368" i="2"/>
  <c r="AJ368" i="2" s="1"/>
  <c r="AD368" i="2"/>
  <c r="A368" i="2"/>
  <c r="AN367" i="2"/>
  <c r="AH367" i="2"/>
  <c r="AG367" i="2"/>
  <c r="AF367" i="2"/>
  <c r="AE367" i="2"/>
  <c r="AJ367" i="2" s="1"/>
  <c r="AD367" i="2"/>
  <c r="A367" i="2"/>
  <c r="AN366" i="2"/>
  <c r="AH366" i="2"/>
  <c r="AG366" i="2"/>
  <c r="AF366" i="2"/>
  <c r="AE366" i="2"/>
  <c r="AD366" i="2"/>
  <c r="A366" i="2"/>
  <c r="AN365" i="2"/>
  <c r="AH365" i="2"/>
  <c r="AG365" i="2"/>
  <c r="AF365" i="2"/>
  <c r="AE365" i="2"/>
  <c r="AL365" i="2" s="1"/>
  <c r="AD365" i="2"/>
  <c r="A365" i="2"/>
  <c r="AN364" i="2"/>
  <c r="AH364" i="2"/>
  <c r="AG364" i="2"/>
  <c r="AF364" i="2"/>
  <c r="AE364" i="2"/>
  <c r="AL364" i="2" s="1"/>
  <c r="AD364" i="2"/>
  <c r="A364" i="2"/>
  <c r="AN363" i="2"/>
  <c r="AH363" i="2"/>
  <c r="AG363" i="2"/>
  <c r="AF363" i="2"/>
  <c r="AE363" i="2"/>
  <c r="AK363" i="2" s="1"/>
  <c r="AD363" i="2"/>
  <c r="A363" i="2"/>
  <c r="AN362" i="2"/>
  <c r="AH362" i="2"/>
  <c r="AG362" i="2"/>
  <c r="AF362" i="2"/>
  <c r="AE362" i="2"/>
  <c r="AD362" i="2"/>
  <c r="A362" i="2"/>
  <c r="AN361" i="2"/>
  <c r="AH361" i="2"/>
  <c r="AG361" i="2"/>
  <c r="AF361" i="2"/>
  <c r="AE361" i="2"/>
  <c r="AJ361" i="2" s="1"/>
  <c r="AD361" i="2"/>
  <c r="A361" i="2"/>
  <c r="AN360" i="2"/>
  <c r="AH360" i="2"/>
  <c r="AG360" i="2"/>
  <c r="AF360" i="2"/>
  <c r="AE360" i="2"/>
  <c r="AD360" i="2"/>
  <c r="A360" i="2"/>
  <c r="AN359" i="2"/>
  <c r="AH359" i="2"/>
  <c r="AG359" i="2"/>
  <c r="AF359" i="2"/>
  <c r="AE359" i="2"/>
  <c r="AD359" i="2"/>
  <c r="A359" i="2"/>
  <c r="AN358" i="2"/>
  <c r="AH358" i="2"/>
  <c r="AG358" i="2"/>
  <c r="AF358" i="2"/>
  <c r="AE358" i="2"/>
  <c r="AL358" i="2" s="1"/>
  <c r="AD358" i="2"/>
  <c r="A358" i="2"/>
  <c r="AN357" i="2"/>
  <c r="AH357" i="2"/>
  <c r="AG357" i="2"/>
  <c r="AF357" i="2"/>
  <c r="AE357" i="2"/>
  <c r="AD357" i="2"/>
  <c r="A357" i="2"/>
  <c r="AN356" i="2"/>
  <c r="AH356" i="2"/>
  <c r="AG356" i="2"/>
  <c r="AF356" i="2"/>
  <c r="AE356" i="2"/>
  <c r="AJ356" i="2" s="1"/>
  <c r="AD356" i="2"/>
  <c r="A356" i="2"/>
  <c r="AN355" i="2"/>
  <c r="AH355" i="2"/>
  <c r="AG355" i="2"/>
  <c r="AF355" i="2"/>
  <c r="AE355" i="2"/>
  <c r="AK355" i="2" s="1"/>
  <c r="AD355" i="2"/>
  <c r="A355" i="2"/>
  <c r="AN354" i="2"/>
  <c r="AH354" i="2"/>
  <c r="AG354" i="2"/>
  <c r="AF354" i="2"/>
  <c r="AE354" i="2"/>
  <c r="AL354" i="2" s="1"/>
  <c r="AD354" i="2"/>
  <c r="A354" i="2"/>
  <c r="AN353" i="2"/>
  <c r="AK353" i="2"/>
  <c r="AH353" i="2"/>
  <c r="AG353" i="2"/>
  <c r="AF353" i="2"/>
  <c r="AE353" i="2"/>
  <c r="AL353" i="2" s="1"/>
  <c r="AD353" i="2"/>
  <c r="A353" i="2"/>
  <c r="AN352" i="2"/>
  <c r="AH352" i="2"/>
  <c r="AG352" i="2"/>
  <c r="AF352" i="2"/>
  <c r="AE352" i="2"/>
  <c r="AL352" i="2" s="1"/>
  <c r="AD352" i="2"/>
  <c r="A352" i="2"/>
  <c r="AN351" i="2"/>
  <c r="AH351" i="2"/>
  <c r="AG351" i="2"/>
  <c r="AF351" i="2"/>
  <c r="AE351" i="2"/>
  <c r="AJ351" i="2" s="1"/>
  <c r="AD351" i="2"/>
  <c r="A351" i="2"/>
  <c r="AN350" i="2"/>
  <c r="AK350" i="2"/>
  <c r="AH350" i="2"/>
  <c r="AG350" i="2"/>
  <c r="AF350" i="2"/>
  <c r="AE350" i="2"/>
  <c r="AD350" i="2"/>
  <c r="A350" i="2"/>
  <c r="AN349" i="2"/>
  <c r="AH349" i="2"/>
  <c r="AG349" i="2"/>
  <c r="AF349" i="2"/>
  <c r="AE349" i="2"/>
  <c r="AD349" i="2"/>
  <c r="A349" i="2"/>
  <c r="AN348" i="2"/>
  <c r="AH348" i="2"/>
  <c r="AG348" i="2"/>
  <c r="AF348" i="2"/>
  <c r="AE348" i="2"/>
  <c r="AK348" i="2" s="1"/>
  <c r="AD348" i="2"/>
  <c r="A348" i="2"/>
  <c r="AN347" i="2"/>
  <c r="AK347" i="2"/>
  <c r="AH347" i="2"/>
  <c r="AG347" i="2"/>
  <c r="AF347" i="2"/>
  <c r="AE347" i="2"/>
  <c r="AJ347" i="2" s="1"/>
  <c r="AD347" i="2"/>
  <c r="A347" i="2"/>
  <c r="AN346" i="2"/>
  <c r="AK346" i="2"/>
  <c r="AH346" i="2"/>
  <c r="AG346" i="2"/>
  <c r="AF346" i="2"/>
  <c r="AE346" i="2"/>
  <c r="AL346" i="2" s="1"/>
  <c r="AD346" i="2"/>
  <c r="A346" i="2"/>
  <c r="AN345" i="2"/>
  <c r="AH345" i="2"/>
  <c r="AG345" i="2"/>
  <c r="AF345" i="2"/>
  <c r="AE345" i="2"/>
  <c r="AD345" i="2"/>
  <c r="A345" i="2"/>
  <c r="AN344" i="2"/>
  <c r="AH344" i="2"/>
  <c r="AG344" i="2"/>
  <c r="AF344" i="2"/>
  <c r="AE344" i="2"/>
  <c r="AJ344" i="2" s="1"/>
  <c r="AD344" i="2"/>
  <c r="A344" i="2"/>
  <c r="AN343" i="2"/>
  <c r="AH343" i="2"/>
  <c r="AG343" i="2"/>
  <c r="AF343" i="2"/>
  <c r="AE343" i="2"/>
  <c r="AD343" i="2"/>
  <c r="A343" i="2"/>
  <c r="AN342" i="2"/>
  <c r="AH342" i="2"/>
  <c r="AG342" i="2"/>
  <c r="AF342" i="2"/>
  <c r="AE342" i="2"/>
  <c r="AI342" i="2" s="1"/>
  <c r="AD342" i="2"/>
  <c r="A342" i="2"/>
  <c r="AN341" i="2"/>
  <c r="AH341" i="2"/>
  <c r="AG341" i="2"/>
  <c r="AF341" i="2"/>
  <c r="AE341" i="2"/>
  <c r="AD341" i="2"/>
  <c r="A341" i="2"/>
  <c r="AN340" i="2"/>
  <c r="AH340" i="2"/>
  <c r="AG340" i="2"/>
  <c r="AF340" i="2"/>
  <c r="AE340" i="2"/>
  <c r="AJ340" i="2" s="1"/>
  <c r="AD340" i="2"/>
  <c r="A340" i="2"/>
  <c r="AN339" i="2"/>
  <c r="AH339" i="2"/>
  <c r="AG339" i="2"/>
  <c r="AF339" i="2"/>
  <c r="AE339" i="2"/>
  <c r="AJ339" i="2" s="1"/>
  <c r="AD339" i="2"/>
  <c r="A339" i="2"/>
  <c r="AN338" i="2"/>
  <c r="AH338" i="2"/>
  <c r="AG338" i="2"/>
  <c r="AF338" i="2"/>
  <c r="AE338" i="2"/>
  <c r="AK338" i="2" s="1"/>
  <c r="AD338" i="2"/>
  <c r="A338" i="2"/>
  <c r="AN337" i="2"/>
  <c r="AH337" i="2"/>
  <c r="AG337" i="2"/>
  <c r="AF337" i="2"/>
  <c r="AE337" i="2"/>
  <c r="AJ337" i="2" s="1"/>
  <c r="AD337" i="2"/>
  <c r="A337" i="2"/>
  <c r="AN336" i="2"/>
  <c r="AH336" i="2"/>
  <c r="AG336" i="2"/>
  <c r="AF336" i="2"/>
  <c r="AE336" i="2"/>
  <c r="AD336" i="2"/>
  <c r="A336" i="2"/>
  <c r="AN335" i="2"/>
  <c r="AH335" i="2"/>
  <c r="AG335" i="2"/>
  <c r="AF335" i="2"/>
  <c r="AE335" i="2"/>
  <c r="AJ335" i="2" s="1"/>
  <c r="AD335" i="2"/>
  <c r="A335" i="2"/>
  <c r="AN334" i="2"/>
  <c r="AH334" i="2"/>
  <c r="AG334" i="2"/>
  <c r="AF334" i="2"/>
  <c r="AE334" i="2"/>
  <c r="AK334" i="2" s="1"/>
  <c r="AD334" i="2"/>
  <c r="A334" i="2"/>
  <c r="AN333" i="2"/>
  <c r="AH333" i="2"/>
  <c r="AG333" i="2"/>
  <c r="AF333" i="2"/>
  <c r="AE333" i="2"/>
  <c r="AL333" i="2" s="1"/>
  <c r="AD333" i="2"/>
  <c r="A333" i="2"/>
  <c r="AN332" i="2"/>
  <c r="AH332" i="2"/>
  <c r="AG332" i="2"/>
  <c r="AF332" i="2"/>
  <c r="AE332" i="2"/>
  <c r="AL332" i="2" s="1"/>
  <c r="AD332" i="2"/>
  <c r="A332" i="2"/>
  <c r="AN331" i="2"/>
  <c r="AL331" i="2"/>
  <c r="AK331" i="2"/>
  <c r="AH331" i="2"/>
  <c r="AG331" i="2"/>
  <c r="AF331" i="2"/>
  <c r="AE331" i="2"/>
  <c r="AD331" i="2"/>
  <c r="A331" i="2"/>
  <c r="AN330" i="2"/>
  <c r="AH330" i="2"/>
  <c r="AG330" i="2"/>
  <c r="AF330" i="2"/>
  <c r="AE330" i="2"/>
  <c r="AD330" i="2"/>
  <c r="A330" i="2"/>
  <c r="AN329" i="2"/>
  <c r="AH329" i="2"/>
  <c r="AG329" i="2"/>
  <c r="AF329" i="2"/>
  <c r="AE329" i="2"/>
  <c r="AL329" i="2" s="1"/>
  <c r="AD329" i="2"/>
  <c r="A329" i="2"/>
  <c r="AN328" i="2"/>
  <c r="AH328" i="2"/>
  <c r="AG328" i="2"/>
  <c r="AF328" i="2"/>
  <c r="AE328" i="2"/>
  <c r="AK328" i="2" s="1"/>
  <c r="AD328" i="2"/>
  <c r="A328" i="2"/>
  <c r="AN327" i="2"/>
  <c r="AH327" i="2"/>
  <c r="AG327" i="2"/>
  <c r="AF327" i="2"/>
  <c r="AE327" i="2"/>
  <c r="AK327" i="2" s="1"/>
  <c r="AD327" i="2"/>
  <c r="A327" i="2"/>
  <c r="AN326" i="2"/>
  <c r="AH326" i="2"/>
  <c r="AG326" i="2"/>
  <c r="AF326" i="2"/>
  <c r="AE326" i="2"/>
  <c r="AK326" i="2" s="1"/>
  <c r="AD326" i="2"/>
  <c r="A326" i="2"/>
  <c r="AN325" i="2"/>
  <c r="AH325" i="2"/>
  <c r="AG325" i="2"/>
  <c r="AF325" i="2"/>
  <c r="AE325" i="2"/>
  <c r="AJ325" i="2" s="1"/>
  <c r="AD325" i="2"/>
  <c r="A325" i="2"/>
  <c r="AN324" i="2"/>
  <c r="AK324" i="2"/>
  <c r="AJ324" i="2"/>
  <c r="AH324" i="2"/>
  <c r="AG324" i="2"/>
  <c r="AF324" i="2"/>
  <c r="AE324" i="2"/>
  <c r="AD324" i="2"/>
  <c r="A324" i="2"/>
  <c r="AN323" i="2"/>
  <c r="AH323" i="2"/>
  <c r="AG323" i="2"/>
  <c r="AF323" i="2"/>
  <c r="AE323" i="2"/>
  <c r="AD323" i="2"/>
  <c r="A323" i="2"/>
  <c r="AN322" i="2"/>
  <c r="AH322" i="2"/>
  <c r="AG322" i="2"/>
  <c r="AF322" i="2"/>
  <c r="AE322" i="2"/>
  <c r="AK322" i="2" s="1"/>
  <c r="AD322" i="2"/>
  <c r="A322" i="2"/>
  <c r="AN321" i="2"/>
  <c r="AH321" i="2"/>
  <c r="AG321" i="2"/>
  <c r="AF321" i="2"/>
  <c r="AE321" i="2"/>
  <c r="AD321" i="2"/>
  <c r="A321" i="2"/>
  <c r="AN320" i="2"/>
  <c r="AH320" i="2"/>
  <c r="AG320" i="2"/>
  <c r="AF320" i="2"/>
  <c r="AE320" i="2"/>
  <c r="AD320" i="2"/>
  <c r="A320" i="2"/>
  <c r="AN319" i="2"/>
  <c r="AH319" i="2"/>
  <c r="AG319" i="2"/>
  <c r="AF319" i="2"/>
  <c r="AE319" i="2"/>
  <c r="AK319" i="2" s="1"/>
  <c r="AD319" i="2"/>
  <c r="A319" i="2"/>
  <c r="AN318" i="2"/>
  <c r="AH318" i="2"/>
  <c r="AG318" i="2"/>
  <c r="AF318" i="2"/>
  <c r="AE318" i="2"/>
  <c r="AI318" i="2" s="1"/>
  <c r="AD318" i="2"/>
  <c r="A318" i="2"/>
  <c r="AN317" i="2"/>
  <c r="AH317" i="2"/>
  <c r="AG317" i="2"/>
  <c r="AF317" i="2"/>
  <c r="AE317" i="2"/>
  <c r="AK317" i="2" s="1"/>
  <c r="AD317" i="2"/>
  <c r="A317" i="2"/>
  <c r="AN316" i="2"/>
  <c r="AH316" i="2"/>
  <c r="AG316" i="2"/>
  <c r="AF316" i="2"/>
  <c r="AE316" i="2"/>
  <c r="AD316" i="2"/>
  <c r="A316" i="2"/>
  <c r="AN315" i="2"/>
  <c r="AH315" i="2"/>
  <c r="AG315" i="2"/>
  <c r="AF315" i="2"/>
  <c r="AE315" i="2"/>
  <c r="AJ315" i="2" s="1"/>
  <c r="AD315" i="2"/>
  <c r="A315" i="2"/>
  <c r="AN314" i="2"/>
  <c r="AH314" i="2"/>
  <c r="AG314" i="2"/>
  <c r="AF314" i="2"/>
  <c r="AE314" i="2"/>
  <c r="AJ314" i="2" s="1"/>
  <c r="AD314" i="2"/>
  <c r="A314" i="2"/>
  <c r="AN313" i="2"/>
  <c r="AH313" i="2"/>
  <c r="AG313" i="2"/>
  <c r="AF313" i="2"/>
  <c r="AE313" i="2"/>
  <c r="AD313" i="2"/>
  <c r="A313" i="2"/>
  <c r="AN312" i="2"/>
  <c r="AH312" i="2"/>
  <c r="AG312" i="2"/>
  <c r="AF312" i="2"/>
  <c r="AE312" i="2"/>
  <c r="AK312" i="2" s="1"/>
  <c r="AD312" i="2"/>
  <c r="A312" i="2"/>
  <c r="AN311" i="2"/>
  <c r="AH311" i="2"/>
  <c r="AG311" i="2"/>
  <c r="AF311" i="2"/>
  <c r="AE311" i="2"/>
  <c r="AD311" i="2"/>
  <c r="A311" i="2"/>
  <c r="AN310" i="2"/>
  <c r="AH310" i="2"/>
  <c r="AG310" i="2"/>
  <c r="AF310" i="2"/>
  <c r="AE310" i="2"/>
  <c r="AJ310" i="2" s="1"/>
  <c r="AD310" i="2"/>
  <c r="A310" i="2"/>
  <c r="AN309" i="2"/>
  <c r="AH309" i="2"/>
  <c r="AG309" i="2"/>
  <c r="AF309" i="2"/>
  <c r="AE309" i="2"/>
  <c r="AD309" i="2"/>
  <c r="A309" i="2"/>
  <c r="AN308" i="2"/>
  <c r="AH308" i="2"/>
  <c r="AG308" i="2"/>
  <c r="AF308" i="2"/>
  <c r="AE308" i="2"/>
  <c r="AD308" i="2"/>
  <c r="A308" i="2"/>
  <c r="AN307" i="2"/>
  <c r="AH307" i="2"/>
  <c r="AG307" i="2"/>
  <c r="AF307" i="2"/>
  <c r="AE307" i="2"/>
  <c r="AD307" i="2"/>
  <c r="A307" i="2"/>
  <c r="AN306" i="2"/>
  <c r="AH306" i="2"/>
  <c r="AG306" i="2"/>
  <c r="AF306" i="2"/>
  <c r="AE306" i="2"/>
  <c r="AD306" i="2"/>
  <c r="A306" i="2"/>
  <c r="AN305" i="2"/>
  <c r="AH305" i="2"/>
  <c r="AG305" i="2"/>
  <c r="AF305" i="2"/>
  <c r="AE305" i="2"/>
  <c r="AD305" i="2"/>
  <c r="A305" i="2"/>
  <c r="AN304" i="2"/>
  <c r="AH304" i="2"/>
  <c r="AG304" i="2"/>
  <c r="AF304" i="2"/>
  <c r="AE304" i="2"/>
  <c r="AD304" i="2"/>
  <c r="A304" i="2"/>
  <c r="AN303" i="2"/>
  <c r="AH303" i="2"/>
  <c r="AG303" i="2"/>
  <c r="AF303" i="2"/>
  <c r="AE303" i="2"/>
  <c r="AJ303" i="2" s="1"/>
  <c r="AD303" i="2"/>
  <c r="A303" i="2"/>
  <c r="AN302" i="2"/>
  <c r="AH302" i="2"/>
  <c r="AG302" i="2"/>
  <c r="AF302" i="2"/>
  <c r="AE302" i="2"/>
  <c r="AK302" i="2" s="1"/>
  <c r="AD302" i="2"/>
  <c r="A302" i="2"/>
  <c r="AN301" i="2"/>
  <c r="AH301" i="2"/>
  <c r="AG301" i="2"/>
  <c r="AF301" i="2"/>
  <c r="AE301" i="2"/>
  <c r="AJ301" i="2" s="1"/>
  <c r="AD301" i="2"/>
  <c r="A301" i="2"/>
  <c r="AN300" i="2"/>
  <c r="AH300" i="2"/>
  <c r="AG300" i="2"/>
  <c r="AF300" i="2"/>
  <c r="AE300" i="2"/>
  <c r="AK300" i="2" s="1"/>
  <c r="AD300" i="2"/>
  <c r="A300" i="2"/>
  <c r="AN299" i="2"/>
  <c r="AH299" i="2"/>
  <c r="AG299" i="2"/>
  <c r="AF299" i="2"/>
  <c r="AE299" i="2"/>
  <c r="AK299" i="2" s="1"/>
  <c r="AD299" i="2"/>
  <c r="A299" i="2"/>
  <c r="AN298" i="2"/>
  <c r="AH298" i="2"/>
  <c r="AG298" i="2"/>
  <c r="AF298" i="2"/>
  <c r="AE298" i="2"/>
  <c r="AL298" i="2" s="1"/>
  <c r="AD298" i="2"/>
  <c r="A298" i="2"/>
  <c r="AN297" i="2"/>
  <c r="AH297" i="2"/>
  <c r="AG297" i="2"/>
  <c r="AF297" i="2"/>
  <c r="AE297" i="2"/>
  <c r="AD297" i="2"/>
  <c r="A297" i="2"/>
  <c r="AN296" i="2"/>
  <c r="AH296" i="2"/>
  <c r="AG296" i="2"/>
  <c r="AF296" i="2"/>
  <c r="AE296" i="2"/>
  <c r="AK296" i="2" s="1"/>
  <c r="AD296" i="2"/>
  <c r="A296" i="2"/>
  <c r="AN295" i="2"/>
  <c r="AH295" i="2"/>
  <c r="AG295" i="2"/>
  <c r="AF295" i="2"/>
  <c r="AE295" i="2"/>
  <c r="AL295" i="2" s="1"/>
  <c r="AD295" i="2"/>
  <c r="A295" i="2"/>
  <c r="AN294" i="2"/>
  <c r="AH294" i="2"/>
  <c r="AG294" i="2"/>
  <c r="AF294" i="2"/>
  <c r="AE294" i="2"/>
  <c r="AK294" i="2" s="1"/>
  <c r="AD294" i="2"/>
  <c r="A294" i="2"/>
  <c r="AN293" i="2"/>
  <c r="AH293" i="2"/>
  <c r="AG293" i="2"/>
  <c r="AF293" i="2"/>
  <c r="AE293" i="2"/>
  <c r="AJ293" i="2" s="1"/>
  <c r="AD293" i="2"/>
  <c r="A293" i="2"/>
  <c r="AN292" i="2"/>
  <c r="AH292" i="2"/>
  <c r="AG292" i="2"/>
  <c r="AF292" i="2"/>
  <c r="AE292" i="2"/>
  <c r="AL292" i="2" s="1"/>
  <c r="AD292" i="2"/>
  <c r="A292" i="2"/>
  <c r="AN291" i="2"/>
  <c r="AH291" i="2"/>
  <c r="AG291" i="2"/>
  <c r="AF291" i="2"/>
  <c r="AE291" i="2"/>
  <c r="AD291" i="2"/>
  <c r="A291" i="2"/>
  <c r="AN290" i="2"/>
  <c r="AH290" i="2"/>
  <c r="AG290" i="2"/>
  <c r="AF290" i="2"/>
  <c r="AE290" i="2"/>
  <c r="AD290" i="2"/>
  <c r="A290" i="2"/>
  <c r="AN289" i="2"/>
  <c r="AH289" i="2"/>
  <c r="AG289" i="2"/>
  <c r="AF289" i="2"/>
  <c r="AE289" i="2"/>
  <c r="AD289" i="2"/>
  <c r="A289" i="2"/>
  <c r="AN288" i="2"/>
  <c r="AH288" i="2"/>
  <c r="AG288" i="2"/>
  <c r="AF288" i="2"/>
  <c r="AE288" i="2"/>
  <c r="AI288" i="2" s="1"/>
  <c r="AD288" i="2"/>
  <c r="A288" i="2"/>
  <c r="AN287" i="2"/>
  <c r="AH287" i="2"/>
  <c r="AG287" i="2"/>
  <c r="AF287" i="2"/>
  <c r="AE287" i="2"/>
  <c r="AJ287" i="2" s="1"/>
  <c r="AD287" i="2"/>
  <c r="A287" i="2"/>
  <c r="AN286" i="2"/>
  <c r="AH286" i="2"/>
  <c r="AG286" i="2"/>
  <c r="AF286" i="2"/>
  <c r="AE286" i="2"/>
  <c r="AI286" i="2" s="1"/>
  <c r="AD286" i="2"/>
  <c r="A286" i="2"/>
  <c r="AN285" i="2"/>
  <c r="AH285" i="2"/>
  <c r="AG285" i="2"/>
  <c r="AF285" i="2"/>
  <c r="AE285" i="2"/>
  <c r="AI285" i="2" s="1"/>
  <c r="AD285" i="2"/>
  <c r="A285" i="2"/>
  <c r="AN284" i="2"/>
  <c r="AH284" i="2"/>
  <c r="AG284" i="2"/>
  <c r="AF284" i="2"/>
  <c r="AE284" i="2"/>
  <c r="AK284" i="2" s="1"/>
  <c r="AD284" i="2"/>
  <c r="A284" i="2"/>
  <c r="AN283" i="2"/>
  <c r="AH283" i="2"/>
  <c r="AG283" i="2"/>
  <c r="AF283" i="2"/>
  <c r="AE283" i="2"/>
  <c r="AL283" i="2" s="1"/>
  <c r="AD283" i="2"/>
  <c r="A283" i="2"/>
  <c r="AN282" i="2"/>
  <c r="AH282" i="2"/>
  <c r="AG282" i="2"/>
  <c r="AF282" i="2"/>
  <c r="AE282" i="2"/>
  <c r="AK282" i="2" s="1"/>
  <c r="AD282" i="2"/>
  <c r="A282" i="2"/>
  <c r="AN281" i="2"/>
  <c r="AH281" i="2"/>
  <c r="AG281" i="2"/>
  <c r="AF281" i="2"/>
  <c r="AE281" i="2"/>
  <c r="AD281" i="2"/>
  <c r="A281" i="2"/>
  <c r="AN280" i="2"/>
  <c r="AH280" i="2"/>
  <c r="AG280" i="2"/>
  <c r="AF280" i="2"/>
  <c r="AE280" i="2"/>
  <c r="AI280" i="2" s="1"/>
  <c r="AD280" i="2"/>
  <c r="A280" i="2"/>
  <c r="AN279" i="2"/>
  <c r="AH279" i="2"/>
  <c r="AG279" i="2"/>
  <c r="AF279" i="2"/>
  <c r="AE279" i="2"/>
  <c r="AI279" i="2" s="1"/>
  <c r="AD279" i="2"/>
  <c r="A279" i="2"/>
  <c r="AN278" i="2"/>
  <c r="AH278" i="2"/>
  <c r="AG278" i="2"/>
  <c r="AF278" i="2"/>
  <c r="AE278" i="2"/>
  <c r="AD278" i="2"/>
  <c r="A278" i="2"/>
  <c r="AN277" i="2"/>
  <c r="AH277" i="2"/>
  <c r="AG277" i="2"/>
  <c r="AF277" i="2"/>
  <c r="AE277" i="2"/>
  <c r="AK277" i="2" s="1"/>
  <c r="AD277" i="2"/>
  <c r="A277" i="2"/>
  <c r="AN276" i="2"/>
  <c r="AH276" i="2"/>
  <c r="AG276" i="2"/>
  <c r="AF276" i="2"/>
  <c r="AE276" i="2"/>
  <c r="AD276" i="2"/>
  <c r="A276" i="2"/>
  <c r="AN275" i="2"/>
  <c r="AH275" i="2"/>
  <c r="AG275" i="2"/>
  <c r="AF275" i="2"/>
  <c r="AE275" i="2"/>
  <c r="AL275" i="2" s="1"/>
  <c r="AD275" i="2"/>
  <c r="A275" i="2"/>
  <c r="AN274" i="2"/>
  <c r="AH274" i="2"/>
  <c r="AG274" i="2"/>
  <c r="AF274" i="2"/>
  <c r="AE274" i="2"/>
  <c r="AL274" i="2" s="1"/>
  <c r="AD274" i="2"/>
  <c r="A274" i="2"/>
  <c r="AN273" i="2"/>
  <c r="AH273" i="2"/>
  <c r="AG273" i="2"/>
  <c r="AF273" i="2"/>
  <c r="AE273" i="2"/>
  <c r="AJ273" i="2" s="1"/>
  <c r="AD273" i="2"/>
  <c r="A273" i="2"/>
  <c r="AN272" i="2"/>
  <c r="AH272" i="2"/>
  <c r="AG272" i="2"/>
  <c r="AF272" i="2"/>
  <c r="AE272" i="2"/>
  <c r="AD272" i="2"/>
  <c r="A272" i="2"/>
  <c r="AN271" i="2"/>
  <c r="AH271" i="2"/>
  <c r="AG271" i="2"/>
  <c r="AF271" i="2"/>
  <c r="AE271" i="2"/>
  <c r="AD271" i="2"/>
  <c r="A271" i="2"/>
  <c r="AN270" i="2"/>
  <c r="AH270" i="2"/>
  <c r="AG270" i="2"/>
  <c r="AF270" i="2"/>
  <c r="AE270" i="2"/>
  <c r="AK270" i="2" s="1"/>
  <c r="AD270" i="2"/>
  <c r="A270" i="2"/>
  <c r="AN269" i="2"/>
  <c r="AH269" i="2"/>
  <c r="AG269" i="2"/>
  <c r="AF269" i="2"/>
  <c r="AE269" i="2"/>
  <c r="AK269" i="2" s="1"/>
  <c r="AD269" i="2"/>
  <c r="A269" i="2"/>
  <c r="AN268" i="2"/>
  <c r="AH268" i="2"/>
  <c r="AG268" i="2"/>
  <c r="AF268" i="2"/>
  <c r="AE268" i="2"/>
  <c r="AK268" i="2" s="1"/>
  <c r="AD268" i="2"/>
  <c r="A268" i="2"/>
  <c r="AN267" i="2"/>
  <c r="AH267" i="2"/>
  <c r="AG267" i="2"/>
  <c r="AF267" i="2"/>
  <c r="AE267" i="2"/>
  <c r="AK267" i="2" s="1"/>
  <c r="AD267" i="2"/>
  <c r="A267" i="2"/>
  <c r="AN266" i="2"/>
  <c r="AH266" i="2"/>
  <c r="AG266" i="2"/>
  <c r="AF266" i="2"/>
  <c r="AE266" i="2"/>
  <c r="AL266" i="2" s="1"/>
  <c r="AD266" i="2"/>
  <c r="A266" i="2"/>
  <c r="AN265" i="2"/>
  <c r="AH265" i="2"/>
  <c r="AG265" i="2"/>
  <c r="AF265" i="2"/>
  <c r="AE265" i="2"/>
  <c r="AK265" i="2" s="1"/>
  <c r="AD265" i="2"/>
  <c r="A265" i="2"/>
  <c r="AN264" i="2"/>
  <c r="AH264" i="2"/>
  <c r="AG264" i="2"/>
  <c r="AF264" i="2"/>
  <c r="AE264" i="2"/>
  <c r="AL264" i="2" s="1"/>
  <c r="AD264" i="2"/>
  <c r="A264" i="2"/>
  <c r="AN263" i="2"/>
  <c r="AH263" i="2"/>
  <c r="AG263" i="2"/>
  <c r="AF263" i="2"/>
  <c r="AE263" i="2"/>
  <c r="AL263" i="2" s="1"/>
  <c r="AD263" i="2"/>
  <c r="A263" i="2"/>
  <c r="AN262" i="2"/>
  <c r="AH262" i="2"/>
  <c r="AG262" i="2"/>
  <c r="AF262" i="2"/>
  <c r="AE262" i="2"/>
  <c r="AJ262" i="2" s="1"/>
  <c r="AD262" i="2"/>
  <c r="A262" i="2"/>
  <c r="AN261" i="2"/>
  <c r="AH261" i="2"/>
  <c r="AG261" i="2"/>
  <c r="AF261" i="2"/>
  <c r="AE261" i="2"/>
  <c r="AI261" i="2" s="1"/>
  <c r="AD261" i="2"/>
  <c r="A261" i="2"/>
  <c r="AN260" i="2"/>
  <c r="AH260" i="2"/>
  <c r="AG260" i="2"/>
  <c r="AF260" i="2"/>
  <c r="AE260" i="2"/>
  <c r="AK260" i="2" s="1"/>
  <c r="AD260" i="2"/>
  <c r="A260" i="2"/>
  <c r="AN259" i="2"/>
  <c r="AH259" i="2"/>
  <c r="AG259" i="2"/>
  <c r="AF259" i="2"/>
  <c r="AE259" i="2"/>
  <c r="AJ259" i="2" s="1"/>
  <c r="AD259" i="2"/>
  <c r="A259" i="2"/>
  <c r="AN258" i="2"/>
  <c r="AH258" i="2"/>
  <c r="AG258" i="2"/>
  <c r="AF258" i="2"/>
  <c r="AE258" i="2"/>
  <c r="AJ258" i="2" s="1"/>
  <c r="AD258" i="2"/>
  <c r="A258" i="2"/>
  <c r="AN257" i="2"/>
  <c r="AH257" i="2"/>
  <c r="AG257" i="2"/>
  <c r="AF257" i="2"/>
  <c r="AE257" i="2"/>
  <c r="AJ257" i="2" s="1"/>
  <c r="AD257" i="2"/>
  <c r="A257" i="2"/>
  <c r="AN256" i="2"/>
  <c r="AH256" i="2"/>
  <c r="AG256" i="2"/>
  <c r="AF256" i="2"/>
  <c r="AE256" i="2"/>
  <c r="AD256" i="2"/>
  <c r="A256" i="2"/>
  <c r="AN255" i="2"/>
  <c r="AH255" i="2"/>
  <c r="AG255" i="2"/>
  <c r="AF255" i="2"/>
  <c r="AE255" i="2"/>
  <c r="AD255" i="2"/>
  <c r="A255" i="2"/>
  <c r="AN254" i="2"/>
  <c r="AH254" i="2"/>
  <c r="AG254" i="2"/>
  <c r="AF254" i="2"/>
  <c r="AE254" i="2"/>
  <c r="AJ254" i="2" s="1"/>
  <c r="AD254" i="2"/>
  <c r="A254" i="2"/>
  <c r="AN253" i="2"/>
  <c r="AH253" i="2"/>
  <c r="AG253" i="2"/>
  <c r="AF253" i="2"/>
  <c r="AE253" i="2"/>
  <c r="AI253" i="2" s="1"/>
  <c r="AD253" i="2"/>
  <c r="A253" i="2"/>
  <c r="AN252" i="2"/>
  <c r="AH252" i="2"/>
  <c r="AG252" i="2"/>
  <c r="AF252" i="2"/>
  <c r="AE252" i="2"/>
  <c r="AD252" i="2"/>
  <c r="A252" i="2"/>
  <c r="AN251" i="2"/>
  <c r="AH251" i="2"/>
  <c r="AG251" i="2"/>
  <c r="AF251" i="2"/>
  <c r="AE251" i="2"/>
  <c r="AJ251" i="2" s="1"/>
  <c r="AD251" i="2"/>
  <c r="A251" i="2"/>
  <c r="AN250" i="2"/>
  <c r="AH250" i="2"/>
  <c r="AG250" i="2"/>
  <c r="AF250" i="2"/>
  <c r="AE250" i="2"/>
  <c r="AK250" i="2" s="1"/>
  <c r="AD250" i="2"/>
  <c r="A250" i="2"/>
  <c r="AN249" i="2"/>
  <c r="AH249" i="2"/>
  <c r="AG249" i="2"/>
  <c r="AF249" i="2"/>
  <c r="AE249" i="2"/>
  <c r="AK249" i="2" s="1"/>
  <c r="AD249" i="2"/>
  <c r="A249" i="2"/>
  <c r="AN248" i="2"/>
  <c r="AH248" i="2"/>
  <c r="AG248" i="2"/>
  <c r="AF248" i="2"/>
  <c r="AE248" i="2"/>
  <c r="AD248" i="2"/>
  <c r="A248" i="2"/>
  <c r="AN247" i="2"/>
  <c r="AH247" i="2"/>
  <c r="AG247" i="2"/>
  <c r="AF247" i="2"/>
  <c r="AE247" i="2"/>
  <c r="AK247" i="2" s="1"/>
  <c r="AD247" i="2"/>
  <c r="A247" i="2"/>
  <c r="AN246" i="2"/>
  <c r="AH246" i="2"/>
  <c r="AG246" i="2"/>
  <c r="AF246" i="2"/>
  <c r="AE246" i="2"/>
  <c r="AI246" i="2" s="1"/>
  <c r="AD246" i="2"/>
  <c r="A246" i="2"/>
  <c r="AN245" i="2"/>
  <c r="AH245" i="2"/>
  <c r="AG245" i="2"/>
  <c r="AF245" i="2"/>
  <c r="AE245" i="2"/>
  <c r="AK245" i="2" s="1"/>
  <c r="AD245" i="2"/>
  <c r="A245" i="2"/>
  <c r="AN244" i="2"/>
  <c r="AH244" i="2"/>
  <c r="AG244" i="2"/>
  <c r="AF244" i="2"/>
  <c r="AE244" i="2"/>
  <c r="AK244" i="2" s="1"/>
  <c r="AD244" i="2"/>
  <c r="A244" i="2"/>
  <c r="AN243" i="2"/>
  <c r="AH243" i="2"/>
  <c r="AG243" i="2"/>
  <c r="AF243" i="2"/>
  <c r="AE243" i="2"/>
  <c r="AL243" i="2" s="1"/>
  <c r="AD243" i="2"/>
  <c r="A243" i="2"/>
  <c r="AN242" i="2"/>
  <c r="AH242" i="2"/>
  <c r="AG242" i="2"/>
  <c r="AF242" i="2"/>
  <c r="AE242" i="2"/>
  <c r="AK242" i="2" s="1"/>
  <c r="AD242" i="2"/>
  <c r="A242" i="2"/>
  <c r="AN241" i="2"/>
  <c r="AH241" i="2"/>
  <c r="AG241" i="2"/>
  <c r="AF241" i="2"/>
  <c r="AE241" i="2"/>
  <c r="AI241" i="2" s="1"/>
  <c r="AD241" i="2"/>
  <c r="A241" i="2"/>
  <c r="AN240" i="2"/>
  <c r="AH240" i="2"/>
  <c r="AG240" i="2"/>
  <c r="AF240" i="2"/>
  <c r="AE240" i="2"/>
  <c r="AI240" i="2" s="1"/>
  <c r="AD240" i="2"/>
  <c r="A240" i="2"/>
  <c r="AN239" i="2"/>
  <c r="AH239" i="2"/>
  <c r="AG239" i="2"/>
  <c r="AF239" i="2"/>
  <c r="AE239" i="2"/>
  <c r="AI239" i="2" s="1"/>
  <c r="AD239" i="2"/>
  <c r="A239" i="2"/>
  <c r="AN238" i="2"/>
  <c r="AH238" i="2"/>
  <c r="AG238" i="2"/>
  <c r="AF238" i="2"/>
  <c r="AE238" i="2"/>
  <c r="AJ238" i="2" s="1"/>
  <c r="AD238" i="2"/>
  <c r="A238" i="2"/>
  <c r="AN237" i="2"/>
  <c r="AH237" i="2"/>
  <c r="AG237" i="2"/>
  <c r="AF237" i="2"/>
  <c r="AE237" i="2"/>
  <c r="AL237" i="2" s="1"/>
  <c r="AD237" i="2"/>
  <c r="A237" i="2"/>
  <c r="AN236" i="2"/>
  <c r="AH236" i="2"/>
  <c r="AG236" i="2"/>
  <c r="AF236" i="2"/>
  <c r="AE236" i="2"/>
  <c r="AJ236" i="2" s="1"/>
  <c r="AD236" i="2"/>
  <c r="A236" i="2"/>
  <c r="AN235" i="2"/>
  <c r="AH235" i="2"/>
  <c r="AG235" i="2"/>
  <c r="AF235" i="2"/>
  <c r="AE235" i="2"/>
  <c r="AI235" i="2" s="1"/>
  <c r="AD235" i="2"/>
  <c r="A235" i="2"/>
  <c r="AN234" i="2"/>
  <c r="AH234" i="2"/>
  <c r="AG234" i="2"/>
  <c r="AF234" i="2"/>
  <c r="AE234" i="2"/>
  <c r="AD234" i="2"/>
  <c r="A234" i="2"/>
  <c r="AN233" i="2"/>
  <c r="AH233" i="2"/>
  <c r="AG233" i="2"/>
  <c r="AF233" i="2"/>
  <c r="AE233" i="2"/>
  <c r="AD233" i="2"/>
  <c r="A233" i="2"/>
  <c r="AN232" i="2"/>
  <c r="AH232" i="2"/>
  <c r="AG232" i="2"/>
  <c r="AF232" i="2"/>
  <c r="AE232" i="2"/>
  <c r="AD232" i="2"/>
  <c r="A232" i="2"/>
  <c r="AN231" i="2"/>
  <c r="AH231" i="2"/>
  <c r="AG231" i="2"/>
  <c r="AF231" i="2"/>
  <c r="AE231" i="2"/>
  <c r="AD231" i="2"/>
  <c r="A231" i="2"/>
  <c r="AN230" i="2"/>
  <c r="AH230" i="2"/>
  <c r="AG230" i="2"/>
  <c r="AF230" i="2"/>
  <c r="AE230" i="2"/>
  <c r="AD230" i="2"/>
  <c r="A230" i="2"/>
  <c r="AN229" i="2"/>
  <c r="AH229" i="2"/>
  <c r="AG229" i="2"/>
  <c r="AF229" i="2"/>
  <c r="AE229" i="2"/>
  <c r="AD229" i="2"/>
  <c r="A229" i="2"/>
  <c r="AN228" i="2"/>
  <c r="AH228" i="2"/>
  <c r="AG228" i="2"/>
  <c r="AF228" i="2"/>
  <c r="AE228" i="2"/>
  <c r="AD228" i="2"/>
  <c r="A228" i="2"/>
  <c r="AN227" i="2"/>
  <c r="AH227" i="2"/>
  <c r="AG227" i="2"/>
  <c r="AF227" i="2"/>
  <c r="AE227" i="2"/>
  <c r="AD227" i="2"/>
  <c r="A227" i="2"/>
  <c r="AN226" i="2"/>
  <c r="AH226" i="2"/>
  <c r="AG226" i="2"/>
  <c r="AF226" i="2"/>
  <c r="AE226" i="2"/>
  <c r="AK226" i="2" s="1"/>
  <c r="AD226" i="2"/>
  <c r="A226" i="2"/>
  <c r="AN225" i="2"/>
  <c r="AH225" i="2"/>
  <c r="AG225" i="2"/>
  <c r="AF225" i="2"/>
  <c r="AE225" i="2"/>
  <c r="AJ225" i="2" s="1"/>
  <c r="AD225" i="2"/>
  <c r="A225" i="2"/>
  <c r="AN224" i="2"/>
  <c r="AH224" i="2"/>
  <c r="AG224" i="2"/>
  <c r="AF224" i="2"/>
  <c r="AE224" i="2"/>
  <c r="AJ224" i="2" s="1"/>
  <c r="AD224" i="2"/>
  <c r="A224" i="2"/>
  <c r="AN223" i="2"/>
  <c r="AH223" i="2"/>
  <c r="AG223" i="2"/>
  <c r="AF223" i="2"/>
  <c r="AE223" i="2"/>
  <c r="AD223" i="2"/>
  <c r="A223" i="2"/>
  <c r="AN222" i="2"/>
  <c r="AH222" i="2"/>
  <c r="AG222" i="2"/>
  <c r="AF222" i="2"/>
  <c r="AE222" i="2"/>
  <c r="AD222" i="2"/>
  <c r="A222" i="2"/>
  <c r="AN221" i="2"/>
  <c r="AH221" i="2"/>
  <c r="AG221" i="2"/>
  <c r="AF221" i="2"/>
  <c r="AE221" i="2"/>
  <c r="AD221" i="2"/>
  <c r="A221" i="2"/>
  <c r="AN220" i="2"/>
  <c r="AH220" i="2"/>
  <c r="AG220" i="2"/>
  <c r="AF220" i="2"/>
  <c r="AE220" i="2"/>
  <c r="AJ220" i="2" s="1"/>
  <c r="AD220" i="2"/>
  <c r="A220" i="2"/>
  <c r="AN219" i="2"/>
  <c r="AH219" i="2"/>
  <c r="AG219" i="2"/>
  <c r="AF219" i="2"/>
  <c r="AE219" i="2"/>
  <c r="AD219" i="2"/>
  <c r="A219" i="2"/>
  <c r="AN218" i="2"/>
  <c r="AH218" i="2"/>
  <c r="AG218" i="2"/>
  <c r="AF218" i="2"/>
  <c r="AE218" i="2"/>
  <c r="AD218" i="2"/>
  <c r="A218" i="2"/>
  <c r="AN217" i="2"/>
  <c r="AJ217" i="2"/>
  <c r="AH217" i="2"/>
  <c r="AG217" i="2"/>
  <c r="AF217" i="2"/>
  <c r="AE217" i="2"/>
  <c r="AK217" i="2" s="1"/>
  <c r="AD217" i="2"/>
  <c r="A217" i="2"/>
  <c r="AN216" i="2"/>
  <c r="AH216" i="2"/>
  <c r="AG216" i="2"/>
  <c r="AF216" i="2"/>
  <c r="AE216" i="2"/>
  <c r="AK216" i="2" s="1"/>
  <c r="AD216" i="2"/>
  <c r="A216" i="2"/>
  <c r="AN215" i="2"/>
  <c r="AH215" i="2"/>
  <c r="AG215" i="2"/>
  <c r="AF215" i="2"/>
  <c r="AE215" i="2"/>
  <c r="AL215" i="2" s="1"/>
  <c r="AD215" i="2"/>
  <c r="A215" i="2"/>
  <c r="AN214" i="2"/>
  <c r="AH214" i="2"/>
  <c r="AG214" i="2"/>
  <c r="AF214" i="2"/>
  <c r="AE214" i="2"/>
  <c r="AJ214" i="2" s="1"/>
  <c r="AD214" i="2"/>
  <c r="A214" i="2"/>
  <c r="AN213" i="2"/>
  <c r="AH213" i="2"/>
  <c r="AG213" i="2"/>
  <c r="AF213" i="2"/>
  <c r="AE213" i="2"/>
  <c r="AI213" i="2" s="1"/>
  <c r="AD213" i="2"/>
  <c r="A213" i="2"/>
  <c r="AN212" i="2"/>
  <c r="AH212" i="2"/>
  <c r="AG212" i="2"/>
  <c r="AF212" i="2"/>
  <c r="AE212" i="2"/>
  <c r="AD212" i="2"/>
  <c r="A212" i="2"/>
  <c r="AN211" i="2"/>
  <c r="AH211" i="2"/>
  <c r="AG211" i="2"/>
  <c r="AF211" i="2"/>
  <c r="AE211" i="2"/>
  <c r="AD211" i="2"/>
  <c r="A211" i="2"/>
  <c r="AN210" i="2"/>
  <c r="AH210" i="2"/>
  <c r="AG210" i="2"/>
  <c r="AF210" i="2"/>
  <c r="AE210" i="2"/>
  <c r="AJ210" i="2" s="1"/>
  <c r="AD210" i="2"/>
  <c r="A210" i="2"/>
  <c r="AN209" i="2"/>
  <c r="AH209" i="2"/>
  <c r="AG209" i="2"/>
  <c r="AF209" i="2"/>
  <c r="AE209" i="2"/>
  <c r="AK209" i="2" s="1"/>
  <c r="AD209" i="2"/>
  <c r="A209" i="2"/>
  <c r="AN208" i="2"/>
  <c r="AH208" i="2"/>
  <c r="AG208" i="2"/>
  <c r="AF208" i="2"/>
  <c r="AE208" i="2"/>
  <c r="AK208" i="2" s="1"/>
  <c r="AD208" i="2"/>
  <c r="A208" i="2"/>
  <c r="AN207" i="2"/>
  <c r="AH207" i="2"/>
  <c r="AG207" i="2"/>
  <c r="AF207" i="2"/>
  <c r="AE207" i="2"/>
  <c r="AJ207" i="2" s="1"/>
  <c r="AD207" i="2"/>
  <c r="A207" i="2"/>
  <c r="AN206" i="2"/>
  <c r="AH206" i="2"/>
  <c r="AG206" i="2"/>
  <c r="AF206" i="2"/>
  <c r="AE206" i="2"/>
  <c r="AI206" i="2" s="1"/>
  <c r="AD206" i="2"/>
  <c r="A206" i="2"/>
  <c r="AN205" i="2"/>
  <c r="AH205" i="2"/>
  <c r="AG205" i="2"/>
  <c r="AF205" i="2"/>
  <c r="AE205" i="2"/>
  <c r="AD205" i="2"/>
  <c r="A205" i="2"/>
  <c r="AN204" i="2"/>
  <c r="AH204" i="2"/>
  <c r="AG204" i="2"/>
  <c r="AF204" i="2"/>
  <c r="AE204" i="2"/>
  <c r="AD204" i="2"/>
  <c r="A204" i="2"/>
  <c r="AN203" i="2"/>
  <c r="AH203" i="2"/>
  <c r="AG203" i="2"/>
  <c r="AF203" i="2"/>
  <c r="AE203" i="2"/>
  <c r="AL203" i="2" s="1"/>
  <c r="AD203" i="2"/>
  <c r="A203" i="2"/>
  <c r="AN202" i="2"/>
  <c r="AH202" i="2"/>
  <c r="AG202" i="2"/>
  <c r="AF202" i="2"/>
  <c r="AE202" i="2"/>
  <c r="AL202" i="2" s="1"/>
  <c r="AD202" i="2"/>
  <c r="A202" i="2"/>
  <c r="AN201" i="2"/>
  <c r="AH201" i="2"/>
  <c r="AG201" i="2"/>
  <c r="AF201" i="2"/>
  <c r="AE201" i="2"/>
  <c r="AJ201" i="2" s="1"/>
  <c r="AD201" i="2"/>
  <c r="A201" i="2"/>
  <c r="AN200" i="2"/>
  <c r="AH200" i="2"/>
  <c r="AG200" i="2"/>
  <c r="AF200" i="2"/>
  <c r="AE200" i="2"/>
  <c r="AD200" i="2"/>
  <c r="A200" i="2"/>
  <c r="AN199" i="2"/>
  <c r="AH199" i="2"/>
  <c r="AG199" i="2"/>
  <c r="AF199" i="2"/>
  <c r="AE199" i="2"/>
  <c r="AJ199" i="2" s="1"/>
  <c r="AD199" i="2"/>
  <c r="A199" i="2"/>
  <c r="AN198" i="2"/>
  <c r="AH198" i="2"/>
  <c r="AG198" i="2"/>
  <c r="AF198" i="2"/>
  <c r="AE198" i="2"/>
  <c r="AD198" i="2"/>
  <c r="A198" i="2"/>
  <c r="AN197" i="2"/>
  <c r="AH197" i="2"/>
  <c r="AG197" i="2"/>
  <c r="AF197" i="2"/>
  <c r="AE197" i="2"/>
  <c r="AD197" i="2"/>
  <c r="A197" i="2"/>
  <c r="AN196" i="2"/>
  <c r="AH196" i="2"/>
  <c r="AG196" i="2"/>
  <c r="AF196" i="2"/>
  <c r="AE196" i="2"/>
  <c r="AI196" i="2" s="1"/>
  <c r="AD196" i="2"/>
  <c r="A196" i="2"/>
  <c r="AN195" i="2"/>
  <c r="AH195" i="2"/>
  <c r="AG195" i="2"/>
  <c r="AF195" i="2"/>
  <c r="AE195" i="2"/>
  <c r="AL195" i="2" s="1"/>
  <c r="AD195" i="2"/>
  <c r="A195" i="2"/>
  <c r="AN194" i="2"/>
  <c r="AH194" i="2"/>
  <c r="AG194" i="2"/>
  <c r="AF194" i="2"/>
  <c r="AE194" i="2"/>
  <c r="AD194" i="2"/>
  <c r="A194" i="2"/>
  <c r="AN193" i="2"/>
  <c r="AH193" i="2"/>
  <c r="AG193" i="2"/>
  <c r="AF193" i="2"/>
  <c r="AE193" i="2"/>
  <c r="AD193" i="2"/>
  <c r="A193" i="2"/>
  <c r="AN192" i="2"/>
  <c r="AH192" i="2"/>
  <c r="AG192" i="2"/>
  <c r="AF192" i="2"/>
  <c r="AE192" i="2"/>
  <c r="AI192" i="2" s="1"/>
  <c r="AD192" i="2"/>
  <c r="A192" i="2"/>
  <c r="AN191" i="2"/>
  <c r="AH191" i="2"/>
  <c r="AG191" i="2"/>
  <c r="AF191" i="2"/>
  <c r="AE191" i="2"/>
  <c r="AI191" i="2" s="1"/>
  <c r="AD191" i="2"/>
  <c r="A191" i="2"/>
  <c r="AN190" i="2"/>
  <c r="AH190" i="2"/>
  <c r="AG190" i="2"/>
  <c r="AF190" i="2"/>
  <c r="AE190" i="2"/>
  <c r="AD190" i="2"/>
  <c r="A190" i="2"/>
  <c r="AN189" i="2"/>
  <c r="AH189" i="2"/>
  <c r="AG189" i="2"/>
  <c r="AF189" i="2"/>
  <c r="AE189" i="2"/>
  <c r="AJ189" i="2" s="1"/>
  <c r="AD189" i="2"/>
  <c r="A189" i="2"/>
  <c r="AN188" i="2"/>
  <c r="AH188" i="2"/>
  <c r="AG188" i="2"/>
  <c r="AF188" i="2"/>
  <c r="AE188" i="2"/>
  <c r="AI188" i="2" s="1"/>
  <c r="AD188" i="2"/>
  <c r="A188" i="2"/>
  <c r="AN187" i="2"/>
  <c r="AH187" i="2"/>
  <c r="AG187" i="2"/>
  <c r="AF187" i="2"/>
  <c r="AE187" i="2"/>
  <c r="AI187" i="2" s="1"/>
  <c r="AD187" i="2"/>
  <c r="A187" i="2"/>
  <c r="AN186" i="2"/>
  <c r="AH186" i="2"/>
  <c r="AG186" i="2"/>
  <c r="AF186" i="2"/>
  <c r="AE186" i="2"/>
  <c r="AL186" i="2" s="1"/>
  <c r="AD186" i="2"/>
  <c r="A186" i="2"/>
  <c r="AN185" i="2"/>
  <c r="AH185" i="2"/>
  <c r="AG185" i="2"/>
  <c r="AF185" i="2"/>
  <c r="AE185" i="2"/>
  <c r="AK185" i="2" s="1"/>
  <c r="AD185" i="2"/>
  <c r="A185" i="2"/>
  <c r="AN184" i="2"/>
  <c r="AH184" i="2"/>
  <c r="AG184" i="2"/>
  <c r="AF184" i="2"/>
  <c r="AE184" i="2"/>
  <c r="AJ184" i="2" s="1"/>
  <c r="AD184" i="2"/>
  <c r="A184" i="2"/>
  <c r="AN183" i="2"/>
  <c r="AH183" i="2"/>
  <c r="AG183" i="2"/>
  <c r="AF183" i="2"/>
  <c r="AE183" i="2"/>
  <c r="AJ183" i="2" s="1"/>
  <c r="AD183" i="2"/>
  <c r="A183" i="2"/>
  <c r="AN182" i="2"/>
  <c r="AH182" i="2"/>
  <c r="AG182" i="2"/>
  <c r="AF182" i="2"/>
  <c r="AE182" i="2"/>
  <c r="AD182" i="2"/>
  <c r="A182" i="2"/>
  <c r="AN181" i="2"/>
  <c r="AI181" i="2"/>
  <c r="AH181" i="2"/>
  <c r="AG181" i="2"/>
  <c r="AF181" i="2"/>
  <c r="AE181" i="2"/>
  <c r="AJ181" i="2" s="1"/>
  <c r="AD181" i="2"/>
  <c r="A181" i="2"/>
  <c r="AN180" i="2"/>
  <c r="AH180" i="2"/>
  <c r="AG180" i="2"/>
  <c r="AF180" i="2"/>
  <c r="AE180" i="2"/>
  <c r="AI180" i="2" s="1"/>
  <c r="AD180" i="2"/>
  <c r="A180" i="2"/>
  <c r="AN179" i="2"/>
  <c r="AH179" i="2"/>
  <c r="AG179" i="2"/>
  <c r="AF179" i="2"/>
  <c r="AE179" i="2"/>
  <c r="AI179" i="2" s="1"/>
  <c r="AD179" i="2"/>
  <c r="A179" i="2"/>
  <c r="AN178" i="2"/>
  <c r="AH178" i="2"/>
  <c r="AG178" i="2"/>
  <c r="AF178" i="2"/>
  <c r="AE178" i="2"/>
  <c r="AL178" i="2" s="1"/>
  <c r="AD178" i="2"/>
  <c r="A178" i="2"/>
  <c r="AN177" i="2"/>
  <c r="AH177" i="2"/>
  <c r="AG177" i="2"/>
  <c r="AF177" i="2"/>
  <c r="AE177" i="2"/>
  <c r="AL177" i="2" s="1"/>
  <c r="AD177" i="2"/>
  <c r="A177" i="2"/>
  <c r="AN176" i="2"/>
  <c r="AH176" i="2"/>
  <c r="AG176" i="2"/>
  <c r="AF176" i="2"/>
  <c r="AE176" i="2"/>
  <c r="AJ176" i="2" s="1"/>
  <c r="AD176" i="2"/>
  <c r="A176" i="2"/>
  <c r="AN175" i="2"/>
  <c r="AH175" i="2"/>
  <c r="AG175" i="2"/>
  <c r="AF175" i="2"/>
  <c r="AE175" i="2"/>
  <c r="AI175" i="2" s="1"/>
  <c r="AD175" i="2"/>
  <c r="A175" i="2"/>
  <c r="AN174" i="2"/>
  <c r="AH174" i="2"/>
  <c r="AG174" i="2"/>
  <c r="AF174" i="2"/>
  <c r="AE174" i="2"/>
  <c r="AJ174" i="2" s="1"/>
  <c r="AD174" i="2"/>
  <c r="A174" i="2"/>
  <c r="AN173" i="2"/>
  <c r="AH173" i="2"/>
  <c r="AG173" i="2"/>
  <c r="AF173" i="2"/>
  <c r="AE173" i="2"/>
  <c r="AI173" i="2" s="1"/>
  <c r="AD173" i="2"/>
  <c r="A173" i="2"/>
  <c r="AN172" i="2"/>
  <c r="AH172" i="2"/>
  <c r="AG172" i="2"/>
  <c r="AF172" i="2"/>
  <c r="AE172" i="2"/>
  <c r="AI172" i="2" s="1"/>
  <c r="AD172" i="2"/>
  <c r="A172" i="2"/>
  <c r="AN171" i="2"/>
  <c r="AH171" i="2"/>
  <c r="AG171" i="2"/>
  <c r="AF171" i="2"/>
  <c r="AE171" i="2"/>
  <c r="AD171" i="2"/>
  <c r="A171" i="2"/>
  <c r="AN170" i="2"/>
  <c r="AH170" i="2"/>
  <c r="AG170" i="2"/>
  <c r="AF170" i="2"/>
  <c r="AE170" i="2"/>
  <c r="AL170" i="2" s="1"/>
  <c r="AD170" i="2"/>
  <c r="A170" i="2"/>
  <c r="AN169" i="2"/>
  <c r="AH169" i="2"/>
  <c r="AG169" i="2"/>
  <c r="AF169" i="2"/>
  <c r="AE169" i="2"/>
  <c r="AJ169" i="2" s="1"/>
  <c r="AD169" i="2"/>
  <c r="A169" i="2"/>
  <c r="AN168" i="2"/>
  <c r="AH168" i="2"/>
  <c r="AG168" i="2"/>
  <c r="AF168" i="2"/>
  <c r="AE168" i="2"/>
  <c r="AK168" i="2" s="1"/>
  <c r="AD168" i="2"/>
  <c r="A168" i="2"/>
  <c r="AN167" i="2"/>
  <c r="AH167" i="2"/>
  <c r="AG167" i="2"/>
  <c r="AF167" i="2"/>
  <c r="AE167" i="2"/>
  <c r="AK167" i="2" s="1"/>
  <c r="AD167" i="2"/>
  <c r="A167" i="2"/>
  <c r="AN166" i="2"/>
  <c r="AH166" i="2"/>
  <c r="AG166" i="2"/>
  <c r="AF166" i="2"/>
  <c r="AE166" i="2"/>
  <c r="AJ166" i="2" s="1"/>
  <c r="AD166" i="2"/>
  <c r="A166" i="2"/>
  <c r="AN165" i="2"/>
  <c r="AH165" i="2"/>
  <c r="AG165" i="2"/>
  <c r="AF165" i="2"/>
  <c r="AE165" i="2"/>
  <c r="AI165" i="2" s="1"/>
  <c r="AD165" i="2"/>
  <c r="A165" i="2"/>
  <c r="AN164" i="2"/>
  <c r="AH164" i="2"/>
  <c r="AG164" i="2"/>
  <c r="AF164" i="2"/>
  <c r="AE164" i="2"/>
  <c r="AD164" i="2"/>
  <c r="A164" i="2"/>
  <c r="AN163" i="2"/>
  <c r="AH163" i="2"/>
  <c r="AG163" i="2"/>
  <c r="AF163" i="2"/>
  <c r="AE163" i="2"/>
  <c r="AD163" i="2"/>
  <c r="A163" i="2"/>
  <c r="AN162" i="2"/>
  <c r="AI162" i="2"/>
  <c r="AH162" i="2"/>
  <c r="AG162" i="2"/>
  <c r="AF162" i="2"/>
  <c r="AE162" i="2"/>
  <c r="AJ162" i="2" s="1"/>
  <c r="AD162" i="2"/>
  <c r="A162" i="2"/>
  <c r="AN161" i="2"/>
  <c r="AH161" i="2"/>
  <c r="AG161" i="2"/>
  <c r="AF161" i="2"/>
  <c r="AE161" i="2"/>
  <c r="AJ161" i="2" s="1"/>
  <c r="AD161" i="2"/>
  <c r="A161" i="2"/>
  <c r="AN160" i="2"/>
  <c r="AH160" i="2"/>
  <c r="AG160" i="2"/>
  <c r="AF160" i="2"/>
  <c r="AE160" i="2"/>
  <c r="AD160" i="2"/>
  <c r="A160" i="2"/>
  <c r="AN159" i="2"/>
  <c r="AL159" i="2"/>
  <c r="AJ159" i="2"/>
  <c r="AH159" i="2"/>
  <c r="AG159" i="2"/>
  <c r="AF159" i="2"/>
  <c r="AE159" i="2"/>
  <c r="AI159" i="2" s="1"/>
  <c r="AD159" i="2"/>
  <c r="A159" i="2"/>
  <c r="AN158" i="2"/>
  <c r="AH158" i="2"/>
  <c r="AG158" i="2"/>
  <c r="AF158" i="2"/>
  <c r="AE158" i="2"/>
  <c r="AL158" i="2" s="1"/>
  <c r="AD158" i="2"/>
  <c r="A158" i="2"/>
  <c r="AN157" i="2"/>
  <c r="AH157" i="2"/>
  <c r="AG157" i="2"/>
  <c r="AF157" i="2"/>
  <c r="AE157" i="2"/>
  <c r="AD157" i="2"/>
  <c r="A157" i="2"/>
  <c r="AN156" i="2"/>
  <c r="AH156" i="2"/>
  <c r="AG156" i="2"/>
  <c r="AF156" i="2"/>
  <c r="AE156" i="2"/>
  <c r="AJ156" i="2" s="1"/>
  <c r="AD156" i="2"/>
  <c r="A156" i="2"/>
  <c r="AN155" i="2"/>
  <c r="AH155" i="2"/>
  <c r="AG155" i="2"/>
  <c r="AF155" i="2"/>
  <c r="AE155" i="2"/>
  <c r="AL155" i="2" s="1"/>
  <c r="AD155" i="2"/>
  <c r="A155" i="2"/>
  <c r="AN154" i="2"/>
  <c r="AH154" i="2"/>
  <c r="AG154" i="2"/>
  <c r="AF154" i="2"/>
  <c r="AE154" i="2"/>
  <c r="AK154" i="2" s="1"/>
  <c r="AD154" i="2"/>
  <c r="A154" i="2"/>
  <c r="AN153" i="2"/>
  <c r="AH153" i="2"/>
  <c r="AG153" i="2"/>
  <c r="AF153" i="2"/>
  <c r="AE153" i="2"/>
  <c r="AL153" i="2" s="1"/>
  <c r="AD153" i="2"/>
  <c r="A153" i="2"/>
  <c r="AN152" i="2"/>
  <c r="AH152" i="2"/>
  <c r="AG152" i="2"/>
  <c r="AF152" i="2"/>
  <c r="AE152" i="2"/>
  <c r="AK152" i="2" s="1"/>
  <c r="AD152" i="2"/>
  <c r="A152" i="2"/>
  <c r="AN151" i="2"/>
  <c r="AH151" i="2"/>
  <c r="AG151" i="2"/>
  <c r="AF151" i="2"/>
  <c r="AE151" i="2"/>
  <c r="AI151" i="2" s="1"/>
  <c r="AD151" i="2"/>
  <c r="A151" i="2"/>
  <c r="AN150" i="2"/>
  <c r="AH150" i="2"/>
  <c r="AG150" i="2"/>
  <c r="AF150" i="2"/>
  <c r="AE150" i="2"/>
  <c r="AJ150" i="2" s="1"/>
  <c r="AD150" i="2"/>
  <c r="A150" i="2"/>
  <c r="AN149" i="2"/>
  <c r="AH149" i="2"/>
  <c r="AG149" i="2"/>
  <c r="AF149" i="2"/>
  <c r="AE149" i="2"/>
  <c r="AJ149" i="2" s="1"/>
  <c r="AD149" i="2"/>
  <c r="A149" i="2"/>
  <c r="AN148" i="2"/>
  <c r="AH148" i="2"/>
  <c r="AG148" i="2"/>
  <c r="AF148" i="2"/>
  <c r="AE148" i="2"/>
  <c r="AD148" i="2"/>
  <c r="A148" i="2"/>
  <c r="AN147" i="2"/>
  <c r="AH147" i="2"/>
  <c r="AG147" i="2"/>
  <c r="AF147" i="2"/>
  <c r="AE147" i="2"/>
  <c r="AL147" i="2" s="1"/>
  <c r="AD147" i="2"/>
  <c r="A147" i="2"/>
  <c r="AN146" i="2"/>
  <c r="AK146" i="2"/>
  <c r="AH146" i="2"/>
  <c r="AG146" i="2"/>
  <c r="AF146" i="2"/>
  <c r="AE146" i="2"/>
  <c r="AD146" i="2"/>
  <c r="A146" i="2"/>
  <c r="AN145" i="2"/>
  <c r="AH145" i="2"/>
  <c r="AG145" i="2"/>
  <c r="AF145" i="2"/>
  <c r="AE145" i="2"/>
  <c r="AK145" i="2" s="1"/>
  <c r="AD145" i="2"/>
  <c r="A145" i="2"/>
  <c r="AN144" i="2"/>
  <c r="AH144" i="2"/>
  <c r="AG144" i="2"/>
  <c r="AF144" i="2"/>
  <c r="AE144" i="2"/>
  <c r="AK144" i="2" s="1"/>
  <c r="AD144" i="2"/>
  <c r="A144" i="2"/>
  <c r="AN143" i="2"/>
  <c r="AH143" i="2"/>
  <c r="AG143" i="2"/>
  <c r="AF143" i="2"/>
  <c r="AE143" i="2"/>
  <c r="AL143" i="2" s="1"/>
  <c r="AD143" i="2"/>
  <c r="A143" i="2"/>
  <c r="AN142" i="2"/>
  <c r="AH142" i="2"/>
  <c r="AG142" i="2"/>
  <c r="AF142" i="2"/>
  <c r="AE142" i="2"/>
  <c r="AD142" i="2"/>
  <c r="A142" i="2"/>
  <c r="AN141" i="2"/>
  <c r="AH141" i="2"/>
  <c r="AG141" i="2"/>
  <c r="AF141" i="2"/>
  <c r="AE141" i="2"/>
  <c r="AI141" i="2" s="1"/>
  <c r="AD141" i="2"/>
  <c r="A141" i="2"/>
  <c r="AN140" i="2"/>
  <c r="AH140" i="2"/>
  <c r="AG140" i="2"/>
  <c r="AF140" i="2"/>
  <c r="AE140" i="2"/>
  <c r="AD140" i="2"/>
  <c r="A140" i="2"/>
  <c r="AN139" i="2"/>
  <c r="AH139" i="2"/>
  <c r="AG139" i="2"/>
  <c r="AF139" i="2"/>
  <c r="AE139" i="2"/>
  <c r="AL139" i="2" s="1"/>
  <c r="AD139" i="2"/>
  <c r="A139" i="2"/>
  <c r="AN138" i="2"/>
  <c r="AH138" i="2"/>
  <c r="AG138" i="2"/>
  <c r="AF138" i="2"/>
  <c r="AE138" i="2"/>
  <c r="AD138" i="2"/>
  <c r="A138" i="2"/>
  <c r="AN137" i="2"/>
  <c r="AH137" i="2"/>
  <c r="AG137" i="2"/>
  <c r="AF137" i="2"/>
  <c r="AE137" i="2"/>
  <c r="AJ137" i="2" s="1"/>
  <c r="AD137" i="2"/>
  <c r="A137" i="2"/>
  <c r="AN136" i="2"/>
  <c r="AH136" i="2"/>
  <c r="AG136" i="2"/>
  <c r="AF136" i="2"/>
  <c r="AE136" i="2"/>
  <c r="AL136" i="2" s="1"/>
  <c r="AD136" i="2"/>
  <c r="A136" i="2"/>
  <c r="AN135" i="2"/>
  <c r="AH135" i="2"/>
  <c r="AG135" i="2"/>
  <c r="AF135" i="2"/>
  <c r="AE135" i="2"/>
  <c r="AK135" i="2" s="1"/>
  <c r="AD135" i="2"/>
  <c r="A135" i="2"/>
  <c r="AN134" i="2"/>
  <c r="AH134" i="2"/>
  <c r="AG134" i="2"/>
  <c r="AF134" i="2"/>
  <c r="AE134" i="2"/>
  <c r="AD134" i="2"/>
  <c r="A134" i="2"/>
  <c r="AN133" i="2"/>
  <c r="AH133" i="2"/>
  <c r="AG133" i="2"/>
  <c r="AF133" i="2"/>
  <c r="AE133" i="2"/>
  <c r="AJ133" i="2" s="1"/>
  <c r="AD133" i="2"/>
  <c r="A133" i="2"/>
  <c r="AN132" i="2"/>
  <c r="AH132" i="2"/>
  <c r="AG132" i="2"/>
  <c r="AF132" i="2"/>
  <c r="AE132" i="2"/>
  <c r="AD132" i="2"/>
  <c r="A132" i="2"/>
  <c r="AN131" i="2"/>
  <c r="AH131" i="2"/>
  <c r="AG131" i="2"/>
  <c r="AF131" i="2"/>
  <c r="AE131" i="2"/>
  <c r="AL131" i="2" s="1"/>
  <c r="AD131" i="2"/>
  <c r="A131" i="2"/>
  <c r="AN130" i="2"/>
  <c r="AH130" i="2"/>
  <c r="AG130" i="2"/>
  <c r="AF130" i="2"/>
  <c r="AE130" i="2"/>
  <c r="AL130" i="2" s="1"/>
  <c r="AD130" i="2"/>
  <c r="A130" i="2"/>
  <c r="AN129" i="2"/>
  <c r="AH129" i="2"/>
  <c r="AG129" i="2"/>
  <c r="AF129" i="2"/>
  <c r="AE129" i="2"/>
  <c r="AL129" i="2" s="1"/>
  <c r="AD129" i="2"/>
  <c r="A129" i="2"/>
  <c r="AN128" i="2"/>
  <c r="AH128" i="2"/>
  <c r="AG128" i="2"/>
  <c r="AF128" i="2"/>
  <c r="AE128" i="2"/>
  <c r="AK128" i="2" s="1"/>
  <c r="AD128" i="2"/>
  <c r="A128" i="2"/>
  <c r="AN127" i="2"/>
  <c r="AH127" i="2"/>
  <c r="AG127" i="2"/>
  <c r="AF127" i="2"/>
  <c r="AE127" i="2"/>
  <c r="AL127" i="2" s="1"/>
  <c r="AD127" i="2"/>
  <c r="A127" i="2"/>
  <c r="AN126" i="2"/>
  <c r="AH126" i="2"/>
  <c r="AG126" i="2"/>
  <c r="AF126" i="2"/>
  <c r="AE126" i="2"/>
  <c r="AD126" i="2"/>
  <c r="A126" i="2"/>
  <c r="AN125" i="2"/>
  <c r="AH125" i="2"/>
  <c r="AG125" i="2"/>
  <c r="AF125" i="2"/>
  <c r="AE125" i="2"/>
  <c r="AJ125" i="2" s="1"/>
  <c r="AD125" i="2"/>
  <c r="A125" i="2"/>
  <c r="AN124" i="2"/>
  <c r="AH124" i="2"/>
  <c r="AG124" i="2"/>
  <c r="AF124" i="2"/>
  <c r="AE124" i="2"/>
  <c r="AD124" i="2"/>
  <c r="A124" i="2"/>
  <c r="AN123" i="2"/>
  <c r="AH123" i="2"/>
  <c r="AG123" i="2"/>
  <c r="AF123" i="2"/>
  <c r="AE123" i="2"/>
  <c r="AJ123" i="2" s="1"/>
  <c r="AD123" i="2"/>
  <c r="A123" i="2"/>
  <c r="AN122" i="2"/>
  <c r="AH122" i="2"/>
  <c r="AG122" i="2"/>
  <c r="AF122" i="2"/>
  <c r="AE122" i="2"/>
  <c r="AK122" i="2" s="1"/>
  <c r="AD122" i="2"/>
  <c r="A122" i="2"/>
  <c r="AN121" i="2"/>
  <c r="AH121" i="2"/>
  <c r="AG121" i="2"/>
  <c r="AF121" i="2"/>
  <c r="AE121" i="2"/>
  <c r="AL121" i="2" s="1"/>
  <c r="AD121" i="2"/>
  <c r="A121" i="2"/>
  <c r="AN120" i="2"/>
  <c r="AH120" i="2"/>
  <c r="AG120" i="2"/>
  <c r="AF120" i="2"/>
  <c r="AE120" i="2"/>
  <c r="AL120" i="2" s="1"/>
  <c r="AD120" i="2"/>
  <c r="A120" i="2"/>
  <c r="AN119" i="2"/>
  <c r="AH119" i="2"/>
  <c r="AG119" i="2"/>
  <c r="AF119" i="2"/>
  <c r="AE119" i="2"/>
  <c r="AK119" i="2" s="1"/>
  <c r="AD119" i="2"/>
  <c r="A119" i="2"/>
  <c r="AN118" i="2"/>
  <c r="AH118" i="2"/>
  <c r="AG118" i="2"/>
  <c r="AF118" i="2"/>
  <c r="AE118" i="2"/>
  <c r="AL118" i="2" s="1"/>
  <c r="AD118" i="2"/>
  <c r="A118" i="2"/>
  <c r="AN117" i="2"/>
  <c r="AH117" i="2"/>
  <c r="AG117" i="2"/>
  <c r="AF117" i="2"/>
  <c r="AE117" i="2"/>
  <c r="AD117" i="2"/>
  <c r="A117" i="2"/>
  <c r="AN116" i="2"/>
  <c r="AH116" i="2"/>
  <c r="AG116" i="2"/>
  <c r="AF116" i="2"/>
  <c r="AE116" i="2"/>
  <c r="AK116" i="2" s="1"/>
  <c r="AD116" i="2"/>
  <c r="A116" i="2"/>
  <c r="AN115" i="2"/>
  <c r="AH115" i="2"/>
  <c r="AG115" i="2"/>
  <c r="AF115" i="2"/>
  <c r="AE115" i="2"/>
  <c r="AL115" i="2" s="1"/>
  <c r="AD115" i="2"/>
  <c r="A115" i="2"/>
  <c r="AN114" i="2"/>
  <c r="AH114" i="2"/>
  <c r="AG114" i="2"/>
  <c r="AF114" i="2"/>
  <c r="AE114" i="2"/>
  <c r="AI114" i="2" s="1"/>
  <c r="AD114" i="2"/>
  <c r="A114" i="2"/>
  <c r="AN113" i="2"/>
  <c r="AH113" i="2"/>
  <c r="AG113" i="2"/>
  <c r="AF113" i="2"/>
  <c r="AE113" i="2"/>
  <c r="AK113" i="2" s="1"/>
  <c r="AD113" i="2"/>
  <c r="A113" i="2"/>
  <c r="AN112" i="2"/>
  <c r="AJ112" i="2"/>
  <c r="AH112" i="2"/>
  <c r="AG112" i="2"/>
  <c r="AF112" i="2"/>
  <c r="AE112" i="2"/>
  <c r="AL112" i="2" s="1"/>
  <c r="AD112" i="2"/>
  <c r="A112" i="2"/>
  <c r="AN111" i="2"/>
  <c r="AH111" i="2"/>
  <c r="AG111" i="2"/>
  <c r="AF111" i="2"/>
  <c r="AE111" i="2"/>
  <c r="AD111" i="2"/>
  <c r="A111" i="2"/>
  <c r="AN110" i="2"/>
  <c r="AI110" i="2"/>
  <c r="AH110" i="2"/>
  <c r="AG110" i="2"/>
  <c r="AF110" i="2"/>
  <c r="AE110" i="2"/>
  <c r="AJ110" i="2" s="1"/>
  <c r="AD110" i="2"/>
  <c r="A110" i="2"/>
  <c r="AN109" i="2"/>
  <c r="AH109" i="2"/>
  <c r="AG109" i="2"/>
  <c r="AF109" i="2"/>
  <c r="AE109" i="2"/>
  <c r="AD109" i="2"/>
  <c r="A109" i="2"/>
  <c r="AN108" i="2"/>
  <c r="AI108" i="2"/>
  <c r="AH108" i="2"/>
  <c r="AG108" i="2"/>
  <c r="AF108" i="2"/>
  <c r="AE108" i="2"/>
  <c r="AL108" i="2" s="1"/>
  <c r="AD108" i="2"/>
  <c r="A108" i="2"/>
  <c r="AN107" i="2"/>
  <c r="AH107" i="2"/>
  <c r="AG107" i="2"/>
  <c r="AF107" i="2"/>
  <c r="AE107" i="2"/>
  <c r="AK107" i="2" s="1"/>
  <c r="AD107" i="2"/>
  <c r="A107" i="2"/>
  <c r="AN106" i="2"/>
  <c r="AH106" i="2"/>
  <c r="AG106" i="2"/>
  <c r="AF106" i="2"/>
  <c r="AE106" i="2"/>
  <c r="AL106" i="2" s="1"/>
  <c r="AD106" i="2"/>
  <c r="A106" i="2"/>
  <c r="AN105" i="2"/>
  <c r="AH105" i="2"/>
  <c r="AG105" i="2"/>
  <c r="AF105" i="2"/>
  <c r="AE105" i="2"/>
  <c r="AL105" i="2" s="1"/>
  <c r="AD105" i="2"/>
  <c r="A105" i="2"/>
  <c r="AN104" i="2"/>
  <c r="AH104" i="2"/>
  <c r="AG104" i="2"/>
  <c r="AF104" i="2"/>
  <c r="AE104" i="2"/>
  <c r="AJ104" i="2" s="1"/>
  <c r="AD104" i="2"/>
  <c r="A104" i="2"/>
  <c r="AN103" i="2"/>
  <c r="AH103" i="2"/>
  <c r="AG103" i="2"/>
  <c r="AF103" i="2"/>
  <c r="AE103" i="2"/>
  <c r="AD103" i="2"/>
  <c r="A103" i="2"/>
  <c r="AN102" i="2"/>
  <c r="AH102" i="2"/>
  <c r="AG102" i="2"/>
  <c r="AF102" i="2"/>
  <c r="AE102" i="2"/>
  <c r="AK102" i="2" s="1"/>
  <c r="AD102" i="2"/>
  <c r="A102" i="2"/>
  <c r="AN101" i="2"/>
  <c r="AH101" i="2"/>
  <c r="AG101" i="2"/>
  <c r="AF101" i="2"/>
  <c r="AE101" i="2"/>
  <c r="AD101" i="2"/>
  <c r="A101" i="2"/>
  <c r="AN100" i="2"/>
  <c r="AH100" i="2"/>
  <c r="AG100" i="2"/>
  <c r="AF100" i="2"/>
  <c r="AE100" i="2"/>
  <c r="AL100" i="2" s="1"/>
  <c r="AD100" i="2"/>
  <c r="A100" i="2"/>
  <c r="AN99" i="2"/>
  <c r="AH99" i="2"/>
  <c r="AG99" i="2"/>
  <c r="AF99" i="2"/>
  <c r="AE99" i="2"/>
  <c r="AL99" i="2" s="1"/>
  <c r="AD99" i="2"/>
  <c r="A99" i="2"/>
  <c r="AN98" i="2"/>
  <c r="AK98" i="2"/>
  <c r="AH98" i="2"/>
  <c r="AG98" i="2"/>
  <c r="AF98" i="2"/>
  <c r="AE98" i="2"/>
  <c r="AL98" i="2" s="1"/>
  <c r="AD98" i="2"/>
  <c r="A98" i="2"/>
  <c r="AN97" i="2"/>
  <c r="AH97" i="2"/>
  <c r="AG97" i="2"/>
  <c r="AF97" i="2"/>
  <c r="AE97" i="2"/>
  <c r="AK97" i="2" s="1"/>
  <c r="AD97" i="2"/>
  <c r="A97" i="2"/>
  <c r="AN96" i="2"/>
  <c r="AH96" i="2"/>
  <c r="AG96" i="2"/>
  <c r="AF96" i="2"/>
  <c r="AE96" i="2"/>
  <c r="AD96" i="2"/>
  <c r="A96" i="2"/>
  <c r="AN95" i="2"/>
  <c r="AH95" i="2"/>
  <c r="AG95" i="2"/>
  <c r="AF95" i="2"/>
  <c r="AE95" i="2"/>
  <c r="AD95" i="2"/>
  <c r="A95" i="2"/>
  <c r="AN94" i="2"/>
  <c r="AK94" i="2"/>
  <c r="AJ94" i="2"/>
  <c r="AH94" i="2"/>
  <c r="AG94" i="2"/>
  <c r="AF94" i="2"/>
  <c r="AE94" i="2"/>
  <c r="AL94" i="2" s="1"/>
  <c r="AD94" i="2"/>
  <c r="A94" i="2"/>
  <c r="AN93" i="2"/>
  <c r="AH93" i="2"/>
  <c r="AG93" i="2"/>
  <c r="AF93" i="2"/>
  <c r="AE93" i="2"/>
  <c r="AD93" i="2"/>
  <c r="A93" i="2"/>
  <c r="AN92" i="2"/>
  <c r="AL92" i="2"/>
  <c r="AH92" i="2"/>
  <c r="AG92" i="2"/>
  <c r="AF92" i="2"/>
  <c r="AE92" i="2"/>
  <c r="AK92" i="2" s="1"/>
  <c r="AD92" i="2"/>
  <c r="A92" i="2"/>
  <c r="AN91" i="2"/>
  <c r="AH91" i="2"/>
  <c r="AG91" i="2"/>
  <c r="AF91" i="2"/>
  <c r="AE91" i="2"/>
  <c r="AK91" i="2" s="1"/>
  <c r="AD91" i="2"/>
  <c r="A91" i="2"/>
  <c r="AN90" i="2"/>
  <c r="AH90" i="2"/>
  <c r="AG90" i="2"/>
  <c r="AF90" i="2"/>
  <c r="AE90" i="2"/>
  <c r="AL90" i="2" s="1"/>
  <c r="AD90" i="2"/>
  <c r="A90" i="2"/>
  <c r="AN89" i="2"/>
  <c r="AH89" i="2"/>
  <c r="AG89" i="2"/>
  <c r="AF89" i="2"/>
  <c r="AE89" i="2"/>
  <c r="AL89" i="2" s="1"/>
  <c r="AD89" i="2"/>
  <c r="A89" i="2"/>
  <c r="AN88" i="2"/>
  <c r="AH88" i="2"/>
  <c r="AG88" i="2"/>
  <c r="AF88" i="2"/>
  <c r="AE88" i="2"/>
  <c r="AL88" i="2" s="1"/>
  <c r="AD88" i="2"/>
  <c r="A88" i="2"/>
  <c r="AN87" i="2"/>
  <c r="AH87" i="2"/>
  <c r="AG87" i="2"/>
  <c r="AF87" i="2"/>
  <c r="AE87" i="2"/>
  <c r="AD87" i="2"/>
  <c r="A87" i="2"/>
  <c r="AN86" i="2"/>
  <c r="AL86" i="2"/>
  <c r="AH86" i="2"/>
  <c r="AG86" i="2"/>
  <c r="AF86" i="2"/>
  <c r="AE86" i="2"/>
  <c r="AJ86" i="2" s="1"/>
  <c r="AD86" i="2"/>
  <c r="A86" i="2"/>
  <c r="AN85" i="2"/>
  <c r="AH85" i="2"/>
  <c r="AG85" i="2"/>
  <c r="AF85" i="2"/>
  <c r="AE85" i="2"/>
  <c r="AD85" i="2"/>
  <c r="A85" i="2"/>
  <c r="AN84" i="2"/>
  <c r="AK84" i="2"/>
  <c r="AI84" i="2"/>
  <c r="AH84" i="2"/>
  <c r="AG84" i="2"/>
  <c r="AF84" i="2"/>
  <c r="AE84" i="2"/>
  <c r="AL84" i="2" s="1"/>
  <c r="AD84" i="2"/>
  <c r="A84" i="2"/>
  <c r="AN83" i="2"/>
  <c r="AH83" i="2"/>
  <c r="AG83" i="2"/>
  <c r="AF83" i="2"/>
  <c r="AE83" i="2"/>
  <c r="AJ83" i="2" s="1"/>
  <c r="AD83" i="2"/>
  <c r="A83" i="2"/>
  <c r="AN82" i="2"/>
  <c r="AH82" i="2"/>
  <c r="AG82" i="2"/>
  <c r="AF82" i="2"/>
  <c r="AE82" i="2"/>
  <c r="AL82" i="2" s="1"/>
  <c r="AD82" i="2"/>
  <c r="A82" i="2"/>
  <c r="AN81" i="2"/>
  <c r="AK81" i="2"/>
  <c r="AH81" i="2"/>
  <c r="AG81" i="2"/>
  <c r="AF81" i="2"/>
  <c r="AE81" i="2"/>
  <c r="AL81" i="2" s="1"/>
  <c r="AD81" i="2"/>
  <c r="A81" i="2"/>
  <c r="AN80" i="2"/>
  <c r="AH80" i="2"/>
  <c r="AG80" i="2"/>
  <c r="AF80" i="2"/>
  <c r="AE80" i="2"/>
  <c r="AL80" i="2" s="1"/>
  <c r="AD80" i="2"/>
  <c r="A80" i="2"/>
  <c r="AN79" i="2"/>
  <c r="AI79" i="2"/>
  <c r="AH79" i="2"/>
  <c r="AG79" i="2"/>
  <c r="AF79" i="2"/>
  <c r="AE79" i="2"/>
  <c r="AL79" i="2" s="1"/>
  <c r="AD79" i="2"/>
  <c r="A79" i="2"/>
  <c r="AN78" i="2"/>
  <c r="AH78" i="2"/>
  <c r="AG78" i="2"/>
  <c r="AF78" i="2"/>
  <c r="AE78" i="2"/>
  <c r="AK78" i="2" s="1"/>
  <c r="AD78" i="2"/>
  <c r="A78" i="2"/>
  <c r="AN77" i="2"/>
  <c r="AH77" i="2"/>
  <c r="AG77" i="2"/>
  <c r="AF77" i="2"/>
  <c r="AE77" i="2"/>
  <c r="AI77" i="2" s="1"/>
  <c r="AD77" i="2"/>
  <c r="A77" i="2"/>
  <c r="AN76" i="2"/>
  <c r="AH76" i="2"/>
  <c r="AG76" i="2"/>
  <c r="AF76" i="2"/>
  <c r="AE76" i="2"/>
  <c r="AJ76" i="2" s="1"/>
  <c r="AD76" i="2"/>
  <c r="A76" i="2"/>
  <c r="AN75" i="2"/>
  <c r="AH75" i="2"/>
  <c r="AG75" i="2"/>
  <c r="AF75" i="2"/>
  <c r="AE75" i="2"/>
  <c r="AJ75" i="2" s="1"/>
  <c r="AD75" i="2"/>
  <c r="A75" i="2"/>
  <c r="AN74" i="2"/>
  <c r="AH74" i="2"/>
  <c r="AG74" i="2"/>
  <c r="AF74" i="2"/>
  <c r="AE74" i="2"/>
  <c r="AI74" i="2" s="1"/>
  <c r="AD74" i="2"/>
  <c r="A74" i="2"/>
  <c r="AN73" i="2"/>
  <c r="AH73" i="2"/>
  <c r="AG73" i="2"/>
  <c r="AF73" i="2"/>
  <c r="AE73" i="2"/>
  <c r="AJ73" i="2" s="1"/>
  <c r="AD73" i="2"/>
  <c r="A73" i="2"/>
  <c r="AN72" i="2"/>
  <c r="AH72" i="2"/>
  <c r="AG72" i="2"/>
  <c r="AF72" i="2"/>
  <c r="AE72" i="2"/>
  <c r="AL72" i="2" s="1"/>
  <c r="AD72" i="2"/>
  <c r="A72" i="2"/>
  <c r="AN71" i="2"/>
  <c r="AH71" i="2"/>
  <c r="AG71" i="2"/>
  <c r="AF71" i="2"/>
  <c r="AE71" i="2"/>
  <c r="AJ71" i="2" s="1"/>
  <c r="AD71" i="2"/>
  <c r="A71" i="2"/>
  <c r="AN70" i="2"/>
  <c r="AH70" i="2"/>
  <c r="AG70" i="2"/>
  <c r="AF70" i="2"/>
  <c r="AE70" i="2"/>
  <c r="AL70" i="2" s="1"/>
  <c r="AD70" i="2"/>
  <c r="A70" i="2"/>
  <c r="AN69" i="2"/>
  <c r="AH69" i="2"/>
  <c r="AG69" i="2"/>
  <c r="AF69" i="2"/>
  <c r="AE69" i="2"/>
  <c r="AJ69" i="2" s="1"/>
  <c r="AD69" i="2"/>
  <c r="A69" i="2"/>
  <c r="AN68" i="2"/>
  <c r="AH68" i="2"/>
  <c r="AG68" i="2"/>
  <c r="AF68" i="2"/>
  <c r="AE68" i="2"/>
  <c r="AL68" i="2" s="1"/>
  <c r="AD68" i="2"/>
  <c r="A68" i="2"/>
  <c r="AN67" i="2"/>
  <c r="AH67" i="2"/>
  <c r="AG67" i="2"/>
  <c r="AF67" i="2"/>
  <c r="AE67" i="2"/>
  <c r="AJ67" i="2" s="1"/>
  <c r="AD67" i="2"/>
  <c r="A67" i="2"/>
  <c r="AN66" i="2"/>
  <c r="AH66" i="2"/>
  <c r="AG66" i="2"/>
  <c r="AF66" i="2"/>
  <c r="AE66" i="2"/>
  <c r="AL66" i="2" s="1"/>
  <c r="AD66" i="2"/>
  <c r="A66" i="2"/>
  <c r="AN65" i="2"/>
  <c r="AH65" i="2"/>
  <c r="AG65" i="2"/>
  <c r="AF65" i="2"/>
  <c r="AE65" i="2"/>
  <c r="AJ65" i="2" s="1"/>
  <c r="AD65" i="2"/>
  <c r="A65" i="2"/>
  <c r="AN64" i="2"/>
  <c r="AH64" i="2"/>
  <c r="AG64" i="2"/>
  <c r="AF64" i="2"/>
  <c r="AE64" i="2"/>
  <c r="AL64" i="2" s="1"/>
  <c r="AD64" i="2"/>
  <c r="A64" i="2"/>
  <c r="AN63" i="2"/>
  <c r="AH63" i="2"/>
  <c r="AG63" i="2"/>
  <c r="AF63" i="2"/>
  <c r="AE63" i="2"/>
  <c r="AD63" i="2"/>
  <c r="A63" i="2"/>
  <c r="AN62" i="2"/>
  <c r="AH62" i="2"/>
  <c r="AG62" i="2"/>
  <c r="AF62" i="2"/>
  <c r="AE62" i="2"/>
  <c r="AK62" i="2" s="1"/>
  <c r="AD62" i="2"/>
  <c r="A62" i="2"/>
  <c r="AN61" i="2"/>
  <c r="AH61" i="2"/>
  <c r="AG61" i="2"/>
  <c r="AF61" i="2"/>
  <c r="AE61" i="2"/>
  <c r="AK61" i="2" s="1"/>
  <c r="AD61" i="2"/>
  <c r="A61" i="2"/>
  <c r="AN60" i="2"/>
  <c r="AH60" i="2"/>
  <c r="AG60" i="2"/>
  <c r="AF60" i="2"/>
  <c r="AE60" i="2"/>
  <c r="AD60" i="2"/>
  <c r="A60" i="2"/>
  <c r="AN59" i="2"/>
  <c r="AH59" i="2"/>
  <c r="AG59" i="2"/>
  <c r="AF59" i="2"/>
  <c r="AE59" i="2"/>
  <c r="AJ59" i="2" s="1"/>
  <c r="AD59" i="2"/>
  <c r="A59" i="2"/>
  <c r="AN58" i="2"/>
  <c r="AH58" i="2"/>
  <c r="AG58" i="2"/>
  <c r="AF58" i="2"/>
  <c r="AE58" i="2"/>
  <c r="AK58" i="2" s="1"/>
  <c r="AD58" i="2"/>
  <c r="A58" i="2"/>
  <c r="AN57" i="2"/>
  <c r="AH57" i="2"/>
  <c r="AG57" i="2"/>
  <c r="AF57" i="2"/>
  <c r="AE57" i="2"/>
  <c r="AJ57" i="2" s="1"/>
  <c r="AD57" i="2"/>
  <c r="A57" i="2"/>
  <c r="AN56" i="2"/>
  <c r="AH56" i="2"/>
  <c r="AG56" i="2"/>
  <c r="AF56" i="2"/>
  <c r="AE56" i="2"/>
  <c r="AI56" i="2" s="1"/>
  <c r="AD56" i="2"/>
  <c r="A56" i="2"/>
  <c r="AN55" i="2"/>
  <c r="AH55" i="2"/>
  <c r="AG55" i="2"/>
  <c r="AF55" i="2"/>
  <c r="AE55" i="2"/>
  <c r="AJ55" i="2" s="1"/>
  <c r="AD55" i="2"/>
  <c r="A55" i="2"/>
  <c r="AN54" i="2"/>
  <c r="AH54" i="2"/>
  <c r="AG54" i="2"/>
  <c r="AF54" i="2"/>
  <c r="AE54" i="2"/>
  <c r="AI54" i="2" s="1"/>
  <c r="AD54" i="2"/>
  <c r="A54" i="2"/>
  <c r="AN53" i="2"/>
  <c r="AH53" i="2"/>
  <c r="AG53" i="2"/>
  <c r="AF53" i="2"/>
  <c r="AE53" i="2"/>
  <c r="AJ53" i="2" s="1"/>
  <c r="AD53" i="2"/>
  <c r="A53" i="2"/>
  <c r="AN52" i="2"/>
  <c r="AH52" i="2"/>
  <c r="AG52" i="2"/>
  <c r="AF52" i="2"/>
  <c r="AE52" i="2"/>
  <c r="AD52" i="2"/>
  <c r="A52" i="2"/>
  <c r="AN51" i="2"/>
  <c r="AH51" i="2"/>
  <c r="AG51" i="2"/>
  <c r="AF51" i="2"/>
  <c r="AE51" i="2"/>
  <c r="AJ51" i="2" s="1"/>
  <c r="AD51" i="2"/>
  <c r="A51" i="2"/>
  <c r="AN50" i="2"/>
  <c r="AH50" i="2"/>
  <c r="AG50" i="2"/>
  <c r="AF50" i="2"/>
  <c r="AE50" i="2"/>
  <c r="AL50" i="2" s="1"/>
  <c r="AD50" i="2"/>
  <c r="A50" i="2"/>
  <c r="AN49" i="2"/>
  <c r="AH49" i="2"/>
  <c r="AG49" i="2"/>
  <c r="AF49" i="2"/>
  <c r="AE49" i="2"/>
  <c r="AL49" i="2" s="1"/>
  <c r="AD49" i="2"/>
  <c r="A49" i="2"/>
  <c r="AN48" i="2"/>
  <c r="AH48" i="2"/>
  <c r="AG48" i="2"/>
  <c r="AF48" i="2"/>
  <c r="AE48" i="2"/>
  <c r="AL48" i="2" s="1"/>
  <c r="AD48" i="2"/>
  <c r="A48" i="2"/>
  <c r="AN47" i="2"/>
  <c r="AH47" i="2"/>
  <c r="AG47" i="2"/>
  <c r="AF47" i="2"/>
  <c r="AE47" i="2"/>
  <c r="AL47" i="2" s="1"/>
  <c r="AD47" i="2"/>
  <c r="A47" i="2"/>
  <c r="AN46" i="2"/>
  <c r="AH46" i="2"/>
  <c r="AG46" i="2"/>
  <c r="AF46" i="2"/>
  <c r="AE46" i="2"/>
  <c r="AK46" i="2" s="1"/>
  <c r="AD46" i="2"/>
  <c r="A46" i="2"/>
  <c r="AN45" i="2"/>
  <c r="AH45" i="2"/>
  <c r="AG45" i="2"/>
  <c r="AF45" i="2"/>
  <c r="AE45" i="2"/>
  <c r="AI45" i="2" s="1"/>
  <c r="AD45" i="2"/>
  <c r="A45" i="2"/>
  <c r="AN44" i="2"/>
  <c r="AH44" i="2"/>
  <c r="AG44" i="2"/>
  <c r="AF44" i="2"/>
  <c r="AE44" i="2"/>
  <c r="AK44" i="2" s="1"/>
  <c r="AD44" i="2"/>
  <c r="A44" i="2"/>
  <c r="AN43" i="2"/>
  <c r="AH43" i="2"/>
  <c r="AG43" i="2"/>
  <c r="AF43" i="2"/>
  <c r="AE43" i="2"/>
  <c r="AD43" i="2"/>
  <c r="A43" i="2"/>
  <c r="AN42" i="2"/>
  <c r="AH42" i="2"/>
  <c r="AG42" i="2"/>
  <c r="AF42" i="2"/>
  <c r="AE42" i="2"/>
  <c r="AK42" i="2" s="1"/>
  <c r="AD42" i="2"/>
  <c r="A42" i="2"/>
  <c r="AN41" i="2"/>
  <c r="AH41" i="2"/>
  <c r="AG41" i="2"/>
  <c r="AF41" i="2"/>
  <c r="AE41" i="2"/>
  <c r="AD41" i="2"/>
  <c r="A41" i="2"/>
  <c r="AN40" i="2"/>
  <c r="AH40" i="2"/>
  <c r="AG40" i="2"/>
  <c r="AF40" i="2"/>
  <c r="AE40" i="2"/>
  <c r="AK40" i="2" s="1"/>
  <c r="AD40" i="2"/>
  <c r="A40" i="2"/>
  <c r="AN39" i="2"/>
  <c r="AH39" i="2"/>
  <c r="AG39" i="2"/>
  <c r="AF39" i="2"/>
  <c r="AE39" i="2"/>
  <c r="AI39" i="2" s="1"/>
  <c r="AD39" i="2"/>
  <c r="A39" i="2"/>
  <c r="AN38" i="2"/>
  <c r="AH38" i="2"/>
  <c r="AG38" i="2"/>
  <c r="AF38" i="2"/>
  <c r="AE38" i="2"/>
  <c r="AK38" i="2" s="1"/>
  <c r="AD38" i="2"/>
  <c r="A38" i="2"/>
  <c r="AN37" i="2"/>
  <c r="AH37" i="2"/>
  <c r="AG37" i="2"/>
  <c r="AF37" i="2"/>
  <c r="AE37" i="2"/>
  <c r="AI37" i="2" s="1"/>
  <c r="AD37" i="2"/>
  <c r="A37" i="2"/>
  <c r="AN36" i="2"/>
  <c r="AH36" i="2"/>
  <c r="AG36" i="2"/>
  <c r="AF36" i="2"/>
  <c r="AE36" i="2"/>
  <c r="AK36" i="2" s="1"/>
  <c r="AD36" i="2"/>
  <c r="A36" i="2"/>
  <c r="AN35" i="2"/>
  <c r="AH35" i="2"/>
  <c r="AG35" i="2"/>
  <c r="AF35" i="2"/>
  <c r="AE35" i="2"/>
  <c r="AI35" i="2" s="1"/>
  <c r="AD35" i="2"/>
  <c r="A35" i="2"/>
  <c r="AN34" i="2"/>
  <c r="AH34" i="2"/>
  <c r="AG34" i="2"/>
  <c r="AF34" i="2"/>
  <c r="AE34" i="2"/>
  <c r="AK34" i="2" s="1"/>
  <c r="AD34" i="2"/>
  <c r="A34" i="2"/>
  <c r="AN33" i="2"/>
  <c r="AH33" i="2"/>
  <c r="AG33" i="2"/>
  <c r="AF33" i="2"/>
  <c r="AE33" i="2"/>
  <c r="AI33" i="2" s="1"/>
  <c r="AD33" i="2"/>
  <c r="A33" i="2"/>
  <c r="AN32" i="2"/>
  <c r="AH32" i="2"/>
  <c r="AG32" i="2"/>
  <c r="AF32" i="2"/>
  <c r="AE32" i="2"/>
  <c r="AK32" i="2" s="1"/>
  <c r="AD32" i="2"/>
  <c r="A32" i="2"/>
  <c r="AN31" i="2"/>
  <c r="AH31" i="2"/>
  <c r="AG31" i="2"/>
  <c r="AF31" i="2"/>
  <c r="AE31" i="2"/>
  <c r="AI31" i="2" s="1"/>
  <c r="AD31" i="2"/>
  <c r="A31" i="2"/>
  <c r="AN30" i="2"/>
  <c r="AH30" i="2"/>
  <c r="AG30" i="2"/>
  <c r="AF30" i="2"/>
  <c r="AE30" i="2"/>
  <c r="AK30" i="2" s="1"/>
  <c r="AD30" i="2"/>
  <c r="A30" i="2"/>
  <c r="AN29" i="2"/>
  <c r="AH29" i="2"/>
  <c r="AG29" i="2"/>
  <c r="AF29" i="2"/>
  <c r="AE29" i="2"/>
  <c r="AD29" i="2"/>
  <c r="A29" i="2"/>
  <c r="AN28" i="2"/>
  <c r="AH28" i="2"/>
  <c r="AG28" i="2"/>
  <c r="AF28" i="2"/>
  <c r="AE28" i="2"/>
  <c r="AK28" i="2" s="1"/>
  <c r="AD28" i="2"/>
  <c r="A28" i="2"/>
  <c r="AN27" i="2"/>
  <c r="AH27" i="2"/>
  <c r="AG27" i="2"/>
  <c r="AF27" i="2"/>
  <c r="AE27" i="2"/>
  <c r="AD27" i="2"/>
  <c r="A27" i="2"/>
  <c r="AN26" i="2"/>
  <c r="AH26" i="2"/>
  <c r="AG26" i="2"/>
  <c r="AF26" i="2"/>
  <c r="AE26" i="2"/>
  <c r="AK26" i="2" s="1"/>
  <c r="AD26" i="2"/>
  <c r="A26" i="2"/>
  <c r="AN25" i="2"/>
  <c r="AH25" i="2"/>
  <c r="AG25" i="2"/>
  <c r="AF25" i="2"/>
  <c r="AE25" i="2"/>
  <c r="AL25" i="2" s="1"/>
  <c r="AD25" i="2"/>
  <c r="A25" i="2"/>
  <c r="AN24" i="2"/>
  <c r="AH24" i="2"/>
  <c r="AG24" i="2"/>
  <c r="AF24" i="2"/>
  <c r="AE24" i="2"/>
  <c r="AK24" i="2" s="1"/>
  <c r="AD24" i="2"/>
  <c r="A24" i="2"/>
  <c r="AN23" i="2"/>
  <c r="AH23" i="2"/>
  <c r="AG23" i="2"/>
  <c r="AF23" i="2"/>
  <c r="AE23" i="2"/>
  <c r="AL23" i="2" s="1"/>
  <c r="AD23" i="2"/>
  <c r="A23" i="2"/>
  <c r="AN22" i="2"/>
  <c r="AH22" i="2"/>
  <c r="AG22" i="2"/>
  <c r="AF22" i="2"/>
  <c r="AE22" i="2"/>
  <c r="AK22" i="2" s="1"/>
  <c r="AD22" i="2"/>
  <c r="A22" i="2"/>
  <c r="AN21" i="2"/>
  <c r="AH21" i="2"/>
  <c r="AG21" i="2"/>
  <c r="AF21" i="2"/>
  <c r="AE21" i="2"/>
  <c r="AL21" i="2" s="1"/>
  <c r="AD21" i="2"/>
  <c r="A21" i="2"/>
  <c r="AN20" i="2"/>
  <c r="AH20" i="2"/>
  <c r="AG20" i="2"/>
  <c r="AF20" i="2"/>
  <c r="AE20" i="2"/>
  <c r="AK20" i="2" s="1"/>
  <c r="AD20" i="2"/>
  <c r="A20" i="2"/>
  <c r="AN19" i="2"/>
  <c r="AH19" i="2"/>
  <c r="AG19" i="2"/>
  <c r="AF19" i="2"/>
  <c r="AE19" i="2"/>
  <c r="AL19" i="2" s="1"/>
  <c r="AD19" i="2"/>
  <c r="A19" i="2"/>
  <c r="AN18" i="2"/>
  <c r="AH18" i="2"/>
  <c r="AG18" i="2"/>
  <c r="AF18" i="2"/>
  <c r="AE18" i="2"/>
  <c r="AK18" i="2" s="1"/>
  <c r="AD18" i="2"/>
  <c r="A18" i="2"/>
  <c r="AN17" i="2"/>
  <c r="AH17" i="2"/>
  <c r="AG17" i="2"/>
  <c r="AF17" i="2"/>
  <c r="AE17" i="2"/>
  <c r="AL17" i="2" s="1"/>
  <c r="AD17" i="2"/>
  <c r="A17" i="2"/>
  <c r="AN16" i="2"/>
  <c r="AH16" i="2"/>
  <c r="AG16" i="2"/>
  <c r="AF16" i="2"/>
  <c r="AE16" i="2"/>
  <c r="AK16" i="2" s="1"/>
  <c r="AD16" i="2"/>
  <c r="A16" i="2"/>
  <c r="AN15" i="2"/>
  <c r="AI15" i="2"/>
  <c r="AH15" i="2"/>
  <c r="AG15" i="2"/>
  <c r="AF15" i="2"/>
  <c r="AE15" i="2"/>
  <c r="AL15" i="2" s="1"/>
  <c r="AD15" i="2"/>
  <c r="A15" i="2"/>
  <c r="AN14" i="2"/>
  <c r="AH14" i="2"/>
  <c r="AG14" i="2"/>
  <c r="AF14" i="2"/>
  <c r="AE14" i="2"/>
  <c r="AK14" i="2" s="1"/>
  <c r="AD14" i="2"/>
  <c r="A14" i="2"/>
  <c r="AN13" i="2"/>
  <c r="AH13" i="2"/>
  <c r="AG13" i="2"/>
  <c r="AF13" i="2"/>
  <c r="AE13" i="2"/>
  <c r="AD13" i="2"/>
  <c r="A13" i="2"/>
  <c r="AN12" i="2"/>
  <c r="AH12" i="2"/>
  <c r="AG12" i="2"/>
  <c r="AF12" i="2"/>
  <c r="AE12" i="2"/>
  <c r="AK12" i="2" s="1"/>
  <c r="AD12" i="2"/>
  <c r="A12" i="2"/>
  <c r="AN11" i="2"/>
  <c r="AH11" i="2"/>
  <c r="AG11" i="2"/>
  <c r="AF11" i="2"/>
  <c r="AE11" i="2"/>
  <c r="AL11" i="2" s="1"/>
  <c r="AD11" i="2"/>
  <c r="A11" i="2"/>
  <c r="AN10" i="2"/>
  <c r="AH10" i="2"/>
  <c r="AG10" i="2"/>
  <c r="AF10" i="2"/>
  <c r="AE10" i="2"/>
  <c r="AK10" i="2" s="1"/>
  <c r="AD10" i="2"/>
  <c r="A10" i="2"/>
  <c r="AN9" i="2"/>
  <c r="AH9" i="2"/>
  <c r="AG9" i="2"/>
  <c r="AF9" i="2"/>
  <c r="AE9" i="2"/>
  <c r="AL9" i="2" s="1"/>
  <c r="AD9" i="2"/>
  <c r="A9" i="2"/>
  <c r="AN8" i="2"/>
  <c r="AH8" i="2"/>
  <c r="AG8" i="2"/>
  <c r="AF8" i="2"/>
  <c r="AE8" i="2"/>
  <c r="AK8" i="2" s="1"/>
  <c r="AD8" i="2"/>
  <c r="A8" i="2"/>
  <c r="AN7" i="2"/>
  <c r="AH7" i="2"/>
  <c r="AG7" i="2"/>
  <c r="AF7" i="2"/>
  <c r="AE7" i="2"/>
  <c r="AL7" i="2" s="1"/>
  <c r="AD7" i="2"/>
  <c r="A7" i="2"/>
  <c r="AN6" i="2"/>
  <c r="AH6" i="2"/>
  <c r="AG6" i="2"/>
  <c r="AF6" i="2"/>
  <c r="AE6" i="2"/>
  <c r="AK6" i="2" s="1"/>
  <c r="AD6" i="2"/>
  <c r="A6" i="2"/>
  <c r="AN5" i="2"/>
  <c r="AI5" i="2"/>
  <c r="AH5" i="2"/>
  <c r="AG5" i="2"/>
  <c r="AF5" i="2"/>
  <c r="AE5" i="2"/>
  <c r="AL5" i="2" s="1"/>
  <c r="AD5" i="2"/>
  <c r="A5" i="2"/>
  <c r="AN4" i="2"/>
  <c r="AH4" i="2"/>
  <c r="AG4" i="2"/>
  <c r="AF4" i="2"/>
  <c r="AE4" i="2"/>
  <c r="AK4" i="2" s="1"/>
  <c r="AD4" i="2"/>
  <c r="A4" i="2"/>
  <c r="AN3" i="2"/>
  <c r="AH3" i="2"/>
  <c r="AG3" i="2"/>
  <c r="AF3" i="2"/>
  <c r="AE3" i="2"/>
  <c r="AL3" i="2" s="1"/>
  <c r="AD3" i="2"/>
  <c r="A3" i="2"/>
  <c r="AN2" i="2"/>
  <c r="AH2" i="2"/>
  <c r="AG2" i="2"/>
  <c r="AF2" i="2"/>
  <c r="AE2" i="2"/>
  <c r="AK2" i="2" s="1"/>
  <c r="AD2" i="2"/>
  <c r="A2" i="2"/>
  <c r="AL462" i="2" l="1"/>
  <c r="AL537" i="2"/>
  <c r="AL553" i="2"/>
  <c r="AL576" i="2"/>
  <c r="AK590" i="2"/>
  <c r="AI393" i="2"/>
  <c r="AL97" i="2"/>
  <c r="AI116" i="2"/>
  <c r="AK131" i="2"/>
  <c r="AL179" i="2"/>
  <c r="AL185" i="2"/>
  <c r="AI292" i="2"/>
  <c r="AI346" i="2"/>
  <c r="AI365" i="2"/>
  <c r="AJ393" i="2"/>
  <c r="AI436" i="2"/>
  <c r="AI467" i="2"/>
  <c r="AL527" i="2"/>
  <c r="AI530" i="2"/>
  <c r="AJ533" i="2"/>
  <c r="AI352" i="2"/>
  <c r="AJ418" i="2"/>
  <c r="AI464" i="2"/>
  <c r="AJ536" i="2"/>
  <c r="AI552" i="2"/>
  <c r="AL575" i="2"/>
  <c r="AL585" i="2"/>
  <c r="AL544" i="2"/>
  <c r="AJ526" i="2"/>
  <c r="AK557" i="2"/>
  <c r="AL257" i="2"/>
  <c r="AI274" i="2"/>
  <c r="AK425" i="2"/>
  <c r="AJ90" i="2"/>
  <c r="AL315" i="2"/>
  <c r="AJ348" i="2"/>
  <c r="AI354" i="2"/>
  <c r="AI381" i="2"/>
  <c r="AL107" i="2"/>
  <c r="AL161" i="2"/>
  <c r="AK115" i="2"/>
  <c r="AK118" i="2"/>
  <c r="AL123" i="2"/>
  <c r="AL145" i="2"/>
  <c r="AK56" i="2"/>
  <c r="AI90" i="2"/>
  <c r="AJ422" i="2"/>
  <c r="AJ178" i="2"/>
  <c r="AI58" i="2"/>
  <c r="AL83" i="2"/>
  <c r="AI86" i="2"/>
  <c r="AK89" i="2"/>
  <c r="AI98" i="2"/>
  <c r="AK178" i="2"/>
  <c r="AI7" i="2"/>
  <c r="AI83" i="2"/>
  <c r="AL114" i="2"/>
  <c r="AI147" i="2"/>
  <c r="AI183" i="2"/>
  <c r="AK215" i="2"/>
  <c r="AK381" i="2"/>
  <c r="AJ397" i="2"/>
  <c r="AJ147" i="2"/>
  <c r="AK183" i="2"/>
  <c r="AL381" i="2"/>
  <c r="AI391" i="2"/>
  <c r="AI19" i="2"/>
  <c r="AK86" i="2"/>
  <c r="AJ92" i="2"/>
  <c r="AJ98" i="2"/>
  <c r="AK147" i="2"/>
  <c r="AL183" i="2"/>
  <c r="AK409" i="2"/>
  <c r="AL556" i="2"/>
  <c r="AK54" i="2"/>
  <c r="AL56" i="2"/>
  <c r="AJ58" i="2"/>
  <c r="AJ108" i="2"/>
  <c r="AL110" i="2"/>
  <c r="AI119" i="2"/>
  <c r="AK156" i="2"/>
  <c r="AL169" i="2"/>
  <c r="AK170" i="2"/>
  <c r="AI201" i="2"/>
  <c r="AK274" i="2"/>
  <c r="AJ292" i="2"/>
  <c r="AK298" i="2"/>
  <c r="AI299" i="2"/>
  <c r="AI332" i="2"/>
  <c r="AJ354" i="2"/>
  <c r="AJ365" i="2"/>
  <c r="AI416" i="2"/>
  <c r="AL419" i="2"/>
  <c r="AI420" i="2"/>
  <c r="AI455" i="2"/>
  <c r="AJ464" i="2"/>
  <c r="AI465" i="2"/>
  <c r="AL471" i="2"/>
  <c r="AL473" i="2"/>
  <c r="AI51" i="2"/>
  <c r="AL58" i="2"/>
  <c r="AJ119" i="2"/>
  <c r="AK130" i="2"/>
  <c r="AI135" i="2"/>
  <c r="AJ141" i="2"/>
  <c r="AJ143" i="2"/>
  <c r="AK201" i="2"/>
  <c r="AI262" i="2"/>
  <c r="AK292" i="2"/>
  <c r="AK293" i="2"/>
  <c r="AI294" i="2"/>
  <c r="AJ295" i="2"/>
  <c r="AI296" i="2"/>
  <c r="AL299" i="2"/>
  <c r="AJ300" i="2"/>
  <c r="AJ332" i="2"/>
  <c r="AK354" i="2"/>
  <c r="AK365" i="2"/>
  <c r="AJ455" i="2"/>
  <c r="AK49" i="2"/>
  <c r="AL51" i="2"/>
  <c r="AL119" i="2"/>
  <c r="AI131" i="2"/>
  <c r="AJ135" i="2"/>
  <c r="AK136" i="2"/>
  <c r="AJ139" i="2"/>
  <c r="AL141" i="2"/>
  <c r="AK143" i="2"/>
  <c r="AL144" i="2"/>
  <c r="AI145" i="2"/>
  <c r="AI152" i="2"/>
  <c r="AL201" i="2"/>
  <c r="AK202" i="2"/>
  <c r="AI203" i="2"/>
  <c r="AI257" i="2"/>
  <c r="AK332" i="2"/>
  <c r="AK455" i="2"/>
  <c r="AJ493" i="2"/>
  <c r="AJ565" i="2"/>
  <c r="AI566" i="2"/>
  <c r="AI47" i="2"/>
  <c r="AJ131" i="2"/>
  <c r="AI137" i="2"/>
  <c r="AJ145" i="2"/>
  <c r="AI178" i="2"/>
  <c r="AK257" i="2"/>
  <c r="AI409" i="2"/>
  <c r="AL429" i="2"/>
  <c r="AK491" i="2"/>
  <c r="AI562" i="2"/>
  <c r="AI563" i="2"/>
  <c r="AJ566" i="2"/>
  <c r="AL566" i="2"/>
  <c r="AJ556" i="2"/>
  <c r="AJ591" i="2"/>
  <c r="AI592" i="2"/>
  <c r="AJ56" i="2"/>
  <c r="AK70" i="2"/>
  <c r="AK72" i="2"/>
  <c r="AK106" i="2"/>
  <c r="AK114" i="2"/>
  <c r="AK123" i="2"/>
  <c r="AK129" i="2"/>
  <c r="AK169" i="2"/>
  <c r="AL175" i="2"/>
  <c r="AL191" i="2"/>
  <c r="AK210" i="2"/>
  <c r="AJ215" i="2"/>
  <c r="AL251" i="2"/>
  <c r="AK315" i="2"/>
  <c r="AK402" i="2"/>
  <c r="AJ425" i="2"/>
  <c r="AK429" i="2"/>
  <c r="AJ491" i="2"/>
  <c r="AL512" i="2"/>
  <c r="AJ540" i="2"/>
  <c r="AL574" i="2"/>
  <c r="AL579" i="2"/>
  <c r="AL582" i="2"/>
  <c r="AK583" i="2"/>
  <c r="AI584" i="2"/>
  <c r="AJ584" i="2"/>
  <c r="AJ594" i="2"/>
  <c r="AL595" i="2"/>
  <c r="AJ596" i="2"/>
  <c r="AL584" i="2"/>
  <c r="AL596" i="2"/>
  <c r="AI25" i="2"/>
  <c r="AI67" i="2"/>
  <c r="AI104" i="2"/>
  <c r="AL149" i="2"/>
  <c r="AI150" i="2"/>
  <c r="AK153" i="2"/>
  <c r="AJ154" i="2"/>
  <c r="AI244" i="2"/>
  <c r="AJ245" i="2"/>
  <c r="AK259" i="2"/>
  <c r="AK263" i="2"/>
  <c r="AI264" i="2"/>
  <c r="AI301" i="2"/>
  <c r="AJ558" i="2"/>
  <c r="AK67" i="2"/>
  <c r="AK99" i="2"/>
  <c r="AI102" i="2"/>
  <c r="AL104" i="2"/>
  <c r="AK105" i="2"/>
  <c r="AK120" i="2"/>
  <c r="AI225" i="2"/>
  <c r="AJ246" i="2"/>
  <c r="AI247" i="2"/>
  <c r="AJ249" i="2"/>
  <c r="AJ264" i="2"/>
  <c r="AI283" i="2"/>
  <c r="AI303" i="2"/>
  <c r="AL325" i="2"/>
  <c r="AJ327" i="2"/>
  <c r="AI335" i="2"/>
  <c r="AK337" i="2"/>
  <c r="AJ338" i="2"/>
  <c r="AI339" i="2"/>
  <c r="AL355" i="2"/>
  <c r="AI356" i="2"/>
  <c r="AI358" i="2"/>
  <c r="AK361" i="2"/>
  <c r="AI411" i="2"/>
  <c r="AI439" i="2"/>
  <c r="AK445" i="2"/>
  <c r="AK447" i="2"/>
  <c r="AJ485" i="2"/>
  <c r="AJ503" i="2"/>
  <c r="AJ509" i="2"/>
  <c r="AI518" i="2"/>
  <c r="AL558" i="2"/>
  <c r="AI11" i="2"/>
  <c r="AL67" i="2"/>
  <c r="AI68" i="2"/>
  <c r="AI70" i="2"/>
  <c r="AJ100" i="2"/>
  <c r="AI106" i="2"/>
  <c r="AJ121" i="2"/>
  <c r="AI127" i="2"/>
  <c r="AI174" i="2"/>
  <c r="AJ191" i="2"/>
  <c r="AJ213" i="2"/>
  <c r="AI214" i="2"/>
  <c r="AK225" i="2"/>
  <c r="AI236" i="2"/>
  <c r="AI238" i="2"/>
  <c r="AL247" i="2"/>
  <c r="AI250" i="2"/>
  <c r="AI251" i="2"/>
  <c r="AK264" i="2"/>
  <c r="AJ265" i="2"/>
  <c r="AJ266" i="2"/>
  <c r="AJ267" i="2"/>
  <c r="AI269" i="2"/>
  <c r="AK283" i="2"/>
  <c r="AK303" i="2"/>
  <c r="AI315" i="2"/>
  <c r="AK339" i="2"/>
  <c r="AK358" i="2"/>
  <c r="AL411" i="2"/>
  <c r="AJ439" i="2"/>
  <c r="AL445" i="2"/>
  <c r="AL447" i="2"/>
  <c r="AI448" i="2"/>
  <c r="AJ450" i="2"/>
  <c r="AI486" i="2"/>
  <c r="AI500" i="2"/>
  <c r="AK503" i="2"/>
  <c r="AL505" i="2"/>
  <c r="AK509" i="2"/>
  <c r="AK511" i="2"/>
  <c r="AI572" i="2"/>
  <c r="AK325" i="2"/>
  <c r="AJ363" i="2"/>
  <c r="AI407" i="2"/>
  <c r="AI445" i="2"/>
  <c r="AI509" i="2"/>
  <c r="AI21" i="2"/>
  <c r="AJ68" i="2"/>
  <c r="AJ70" i="2"/>
  <c r="AI72" i="2"/>
  <c r="AK74" i="2"/>
  <c r="AJ106" i="2"/>
  <c r="AJ114" i="2"/>
  <c r="AK121" i="2"/>
  <c r="AL122" i="2"/>
  <c r="AI123" i="2"/>
  <c r="AK127" i="2"/>
  <c r="AL128" i="2"/>
  <c r="AI129" i="2"/>
  <c r="AJ165" i="2"/>
  <c r="AI166" i="2"/>
  <c r="AJ167" i="2"/>
  <c r="AI169" i="2"/>
  <c r="AJ175" i="2"/>
  <c r="AK191" i="2"/>
  <c r="AK207" i="2"/>
  <c r="AJ208" i="2"/>
  <c r="AI215" i="2"/>
  <c r="AL225" i="2"/>
  <c r="AK251" i="2"/>
  <c r="AL303" i="2"/>
  <c r="AI319" i="2"/>
  <c r="AL339" i="2"/>
  <c r="AI425" i="2"/>
  <c r="AI429" i="2"/>
  <c r="AL439" i="2"/>
  <c r="AI482" i="2"/>
  <c r="AL486" i="2"/>
  <c r="AJ488" i="2"/>
  <c r="AL489" i="2"/>
  <c r="AI491" i="2"/>
  <c r="AI497" i="2"/>
  <c r="AL503" i="2"/>
  <c r="AL511" i="2"/>
  <c r="AI512" i="2"/>
  <c r="AJ514" i="2"/>
  <c r="AI540" i="2"/>
  <c r="AJ572" i="2"/>
  <c r="AJ574" i="2"/>
  <c r="AI578" i="2"/>
  <c r="AI579" i="2"/>
  <c r="AJ581" i="2"/>
  <c r="AI582" i="2"/>
  <c r="AK369" i="2"/>
  <c r="AI377" i="2"/>
  <c r="AL377" i="2"/>
  <c r="AK377" i="2"/>
  <c r="AL395" i="2"/>
  <c r="AL427" i="2"/>
  <c r="AK427" i="2"/>
  <c r="AI427" i="2"/>
  <c r="AK487" i="2"/>
  <c r="AL487" i="2"/>
  <c r="AI487" i="2"/>
  <c r="AK496" i="2"/>
  <c r="AI496" i="2"/>
  <c r="AJ496" i="2"/>
  <c r="AL41" i="2"/>
  <c r="AJ41" i="2"/>
  <c r="AI41" i="2"/>
  <c r="AL43" i="2"/>
  <c r="AJ43" i="2"/>
  <c r="AL52" i="2"/>
  <c r="AJ52" i="2"/>
  <c r="AJ63" i="2"/>
  <c r="AI63" i="2"/>
  <c r="AL96" i="2"/>
  <c r="AJ96" i="2"/>
  <c r="AK125" i="2"/>
  <c r="AL133" i="2"/>
  <c r="AL194" i="2"/>
  <c r="AI194" i="2"/>
  <c r="AL234" i="2"/>
  <c r="AI234" i="2"/>
  <c r="AJ272" i="2"/>
  <c r="AI272" i="2"/>
  <c r="AL276" i="2"/>
  <c r="AK276" i="2"/>
  <c r="AL308" i="2"/>
  <c r="AK308" i="2"/>
  <c r="AJ308" i="2"/>
  <c r="AI308" i="2"/>
  <c r="AI9" i="2"/>
  <c r="AI23" i="2"/>
  <c r="AL29" i="2"/>
  <c r="AI29" i="2"/>
  <c r="AJ61" i="2"/>
  <c r="AI61" i="2"/>
  <c r="AJ72" i="2"/>
  <c r="AL76" i="2"/>
  <c r="AK83" i="2"/>
  <c r="AK90" i="2"/>
  <c r="AL91" i="2"/>
  <c r="AI92" i="2"/>
  <c r="AI100" i="2"/>
  <c r="AK108" i="2"/>
  <c r="AK110" i="2"/>
  <c r="AI112" i="2"/>
  <c r="AL125" i="2"/>
  <c r="AJ127" i="2"/>
  <c r="AL135" i="2"/>
  <c r="AI155" i="2"/>
  <c r="AK159" i="2"/>
  <c r="AK161" i="2"/>
  <c r="AL192" i="2"/>
  <c r="AK192" i="2"/>
  <c r="AJ192" i="2"/>
  <c r="AJ193" i="2"/>
  <c r="AK193" i="2"/>
  <c r="AL193" i="2"/>
  <c r="AJ206" i="2"/>
  <c r="AL216" i="2"/>
  <c r="AJ216" i="2"/>
  <c r="AI217" i="2"/>
  <c r="AL217" i="2"/>
  <c r="AL220" i="2"/>
  <c r="AK220" i="2"/>
  <c r="AI220" i="2"/>
  <c r="AK221" i="2"/>
  <c r="AL221" i="2"/>
  <c r="AI233" i="2"/>
  <c r="AJ233" i="2"/>
  <c r="AL233" i="2"/>
  <c r="AK233" i="2"/>
  <c r="AK237" i="2"/>
  <c r="AJ237" i="2"/>
  <c r="AL238" i="2"/>
  <c r="AK238" i="2"/>
  <c r="AI259" i="2"/>
  <c r="AL267" i="2"/>
  <c r="AI267" i="2"/>
  <c r="AJ269" i="2"/>
  <c r="AL269" i="2"/>
  <c r="AI271" i="2"/>
  <c r="AJ271" i="2"/>
  <c r="AI293" i="2"/>
  <c r="AK301" i="2"/>
  <c r="AL301" i="2"/>
  <c r="AL307" i="2"/>
  <c r="AJ307" i="2"/>
  <c r="AL324" i="2"/>
  <c r="AI324" i="2"/>
  <c r="AL390" i="2"/>
  <c r="AI390" i="2"/>
  <c r="AJ390" i="2"/>
  <c r="AL423" i="2"/>
  <c r="AI423" i="2"/>
  <c r="AL430" i="2"/>
  <c r="AJ430" i="2"/>
  <c r="AK461" i="2"/>
  <c r="AI461" i="2"/>
  <c r="AK480" i="2"/>
  <c r="AL480" i="2"/>
  <c r="AI480" i="2"/>
  <c r="AL493" i="2"/>
  <c r="AI493" i="2"/>
  <c r="AK219" i="2"/>
  <c r="AI219" i="2"/>
  <c r="AL306" i="2"/>
  <c r="AI306" i="2"/>
  <c r="AJ306" i="2"/>
  <c r="AK345" i="2"/>
  <c r="AJ345" i="2"/>
  <c r="AL374" i="2"/>
  <c r="AK374" i="2"/>
  <c r="AJ374" i="2"/>
  <c r="AL375" i="2"/>
  <c r="AI375" i="2"/>
  <c r="AJ375" i="2"/>
  <c r="AL388" i="2"/>
  <c r="AJ388" i="2"/>
  <c r="AI388" i="2"/>
  <c r="AL404" i="2"/>
  <c r="AJ404" i="2"/>
  <c r="AL406" i="2"/>
  <c r="AI406" i="2"/>
  <c r="AL459" i="2"/>
  <c r="AI459" i="2"/>
  <c r="AJ459" i="2"/>
  <c r="AL494" i="2"/>
  <c r="AJ494" i="2"/>
  <c r="AL13" i="2"/>
  <c r="AI13" i="2"/>
  <c r="AL27" i="2"/>
  <c r="AI27" i="2"/>
  <c r="AL39" i="2"/>
  <c r="AJ39" i="2"/>
  <c r="AK51" i="2"/>
  <c r="AJ84" i="2"/>
  <c r="AI94" i="2"/>
  <c r="AK100" i="2"/>
  <c r="AK104" i="2"/>
  <c r="AK112" i="2"/>
  <c r="AL113" i="2"/>
  <c r="AL116" i="2"/>
  <c r="AJ116" i="2"/>
  <c r="AJ118" i="2"/>
  <c r="AI118" i="2"/>
  <c r="AI121" i="2"/>
  <c r="AJ129" i="2"/>
  <c r="AK141" i="2"/>
  <c r="AI143" i="2"/>
  <c r="AL152" i="2"/>
  <c r="AJ152" i="2"/>
  <c r="AL176" i="2"/>
  <c r="AK176" i="2"/>
  <c r="AI176" i="2"/>
  <c r="AJ177" i="2"/>
  <c r="AK177" i="2"/>
  <c r="AL259" i="2"/>
  <c r="AL273" i="2"/>
  <c r="AJ283" i="2"/>
  <c r="AJ299" i="2"/>
  <c r="AL348" i="2"/>
  <c r="AI348" i="2"/>
  <c r="AL372" i="2"/>
  <c r="AI372" i="2"/>
  <c r="AK372" i="2"/>
  <c r="AK387" i="2"/>
  <c r="AL387" i="2"/>
  <c r="AK454" i="2"/>
  <c r="AI454" i="2"/>
  <c r="AJ454" i="2"/>
  <c r="AJ505" i="2"/>
  <c r="AJ520" i="2"/>
  <c r="AK546" i="2"/>
  <c r="AI546" i="2"/>
  <c r="AJ60" i="2"/>
  <c r="AL60" i="2"/>
  <c r="AL218" i="2"/>
  <c r="AI218" i="2"/>
  <c r="AK218" i="2"/>
  <c r="AJ232" i="2"/>
  <c r="AI232" i="2"/>
  <c r="AL35" i="2"/>
  <c r="AJ35" i="2"/>
  <c r="AL63" i="2"/>
  <c r="AK65" i="2"/>
  <c r="AJ74" i="2"/>
  <c r="AL74" i="2"/>
  <c r="AJ77" i="2"/>
  <c r="AK77" i="2"/>
  <c r="AJ88" i="2"/>
  <c r="AK96" i="2"/>
  <c r="AL156" i="2"/>
  <c r="AI156" i="2"/>
  <c r="AJ173" i="2"/>
  <c r="AL187" i="2"/>
  <c r="AL199" i="2"/>
  <c r="AI199" i="2"/>
  <c r="AK199" i="2"/>
  <c r="AL200" i="2"/>
  <c r="AJ200" i="2"/>
  <c r="AK200" i="2"/>
  <c r="AI207" i="2"/>
  <c r="AL207" i="2"/>
  <c r="AJ229" i="2"/>
  <c r="AL229" i="2"/>
  <c r="AK229" i="2"/>
  <c r="AK234" i="2"/>
  <c r="AK241" i="2"/>
  <c r="AL254" i="2"/>
  <c r="AK254" i="2"/>
  <c r="AI254" i="2"/>
  <c r="AL255" i="2"/>
  <c r="AK255" i="2"/>
  <c r="AJ276" i="2"/>
  <c r="AJ290" i="2"/>
  <c r="AI290" i="2"/>
  <c r="AL311" i="2"/>
  <c r="AI311" i="2"/>
  <c r="AL340" i="2"/>
  <c r="AK340" i="2"/>
  <c r="AJ341" i="2"/>
  <c r="AL341" i="2"/>
  <c r="AI341" i="2"/>
  <c r="AL362" i="2"/>
  <c r="AK362" i="2"/>
  <c r="AK524" i="2"/>
  <c r="AI524" i="2"/>
  <c r="AL524" i="2"/>
  <c r="AJ524" i="2"/>
  <c r="AI3" i="2"/>
  <c r="AI17" i="2"/>
  <c r="AL37" i="2"/>
  <c r="AJ37" i="2"/>
  <c r="AI43" i="2"/>
  <c r="AI52" i="2"/>
  <c r="AK63" i="2"/>
  <c r="AI65" i="2"/>
  <c r="AJ79" i="2"/>
  <c r="AK79" i="2"/>
  <c r="AJ81" i="2"/>
  <c r="AI81" i="2"/>
  <c r="AI88" i="2"/>
  <c r="AI96" i="2"/>
  <c r="AL154" i="2"/>
  <c r="AI154" i="2"/>
  <c r="AK186" i="2"/>
  <c r="AK194" i="2"/>
  <c r="AI195" i="2"/>
  <c r="AJ230" i="2"/>
  <c r="AI230" i="2"/>
  <c r="AJ234" i="2"/>
  <c r="AJ241" i="2"/>
  <c r="AL250" i="2"/>
  <c r="AJ250" i="2"/>
  <c r="AI276" i="2"/>
  <c r="AL312" i="2"/>
  <c r="AJ312" i="2"/>
  <c r="AL368" i="2"/>
  <c r="AI368" i="2"/>
  <c r="AL370" i="2"/>
  <c r="AK370" i="2"/>
  <c r="AJ370" i="2"/>
  <c r="AK371" i="2"/>
  <c r="AL371" i="2"/>
  <c r="AL386" i="2"/>
  <c r="AI386" i="2"/>
  <c r="AK386" i="2"/>
  <c r="AJ386" i="2"/>
  <c r="AL413" i="2"/>
  <c r="AI413" i="2"/>
  <c r="AJ413" i="2"/>
  <c r="AK435" i="2"/>
  <c r="AI435" i="2"/>
  <c r="AL435" i="2"/>
  <c r="AK453" i="2"/>
  <c r="AJ453" i="2"/>
  <c r="AK457" i="2"/>
  <c r="AL457" i="2"/>
  <c r="AJ47" i="2"/>
  <c r="AK47" i="2"/>
  <c r="AJ49" i="2"/>
  <c r="AI49" i="2"/>
  <c r="AK88" i="2"/>
  <c r="AI125" i="2"/>
  <c r="AI133" i="2"/>
  <c r="AL208" i="2"/>
  <c r="AI208" i="2"/>
  <c r="AJ218" i="2"/>
  <c r="AL224" i="2"/>
  <c r="AK224" i="2"/>
  <c r="AI228" i="2"/>
  <c r="AK228" i="2"/>
  <c r="AL241" i="2"/>
  <c r="AL282" i="2"/>
  <c r="AI282" i="2"/>
  <c r="AJ282" i="2"/>
  <c r="AK295" i="2"/>
  <c r="AI295" i="2"/>
  <c r="AI344" i="2"/>
  <c r="AL359" i="2"/>
  <c r="AI359" i="2"/>
  <c r="AI374" i="2"/>
  <c r="AL384" i="2"/>
  <c r="AI384" i="2"/>
  <c r="AJ384" i="2"/>
  <c r="AK388" i="2"/>
  <c r="AI395" i="2"/>
  <c r="AI400" i="2"/>
  <c r="AL403" i="2"/>
  <c r="AI404" i="2"/>
  <c r="AJ406" i="2"/>
  <c r="AJ433" i="2"/>
  <c r="AI433" i="2"/>
  <c r="AK433" i="2"/>
  <c r="AK441" i="2"/>
  <c r="AJ441" i="2"/>
  <c r="AK448" i="2"/>
  <c r="AJ448" i="2"/>
  <c r="AK459" i="2"/>
  <c r="AK502" i="2"/>
  <c r="AL502" i="2"/>
  <c r="AI502" i="2"/>
  <c r="AL65" i="2"/>
  <c r="AJ102" i="2"/>
  <c r="AL102" i="2"/>
  <c r="AL137" i="2"/>
  <c r="AK137" i="2"/>
  <c r="AK139" i="2"/>
  <c r="AI139" i="2"/>
  <c r="AL162" i="2"/>
  <c r="AK162" i="2"/>
  <c r="AL167" i="2"/>
  <c r="AI167" i="2"/>
  <c r="AL31" i="2"/>
  <c r="AJ31" i="2"/>
  <c r="AL45" i="2"/>
  <c r="AJ45" i="2"/>
  <c r="AL54" i="2"/>
  <c r="AJ54" i="2"/>
  <c r="AK133" i="2"/>
  <c r="AK138" i="2"/>
  <c r="AL138" i="2"/>
  <c r="AL184" i="2"/>
  <c r="AK184" i="2"/>
  <c r="AJ185" i="2"/>
  <c r="AI185" i="2"/>
  <c r="AL252" i="2"/>
  <c r="AI252" i="2"/>
  <c r="AL280" i="2"/>
  <c r="AJ280" i="2"/>
  <c r="AK281" i="2"/>
  <c r="AI281" i="2"/>
  <c r="AL309" i="2"/>
  <c r="AI309" i="2"/>
  <c r="AL379" i="2"/>
  <c r="AJ379" i="2"/>
  <c r="AI379" i="2"/>
  <c r="AJ395" i="2"/>
  <c r="AK404" i="2"/>
  <c r="AK406" i="2"/>
  <c r="AK432" i="2"/>
  <c r="AL432" i="2"/>
  <c r="AJ432" i="2"/>
  <c r="AI432" i="2"/>
  <c r="AK499" i="2"/>
  <c r="AI499" i="2"/>
  <c r="AJ519" i="2"/>
  <c r="AK519" i="2"/>
  <c r="AK550" i="2"/>
  <c r="AL550" i="2"/>
  <c r="AI550" i="2"/>
  <c r="AL549" i="2"/>
  <c r="AJ549" i="2"/>
  <c r="AI331" i="2"/>
  <c r="AJ331" i="2"/>
  <c r="AI347" i="2"/>
  <c r="AL347" i="2"/>
  <c r="AL402" i="2"/>
  <c r="AI402" i="2"/>
  <c r="AJ411" i="2"/>
  <c r="AL464" i="2"/>
  <c r="AK471" i="2"/>
  <c r="AL477" i="2"/>
  <c r="AL479" i="2"/>
  <c r="AI495" i="2"/>
  <c r="AL495" i="2"/>
  <c r="AK522" i="2"/>
  <c r="AI522" i="2"/>
  <c r="AJ525" i="2"/>
  <c r="AK525" i="2"/>
  <c r="AK547" i="2"/>
  <c r="AL547" i="2"/>
  <c r="AI547" i="2"/>
  <c r="AI323" i="2"/>
  <c r="AK323" i="2"/>
  <c r="AL337" i="2"/>
  <c r="AI337" i="2"/>
  <c r="AL397" i="2"/>
  <c r="AI397" i="2"/>
  <c r="AL418" i="2"/>
  <c r="AI418" i="2"/>
  <c r="AL456" i="2"/>
  <c r="AJ456" i="2"/>
  <c r="AK470" i="2"/>
  <c r="AI470" i="2"/>
  <c r="AJ535" i="2"/>
  <c r="AK535" i="2"/>
  <c r="AJ541" i="2"/>
  <c r="AL541" i="2"/>
  <c r="AK541" i="2"/>
  <c r="AK542" i="2"/>
  <c r="AJ542" i="2"/>
  <c r="AJ209" i="2"/>
  <c r="AL209" i="2"/>
  <c r="AL210" i="2"/>
  <c r="AI210" i="2"/>
  <c r="AI245" i="2"/>
  <c r="AL245" i="2"/>
  <c r="AL33" i="2"/>
  <c r="AJ33" i="2"/>
  <c r="AL168" i="2"/>
  <c r="AJ168" i="2"/>
  <c r="AL314" i="2"/>
  <c r="AI314" i="2"/>
  <c r="AI336" i="2"/>
  <c r="AJ336" i="2"/>
  <c r="AL356" i="2"/>
  <c r="AK356" i="2"/>
  <c r="AL361" i="2"/>
  <c r="AI361" i="2"/>
  <c r="AL363" i="2"/>
  <c r="AI363" i="2"/>
  <c r="AL420" i="2"/>
  <c r="AJ420" i="2"/>
  <c r="AL422" i="2"/>
  <c r="AI422" i="2"/>
  <c r="AK468" i="2"/>
  <c r="AI468" i="2"/>
  <c r="AK175" i="2"/>
  <c r="AK266" i="2"/>
  <c r="AJ274" i="2"/>
  <c r="AJ346" i="2"/>
  <c r="AJ358" i="2"/>
  <c r="AK465" i="2"/>
  <c r="AL467" i="2"/>
  <c r="AJ486" i="2"/>
  <c r="AJ512" i="2"/>
  <c r="AL518" i="2"/>
  <c r="AL559" i="2"/>
  <c r="AL560" i="2"/>
  <c r="AK567" i="2"/>
  <c r="AI568" i="2"/>
  <c r="AL569" i="2"/>
  <c r="AI573" i="2"/>
  <c r="AK573" i="2"/>
  <c r="AL573" i="2"/>
  <c r="AJ10" i="2"/>
  <c r="AL2" i="2"/>
  <c r="AL4" i="2"/>
  <c r="AL6" i="2"/>
  <c r="AL8" i="2"/>
  <c r="AL10" i="2"/>
  <c r="AL12" i="2"/>
  <c r="AL14" i="2"/>
  <c r="AL16" i="2"/>
  <c r="AL18" i="2"/>
  <c r="AL20" i="2"/>
  <c r="AL22" i="2"/>
  <c r="AL24" i="2"/>
  <c r="AL26" i="2"/>
  <c r="AL28" i="2"/>
  <c r="AL30" i="2"/>
  <c r="AL32" i="2"/>
  <c r="AL34" i="2"/>
  <c r="AL36" i="2"/>
  <c r="AL38" i="2"/>
  <c r="AL40" i="2"/>
  <c r="AL42" i="2"/>
  <c r="AL44" i="2"/>
  <c r="AL46" i="2"/>
  <c r="AL53" i="2"/>
  <c r="AK60" i="2"/>
  <c r="AL62" i="2"/>
  <c r="AL69" i="2"/>
  <c r="AK76" i="2"/>
  <c r="AL78" i="2"/>
  <c r="AI87" i="2"/>
  <c r="AJ87" i="2"/>
  <c r="AI95" i="2"/>
  <c r="AJ95" i="2"/>
  <c r="AI103" i="2"/>
  <c r="AJ103" i="2"/>
  <c r="AI111" i="2"/>
  <c r="AJ111" i="2"/>
  <c r="AI126" i="2"/>
  <c r="AJ126" i="2"/>
  <c r="AI134" i="2"/>
  <c r="AJ134" i="2"/>
  <c r="AI142" i="2"/>
  <c r="AJ142" i="2"/>
  <c r="AK149" i="2"/>
  <c r="AK157" i="2"/>
  <c r="AL157" i="2"/>
  <c r="AK158" i="2"/>
  <c r="AK163" i="2"/>
  <c r="AJ163" i="2"/>
  <c r="AL182" i="2"/>
  <c r="AK182" i="2"/>
  <c r="AL197" i="2"/>
  <c r="AK197" i="2"/>
  <c r="AL204" i="2"/>
  <c r="AK204" i="2"/>
  <c r="AJ204" i="2"/>
  <c r="AK211" i="2"/>
  <c r="AJ211" i="2"/>
  <c r="AL287" i="2"/>
  <c r="AK287" i="2"/>
  <c r="AL297" i="2"/>
  <c r="AI297" i="2"/>
  <c r="AL148" i="2"/>
  <c r="AJ148" i="2"/>
  <c r="AK148" i="2"/>
  <c r="AL160" i="2"/>
  <c r="AI160" i="2"/>
  <c r="AJ171" i="2"/>
  <c r="AK171" i="2"/>
  <c r="AL190" i="2"/>
  <c r="AK190" i="2"/>
  <c r="AK205" i="2"/>
  <c r="AL205" i="2"/>
  <c r="AL222" i="2"/>
  <c r="AJ222" i="2"/>
  <c r="AK222" i="2"/>
  <c r="AJ3" i="2"/>
  <c r="AJ5" i="2"/>
  <c r="AJ7" i="2"/>
  <c r="AJ277" i="2"/>
  <c r="AL277" i="2"/>
  <c r="AI305" i="2"/>
  <c r="AL305" i="2"/>
  <c r="AK305" i="2"/>
  <c r="AJ9" i="2"/>
  <c r="AJ13" i="2"/>
  <c r="AJ17" i="2"/>
  <c r="AJ21" i="2"/>
  <c r="AJ25" i="2"/>
  <c r="AJ29" i="2"/>
  <c r="AI93" i="2"/>
  <c r="AJ93" i="2"/>
  <c r="AI101" i="2"/>
  <c r="AJ101" i="2"/>
  <c r="AI132" i="2"/>
  <c r="AJ132" i="2"/>
  <c r="AL212" i="2"/>
  <c r="AJ212" i="2"/>
  <c r="AK212" i="2"/>
  <c r="AL223" i="2"/>
  <c r="AK223" i="2"/>
  <c r="AL231" i="2"/>
  <c r="AK231" i="2"/>
  <c r="AK27" i="2"/>
  <c r="AK31" i="2"/>
  <c r="AK33" i="2"/>
  <c r="AK35" i="2"/>
  <c r="AK37" i="2"/>
  <c r="AK39" i="2"/>
  <c r="AK41" i="2"/>
  <c r="AK43" i="2"/>
  <c r="AK45" i="2"/>
  <c r="AI66" i="2"/>
  <c r="AI75" i="2"/>
  <c r="AI82" i="2"/>
  <c r="AJ155" i="2"/>
  <c r="AK155" i="2"/>
  <c r="AL165" i="2"/>
  <c r="AK165" i="2"/>
  <c r="AL172" i="2"/>
  <c r="AK172" i="2"/>
  <c r="AJ172" i="2"/>
  <c r="AK179" i="2"/>
  <c r="AJ179" i="2"/>
  <c r="AI189" i="2"/>
  <c r="AL206" i="2"/>
  <c r="AK206" i="2"/>
  <c r="AL213" i="2"/>
  <c r="AK213" i="2"/>
  <c r="AJ219" i="2"/>
  <c r="AL219" i="2"/>
  <c r="AJ243" i="2"/>
  <c r="AI243" i="2"/>
  <c r="AK243" i="2"/>
  <c r="AK261" i="2"/>
  <c r="AJ261" i="2"/>
  <c r="AL261" i="2"/>
  <c r="AL288" i="2"/>
  <c r="AK288" i="2"/>
  <c r="AJ288" i="2"/>
  <c r="AJ11" i="2"/>
  <c r="AJ15" i="2"/>
  <c r="AJ19" i="2"/>
  <c r="AJ23" i="2"/>
  <c r="AJ27" i="2"/>
  <c r="AI85" i="2"/>
  <c r="AJ85" i="2"/>
  <c r="AI109" i="2"/>
  <c r="AJ109" i="2"/>
  <c r="AI117" i="2"/>
  <c r="AJ117" i="2"/>
  <c r="AI124" i="2"/>
  <c r="AJ124" i="2"/>
  <c r="AI140" i="2"/>
  <c r="AJ140" i="2"/>
  <c r="AL164" i="2"/>
  <c r="AJ164" i="2"/>
  <c r="AK164" i="2"/>
  <c r="AL198" i="2"/>
  <c r="AK198" i="2"/>
  <c r="AK227" i="2"/>
  <c r="AL227" i="2"/>
  <c r="AL256" i="2"/>
  <c r="AJ256" i="2"/>
  <c r="AI256" i="2"/>
  <c r="AK256" i="2"/>
  <c r="AK3" i="2"/>
  <c r="AK5" i="2"/>
  <c r="AK7" i="2"/>
  <c r="AK9" i="2"/>
  <c r="AK11" i="2"/>
  <c r="AK13" i="2"/>
  <c r="AK15" i="2"/>
  <c r="AK17" i="2"/>
  <c r="AK19" i="2"/>
  <c r="AK21" i="2"/>
  <c r="AK23" i="2"/>
  <c r="AK25" i="2"/>
  <c r="AK29" i="2"/>
  <c r="AI50" i="2"/>
  <c r="AI59" i="2"/>
  <c r="AI48" i="2"/>
  <c r="AJ50" i="2"/>
  <c r="AK52" i="2"/>
  <c r="AI57" i="2"/>
  <c r="AK59" i="2"/>
  <c r="AL61" i="2"/>
  <c r="AI64" i="2"/>
  <c r="AJ66" i="2"/>
  <c r="AK68" i="2"/>
  <c r="AI73" i="2"/>
  <c r="AK75" i="2"/>
  <c r="AL77" i="2"/>
  <c r="AI80" i="2"/>
  <c r="AJ82" i="2"/>
  <c r="AK87" i="2"/>
  <c r="AI91" i="2"/>
  <c r="AJ91" i="2"/>
  <c r="AK95" i="2"/>
  <c r="AI99" i="2"/>
  <c r="AJ99" i="2"/>
  <c r="AK103" i="2"/>
  <c r="AI107" i="2"/>
  <c r="AJ107" i="2"/>
  <c r="AK111" i="2"/>
  <c r="AI115" i="2"/>
  <c r="AJ115" i="2"/>
  <c r="AI122" i="2"/>
  <c r="AJ122" i="2"/>
  <c r="AK126" i="2"/>
  <c r="AI130" i="2"/>
  <c r="AJ130" i="2"/>
  <c r="AK134" i="2"/>
  <c r="AI138" i="2"/>
  <c r="AJ138" i="2"/>
  <c r="AK142" i="2"/>
  <c r="AL146" i="2"/>
  <c r="AI146" i="2"/>
  <c r="AJ146" i="2"/>
  <c r="AJ151" i="2"/>
  <c r="AI157" i="2"/>
  <c r="AI163" i="2"/>
  <c r="AK173" i="2"/>
  <c r="AL173" i="2"/>
  <c r="AI182" i="2"/>
  <c r="AJ187" i="2"/>
  <c r="AK187" i="2"/>
  <c r="AI197" i="2"/>
  <c r="AI204" i="2"/>
  <c r="AI211" i="2"/>
  <c r="AL228" i="2"/>
  <c r="AJ228" i="2"/>
  <c r="AL232" i="2"/>
  <c r="AK232" i="2"/>
  <c r="AJ235" i="2"/>
  <c r="AK235" i="2"/>
  <c r="AL235" i="2"/>
  <c r="AL239" i="2"/>
  <c r="AK239" i="2"/>
  <c r="AJ239" i="2"/>
  <c r="AL248" i="2"/>
  <c r="AJ248" i="2"/>
  <c r="AI248" i="2"/>
  <c r="AK248" i="2"/>
  <c r="AI249" i="2"/>
  <c r="AL249" i="2"/>
  <c r="AL262" i="2"/>
  <c r="AK262" i="2"/>
  <c r="AK279" i="2"/>
  <c r="AL279" i="2"/>
  <c r="AJ279" i="2"/>
  <c r="AJ289" i="2"/>
  <c r="AK289" i="2"/>
  <c r="AI289" i="2"/>
  <c r="AL289" i="2"/>
  <c r="AL290" i="2"/>
  <c r="AK290" i="2"/>
  <c r="AI34" i="2"/>
  <c r="AI36" i="2"/>
  <c r="AI38" i="2"/>
  <c r="AI40" i="2"/>
  <c r="AI42" i="2"/>
  <c r="AI44" i="2"/>
  <c r="AI46" i="2"/>
  <c r="AJ48" i="2"/>
  <c r="AK50" i="2"/>
  <c r="AI55" i="2"/>
  <c r="AK57" i="2"/>
  <c r="AL59" i="2"/>
  <c r="AI62" i="2"/>
  <c r="AJ64" i="2"/>
  <c r="AK66" i="2"/>
  <c r="AI71" i="2"/>
  <c r="AK73" i="2"/>
  <c r="AL75" i="2"/>
  <c r="AI78" i="2"/>
  <c r="AJ80" i="2"/>
  <c r="AK82" i="2"/>
  <c r="AL87" i="2"/>
  <c r="AL95" i="2"/>
  <c r="AL103" i="2"/>
  <c r="AL111" i="2"/>
  <c r="AL126" i="2"/>
  <c r="AL134" i="2"/>
  <c r="AL142" i="2"/>
  <c r="AI148" i="2"/>
  <c r="AK151" i="2"/>
  <c r="AJ157" i="2"/>
  <c r="AJ160" i="2"/>
  <c r="AL163" i="2"/>
  <c r="AL166" i="2"/>
  <c r="AK166" i="2"/>
  <c r="AI171" i="2"/>
  <c r="AL180" i="2"/>
  <c r="AJ180" i="2"/>
  <c r="AK180" i="2"/>
  <c r="AJ182" i="2"/>
  <c r="AI190" i="2"/>
  <c r="AK195" i="2"/>
  <c r="AJ195" i="2"/>
  <c r="AJ197" i="2"/>
  <c r="AI205" i="2"/>
  <c r="AL211" i="2"/>
  <c r="AL214" i="2"/>
  <c r="AK214" i="2"/>
  <c r="AI222" i="2"/>
  <c r="AL236" i="2"/>
  <c r="AK236" i="2"/>
  <c r="AL240" i="2"/>
  <c r="AK240" i="2"/>
  <c r="AJ240" i="2"/>
  <c r="AK253" i="2"/>
  <c r="AL253" i="2"/>
  <c r="AJ253" i="2"/>
  <c r="AL270" i="2"/>
  <c r="AJ270" i="2"/>
  <c r="AI270" i="2"/>
  <c r="AI287" i="2"/>
  <c r="AJ297" i="2"/>
  <c r="AI2" i="2"/>
  <c r="AI4" i="2"/>
  <c r="AI6" i="2"/>
  <c r="AI8" i="2"/>
  <c r="AJ34" i="2"/>
  <c r="AJ36" i="2"/>
  <c r="AJ38" i="2"/>
  <c r="AJ40" i="2"/>
  <c r="AJ42" i="2"/>
  <c r="AJ44" i="2"/>
  <c r="AJ46" i="2"/>
  <c r="AK48" i="2"/>
  <c r="AI53" i="2"/>
  <c r="AK55" i="2"/>
  <c r="AL57" i="2"/>
  <c r="AI60" i="2"/>
  <c r="AJ62" i="2"/>
  <c r="AK64" i="2"/>
  <c r="AI69" i="2"/>
  <c r="AK71" i="2"/>
  <c r="AL73" i="2"/>
  <c r="AI76" i="2"/>
  <c r="AJ78" i="2"/>
  <c r="AK80" i="2"/>
  <c r="AK85" i="2"/>
  <c r="AI89" i="2"/>
  <c r="AJ89" i="2"/>
  <c r="AK93" i="2"/>
  <c r="AI97" i="2"/>
  <c r="AJ97" i="2"/>
  <c r="AK101" i="2"/>
  <c r="AI105" i="2"/>
  <c r="AJ105" i="2"/>
  <c r="AK109" i="2"/>
  <c r="AI113" i="2"/>
  <c r="AJ113" i="2"/>
  <c r="AK117" i="2"/>
  <c r="AI120" i="2"/>
  <c r="AJ120" i="2"/>
  <c r="AK124" i="2"/>
  <c r="AI128" i="2"/>
  <c r="AJ128" i="2"/>
  <c r="AK132" i="2"/>
  <c r="AI136" i="2"/>
  <c r="AJ136" i="2"/>
  <c r="AK140" i="2"/>
  <c r="AI144" i="2"/>
  <c r="AJ144" i="2"/>
  <c r="AI149" i="2"/>
  <c r="AL150" i="2"/>
  <c r="AK150" i="2"/>
  <c r="AL151" i="2"/>
  <c r="AI153" i="2"/>
  <c r="AJ153" i="2"/>
  <c r="AI158" i="2"/>
  <c r="AK160" i="2"/>
  <c r="AI164" i="2"/>
  <c r="AL171" i="2"/>
  <c r="AL174" i="2"/>
  <c r="AK174" i="2"/>
  <c r="AL181" i="2"/>
  <c r="AK181" i="2"/>
  <c r="AL188" i="2"/>
  <c r="AK188" i="2"/>
  <c r="AJ188" i="2"/>
  <c r="AJ190" i="2"/>
  <c r="AI198" i="2"/>
  <c r="AJ203" i="2"/>
  <c r="AK203" i="2"/>
  <c r="AJ205" i="2"/>
  <c r="AI212" i="2"/>
  <c r="AI223" i="2"/>
  <c r="AI227" i="2"/>
  <c r="AI231" i="2"/>
  <c r="AL258" i="2"/>
  <c r="AI258" i="2"/>
  <c r="AK258" i="2"/>
  <c r="AI277" i="2"/>
  <c r="AK297" i="2"/>
  <c r="AJ305" i="2"/>
  <c r="AI10" i="2"/>
  <c r="AI12" i="2"/>
  <c r="AI14" i="2"/>
  <c r="AI16" i="2"/>
  <c r="AI18" i="2"/>
  <c r="AI20" i="2"/>
  <c r="AI22" i="2"/>
  <c r="AI24" i="2"/>
  <c r="AI26" i="2"/>
  <c r="AI28" i="2"/>
  <c r="AI30" i="2"/>
  <c r="AI32" i="2"/>
  <c r="AJ2" i="2"/>
  <c r="AJ4" i="2"/>
  <c r="AJ6" i="2"/>
  <c r="AJ8" i="2"/>
  <c r="AJ12" i="2"/>
  <c r="AJ14" i="2"/>
  <c r="AJ16" i="2"/>
  <c r="AJ18" i="2"/>
  <c r="AJ20" i="2"/>
  <c r="AJ22" i="2"/>
  <c r="AJ24" i="2"/>
  <c r="AJ26" i="2"/>
  <c r="AJ28" i="2"/>
  <c r="AJ30" i="2"/>
  <c r="AJ32" i="2"/>
  <c r="AK53" i="2"/>
  <c r="AL55" i="2"/>
  <c r="AK69" i="2"/>
  <c r="AL71" i="2"/>
  <c r="AL85" i="2"/>
  <c r="AL93" i="2"/>
  <c r="AL101" i="2"/>
  <c r="AL109" i="2"/>
  <c r="AL117" i="2"/>
  <c r="AL124" i="2"/>
  <c r="AL132" i="2"/>
  <c r="AL140" i="2"/>
  <c r="AJ158" i="2"/>
  <c r="AK189" i="2"/>
  <c r="AL189" i="2"/>
  <c r="AL196" i="2"/>
  <c r="AJ196" i="2"/>
  <c r="AK196" i="2"/>
  <c r="AJ198" i="2"/>
  <c r="AJ223" i="2"/>
  <c r="AJ227" i="2"/>
  <c r="AJ231" i="2"/>
  <c r="AL285" i="2"/>
  <c r="AK285" i="2"/>
  <c r="AJ285" i="2"/>
  <c r="AL321" i="2"/>
  <c r="AJ321" i="2"/>
  <c r="AK321" i="2"/>
  <c r="AI321" i="2"/>
  <c r="AJ194" i="2"/>
  <c r="AL242" i="2"/>
  <c r="AI242" i="2"/>
  <c r="AI275" i="2"/>
  <c r="AK275" i="2"/>
  <c r="AL278" i="2"/>
  <c r="AK278" i="2"/>
  <c r="AI278" i="2"/>
  <c r="AI291" i="2"/>
  <c r="AL291" i="2"/>
  <c r="AJ291" i="2"/>
  <c r="AL304" i="2"/>
  <c r="AK304" i="2"/>
  <c r="AI304" i="2"/>
  <c r="AL320" i="2"/>
  <c r="AK320" i="2"/>
  <c r="AJ320" i="2"/>
  <c r="AL313" i="2"/>
  <c r="AJ313" i="2"/>
  <c r="AL316" i="2"/>
  <c r="AI316" i="2"/>
  <c r="AK316" i="2"/>
  <c r="AI161" i="2"/>
  <c r="AI170" i="2"/>
  <c r="AI177" i="2"/>
  <c r="AI186" i="2"/>
  <c r="AI193" i="2"/>
  <c r="AI202" i="2"/>
  <c r="AI209" i="2"/>
  <c r="AI221" i="2"/>
  <c r="AJ226" i="2"/>
  <c r="AI229" i="2"/>
  <c r="AL230" i="2"/>
  <c r="AK230" i="2"/>
  <c r="AJ247" i="2"/>
  <c r="AJ252" i="2"/>
  <c r="AI255" i="2"/>
  <c r="AI260" i="2"/>
  <c r="AI263" i="2"/>
  <c r="AJ268" i="2"/>
  <c r="AK271" i="2"/>
  <c r="AK273" i="2"/>
  <c r="AI273" i="2"/>
  <c r="AJ284" i="2"/>
  <c r="AL296" i="2"/>
  <c r="AJ296" i="2"/>
  <c r="AI298" i="2"/>
  <c r="AL302" i="2"/>
  <c r="AJ302" i="2"/>
  <c r="AI302" i="2"/>
  <c r="AJ309" i="2"/>
  <c r="AK309" i="2"/>
  <c r="AL317" i="2"/>
  <c r="AJ317" i="2"/>
  <c r="AL322" i="2"/>
  <c r="AJ322" i="2"/>
  <c r="AL326" i="2"/>
  <c r="AJ326" i="2"/>
  <c r="AJ349" i="2"/>
  <c r="AK349" i="2"/>
  <c r="AL349" i="2"/>
  <c r="AI349" i="2"/>
  <c r="AI168" i="2"/>
  <c r="AJ170" i="2"/>
  <c r="AI184" i="2"/>
  <c r="AJ186" i="2"/>
  <c r="AI200" i="2"/>
  <c r="AJ202" i="2"/>
  <c r="AI216" i="2"/>
  <c r="AJ221" i="2"/>
  <c r="AI224" i="2"/>
  <c r="AI237" i="2"/>
  <c r="AJ242" i="2"/>
  <c r="AL246" i="2"/>
  <c r="AK246" i="2"/>
  <c r="AK252" i="2"/>
  <c r="AJ255" i="2"/>
  <c r="AJ263" i="2"/>
  <c r="AI266" i="2"/>
  <c r="AL271" i="2"/>
  <c r="AJ275" i="2"/>
  <c r="AJ278" i="2"/>
  <c r="AL286" i="2"/>
  <c r="AJ286" i="2"/>
  <c r="AK286" i="2"/>
  <c r="AK291" i="2"/>
  <c r="AJ298" i="2"/>
  <c r="AJ304" i="2"/>
  <c r="AI320" i="2"/>
  <c r="AL310" i="2"/>
  <c r="AI310" i="2"/>
  <c r="AK310" i="2"/>
  <c r="AL318" i="2"/>
  <c r="AJ318" i="2"/>
  <c r="AK318" i="2"/>
  <c r="AL244" i="2"/>
  <c r="AJ244" i="2"/>
  <c r="AL265" i="2"/>
  <c r="AI265" i="2"/>
  <c r="AL281" i="2"/>
  <c r="AJ281" i="2"/>
  <c r="AL294" i="2"/>
  <c r="AJ294" i="2"/>
  <c r="AI307" i="2"/>
  <c r="AK307" i="2"/>
  <c r="AK311" i="2"/>
  <c r="AJ311" i="2"/>
  <c r="AI313" i="2"/>
  <c r="AJ316" i="2"/>
  <c r="AL319" i="2"/>
  <c r="AJ319" i="2"/>
  <c r="AL328" i="2"/>
  <c r="AJ328" i="2"/>
  <c r="AI328" i="2"/>
  <c r="AK343" i="2"/>
  <c r="AL343" i="2"/>
  <c r="AJ343" i="2"/>
  <c r="AI343" i="2"/>
  <c r="AL226" i="2"/>
  <c r="AI226" i="2"/>
  <c r="AL260" i="2"/>
  <c r="AJ260" i="2"/>
  <c r="AL268" i="2"/>
  <c r="AI268" i="2"/>
  <c r="AL284" i="2"/>
  <c r="AI284" i="2"/>
  <c r="AK313" i="2"/>
  <c r="AI317" i="2"/>
  <c r="AI322" i="2"/>
  <c r="AI326" i="2"/>
  <c r="AL330" i="2"/>
  <c r="AK330" i="2"/>
  <c r="AJ330" i="2"/>
  <c r="AI330" i="2"/>
  <c r="AL323" i="2"/>
  <c r="AI329" i="2"/>
  <c r="AJ333" i="2"/>
  <c r="AK333" i="2"/>
  <c r="AK341" i="2"/>
  <c r="AL360" i="2"/>
  <c r="AK360" i="2"/>
  <c r="AI360" i="2"/>
  <c r="AL373" i="2"/>
  <c r="AK373" i="2"/>
  <c r="AJ373" i="2"/>
  <c r="AI373" i="2"/>
  <c r="AK452" i="2"/>
  <c r="AL452" i="2"/>
  <c r="AJ452" i="2"/>
  <c r="AI452" i="2"/>
  <c r="AJ329" i="2"/>
  <c r="AL350" i="2"/>
  <c r="AJ350" i="2"/>
  <c r="AI350" i="2"/>
  <c r="AK383" i="2"/>
  <c r="AJ383" i="2"/>
  <c r="AI383" i="2"/>
  <c r="AL383" i="2"/>
  <c r="AK446" i="2"/>
  <c r="AI446" i="2"/>
  <c r="AL446" i="2"/>
  <c r="AJ446" i="2"/>
  <c r="AI327" i="2"/>
  <c r="AK329" i="2"/>
  <c r="AL334" i="2"/>
  <c r="AJ334" i="2"/>
  <c r="AL344" i="2"/>
  <c r="AK344" i="2"/>
  <c r="AK351" i="2"/>
  <c r="AI351" i="2"/>
  <c r="AL351" i="2"/>
  <c r="AK399" i="2"/>
  <c r="AJ399" i="2"/>
  <c r="AI399" i="2"/>
  <c r="AL399" i="2"/>
  <c r="AK415" i="2"/>
  <c r="AJ415" i="2"/>
  <c r="AI415" i="2"/>
  <c r="AL415" i="2"/>
  <c r="AK440" i="2"/>
  <c r="AI440" i="2"/>
  <c r="AL440" i="2"/>
  <c r="AJ440" i="2"/>
  <c r="AJ481" i="2"/>
  <c r="AL481" i="2"/>
  <c r="AK481" i="2"/>
  <c r="AI481" i="2"/>
  <c r="AL338" i="2"/>
  <c r="AI338" i="2"/>
  <c r="AJ513" i="2"/>
  <c r="AL513" i="2"/>
  <c r="AK513" i="2"/>
  <c r="AI513" i="2"/>
  <c r="AK280" i="2"/>
  <c r="AL293" i="2"/>
  <c r="AL300" i="2"/>
  <c r="AI300" i="2"/>
  <c r="AK306" i="2"/>
  <c r="AI312" i="2"/>
  <c r="AK314" i="2"/>
  <c r="AI325" i="2"/>
  <c r="AL327" i="2"/>
  <c r="AI333" i="2"/>
  <c r="AK335" i="2"/>
  <c r="AL335" i="2"/>
  <c r="AL345" i="2"/>
  <c r="AI345" i="2"/>
  <c r="AL357" i="2"/>
  <c r="AK357" i="2"/>
  <c r="AJ357" i="2"/>
  <c r="AI357" i="2"/>
  <c r="AJ360" i="2"/>
  <c r="AK484" i="2"/>
  <c r="AL484" i="2"/>
  <c r="AJ484" i="2"/>
  <c r="AI484" i="2"/>
  <c r="AL366" i="2"/>
  <c r="AK366" i="2"/>
  <c r="AJ366" i="2"/>
  <c r="AI366" i="2"/>
  <c r="AK367" i="2"/>
  <c r="AI367" i="2"/>
  <c r="AL367" i="2"/>
  <c r="AL376" i="2"/>
  <c r="AK376" i="2"/>
  <c r="AJ376" i="2"/>
  <c r="AI376" i="2"/>
  <c r="AK478" i="2"/>
  <c r="AI478" i="2"/>
  <c r="AL478" i="2"/>
  <c r="AJ478" i="2"/>
  <c r="AK516" i="2"/>
  <c r="AI516" i="2"/>
  <c r="AL516" i="2"/>
  <c r="AJ516" i="2"/>
  <c r="AL272" i="2"/>
  <c r="AK272" i="2"/>
  <c r="AJ323" i="2"/>
  <c r="AI334" i="2"/>
  <c r="AL336" i="2"/>
  <c r="AK336" i="2"/>
  <c r="AL342" i="2"/>
  <c r="AJ342" i="2"/>
  <c r="AK342" i="2"/>
  <c r="AL392" i="2"/>
  <c r="AK392" i="2"/>
  <c r="AJ392" i="2"/>
  <c r="AI392" i="2"/>
  <c r="AL408" i="2"/>
  <c r="AK408" i="2"/>
  <c r="AJ408" i="2"/>
  <c r="AI408" i="2"/>
  <c r="AL424" i="2"/>
  <c r="AK424" i="2"/>
  <c r="AJ424" i="2"/>
  <c r="AI424" i="2"/>
  <c r="AJ449" i="2"/>
  <c r="AL449" i="2"/>
  <c r="AK449" i="2"/>
  <c r="AI449" i="2"/>
  <c r="AK472" i="2"/>
  <c r="AI472" i="2"/>
  <c r="AL472" i="2"/>
  <c r="AJ472" i="2"/>
  <c r="AK510" i="2"/>
  <c r="AI510" i="2"/>
  <c r="AL510" i="2"/>
  <c r="AJ510" i="2"/>
  <c r="AK504" i="2"/>
  <c r="AI504" i="2"/>
  <c r="AL504" i="2"/>
  <c r="AJ504" i="2"/>
  <c r="AK434" i="2"/>
  <c r="AL434" i="2"/>
  <c r="AL437" i="2"/>
  <c r="AI437" i="2"/>
  <c r="AK466" i="2"/>
  <c r="AL466" i="2"/>
  <c r="AL469" i="2"/>
  <c r="AI469" i="2"/>
  <c r="AK498" i="2"/>
  <c r="AL498" i="2"/>
  <c r="AL501" i="2"/>
  <c r="AI501" i="2"/>
  <c r="AJ352" i="2"/>
  <c r="AJ359" i="2"/>
  <c r="AI382" i="2"/>
  <c r="AI389" i="2"/>
  <c r="AJ391" i="2"/>
  <c r="AI398" i="2"/>
  <c r="AJ400" i="2"/>
  <c r="AI405" i="2"/>
  <c r="AJ407" i="2"/>
  <c r="AI414" i="2"/>
  <c r="AJ416" i="2"/>
  <c r="AI421" i="2"/>
  <c r="AJ423" i="2"/>
  <c r="AI442" i="2"/>
  <c r="AI451" i="2"/>
  <c r="AK458" i="2"/>
  <c r="AJ458" i="2"/>
  <c r="AI474" i="2"/>
  <c r="AI483" i="2"/>
  <c r="AK490" i="2"/>
  <c r="AJ490" i="2"/>
  <c r="AK497" i="2"/>
  <c r="AJ500" i="2"/>
  <c r="AI506" i="2"/>
  <c r="AI515" i="2"/>
  <c r="AK521" i="2"/>
  <c r="AJ521" i="2"/>
  <c r="AI521" i="2"/>
  <c r="AK352" i="2"/>
  <c r="AI355" i="2"/>
  <c r="AK359" i="2"/>
  <c r="AI364" i="2"/>
  <c r="AK368" i="2"/>
  <c r="AI371" i="2"/>
  <c r="AK375" i="2"/>
  <c r="AI380" i="2"/>
  <c r="AJ382" i="2"/>
  <c r="AK384" i="2"/>
  <c r="AI387" i="2"/>
  <c r="AJ389" i="2"/>
  <c r="AK391" i="2"/>
  <c r="AI396" i="2"/>
  <c r="AJ398" i="2"/>
  <c r="AK400" i="2"/>
  <c r="AI403" i="2"/>
  <c r="AJ405" i="2"/>
  <c r="AK407" i="2"/>
  <c r="AI412" i="2"/>
  <c r="AJ414" i="2"/>
  <c r="AK416" i="2"/>
  <c r="AI419" i="2"/>
  <c r="AJ421" i="2"/>
  <c r="AK423" i="2"/>
  <c r="AJ428" i="2"/>
  <c r="AJ431" i="2"/>
  <c r="AL433" i="2"/>
  <c r="AL436" i="2"/>
  <c r="AK444" i="2"/>
  <c r="AL444" i="2"/>
  <c r="AJ451" i="2"/>
  <c r="AI457" i="2"/>
  <c r="AI460" i="2"/>
  <c r="AJ463" i="2"/>
  <c r="AL465" i="2"/>
  <c r="AL468" i="2"/>
  <c r="AK476" i="2"/>
  <c r="AL476" i="2"/>
  <c r="AJ483" i="2"/>
  <c r="AI489" i="2"/>
  <c r="AI492" i="2"/>
  <c r="AJ495" i="2"/>
  <c r="AL497" i="2"/>
  <c r="AL500" i="2"/>
  <c r="AK508" i="2"/>
  <c r="AL508" i="2"/>
  <c r="AJ515" i="2"/>
  <c r="AL517" i="2"/>
  <c r="AI517" i="2"/>
  <c r="AI353" i="2"/>
  <c r="AJ355" i="2"/>
  <c r="AI362" i="2"/>
  <c r="AJ364" i="2"/>
  <c r="AI369" i="2"/>
  <c r="AJ371" i="2"/>
  <c r="AI378" i="2"/>
  <c r="AJ380" i="2"/>
  <c r="AK382" i="2"/>
  <c r="AI385" i="2"/>
  <c r="AJ387" i="2"/>
  <c r="AK389" i="2"/>
  <c r="AI394" i="2"/>
  <c r="AJ396" i="2"/>
  <c r="AK398" i="2"/>
  <c r="AI401" i="2"/>
  <c r="AJ403" i="2"/>
  <c r="AK405" i="2"/>
  <c r="AI410" i="2"/>
  <c r="AJ412" i="2"/>
  <c r="AK414" i="2"/>
  <c r="AI417" i="2"/>
  <c r="AJ419" i="2"/>
  <c r="AK421" i="2"/>
  <c r="AI426" i="2"/>
  <c r="AK431" i="2"/>
  <c r="AI434" i="2"/>
  <c r="AJ437" i="2"/>
  <c r="AI443" i="2"/>
  <c r="AK450" i="2"/>
  <c r="AL450" i="2"/>
  <c r="AL451" i="2"/>
  <c r="AL453" i="2"/>
  <c r="AI453" i="2"/>
  <c r="AJ457" i="2"/>
  <c r="AK463" i="2"/>
  <c r="AI466" i="2"/>
  <c r="AJ469" i="2"/>
  <c r="AI475" i="2"/>
  <c r="AK482" i="2"/>
  <c r="AL482" i="2"/>
  <c r="AL483" i="2"/>
  <c r="AL485" i="2"/>
  <c r="AI485" i="2"/>
  <c r="AJ489" i="2"/>
  <c r="AK495" i="2"/>
  <c r="AI498" i="2"/>
  <c r="AJ501" i="2"/>
  <c r="AI507" i="2"/>
  <c r="AK514" i="2"/>
  <c r="AL514" i="2"/>
  <c r="AL515" i="2"/>
  <c r="AJ353" i="2"/>
  <c r="AJ362" i="2"/>
  <c r="AK364" i="2"/>
  <c r="AJ369" i="2"/>
  <c r="AJ378" i="2"/>
  <c r="AK380" i="2"/>
  <c r="AJ385" i="2"/>
  <c r="AJ394" i="2"/>
  <c r="AK396" i="2"/>
  <c r="AJ401" i="2"/>
  <c r="AJ410" i="2"/>
  <c r="AK412" i="2"/>
  <c r="AJ417" i="2"/>
  <c r="AJ426" i="2"/>
  <c r="AK430" i="2"/>
  <c r="AI430" i="2"/>
  <c r="AL431" i="2"/>
  <c r="AJ434" i="2"/>
  <c r="AK437" i="2"/>
  <c r="AJ443" i="2"/>
  <c r="AK456" i="2"/>
  <c r="AI456" i="2"/>
  <c r="AK462" i="2"/>
  <c r="AI462" i="2"/>
  <c r="AJ466" i="2"/>
  <c r="AK469" i="2"/>
  <c r="AJ475" i="2"/>
  <c r="AK488" i="2"/>
  <c r="AI488" i="2"/>
  <c r="AK494" i="2"/>
  <c r="AI494" i="2"/>
  <c r="AJ498" i="2"/>
  <c r="AK501" i="2"/>
  <c r="AJ507" i="2"/>
  <c r="AL523" i="2"/>
  <c r="AK523" i="2"/>
  <c r="AJ523" i="2"/>
  <c r="AI523" i="2"/>
  <c r="AK378" i="2"/>
  <c r="AK385" i="2"/>
  <c r="AK394" i="2"/>
  <c r="AK401" i="2"/>
  <c r="AK410" i="2"/>
  <c r="AK417" i="2"/>
  <c r="AK426" i="2"/>
  <c r="AK442" i="2"/>
  <c r="AJ442" i="2"/>
  <c r="AK443" i="2"/>
  <c r="AK474" i="2"/>
  <c r="AJ474" i="2"/>
  <c r="AK475" i="2"/>
  <c r="AK506" i="2"/>
  <c r="AJ506" i="2"/>
  <c r="AK507" i="2"/>
  <c r="AL521" i="2"/>
  <c r="AI340" i="2"/>
  <c r="AL428" i="2"/>
  <c r="AI428" i="2"/>
  <c r="AJ435" i="2"/>
  <c r="AI441" i="2"/>
  <c r="AI444" i="2"/>
  <c r="AJ447" i="2"/>
  <c r="AL458" i="2"/>
  <c r="AK460" i="2"/>
  <c r="AL460" i="2"/>
  <c r="AJ467" i="2"/>
  <c r="AI473" i="2"/>
  <c r="AI476" i="2"/>
  <c r="AJ479" i="2"/>
  <c r="AL490" i="2"/>
  <c r="AK492" i="2"/>
  <c r="AL492" i="2"/>
  <c r="AJ499" i="2"/>
  <c r="AI505" i="2"/>
  <c r="AI508" i="2"/>
  <c r="AJ511" i="2"/>
  <c r="AJ517" i="2"/>
  <c r="AJ518" i="2"/>
  <c r="AL520" i="2"/>
  <c r="AK527" i="2"/>
  <c r="AL529" i="2"/>
  <c r="AI532" i="2"/>
  <c r="AJ534" i="2"/>
  <c r="AL536" i="2"/>
  <c r="AI539" i="2"/>
  <c r="AK543" i="2"/>
  <c r="AL545" i="2"/>
  <c r="AI548" i="2"/>
  <c r="AJ550" i="2"/>
  <c r="AL552" i="2"/>
  <c r="AI555" i="2"/>
  <c r="AJ557" i="2"/>
  <c r="AK559" i="2"/>
  <c r="AL561" i="2"/>
  <c r="AI564" i="2"/>
  <c r="AL568" i="2"/>
  <c r="AI571" i="2"/>
  <c r="AK575" i="2"/>
  <c r="AL577" i="2"/>
  <c r="AI580" i="2"/>
  <c r="AJ582" i="2"/>
  <c r="AI587" i="2"/>
  <c r="AI589" i="2"/>
  <c r="AL589" i="2"/>
  <c r="AK589" i="2"/>
  <c r="AJ532" i="2"/>
  <c r="AI537" i="2"/>
  <c r="AJ539" i="2"/>
  <c r="AJ548" i="2"/>
  <c r="AI553" i="2"/>
  <c r="AJ555" i="2"/>
  <c r="AJ564" i="2"/>
  <c r="AI569" i="2"/>
  <c r="AJ571" i="2"/>
  <c r="AJ580" i="2"/>
  <c r="AI585" i="2"/>
  <c r="AK587" i="2"/>
  <c r="AI519" i="2"/>
  <c r="AJ530" i="2"/>
  <c r="AL532" i="2"/>
  <c r="AI535" i="2"/>
  <c r="AJ537" i="2"/>
  <c r="AK539" i="2"/>
  <c r="AI544" i="2"/>
  <c r="AJ546" i="2"/>
  <c r="AL548" i="2"/>
  <c r="AI551" i="2"/>
  <c r="AJ553" i="2"/>
  <c r="AK555" i="2"/>
  <c r="AI560" i="2"/>
  <c r="AJ562" i="2"/>
  <c r="AL564" i="2"/>
  <c r="AI567" i="2"/>
  <c r="AJ569" i="2"/>
  <c r="AK571" i="2"/>
  <c r="AI576" i="2"/>
  <c r="AJ578" i="2"/>
  <c r="AL580" i="2"/>
  <c r="AI583" i="2"/>
  <c r="AJ585" i="2"/>
  <c r="AL587" i="2"/>
  <c r="AI588" i="2"/>
  <c r="AL593" i="2"/>
  <c r="AJ593" i="2"/>
  <c r="AI593" i="2"/>
  <c r="AI526" i="2"/>
  <c r="AJ528" i="2"/>
  <c r="AL530" i="2"/>
  <c r="AI533" i="2"/>
  <c r="AI542" i="2"/>
  <c r="AJ544" i="2"/>
  <c r="AL546" i="2"/>
  <c r="AI549" i="2"/>
  <c r="AJ551" i="2"/>
  <c r="AI558" i="2"/>
  <c r="AJ560" i="2"/>
  <c r="AL562" i="2"/>
  <c r="AI565" i="2"/>
  <c r="AJ567" i="2"/>
  <c r="AI574" i="2"/>
  <c r="AJ576" i="2"/>
  <c r="AL578" i="2"/>
  <c r="AI581" i="2"/>
  <c r="AJ583" i="2"/>
  <c r="AJ589" i="2"/>
  <c r="AL526" i="2"/>
  <c r="AI529" i="2"/>
  <c r="AJ531" i="2"/>
  <c r="AK533" i="2"/>
  <c r="AI538" i="2"/>
  <c r="AI545" i="2"/>
  <c r="AJ547" i="2"/>
  <c r="AK549" i="2"/>
  <c r="AI554" i="2"/>
  <c r="AI561" i="2"/>
  <c r="AJ563" i="2"/>
  <c r="AK565" i="2"/>
  <c r="AI570" i="2"/>
  <c r="AI577" i="2"/>
  <c r="AJ579" i="2"/>
  <c r="AK581" i="2"/>
  <c r="AI586" i="2"/>
  <c r="AI520" i="2"/>
  <c r="AJ522" i="2"/>
  <c r="AI527" i="2"/>
  <c r="AJ529" i="2"/>
  <c r="AI536" i="2"/>
  <c r="AJ538" i="2"/>
  <c r="AI543" i="2"/>
  <c r="AJ545" i="2"/>
  <c r="AJ554" i="2"/>
  <c r="AI559" i="2"/>
  <c r="AJ561" i="2"/>
  <c r="AK563" i="2"/>
  <c r="AJ570" i="2"/>
  <c r="AI575" i="2"/>
  <c r="AJ577" i="2"/>
  <c r="AJ586" i="2"/>
  <c r="AK593" i="2"/>
  <c r="AL538" i="2"/>
  <c r="AJ552" i="2"/>
  <c r="AL554" i="2"/>
  <c r="AJ568" i="2"/>
  <c r="AL570" i="2"/>
  <c r="AL586" i="2"/>
  <c r="AL588" i="2"/>
  <c r="AJ588" i="2"/>
  <c r="AJ592" i="2"/>
  <c r="AK594" i="2"/>
  <c r="AK596" i="2"/>
  <c r="AI590" i="2"/>
  <c r="AL594" i="2"/>
  <c r="AJ590" i="2"/>
  <c r="AI595" i="2"/>
  <c r="AJ595" i="2"/>
  <c r="AI591" i="2"/>
  <c r="J13" i="1" l="1"/>
  <c r="J12" i="1"/>
  <c r="J11" i="1"/>
  <c r="J10" i="1"/>
  <c r="J4" i="1"/>
  <c r="J5" i="1"/>
  <c r="J8" i="1"/>
  <c r="J19" i="1"/>
  <c r="J20" i="1"/>
  <c r="J18" i="1"/>
  <c r="J17" i="1"/>
  <c r="J15" i="1"/>
  <c r="J16" i="1"/>
  <c r="J14" i="1"/>
  <c r="J88" i="1" l="1"/>
  <c r="J89" i="1"/>
  <c r="J90" i="1"/>
  <c r="J91" i="1"/>
  <c r="J92" i="1"/>
  <c r="J85" i="1"/>
  <c r="J86" i="1"/>
  <c r="J87" i="1"/>
  <c r="J84" i="1"/>
  <c r="J83" i="1"/>
  <c r="J82" i="1"/>
  <c r="J81" i="1"/>
  <c r="J80" i="1"/>
  <c r="J79" i="1"/>
  <c r="J78" i="1"/>
  <c r="J77" i="1"/>
  <c r="J9" i="1" l="1"/>
  <c r="J3" i="1" l="1"/>
  <c r="J6" i="1"/>
  <c r="J7" i="1"/>
  <c r="J2" i="1"/>
</calcChain>
</file>

<file path=xl/sharedStrings.xml><?xml version="1.0" encoding="utf-8"?>
<sst xmlns="http://schemas.openxmlformats.org/spreadsheetml/2006/main" count="8699" uniqueCount="1261">
  <si>
    <t>SC</t>
  </si>
  <si>
    <t>N° Cde UKAD</t>
  </si>
  <si>
    <t>N° commande client</t>
  </si>
  <si>
    <t>Client</t>
  </si>
  <si>
    <t>poste commande</t>
  </si>
  <si>
    <t>Code article</t>
  </si>
  <si>
    <t>Designation article</t>
  </si>
  <si>
    <t>Qté</t>
  </si>
  <si>
    <t>PV unitaire</t>
  </si>
  <si>
    <t>CA total</t>
  </si>
  <si>
    <t>type de demande</t>
  </si>
  <si>
    <t>quantité modifié 
O/N</t>
  </si>
  <si>
    <t>Nouvelle quantité</t>
  </si>
  <si>
    <t>Date initiale</t>
  </si>
  <si>
    <t>Nouvelle date</t>
  </si>
  <si>
    <t>Accepté
O/N</t>
  </si>
  <si>
    <t>Commentaires</t>
  </si>
  <si>
    <t>HHI</t>
  </si>
  <si>
    <t>OTTO FUCHS</t>
  </si>
  <si>
    <t>PF05B000005</t>
  </si>
  <si>
    <t>Rond Ø150 Otto Fuchs Beta - Multiple</t>
  </si>
  <si>
    <t>report</t>
  </si>
  <si>
    <t>NON</t>
  </si>
  <si>
    <t>PF05S000531</t>
  </si>
  <si>
    <t>Rond Ø200 Otto Fuchs x 35,49 Kg</t>
  </si>
  <si>
    <t>PF05S000505</t>
  </si>
  <si>
    <t>Rond Ø250 OTTO FUCHS X 32,40Kg</t>
  </si>
  <si>
    <t>PO37462</t>
  </si>
  <si>
    <t>HOWMET AERO</t>
  </si>
  <si>
    <t xml:space="preserve">10
</t>
  </si>
  <si>
    <t>PF05A100031</t>
  </si>
  <si>
    <t>ROND 12" - Ø305 - HOWMET SUZHOU</t>
  </si>
  <si>
    <t>PO# 8901.</t>
  </si>
  <si>
    <t>PLYMOUTH</t>
  </si>
  <si>
    <t>PF05PL00001</t>
  </si>
  <si>
    <t>Rond Ø223 PLYMOUTH</t>
  </si>
  <si>
    <t>/</t>
  </si>
  <si>
    <t>PF05PL00002</t>
  </si>
  <si>
    <t>Rond Ø200 PLYMOUTH</t>
  </si>
  <si>
    <t>non</t>
  </si>
  <si>
    <t>PF05PL00004</t>
  </si>
  <si>
    <t>Rond Ø209.5  PLYMOUTH</t>
  </si>
  <si>
    <t>4432 kg expédié en S 16/RESTE 2372 kg</t>
  </si>
  <si>
    <t>EMG1901143</t>
  </si>
  <si>
    <t>ATI</t>
  </si>
  <si>
    <t>PF05S000158</t>
  </si>
  <si>
    <t>Rond 10" - Ø254 - ATI ZKM</t>
  </si>
  <si>
    <t>EMG200017</t>
  </si>
  <si>
    <t>OUI</t>
  </si>
  <si>
    <t>annulation</t>
  </si>
  <si>
    <t>LKR</t>
  </si>
  <si>
    <t>PA26543</t>
  </si>
  <si>
    <t>PAMIERS</t>
  </si>
  <si>
    <t>T0500LB240M370B</t>
  </si>
  <si>
    <t>TA6V STD DIA 240 UKAD MULT 370 KG BOMBARDIER</t>
  </si>
  <si>
    <t xml:space="preserve"> $30,66 </t>
  </si>
  <si>
    <t xml:space="preserve"> $181 507,20 </t>
  </si>
  <si>
    <t>O</t>
  </si>
  <si>
    <t>Accord XDE par mail</t>
  </si>
  <si>
    <t>PA26547</t>
  </si>
  <si>
    <t>T0500LB240B</t>
  </si>
  <si>
    <t>TA6V STD DIA 240 UKAD BOMBARDIER</t>
  </si>
  <si>
    <t xml:space="preserve"> $28,95 </t>
  </si>
  <si>
    <t xml:space="preserve"> $159 225,00 </t>
  </si>
  <si>
    <t>PA26469</t>
  </si>
  <si>
    <t>T0518LB280</t>
  </si>
  <si>
    <t>TA6V STD DIA 280 UKAD mini 935KG</t>
  </si>
  <si>
    <t xml:space="preserve"> $30,50 </t>
  </si>
  <si>
    <t xml:space="preserve"> $114 192,00 </t>
  </si>
  <si>
    <t>PA26472</t>
  </si>
  <si>
    <t>PA26525</t>
  </si>
  <si>
    <t>T0518LB330</t>
  </si>
  <si>
    <t>TA6V STD DIA 330 UKAD</t>
  </si>
  <si>
    <t xml:space="preserve"> $167 750,00 </t>
  </si>
  <si>
    <t>PA26473</t>
  </si>
  <si>
    <t>PA26526</t>
  </si>
  <si>
    <t>PA26466</t>
  </si>
  <si>
    <t>PA26530</t>
  </si>
  <si>
    <t>PA26458</t>
  </si>
  <si>
    <t>PA26227</t>
  </si>
  <si>
    <t xml:space="preserve"> PA25418</t>
  </si>
  <si>
    <t>PA26527</t>
  </si>
  <si>
    <t>PA26462</t>
  </si>
  <si>
    <t>PA26463</t>
  </si>
  <si>
    <t xml:space="preserve"> PA27102</t>
  </si>
  <si>
    <t>T0517LB330</t>
  </si>
  <si>
    <t>TA6V STD DIA 330 UKAD BETA</t>
  </si>
  <si>
    <t xml:space="preserve"> PA27532</t>
  </si>
  <si>
    <t xml:space="preserve"> PA25531</t>
  </si>
  <si>
    <t xml:space="preserve"> PA28194</t>
  </si>
  <si>
    <t>T0500LB240</t>
  </si>
  <si>
    <t>TA6V STD DIA 240 UKAD</t>
  </si>
  <si>
    <t>PA26451</t>
  </si>
  <si>
    <t>T0518LB240</t>
  </si>
  <si>
    <t>PA28033</t>
  </si>
  <si>
    <t xml:space="preserve"> PA27536</t>
  </si>
  <si>
    <t xml:space="preserve"> PA27531</t>
  </si>
  <si>
    <t>PA26486</t>
  </si>
  <si>
    <t>T0500LP650X305S</t>
  </si>
  <si>
    <t>TA6V PLAT 650*305 USINE MINI 1020KG</t>
  </si>
  <si>
    <t xml:space="preserve"> $30,95 </t>
  </si>
  <si>
    <t xml:space="preserve"> $170 225,00 </t>
  </si>
  <si>
    <t xml:space="preserve"> PA27586</t>
  </si>
  <si>
    <t xml:space="preserve"> PA26459</t>
  </si>
  <si>
    <t>PA26445</t>
  </si>
  <si>
    <t>T0518LB180</t>
  </si>
  <si>
    <t>TA6V STD DIA 180  UKAD</t>
  </si>
  <si>
    <t xml:space="preserve"> $32,00 </t>
  </si>
  <si>
    <t xml:space="preserve"> $88 000,00 </t>
  </si>
  <si>
    <t>PA26444</t>
  </si>
  <si>
    <t xml:space="preserve"> PA26446</t>
  </si>
  <si>
    <t>PA26433</t>
  </si>
  <si>
    <t>T0600LB110</t>
  </si>
  <si>
    <t>TA6V ELI UKAD DIA 110 MM</t>
  </si>
  <si>
    <t xml:space="preserve"> $38,00 </t>
  </si>
  <si>
    <t xml:space="preserve"> $30 172,00 </t>
  </si>
  <si>
    <t>Accord oral IWR du 30/03/20</t>
  </si>
  <si>
    <t>PA26728</t>
  </si>
  <si>
    <t>Accord oral IWR du 30/03/21</t>
  </si>
  <si>
    <t>PA26545</t>
  </si>
  <si>
    <t>T0510LB240B</t>
  </si>
  <si>
    <t>TA6V STD DIA 240 UKAD LINGOT ECOTI BOMBARDIER</t>
  </si>
  <si>
    <t xml:space="preserve"> $144 750,00 </t>
  </si>
  <si>
    <t>Accord oral IWR du 30/03/22</t>
  </si>
  <si>
    <t>PA26729</t>
  </si>
  <si>
    <t>Accord oral IWR du 30/03/23</t>
  </si>
  <si>
    <t>SBS</t>
  </si>
  <si>
    <t>BOHLER</t>
  </si>
  <si>
    <t>PF05S000060</t>
  </si>
  <si>
    <t>L531 RD 152,40 mults 84,5 KG Conbid/UKAD</t>
  </si>
  <si>
    <t>PF05S000061</t>
  </si>
  <si>
    <t>L531 RD 228,60 R/L Conbid/UKAD</t>
  </si>
  <si>
    <t>PF05S000065</t>
  </si>
  <si>
    <t>L531 RD 127,00 R/L Conbid/UKAD</t>
  </si>
  <si>
    <t>PF05S000068</t>
  </si>
  <si>
    <t>L531 RD 152,40 R/L Conbid/UKAD</t>
  </si>
  <si>
    <t>PF05B000103</t>
  </si>
  <si>
    <t>L531 RD 300,00 R/L Conbid/UKAD</t>
  </si>
  <si>
    <t>PF05S000067</t>
  </si>
  <si>
    <t>L531 RD 170,00 R/L Conbid/UKAD</t>
  </si>
  <si>
    <t>PF05B000101</t>
  </si>
  <si>
    <t>L531 RD 300,00 mults 238 KG Conbid/UKAD</t>
  </si>
  <si>
    <t>PF05B000102</t>
  </si>
  <si>
    <t>L531 RD 254,00 mults 207,5 KG Conbid/UKA</t>
  </si>
  <si>
    <t>P-108581</t>
  </si>
  <si>
    <t>METTIS</t>
  </si>
  <si>
    <t>PF05S000101</t>
  </si>
  <si>
    <t>Rond Ø210  METTIS - 41,42 Kg</t>
  </si>
  <si>
    <t>06.04.2020</t>
  </si>
  <si>
    <t>07.05.2020</t>
  </si>
  <si>
    <t>04.06.2020</t>
  </si>
  <si>
    <t>06.07.2020</t>
  </si>
  <si>
    <t>07.09.2020</t>
  </si>
  <si>
    <t>05.11.2020</t>
  </si>
  <si>
    <t>P-108585</t>
  </si>
  <si>
    <t>PF05S000100</t>
  </si>
  <si>
    <t>Rond Ø165 METTIS - Multiple</t>
  </si>
  <si>
    <t>P-110109</t>
  </si>
  <si>
    <t>PF05S000103</t>
  </si>
  <si>
    <t>Rond Ø125  METTIS</t>
  </si>
  <si>
    <t>07.02.2020</t>
  </si>
  <si>
    <t>08.06.2020</t>
  </si>
  <si>
    <t>05.10.2020</t>
  </si>
  <si>
    <t>ROND 10"" - Ø254 - HOWMET SUZHOU</t>
  </si>
  <si>
    <t>Document</t>
  </si>
  <si>
    <t>TDVt</t>
  </si>
  <si>
    <t>Don. ordre</t>
  </si>
  <si>
    <t>Nº commande d'achat</t>
  </si>
  <si>
    <t>Poste</t>
  </si>
  <si>
    <t>Ech.</t>
  </si>
  <si>
    <t>Article</t>
  </si>
  <si>
    <t>Désignation</t>
  </si>
  <si>
    <t xml:space="preserve">     Qté conf</t>
  </si>
  <si>
    <t>UQ</t>
  </si>
  <si>
    <t xml:space="preserve">  Prix net</t>
  </si>
  <si>
    <t xml:space="preserve">           Net</t>
  </si>
  <si>
    <t>Dev.</t>
  </si>
  <si>
    <t>Sort.March</t>
  </si>
  <si>
    <t>Date livr/</t>
  </si>
  <si>
    <t>BlLi</t>
  </si>
  <si>
    <t>Rf</t>
  </si>
  <si>
    <t>BF</t>
  </si>
  <si>
    <t>Statut</t>
  </si>
  <si>
    <t>Version</t>
  </si>
  <si>
    <t>Marché Art</t>
  </si>
  <si>
    <t>Fam.Techn.</t>
  </si>
  <si>
    <t>Marché clt</t>
  </si>
  <si>
    <t>Gp.CltUKAD</t>
  </si>
  <si>
    <t>Date doc.</t>
  </si>
  <si>
    <t>Créé par</t>
  </si>
  <si>
    <t>Dt.réel.SM</t>
  </si>
  <si>
    <t>Qt.réel.SM</t>
  </si>
  <si>
    <t>Type Article</t>
  </si>
  <si>
    <t>Date Livraison corrigée</t>
  </si>
  <si>
    <t>Commande active?</t>
  </si>
  <si>
    <t>Type Commande?</t>
  </si>
  <si>
    <t>Qté à livrer?</t>
  </si>
  <si>
    <t>Commande à venir? (90j)</t>
  </si>
  <si>
    <t>Annee-Mois</t>
  </si>
  <si>
    <t>Annee-Semaine</t>
  </si>
  <si>
    <t>Semaine Liv.</t>
  </si>
  <si>
    <t>CONBID</t>
  </si>
  <si>
    <t>Famille PIC</t>
  </si>
  <si>
    <t>Date AD Pamiers à jour</t>
  </si>
  <si>
    <t>SPTE</t>
  </si>
  <si>
    <t>AD PAMIERS</t>
  </si>
  <si>
    <t>PA18410AVT131216</t>
  </si>
  <si>
    <t>PF05S000002</t>
  </si>
  <si>
    <t>Rond Ø280 pour Pamiers</t>
  </si>
  <si>
    <t>KG</t>
  </si>
  <si>
    <t>USD</t>
  </si>
  <si>
    <t>08.12.2016</t>
  </si>
  <si>
    <t>Non livré</t>
  </si>
  <si>
    <t>A</t>
  </si>
  <si>
    <t>UKA</t>
  </si>
  <si>
    <t>11.05.2015</t>
  </si>
  <si>
    <t>RVRAY</t>
  </si>
  <si>
    <t>PF05S000001</t>
  </si>
  <si>
    <t>Rond Ø330 pour Pamiers</t>
  </si>
  <si>
    <t>14.12.2016</t>
  </si>
  <si>
    <t>LKESLER</t>
  </si>
  <si>
    <t>PA18432AVT090616</t>
  </si>
  <si>
    <t>PF05S000007</t>
  </si>
  <si>
    <t>Rond Ø160 pour Pamiers</t>
  </si>
  <si>
    <t>04.11.2016</t>
  </si>
  <si>
    <t>PA18498AVT190916</t>
  </si>
  <si>
    <t>PF05S000028</t>
  </si>
  <si>
    <t>Rond Ø180 SMX Beta Pamiers</t>
  </si>
  <si>
    <t>27.10.2016</t>
  </si>
  <si>
    <t>19.05.2015</t>
  </si>
  <si>
    <t>PA18457AVT190916</t>
  </si>
  <si>
    <t>14.10.2016</t>
  </si>
  <si>
    <t>20.05.2015</t>
  </si>
  <si>
    <t>PA18538AVT301115</t>
  </si>
  <si>
    <t>PF05S000003</t>
  </si>
  <si>
    <t>Rond Ø240 pour Pamiers</t>
  </si>
  <si>
    <t>14.04.2016</t>
  </si>
  <si>
    <t>21.05.2015</t>
  </si>
  <si>
    <t>AIRBUS 31</t>
  </si>
  <si>
    <t>UKAD TRANSPORT CHARGES REIMBURSEMENT</t>
  </si>
  <si>
    <t>PCE</t>
  </si>
  <si>
    <t xml:space="preserve">   16.630,00</t>
  </si>
  <si>
    <t xml:space="preserve">     16.630,00</t>
  </si>
  <si>
    <t>EUR</t>
  </si>
  <si>
    <t>29.01.2016</t>
  </si>
  <si>
    <t>En cours</t>
  </si>
  <si>
    <t>XDELARBRE</t>
  </si>
  <si>
    <t>Costs for lab tests</t>
  </si>
  <si>
    <t xml:space="preserve">    2.000,00</t>
  </si>
  <si>
    <t xml:space="preserve">      2.000,00</t>
  </si>
  <si>
    <t>25.03.2016</t>
  </si>
  <si>
    <t>08.03.2016</t>
  </si>
  <si>
    <t>AD FIRMINY</t>
  </si>
  <si>
    <t>facturation AMR</t>
  </si>
  <si>
    <t>Refacturation Prestations Diverses</t>
  </si>
  <si>
    <t xml:space="preserve">   24.434,50</t>
  </si>
  <si>
    <t xml:space="preserve">     24.434,50</t>
  </si>
  <si>
    <t>02.10.2017</t>
  </si>
  <si>
    <t>29.09.2017</t>
  </si>
  <si>
    <t>4500448062/AVT020820</t>
  </si>
  <si>
    <t xml:space="preserve">     58.326,50</t>
  </si>
  <si>
    <t>29.04.2020</t>
  </si>
  <si>
    <t>08.05.2018</t>
  </si>
  <si>
    <t>CYHAV34</t>
  </si>
  <si>
    <t>15.07.2020</t>
  </si>
  <si>
    <t>29.07.2020</t>
  </si>
  <si>
    <t>4500448085AVT020819</t>
  </si>
  <si>
    <t>PF05B000016</t>
  </si>
  <si>
    <t>Rond Ø250 OTTOFUCHS BETA x 108,95 Kg</t>
  </si>
  <si>
    <t xml:space="preserve">     77.462,68</t>
  </si>
  <si>
    <t>08.04.2020</t>
  </si>
  <si>
    <t xml:space="preserve">     73.453,76</t>
  </si>
  <si>
    <t>02.09.2020</t>
  </si>
  <si>
    <t>PF05B000017</t>
  </si>
  <si>
    <t>Rond Ø250 OTTOFUCHS BETA x 139,39Kg</t>
  </si>
  <si>
    <t xml:space="preserve">    108.176,18</t>
  </si>
  <si>
    <t>03.06.2020</t>
  </si>
  <si>
    <t>PF05B000018</t>
  </si>
  <si>
    <t>Rond Ø250 OTTOFUCHS BETA x 133,30 Kg</t>
  </si>
  <si>
    <t xml:space="preserve">    103.359,01</t>
  </si>
  <si>
    <t>4500449201AVT2505201</t>
  </si>
  <si>
    <t>PF05S000500</t>
  </si>
  <si>
    <t>Rond Ø250 OTTO FUCHS X 117,37Kg</t>
  </si>
  <si>
    <t xml:space="preserve">    159.386,90</t>
  </si>
  <si>
    <t>01.04.2020</t>
  </si>
  <si>
    <t>16.07.2019</t>
  </si>
  <si>
    <t>PF05S000501</t>
  </si>
  <si>
    <t>Rond Ø250 OTTO FUCHS X 114,32Kg</t>
  </si>
  <si>
    <t xml:space="preserve">    155.248,66</t>
  </si>
  <si>
    <t>05.02.2020</t>
  </si>
  <si>
    <t xml:space="preserve">    214.347,90</t>
  </si>
  <si>
    <t>PF05S000530</t>
  </si>
  <si>
    <t>Rond Ø200 Otto Fuchs x 58,73 Kg</t>
  </si>
  <si>
    <t xml:space="preserve">     81.065,62</t>
  </si>
  <si>
    <t>22.01.2020</t>
  </si>
  <si>
    <t>25.03.2020</t>
  </si>
  <si>
    <t>20.05.2020</t>
  </si>
  <si>
    <t xml:space="preserve">    165.561,93</t>
  </si>
  <si>
    <t>SBALLESTEROS</t>
  </si>
  <si>
    <t>IFA</t>
  </si>
  <si>
    <t>PO012007</t>
  </si>
  <si>
    <t>LI05A100001</t>
  </si>
  <si>
    <t>Lingot TA6V Structure - ECOTITANIUM</t>
  </si>
  <si>
    <t xml:space="preserve">     76.800,00</t>
  </si>
  <si>
    <t>27.02.2019</t>
  </si>
  <si>
    <t>12.06.2018</t>
  </si>
  <si>
    <t>25.03.2019</t>
  </si>
  <si>
    <t>24.04.2019</t>
  </si>
  <si>
    <t>27.05.2019</t>
  </si>
  <si>
    <t>25.06.2019</t>
  </si>
  <si>
    <t>26.08.2019</t>
  </si>
  <si>
    <t>ROLF</t>
  </si>
  <si>
    <t>TRANSPORT</t>
  </si>
  <si>
    <t>28.11.2018</t>
  </si>
  <si>
    <t>24.09.2018</t>
  </si>
  <si>
    <t>AEQUS</t>
  </si>
  <si>
    <t>ASAPO/18-19/2070 REV</t>
  </si>
  <si>
    <t>PF05A100102</t>
  </si>
  <si>
    <t>Rond Ø152.4 AEQUS</t>
  </si>
  <si>
    <t xml:space="preserve">     14.107,50</t>
  </si>
  <si>
    <t>24.05.2019</t>
  </si>
  <si>
    <t>Partiellement livré</t>
  </si>
  <si>
    <t>13.12.2018</t>
  </si>
  <si>
    <t>MBINALIAKARB</t>
  </si>
  <si>
    <t>23.05.2019</t>
  </si>
  <si>
    <t>ASAPO/18-19/2074 REV</t>
  </si>
  <si>
    <t>19.07.2019</t>
  </si>
  <si>
    <t>18.07.2019</t>
  </si>
  <si>
    <t>20594389AVT15102019</t>
  </si>
  <si>
    <t>Rond Ø228 Bohler</t>
  </si>
  <si>
    <t xml:space="preserve">     62.000,00</t>
  </si>
  <si>
    <t>13.05.2020</t>
  </si>
  <si>
    <t>14.03.2019</t>
  </si>
  <si>
    <t xml:space="preserve">    102.300,00</t>
  </si>
  <si>
    <t>05.06.2020</t>
  </si>
  <si>
    <t>15.03.2019</t>
  </si>
  <si>
    <t xml:space="preserve">    111.600,00</t>
  </si>
  <si>
    <t>04.08.2020</t>
  </si>
  <si>
    <t xml:space="preserve">     55.800,00</t>
  </si>
  <si>
    <t>04.09.2020</t>
  </si>
  <si>
    <t>Rond Ø152 Bohler - Multiple 83.5 Kg</t>
  </si>
  <si>
    <t xml:space="preserve">    193.760,00</t>
  </si>
  <si>
    <t>04.05.2020</t>
  </si>
  <si>
    <t xml:space="preserve">    380.600,00</t>
  </si>
  <si>
    <t xml:space="preserve">    190.300,00</t>
  </si>
  <si>
    <t>Rond Ø170 Bohler - SMX</t>
  </si>
  <si>
    <t xml:space="preserve">    140.800,00</t>
  </si>
  <si>
    <t>23.03.2020</t>
  </si>
  <si>
    <t>18.03.2019</t>
  </si>
  <si>
    <t>20.03.2020</t>
  </si>
  <si>
    <t xml:space="preserve">    2.816</t>
  </si>
  <si>
    <t xml:space="preserve">    249.600,00</t>
  </si>
  <si>
    <t xml:space="preserve">    144.000,00</t>
  </si>
  <si>
    <t>20594407AVT14052019</t>
  </si>
  <si>
    <t>Rond Ø300 - Béta - 238kg-240kg - BOHLER</t>
  </si>
  <si>
    <t xml:space="preserve">    181.936,00</t>
  </si>
  <si>
    <t>01.07.2020</t>
  </si>
  <si>
    <t>20594408AVT14052019</t>
  </si>
  <si>
    <t xml:space="preserve">    103.318,40</t>
  </si>
  <si>
    <t>20594411AVT160120</t>
  </si>
  <si>
    <t>Rond Ø254 - Béta - BOHLER MULT 208 KG</t>
  </si>
  <si>
    <t xml:space="preserve">     67.084,75</t>
  </si>
  <si>
    <t>02.06.2020</t>
  </si>
  <si>
    <t>19.03.2019</t>
  </si>
  <si>
    <t>20594412AVT14.02.202</t>
  </si>
  <si>
    <t xml:space="preserve">     80.501,70</t>
  </si>
  <si>
    <t>11.12.2020</t>
  </si>
  <si>
    <t>20594413AVT160120</t>
  </si>
  <si>
    <t>01.09.2020</t>
  </si>
  <si>
    <t>P-108581AVT13.02.202</t>
  </si>
  <si>
    <t xml:space="preserve">     98.580,00</t>
  </si>
  <si>
    <t>16.04.2019</t>
  </si>
  <si>
    <t xml:space="preserve">    1.742</t>
  </si>
  <si>
    <t xml:space="preserve">    147.870,00</t>
  </si>
  <si>
    <t>02.07.2020</t>
  </si>
  <si>
    <t>02.10.2020</t>
  </si>
  <si>
    <t>02.11.2020</t>
  </si>
  <si>
    <t>01.12.2020</t>
  </si>
  <si>
    <t xml:space="preserve">     56.917,76</t>
  </si>
  <si>
    <t>01.10.2020</t>
  </si>
  <si>
    <t>FORGIT IT</t>
  </si>
  <si>
    <t>603r.3AVT20.12.2020</t>
  </si>
  <si>
    <t>PF05S000160</t>
  </si>
  <si>
    <t>Rond Ø330 pour FORGITAL (I) x 654 Kg</t>
  </si>
  <si>
    <t xml:space="preserve">    190.706,40</t>
  </si>
  <si>
    <t>17.02.2020</t>
  </si>
  <si>
    <t>23.04.2019</t>
  </si>
  <si>
    <t>4500481154AVT250719</t>
  </si>
  <si>
    <t>PF05A100201</t>
  </si>
  <si>
    <t>Rond Ø145 OTTOFUCHS x 9,73Kg</t>
  </si>
  <si>
    <t xml:space="preserve">     22.366,00</t>
  </si>
  <si>
    <t>03.01.2020</t>
  </si>
  <si>
    <t>804r.3AVT20.12.2019</t>
  </si>
  <si>
    <t xml:space="preserve">    286.059,60</t>
  </si>
  <si>
    <t>14.02.2020</t>
  </si>
  <si>
    <t>29.04.2019</t>
  </si>
  <si>
    <t>09.03.2020</t>
  </si>
  <si>
    <t>10.04.2020</t>
  </si>
  <si>
    <t>11.04.2020</t>
  </si>
  <si>
    <t>11.05.2020</t>
  </si>
  <si>
    <t>PA25735AVT291019</t>
  </si>
  <si>
    <t>PF05S000043</t>
  </si>
  <si>
    <t>Rond Ø240 BOMBARDIER - Multiple</t>
  </si>
  <si>
    <t>05.12.2019</t>
  </si>
  <si>
    <t>06.05.2019</t>
  </si>
  <si>
    <t>PA25542AVT110320</t>
  </si>
  <si>
    <t xml:space="preserve">    114.070,00</t>
  </si>
  <si>
    <t>03.09.2020</t>
  </si>
  <si>
    <t>FORGES</t>
  </si>
  <si>
    <t>470455/419124AVT6</t>
  </si>
  <si>
    <t>PF05S000073</t>
  </si>
  <si>
    <t>Rond Ø130 pour FdB</t>
  </si>
  <si>
    <t xml:space="preserve">    117.300,00</t>
  </si>
  <si>
    <t>27.04.2020</t>
  </si>
  <si>
    <t>13.05.2019</t>
  </si>
  <si>
    <t>15.05.2020</t>
  </si>
  <si>
    <t xml:space="preserve">     58.650,00</t>
  </si>
  <si>
    <t>08.07.2020</t>
  </si>
  <si>
    <t xml:space="preserve">     29.325,00</t>
  </si>
  <si>
    <t>26.08.2020</t>
  </si>
  <si>
    <t>28.08.2020</t>
  </si>
  <si>
    <t xml:space="preserve">     44.850,00</t>
  </si>
  <si>
    <t>23.09.2020</t>
  </si>
  <si>
    <t>25.09.2020</t>
  </si>
  <si>
    <t xml:space="preserve">    201.825,00</t>
  </si>
  <si>
    <t>14.10.2020</t>
  </si>
  <si>
    <t>16.10.2020</t>
  </si>
  <si>
    <t>470456/414582AVT03</t>
  </si>
  <si>
    <t>PF05S000070</t>
  </si>
  <si>
    <t>Rond Ø140 pour FdB</t>
  </si>
  <si>
    <t xml:space="preserve">     69.000,00</t>
  </si>
  <si>
    <t>13.04.2020</t>
  </si>
  <si>
    <t>11.06.2020</t>
  </si>
  <si>
    <t>15.06.2020</t>
  </si>
  <si>
    <t xml:space="preserve">     86.250,00</t>
  </si>
  <si>
    <t>13.08.2020</t>
  </si>
  <si>
    <t>17.08.2020</t>
  </si>
  <si>
    <t>29.09.2020</t>
  </si>
  <si>
    <t xml:space="preserve">     40.296,00</t>
  </si>
  <si>
    <t>04.11.2020</t>
  </si>
  <si>
    <t>09.12.2020</t>
  </si>
  <si>
    <t>12.12.2020</t>
  </si>
  <si>
    <t>470458/426841AVT05</t>
  </si>
  <si>
    <t>PF05B000200</t>
  </si>
  <si>
    <t>Rond Ø200 Béta FdB</t>
  </si>
  <si>
    <t xml:space="preserve">     40.300,00</t>
  </si>
  <si>
    <t>15.04.2020</t>
  </si>
  <si>
    <t>19.04.2020</t>
  </si>
  <si>
    <t xml:space="preserve">     65.100,00</t>
  </si>
  <si>
    <t>07.06.2020</t>
  </si>
  <si>
    <t>19.08.2020</t>
  </si>
  <si>
    <t>23.08.2020</t>
  </si>
  <si>
    <t xml:space="preserve">     31.000,00</t>
  </si>
  <si>
    <t>10.11.2020</t>
  </si>
  <si>
    <t>14.11.2020</t>
  </si>
  <si>
    <t>02.12.2020</t>
  </si>
  <si>
    <t>06.12.2020</t>
  </si>
  <si>
    <t>SETFORGE</t>
  </si>
  <si>
    <t>4500153354AVT1</t>
  </si>
  <si>
    <t>PF05S000300</t>
  </si>
  <si>
    <t>Rond Ø109 Sans ZM - SETFORGE</t>
  </si>
  <si>
    <t xml:space="preserve">     15.480,00</t>
  </si>
  <si>
    <t>06.03.2020</t>
  </si>
  <si>
    <t>15.05.2019</t>
  </si>
  <si>
    <t xml:space="preserve">     58.050,00</t>
  </si>
  <si>
    <t>806r.3AVT20.12.2019</t>
  </si>
  <si>
    <t>Rond Ø330 pour FORGITAL (I) x 652 Kg</t>
  </si>
  <si>
    <t>17.05.2019</t>
  </si>
  <si>
    <t>25.05.2020</t>
  </si>
  <si>
    <t>22.06.2020</t>
  </si>
  <si>
    <t>PF05S000520</t>
  </si>
  <si>
    <t>Rond Ø120 OTTO FUCHS Multiple 1775 mm</t>
  </si>
  <si>
    <t xml:space="preserve">    516.464,00</t>
  </si>
  <si>
    <t>27.12.2019</t>
  </si>
  <si>
    <t>21.05.2019</t>
  </si>
  <si>
    <t xml:space="preserve">    4.326</t>
  </si>
  <si>
    <t>TRANSPART</t>
  </si>
  <si>
    <t>19/A3/038690</t>
  </si>
  <si>
    <t>PF05S000402</t>
  </si>
  <si>
    <t>Plats 220 x 50 TRANSPART</t>
  </si>
  <si>
    <t xml:space="preserve">     21.400,00</t>
  </si>
  <si>
    <t>20.10.2020</t>
  </si>
  <si>
    <t>P-110109AVT21082019</t>
  </si>
  <si>
    <t xml:space="preserve">     25.599,00</t>
  </si>
  <si>
    <t>02.03.2020</t>
  </si>
  <si>
    <t>03.02.2020</t>
  </si>
  <si>
    <t>07.06.2019</t>
  </si>
  <si>
    <t>30.03.2020</t>
  </si>
  <si>
    <t>29.05.2020</t>
  </si>
  <si>
    <t>03.08.2020</t>
  </si>
  <si>
    <t>28.09.2020</t>
  </si>
  <si>
    <t>20594401AVT14102019</t>
  </si>
  <si>
    <t>Rond Ø300B BOHLER - Longueur Courante</t>
  </si>
  <si>
    <t xml:space="preserve">     73.200,00</t>
  </si>
  <si>
    <t>12.06.2019</t>
  </si>
  <si>
    <t>ASAPO/19-20/0153</t>
  </si>
  <si>
    <t xml:space="preserve">     33.904,50</t>
  </si>
  <si>
    <t>13.04.2019</t>
  </si>
  <si>
    <t>04.12.2019</t>
  </si>
  <si>
    <t>05.03.2020</t>
  </si>
  <si>
    <t>03.04.2020</t>
  </si>
  <si>
    <t>05.04.2020</t>
  </si>
  <si>
    <t>471106/415936AVT03</t>
  </si>
  <si>
    <t>PF05S000071</t>
  </si>
  <si>
    <t>Rond Ø250 pour FdB</t>
  </si>
  <si>
    <t xml:space="preserve">     61.000,00</t>
  </si>
  <si>
    <t>23.04.2020</t>
  </si>
  <si>
    <t xml:space="preserve">    134.200,00</t>
  </si>
  <si>
    <t>12.05.2020</t>
  </si>
  <si>
    <t>14.05.2020</t>
  </si>
  <si>
    <t xml:space="preserve">    173.850,00</t>
  </si>
  <si>
    <t>25.06.2020</t>
  </si>
  <si>
    <t>29.06.2020</t>
  </si>
  <si>
    <t xml:space="preserve">    173.545,00</t>
  </si>
  <si>
    <t>14.09.2020</t>
  </si>
  <si>
    <t>16.09.2020</t>
  </si>
  <si>
    <t>09.11.2020</t>
  </si>
  <si>
    <t>12.11.2020</t>
  </si>
  <si>
    <t>PA25870AVT090320</t>
  </si>
  <si>
    <t>PF05S000004</t>
  </si>
  <si>
    <t>Rond Ø220 pour Pamiers</t>
  </si>
  <si>
    <t xml:space="preserve">    170.500,00</t>
  </si>
  <si>
    <t>24.09.2020</t>
  </si>
  <si>
    <t>26.06.2019</t>
  </si>
  <si>
    <t>PA26018AVT110320</t>
  </si>
  <si>
    <t>13.11.2020</t>
  </si>
  <si>
    <t>27.06.2019</t>
  </si>
  <si>
    <t>AD ANCIZES</t>
  </si>
  <si>
    <t>4500488975AVT0411201</t>
  </si>
  <si>
    <t>Rond Ø145 OTTO FUCHS x 9,73Kg</t>
  </si>
  <si>
    <t xml:space="preserve">     34.471,25</t>
  </si>
  <si>
    <t>24.02.2020</t>
  </si>
  <si>
    <t>05.07.2019</t>
  </si>
  <si>
    <t>PA26156AVT110320</t>
  </si>
  <si>
    <t>PF05S000601</t>
  </si>
  <si>
    <t>Rond Ø330 pour Pamiers - Nouvelle Chimie</t>
  </si>
  <si>
    <t xml:space="preserve">     97.024,00</t>
  </si>
  <si>
    <t>11.07.2019</t>
  </si>
  <si>
    <t>FEDRIGA</t>
  </si>
  <si>
    <t>OF1-19-0082</t>
  </si>
  <si>
    <t xml:space="preserve">    243.000,00</t>
  </si>
  <si>
    <t>01.08.2019</t>
  </si>
  <si>
    <t xml:space="preserve">   17.940</t>
  </si>
  <si>
    <t>PF05S000250</t>
  </si>
  <si>
    <t>Rond Ø160 pour LISI FDB - SAFRAN</t>
  </si>
  <si>
    <t xml:space="preserve">     12.169,00</t>
  </si>
  <si>
    <t>08.11.2019</t>
  </si>
  <si>
    <t>13.11.2019</t>
  </si>
  <si>
    <t>22.07.2019</t>
  </si>
  <si>
    <t xml:space="preserve">     62.230,00</t>
  </si>
  <si>
    <t>07.08.2019</t>
  </si>
  <si>
    <t>29.01.2020</t>
  </si>
  <si>
    <t xml:space="preserve">    111.930,00</t>
  </si>
  <si>
    <t>26.02.2020</t>
  </si>
  <si>
    <t xml:space="preserve">     79.016,00</t>
  </si>
  <si>
    <t>09.09.2020</t>
  </si>
  <si>
    <t>08.08.2019</t>
  </si>
  <si>
    <t xml:space="preserve">     94.819,20</t>
  </si>
  <si>
    <t>20597307AVT160120</t>
  </si>
  <si>
    <t xml:space="preserve">     93.757,00</t>
  </si>
  <si>
    <t xml:space="preserve">     67.246,40</t>
  </si>
  <si>
    <t>Rond Ø127 Bohler</t>
  </si>
  <si>
    <t xml:space="preserve">    157.500,00</t>
  </si>
  <si>
    <t>07.10.2020</t>
  </si>
  <si>
    <t xml:space="preserve">     98.000,00</t>
  </si>
  <si>
    <t>06.11.2020</t>
  </si>
  <si>
    <t xml:space="preserve">    153.600,00</t>
  </si>
  <si>
    <t xml:space="preserve">     86.400,00</t>
  </si>
  <si>
    <t>Rond Ø152 BOHLER</t>
  </si>
  <si>
    <t xml:space="preserve">     38.400,00</t>
  </si>
  <si>
    <t xml:space="preserve">     44.800,00</t>
  </si>
  <si>
    <t>Rond Ø152 BOHLER x 83,5 Kg</t>
  </si>
  <si>
    <t xml:space="preserve">    346.000,00</t>
  </si>
  <si>
    <t>09.08.2019</t>
  </si>
  <si>
    <t xml:space="preserve">     71.300,00</t>
  </si>
  <si>
    <t xml:space="preserve">    156.945,60</t>
  </si>
  <si>
    <t>27.11.2020</t>
  </si>
  <si>
    <t>20.08.2019</t>
  </si>
  <si>
    <t>8669_Conbid2020 AVT0</t>
  </si>
  <si>
    <t xml:space="preserve">    309.380,00</t>
  </si>
  <si>
    <t>30.04.2020</t>
  </si>
  <si>
    <t>27.08.2019</t>
  </si>
  <si>
    <t>8755_Conbid2020</t>
  </si>
  <si>
    <t xml:space="preserve">    140.616,00</t>
  </si>
  <si>
    <t>06.05.2020</t>
  </si>
  <si>
    <t>12.06.2020</t>
  </si>
  <si>
    <t>09.09.2019</t>
  </si>
  <si>
    <t>PF05A900009</t>
  </si>
  <si>
    <t>Rond Ø130 OTTO FUCHS multiple 7,94 Kg</t>
  </si>
  <si>
    <t xml:space="preserve">     18.018,00</t>
  </si>
  <si>
    <t>27.11.2019</t>
  </si>
  <si>
    <t>12.09.2019</t>
  </si>
  <si>
    <t xml:space="preserve">     10.703,00</t>
  </si>
  <si>
    <t>28.04.2020</t>
  </si>
  <si>
    <t xml:space="preserve">     51.975,00</t>
  </si>
  <si>
    <t>HHAMMAMI</t>
  </si>
  <si>
    <t>ARCONIC L</t>
  </si>
  <si>
    <t>PF05S000080</t>
  </si>
  <si>
    <t>Rond Ø250 ARCONIC  x 120 Kg</t>
  </si>
  <si>
    <t xml:space="preserve">    255.277,68</t>
  </si>
  <si>
    <t>13.03.2020</t>
  </si>
  <si>
    <t>23.09.2019</t>
  </si>
  <si>
    <t>09.04.2020</t>
  </si>
  <si>
    <t xml:space="preserve">    1.212</t>
  </si>
  <si>
    <t>2224225-120</t>
  </si>
  <si>
    <t xml:space="preserve">    251.301,09</t>
  </si>
  <si>
    <t>31.03.2020</t>
  </si>
  <si>
    <t>28.05.2020</t>
  </si>
  <si>
    <t>03.07.2020</t>
  </si>
  <si>
    <t>31.07.2020</t>
  </si>
  <si>
    <t>PF05S000082</t>
  </si>
  <si>
    <t>Rond Ø250 ARCONIC  x 285 Kg</t>
  </si>
  <si>
    <t xml:space="preserve">    302.673,46</t>
  </si>
  <si>
    <t>24.09.2019</t>
  </si>
  <si>
    <t>10.01.2020</t>
  </si>
  <si>
    <t xml:space="preserve">    1.420</t>
  </si>
  <si>
    <t>2224225-118</t>
  </si>
  <si>
    <t>2224225-119</t>
  </si>
  <si>
    <t xml:space="preserve">    301.320,00</t>
  </si>
  <si>
    <t>25.09.2019</t>
  </si>
  <si>
    <t>TMM</t>
  </si>
  <si>
    <t>REFACTURATION CONVER</t>
  </si>
  <si>
    <t>Refacturation F. HAVEZ projet Convergenc</t>
  </si>
  <si>
    <t xml:space="preserve">   40.699,00</t>
  </si>
  <si>
    <t xml:space="preserve">     40.699,00</t>
  </si>
  <si>
    <t>01.10.2019</t>
  </si>
  <si>
    <t>Z1</t>
  </si>
  <si>
    <t>30.09.2019</t>
  </si>
  <si>
    <t>PA26593</t>
  </si>
  <si>
    <t>PF05S000033</t>
  </si>
  <si>
    <t>Rond Ø240 BOMBARDIER - Lg Crte</t>
  </si>
  <si>
    <t xml:space="preserve">    159.225,00</t>
  </si>
  <si>
    <t>12.03.2020</t>
  </si>
  <si>
    <t>02.10.2019</t>
  </si>
  <si>
    <t>27.02.2020</t>
  </si>
  <si>
    <t xml:space="preserve">    3.196</t>
  </si>
  <si>
    <t>PA26453AVT110320</t>
  </si>
  <si>
    <t xml:space="preserve">    114.192,00</t>
  </si>
  <si>
    <t>15.10.2020</t>
  </si>
  <si>
    <t>09.10.2019</t>
  </si>
  <si>
    <t>PA26454AVT110320</t>
  </si>
  <si>
    <t>22.10.2020</t>
  </si>
  <si>
    <t>PA26455AVT110320</t>
  </si>
  <si>
    <t>29.10.2020</t>
  </si>
  <si>
    <t>PA26456AVT110320</t>
  </si>
  <si>
    <t>19.11.2020</t>
  </si>
  <si>
    <t>PA26460AVT110320</t>
  </si>
  <si>
    <t>PA26461AVT110320</t>
  </si>
  <si>
    <t>PA26464AVT110320</t>
  </si>
  <si>
    <t>PA26466AVT110320</t>
  </si>
  <si>
    <t>17.04.2020</t>
  </si>
  <si>
    <t>PA26468AVT110320</t>
  </si>
  <si>
    <t>10.09.2020</t>
  </si>
  <si>
    <t>PA26470AVT181119</t>
  </si>
  <si>
    <t>PA26471AVT110320</t>
  </si>
  <si>
    <t>PA26473AVT110320</t>
  </si>
  <si>
    <t>02.04.2020</t>
  </si>
  <si>
    <t>PA26475AVT181119</t>
  </si>
  <si>
    <t>17.09.2020</t>
  </si>
  <si>
    <t>PA26517AVT110320</t>
  </si>
  <si>
    <t xml:space="preserve">    167.750,00</t>
  </si>
  <si>
    <t>16.04.2020</t>
  </si>
  <si>
    <t xml:space="preserve">    4.818</t>
  </si>
  <si>
    <t>PA26519AVT110320</t>
  </si>
  <si>
    <t>PA26522AVT110320</t>
  </si>
  <si>
    <t>26.11.2020</t>
  </si>
  <si>
    <t>PA26529AVT110320</t>
  </si>
  <si>
    <t>PA26531AVT110320</t>
  </si>
  <si>
    <t>PA26532AVT110320</t>
  </si>
  <si>
    <t>03.12.2020</t>
  </si>
  <si>
    <t>PA26444AVT090420</t>
  </si>
  <si>
    <t>PF05S000006</t>
  </si>
  <si>
    <t>Rond Ø180 pour Pamiers</t>
  </si>
  <si>
    <t xml:space="preserve">     88.000,00</t>
  </si>
  <si>
    <t>PA26445AVT090420</t>
  </si>
  <si>
    <t>PA26446AVT090420</t>
  </si>
  <si>
    <t>PA26491AVT110320</t>
  </si>
  <si>
    <t>PF05S000005</t>
  </si>
  <si>
    <t>Rond Ø200 PAMIERS</t>
  </si>
  <si>
    <t>PA26496AVT110320</t>
  </si>
  <si>
    <t>PA26556AVT090320</t>
  </si>
  <si>
    <t>PA26452AVT090320</t>
  </si>
  <si>
    <t>Rond Ø240 PAMIERS - Lg Crte</t>
  </si>
  <si>
    <t>10.10.2019</t>
  </si>
  <si>
    <t>PA26502AVT181119</t>
  </si>
  <si>
    <t>PA26507AVT090420</t>
  </si>
  <si>
    <t>PF05B000400</t>
  </si>
  <si>
    <t>Rond Ø330 Béta Shade 1 PAMIERS</t>
  </si>
  <si>
    <t>PA26552AVT090420</t>
  </si>
  <si>
    <t>PF05S000608</t>
  </si>
  <si>
    <t>Rond Ø140 pour Pamiers</t>
  </si>
  <si>
    <t xml:space="preserve">     31.050,00</t>
  </si>
  <si>
    <t>15.10.2019</t>
  </si>
  <si>
    <t>PA26433AVT150420</t>
  </si>
  <si>
    <t>PF23A000013</t>
  </si>
  <si>
    <t>Ø110 ELI Pamiers</t>
  </si>
  <si>
    <t xml:space="preserve">     30.172,00</t>
  </si>
  <si>
    <t>18.06.2020</t>
  </si>
  <si>
    <t>PA26432AVT110320</t>
  </si>
  <si>
    <t>PF05S000030</t>
  </si>
  <si>
    <t>Rond Ø330 PAMIERS - BOMBARDIER 4 Barres</t>
  </si>
  <si>
    <t xml:space="preserve">    173.250,00</t>
  </si>
  <si>
    <t>14.01.2021</t>
  </si>
  <si>
    <t>PA26431AVT110320</t>
  </si>
  <si>
    <t>09.07.2020</t>
  </si>
  <si>
    <t>PA26540AVT070520</t>
  </si>
  <si>
    <t xml:space="preserve">    181.507,20</t>
  </si>
  <si>
    <t>PA26541AVT020420</t>
  </si>
  <si>
    <t>PA26594AVT020420</t>
  </si>
  <si>
    <t>PA26545AVT020420</t>
  </si>
  <si>
    <t>PF05A100009</t>
  </si>
  <si>
    <t>Rond Ø240 BOMBARDIER - Lgt ECOTI</t>
  </si>
  <si>
    <t xml:space="preserve">    144.750,00</t>
  </si>
  <si>
    <t>PA26548AVT100320</t>
  </si>
  <si>
    <t>PA26549AVT110320</t>
  </si>
  <si>
    <t xml:space="preserve">    4.642</t>
  </si>
  <si>
    <t>PA26550AVT100320</t>
  </si>
  <si>
    <t>PA26484AVT110320</t>
  </si>
  <si>
    <t>PF05S000606</t>
  </si>
  <si>
    <t>Plat 650x305 Usiné pour Pamiers</t>
  </si>
  <si>
    <t xml:space="preserve">    170.225,00</t>
  </si>
  <si>
    <t>PA26485AVT110320</t>
  </si>
  <si>
    <t>PA26487AVT110320</t>
  </si>
  <si>
    <t>PA26558AVT241019</t>
  </si>
  <si>
    <t xml:space="preserve">    172.800,00</t>
  </si>
  <si>
    <t>PA26568AVT241019</t>
  </si>
  <si>
    <t>PA26569AVT241019</t>
  </si>
  <si>
    <t>PA26570AVT241019</t>
  </si>
  <si>
    <t>PA26571AVT241019</t>
  </si>
  <si>
    <t>PA26572AVT241019</t>
  </si>
  <si>
    <t>PA26705AVT24102019</t>
  </si>
  <si>
    <t>PA26449AVT090320</t>
  </si>
  <si>
    <t>16.10.2019</t>
  </si>
  <si>
    <t>PA26706AVT241019</t>
  </si>
  <si>
    <t>PA26708AVT241019</t>
  </si>
  <si>
    <t>PA26553AVT110320</t>
  </si>
  <si>
    <t>PA26554AVT110320</t>
  </si>
  <si>
    <t>PA26555AVT110320</t>
  </si>
  <si>
    <t>10.12.2020</t>
  </si>
  <si>
    <t>PA26931AVT110320</t>
  </si>
  <si>
    <t>17.12.2020</t>
  </si>
  <si>
    <t>PA27021AVT110320</t>
  </si>
  <si>
    <t>17.10.2019</t>
  </si>
  <si>
    <t>PF05S000506</t>
  </si>
  <si>
    <t>Rond Ø250 OTTO FUCHS X 94.16Kg</t>
  </si>
  <si>
    <t xml:space="preserve">     42.610,94</t>
  </si>
  <si>
    <t>25.10.2019</t>
  </si>
  <si>
    <t>8851_Conbid2020AVT15</t>
  </si>
  <si>
    <t xml:space="preserve">    210.924,00</t>
  </si>
  <si>
    <t>28.10.2019</t>
  </si>
  <si>
    <t xml:space="preserve">    4.432</t>
  </si>
  <si>
    <t>8856_Conbid2020</t>
  </si>
  <si>
    <t xml:space="preserve">     84.382,00</t>
  </si>
  <si>
    <t>27.03.2020</t>
  </si>
  <si>
    <t>05.05.2020</t>
  </si>
  <si>
    <t>29.10.2019</t>
  </si>
  <si>
    <t>8866_Conbid2020</t>
  </si>
  <si>
    <t>19.06.2020</t>
  </si>
  <si>
    <t>PF05S000508</t>
  </si>
  <si>
    <t>Rond Ø250 OTTO FUCHS X 116.99Kg</t>
  </si>
  <si>
    <t xml:space="preserve">    302.447,15</t>
  </si>
  <si>
    <t>26.10.2020</t>
  </si>
  <si>
    <t>31.10.2019</t>
  </si>
  <si>
    <t>PF05S000507</t>
  </si>
  <si>
    <t>Rond Ø250 OTTO FUCHS X 113.99Kg</t>
  </si>
  <si>
    <t xml:space="preserve">    103.100,37</t>
  </si>
  <si>
    <t>Rond Ø250 OTTO FUCHS X 113.95Kg</t>
  </si>
  <si>
    <t xml:space="preserve">    368.206,37</t>
  </si>
  <si>
    <t>PF05S000528</t>
  </si>
  <si>
    <t>Rond Ø200 Otto Fuchs x 58,45 Kg</t>
  </si>
  <si>
    <t xml:space="preserve">    192.099,56</t>
  </si>
  <si>
    <t>EMG19/0143AVT2802202</t>
  </si>
  <si>
    <t xml:space="preserve">     84.735,00</t>
  </si>
  <si>
    <t>06.11.2019</t>
  </si>
  <si>
    <t xml:space="preserve">    166.390,00</t>
  </si>
  <si>
    <t>30.09.2020</t>
  </si>
  <si>
    <t>PA26533AVT110320</t>
  </si>
  <si>
    <t>07.11.2019</t>
  </si>
  <si>
    <t>PA26557AVT110320</t>
  </si>
  <si>
    <t>PA26936AVT090420</t>
  </si>
  <si>
    <t>PA27101AVT090420</t>
  </si>
  <si>
    <t>PA26707AVT241019</t>
  </si>
  <si>
    <t>16.07.2020</t>
  </si>
  <si>
    <t>PA26434AVT110320</t>
  </si>
  <si>
    <t>PF05S000009</t>
  </si>
  <si>
    <t>Rond Ø125 pour Pamiers</t>
  </si>
  <si>
    <t xml:space="preserve">     96.250,00</t>
  </si>
  <si>
    <t>PA27104AVT110320</t>
  </si>
  <si>
    <t>14.11.2019</t>
  </si>
  <si>
    <t>15.11.2019</t>
  </si>
  <si>
    <t>Demande d'acompte</t>
  </si>
  <si>
    <t>Acompte sur commandes selon liste jointe</t>
  </si>
  <si>
    <t>2.833.000,00</t>
  </si>
  <si>
    <t xml:space="preserve">  2.833.000,00</t>
  </si>
  <si>
    <t>18.11.2019</t>
  </si>
  <si>
    <t>ASAPO/19-20/1448</t>
  </si>
  <si>
    <t>PF05A100108</t>
  </si>
  <si>
    <t>Rond Ø148,6 AEQUS</t>
  </si>
  <si>
    <t xml:space="preserve">      8.800,00</t>
  </si>
  <si>
    <t>22.11.2019</t>
  </si>
  <si>
    <t xml:space="preserve">      6.600,00</t>
  </si>
  <si>
    <t>05.07.2020</t>
  </si>
  <si>
    <t>05.08.2020</t>
  </si>
  <si>
    <t>05.09.2020</t>
  </si>
  <si>
    <t>PA27422</t>
  </si>
  <si>
    <t>26.11.2019</t>
  </si>
  <si>
    <t>PA27423</t>
  </si>
  <si>
    <t>PA27424</t>
  </si>
  <si>
    <t>30.07.2020</t>
  </si>
  <si>
    <t xml:space="preserve">    112.499,00</t>
  </si>
  <si>
    <t>29.11.2019</t>
  </si>
  <si>
    <t>DONZEBAUME</t>
  </si>
  <si>
    <t>PF05A100104</t>
  </si>
  <si>
    <t>Rond Ø50 PANERAI</t>
  </si>
  <si>
    <t xml:space="preserve">    1.099,85</t>
  </si>
  <si>
    <t xml:space="preserve">     14.298,05</t>
  </si>
  <si>
    <t>PF05A100111</t>
  </si>
  <si>
    <t>Rond Ø45 DONZE BAUME</t>
  </si>
  <si>
    <t xml:space="preserve">      2.796,99</t>
  </si>
  <si>
    <t>PF05A100103</t>
  </si>
  <si>
    <t>Rond Ø68 DONZE BAUME</t>
  </si>
  <si>
    <t xml:space="preserve">    1.732,64</t>
  </si>
  <si>
    <t xml:space="preserve">     24.256,96</t>
  </si>
  <si>
    <t>PF05A100112</t>
  </si>
  <si>
    <t>Rond Ø65 DONZE BAUME</t>
  </si>
  <si>
    <t xml:space="preserve">    1.745,00</t>
  </si>
  <si>
    <t xml:space="preserve">      5.235,00</t>
  </si>
  <si>
    <t>PF05A100105</t>
  </si>
  <si>
    <t>Plat 28x11 DONZE BAUME</t>
  </si>
  <si>
    <t xml:space="preserve">     17.233,44</t>
  </si>
  <si>
    <t>PF05A100106</t>
  </si>
  <si>
    <t>Plat 21x7,5  DONZE BAUME</t>
  </si>
  <si>
    <t xml:space="preserve">    1.124,67</t>
  </si>
  <si>
    <t xml:space="preserve">      3.374,01</t>
  </si>
  <si>
    <t>2224225-122</t>
  </si>
  <si>
    <t>21.08.2020</t>
  </si>
  <si>
    <t>09.12.2019</t>
  </si>
  <si>
    <t>2224225-123</t>
  </si>
  <si>
    <t xml:space="preserve">    340.499,56</t>
  </si>
  <si>
    <t>24.07.2020</t>
  </si>
  <si>
    <t>2224225-121</t>
  </si>
  <si>
    <t xml:space="preserve">    151.563,04</t>
  </si>
  <si>
    <t>2224225-124</t>
  </si>
  <si>
    <t>AEQUS PVT</t>
  </si>
  <si>
    <t xml:space="preserve">     34.860,00</t>
  </si>
  <si>
    <t>04.12.2020</t>
  </si>
  <si>
    <t>05.12.2020</t>
  </si>
  <si>
    <t>PA27105AVT110320</t>
  </si>
  <si>
    <t>23.07.2020</t>
  </si>
  <si>
    <t>12.12.2019</t>
  </si>
  <si>
    <t>PA27106AVT110320</t>
  </si>
  <si>
    <t>PA27534AVT110320</t>
  </si>
  <si>
    <t>PA27535AVT110320</t>
  </si>
  <si>
    <t>PA27528AVT110320</t>
  </si>
  <si>
    <t>PA27589</t>
  </si>
  <si>
    <t>PA27527</t>
  </si>
  <si>
    <t>PA26728AVT020420</t>
  </si>
  <si>
    <t>08.10.2020</t>
  </si>
  <si>
    <t>PA26729AVT020420</t>
  </si>
  <si>
    <t>PERRYMAN</t>
  </si>
  <si>
    <t>PF05F000020</t>
  </si>
  <si>
    <t>RCS 9" X 9"  PERRYMAN</t>
  </si>
  <si>
    <t xml:space="preserve">    481.924,50</t>
  </si>
  <si>
    <t>16.12.2019</t>
  </si>
  <si>
    <t>14.04.2020</t>
  </si>
  <si>
    <t xml:space="preserve">    6.244</t>
  </si>
  <si>
    <t>23.10.2020</t>
  </si>
  <si>
    <t>BOLHER BLE</t>
  </si>
  <si>
    <t>PF04A000001</t>
  </si>
  <si>
    <t>Brame 860x180 Grade 4 BOHLER BLECHE</t>
  </si>
  <si>
    <t xml:space="preserve">    227.200,00</t>
  </si>
  <si>
    <t>17.12.2019</t>
  </si>
  <si>
    <t>PF23A000102</t>
  </si>
  <si>
    <t>Brame 860x180 ELI  BOHLER</t>
  </si>
  <si>
    <t xml:space="preserve">    165.312,00</t>
  </si>
  <si>
    <t>23.12.2019</t>
  </si>
  <si>
    <t>06.08.2020</t>
  </si>
  <si>
    <t>15.09.2020</t>
  </si>
  <si>
    <t xml:space="preserve">    168.764,00</t>
  </si>
  <si>
    <t>10.07.2020</t>
  </si>
  <si>
    <t>PF05PL00003</t>
  </si>
  <si>
    <t>Rond Ø180 PLYMOUTH</t>
  </si>
  <si>
    <t xml:space="preserve">    290.304,00</t>
  </si>
  <si>
    <t>DYNAMET</t>
  </si>
  <si>
    <t>080828AVT05.03.2020</t>
  </si>
  <si>
    <t>PF05F000012</t>
  </si>
  <si>
    <t>RCS 9" DYNAMET Laminé-Grenaillé</t>
  </si>
  <si>
    <t xml:space="preserve">    751.842,00</t>
  </si>
  <si>
    <t>08.01.2020</t>
  </si>
  <si>
    <t>ERASTEEL C</t>
  </si>
  <si>
    <t>CHUTA6V</t>
  </si>
  <si>
    <t>Chutes TA6V Loties</t>
  </si>
  <si>
    <t>14.01.2020</t>
  </si>
  <si>
    <t>13.01.2020</t>
  </si>
  <si>
    <t>07.08.2020</t>
  </si>
  <si>
    <t xml:space="preserve">    217.728,00</t>
  </si>
  <si>
    <t xml:space="preserve">    290.272,00</t>
  </si>
  <si>
    <t>31.01.2020</t>
  </si>
  <si>
    <t xml:space="preserve">    1.048</t>
  </si>
  <si>
    <t>4500503466AVT060320</t>
  </si>
  <si>
    <t xml:space="preserve">     33.838,75</t>
  </si>
  <si>
    <t>22.07.2020</t>
  </si>
  <si>
    <t xml:space="preserve">    746.200,00</t>
  </si>
  <si>
    <t>17.01.2020</t>
  </si>
  <si>
    <t>PA27587AVT110320</t>
  </si>
  <si>
    <t>PA27588AVT110320</t>
  </si>
  <si>
    <t>PA27732AVT110320</t>
  </si>
  <si>
    <t>PA27533AVT110320</t>
  </si>
  <si>
    <t>PA27730AVT090320</t>
  </si>
  <si>
    <t>20.01.2020</t>
  </si>
  <si>
    <t>PA27695AVT110320</t>
  </si>
  <si>
    <t>PA27696AVT110320</t>
  </si>
  <si>
    <t>17.07.2020</t>
  </si>
  <si>
    <t>PA26930</t>
  </si>
  <si>
    <t>PF05A100002</t>
  </si>
  <si>
    <t>Rond Ø180 Lgt ECOTI</t>
  </si>
  <si>
    <t xml:space="preserve">     51.935,00</t>
  </si>
  <si>
    <t>21.01.2020</t>
  </si>
  <si>
    <t>2258r.1AVT26.02.2020</t>
  </si>
  <si>
    <t>PF05S000156</t>
  </si>
  <si>
    <t>Rond 12" FORGITAL</t>
  </si>
  <si>
    <t xml:space="preserve">    125.235,00</t>
  </si>
  <si>
    <t>31.08.2020</t>
  </si>
  <si>
    <t xml:space="preserve">    250.470,00</t>
  </si>
  <si>
    <t>21.09.2020</t>
  </si>
  <si>
    <t xml:space="preserve">    193.545,00</t>
  </si>
  <si>
    <t>08.02.2021</t>
  </si>
  <si>
    <t xml:space="preserve">    182.160,00</t>
  </si>
  <si>
    <t>10.05.2021</t>
  </si>
  <si>
    <t>DEMANDE ACOMPTE</t>
  </si>
  <si>
    <t>9.999.221,00</t>
  </si>
  <si>
    <t xml:space="preserve">  9.999.221,00</t>
  </si>
  <si>
    <t>ECOTIT</t>
  </si>
  <si>
    <t>TOURNURES TA6V</t>
  </si>
  <si>
    <t xml:space="preserve">     42.000,00</t>
  </si>
  <si>
    <t>10.02.2020</t>
  </si>
  <si>
    <t xml:space="preserve">    124.000,00</t>
  </si>
  <si>
    <t>7.355.915,00</t>
  </si>
  <si>
    <t xml:space="preserve">  7.355.915,00</t>
  </si>
  <si>
    <t>18.02.2020</t>
  </si>
  <si>
    <t>PA27965AVT110320</t>
  </si>
  <si>
    <t>21.02.2020</t>
  </si>
  <si>
    <t>PA27964</t>
  </si>
  <si>
    <t>EMG20/0017AVT2802202</t>
  </si>
  <si>
    <t xml:space="preserve">    130.735,00</t>
  </si>
  <si>
    <t>12.01.2021</t>
  </si>
  <si>
    <t xml:space="preserve">    392.205,00</t>
  </si>
  <si>
    <t>26.01.2021</t>
  </si>
  <si>
    <t>30.03.2021</t>
  </si>
  <si>
    <t>PA28034</t>
  </si>
  <si>
    <t>PA27968AVT090420</t>
  </si>
  <si>
    <t>PA27969AVT110320</t>
  </si>
  <si>
    <t>PA27970AVT110320</t>
  </si>
  <si>
    <t>PA27839</t>
  </si>
  <si>
    <t>PA27840</t>
  </si>
  <si>
    <t>PA27841</t>
  </si>
  <si>
    <t>PA27842</t>
  </si>
  <si>
    <t>PA27844</t>
  </si>
  <si>
    <t>REFACTURATION</t>
  </si>
  <si>
    <t xml:space="preserve">  595.046,75</t>
  </si>
  <si>
    <t xml:space="preserve">    595.046,75</t>
  </si>
  <si>
    <t>4.529.401,00</t>
  </si>
  <si>
    <t xml:space="preserve">  4.529.401,00</t>
  </si>
  <si>
    <t>P-117679AVT08042020</t>
  </si>
  <si>
    <t>PF05S000107</t>
  </si>
  <si>
    <t>Rond Ø200  METTIS - 37.14 Kg</t>
  </si>
  <si>
    <t xml:space="preserve">     29.212,54</t>
  </si>
  <si>
    <t>HOWMET</t>
  </si>
  <si>
    <t>PF05A100030</t>
  </si>
  <si>
    <t xml:space="preserve">    132.385,00</t>
  </si>
  <si>
    <t>03.03.2020</t>
  </si>
  <si>
    <t xml:space="preserve">    126.885,00</t>
  </si>
  <si>
    <t>07.11.2020</t>
  </si>
  <si>
    <t>05.01.2021</t>
  </si>
  <si>
    <t>05.02.2021</t>
  </si>
  <si>
    <t>05.03.2021</t>
  </si>
  <si>
    <t>02.04.2021</t>
  </si>
  <si>
    <t>05.04.2021</t>
  </si>
  <si>
    <t>05.05.2021</t>
  </si>
  <si>
    <t>04.06.2021</t>
  </si>
  <si>
    <t>05.06.2021</t>
  </si>
  <si>
    <t>05.07.2021</t>
  </si>
  <si>
    <t>06.08.2021</t>
  </si>
  <si>
    <t>03.09.2021</t>
  </si>
  <si>
    <t>05.09.2021</t>
  </si>
  <si>
    <t>05.10.2021</t>
  </si>
  <si>
    <t>05.11.2021</t>
  </si>
  <si>
    <t>03.12.2021</t>
  </si>
  <si>
    <t>05.12.2021</t>
  </si>
  <si>
    <t>UDF</t>
  </si>
  <si>
    <t>00322/20</t>
  </si>
  <si>
    <t>PF05S000540</t>
  </si>
  <si>
    <t>Rond Ø130 pour UNION DES FORGERONS</t>
  </si>
  <si>
    <t xml:space="preserve">    137.500,00</t>
  </si>
  <si>
    <t>09.06.2020</t>
  </si>
  <si>
    <t>10.03.2020</t>
  </si>
  <si>
    <t>E4500013197</t>
  </si>
  <si>
    <t>CHUTES TA6V</t>
  </si>
  <si>
    <t xml:space="preserve">     49.000,00</t>
  </si>
  <si>
    <t>PA27736AVT100320</t>
  </si>
  <si>
    <t>ALINOX</t>
  </si>
  <si>
    <t>ZZ/20/03/0005/A</t>
  </si>
  <si>
    <t>PF05S900002</t>
  </si>
  <si>
    <t>Rond Ø160 pour ALINOX</t>
  </si>
  <si>
    <t xml:space="preserve">      7.072,00</t>
  </si>
  <si>
    <t>16.03.2020</t>
  </si>
  <si>
    <t>PA27401AVT180220</t>
  </si>
  <si>
    <t>PF05S000164</t>
  </si>
  <si>
    <t>Rond Ø300 SAFRAN - Multiple 397 Kg</t>
  </si>
  <si>
    <t xml:space="preserve">     60.196,00</t>
  </si>
  <si>
    <t>PA27404AVT180220</t>
  </si>
  <si>
    <t>PF05S000163</t>
  </si>
  <si>
    <t>Rond Ø300 SAFRAN - Multiple 389 Kg</t>
  </si>
  <si>
    <t xml:space="preserve">     58.933,50</t>
  </si>
  <si>
    <t>PA27405AVT180220</t>
  </si>
  <si>
    <t>PA27406AVT180220</t>
  </si>
  <si>
    <t>UKTMPI</t>
  </si>
  <si>
    <t>C-1473</t>
  </si>
  <si>
    <t>PF05UK00001</t>
  </si>
  <si>
    <t>Stub TA6V UKTMP</t>
  </si>
  <si>
    <t xml:space="preserve">    4.126,50</t>
  </si>
  <si>
    <t xml:space="preserve">     16.506,00</t>
  </si>
  <si>
    <t xml:space="preserve">    4.200,00</t>
  </si>
  <si>
    <t xml:space="preserve">     16.800,00</t>
  </si>
  <si>
    <t xml:space="preserve">    4.137,75</t>
  </si>
  <si>
    <t xml:space="preserve">     16.551,00</t>
  </si>
  <si>
    <t xml:space="preserve">    4.143,50</t>
  </si>
  <si>
    <t xml:space="preserve">     16.574,00</t>
  </si>
  <si>
    <t xml:space="preserve">    4.132,00</t>
  </si>
  <si>
    <t xml:space="preserve">     16.528,00</t>
  </si>
  <si>
    <t>PA28182AVT110320</t>
  </si>
  <si>
    <t>26.03.2020</t>
  </si>
  <si>
    <t>PA28183AVT110320</t>
  </si>
  <si>
    <t>PA27735AVT090320</t>
  </si>
  <si>
    <t>PA27736AVT110320</t>
  </si>
  <si>
    <t>PA28037</t>
  </si>
  <si>
    <t>PA28036</t>
  </si>
  <si>
    <t>PA28219</t>
  </si>
  <si>
    <t>PA28192</t>
  </si>
  <si>
    <t>FORECREU</t>
  </si>
  <si>
    <t>CMF20030046</t>
  </si>
  <si>
    <t xml:space="preserve">      2.850,00</t>
  </si>
  <si>
    <t>ARCONIC_IN</t>
  </si>
  <si>
    <t>2224225 - 125</t>
  </si>
  <si>
    <t xml:space="preserve">    239.468,31</t>
  </si>
  <si>
    <t>2224225 - 126</t>
  </si>
  <si>
    <t xml:space="preserve">    239.338,99</t>
  </si>
  <si>
    <t>08.01.2021</t>
  </si>
  <si>
    <t>2224225 - 127</t>
  </si>
  <si>
    <t>2224225 - 128</t>
  </si>
  <si>
    <t>18.12.2020</t>
  </si>
  <si>
    <t>GOULD A</t>
  </si>
  <si>
    <t>P79702</t>
  </si>
  <si>
    <t>PF05A100040</t>
  </si>
  <si>
    <t>Rond Ø156 GOULD ALLOYS</t>
  </si>
  <si>
    <t xml:space="preserve">     38.769,50</t>
  </si>
  <si>
    <t>FERINOX</t>
  </si>
  <si>
    <t>CHUTES TA6V CLASSE C</t>
  </si>
  <si>
    <t xml:space="preserve">    302.400,00</t>
  </si>
  <si>
    <t xml:space="preserve">    101.400,00</t>
  </si>
  <si>
    <t>TOURNURES TA6V GRADE 2</t>
  </si>
  <si>
    <t>ZCU</t>
  </si>
  <si>
    <t>UTEXAM</t>
  </si>
  <si>
    <t>PO21 LISSAGE</t>
  </si>
  <si>
    <t>PF23A000015</t>
  </si>
  <si>
    <t>Ø200 ELI PAMIERS</t>
  </si>
  <si>
    <t xml:space="preserve">    393.080,00</t>
  </si>
  <si>
    <t>28.06.2018</t>
  </si>
  <si>
    <t>19.04.2017</t>
  </si>
  <si>
    <t>20.04.2017</t>
  </si>
  <si>
    <t xml:space="preserve">    5.468</t>
  </si>
  <si>
    <t>PF23A000035</t>
  </si>
  <si>
    <t>Ø200 ELI METTIS</t>
  </si>
  <si>
    <t xml:space="preserve">    706.800,00</t>
  </si>
  <si>
    <t>27.06.2018</t>
  </si>
  <si>
    <t xml:space="preserve">    5.520</t>
  </si>
  <si>
    <t>PO58 SECURITE</t>
  </si>
  <si>
    <t xml:space="preserve">    330.000,00</t>
  </si>
  <si>
    <t>29.08.2019</t>
  </si>
  <si>
    <t>28.08.2019</t>
  </si>
  <si>
    <t>PF05S000200</t>
  </si>
  <si>
    <t>Plat WYMAN 508 x 254</t>
  </si>
  <si>
    <t xml:space="preserve">    188.925,00</t>
  </si>
  <si>
    <t xml:space="preserve">    5.418</t>
  </si>
  <si>
    <t xml:space="preserve">    192.500,00</t>
  </si>
  <si>
    <t xml:space="preserve">    385.000,00</t>
  </si>
  <si>
    <t>30.08.2019</t>
  </si>
  <si>
    <t xml:space="preserve">    4.340</t>
  </si>
  <si>
    <t>PF05B000040</t>
  </si>
  <si>
    <t>Rond Ø133 Béta OTTO FUCHS - Lg Crte</t>
  </si>
  <si>
    <t xml:space="preserve">    377.850,00</t>
  </si>
  <si>
    <t xml:space="preserve">    3.138</t>
  </si>
  <si>
    <t>PF05B000041</t>
  </si>
  <si>
    <t>Rond Ø150 Otto Fuchs Beta - Lg Crte</t>
  </si>
  <si>
    <t xml:space="preserve">    176.000,00</t>
  </si>
  <si>
    <t xml:space="preserve">    880.000,00</t>
  </si>
  <si>
    <t xml:space="preserve">    5.364</t>
  </si>
  <si>
    <t>PF05S000105</t>
  </si>
  <si>
    <t>Rond Ø165 METTIS - Lg Crte</t>
  </si>
  <si>
    <t xml:space="preserve">    528.000,00</t>
  </si>
  <si>
    <t xml:space="preserve">    5.272</t>
  </si>
  <si>
    <t xml:space="preserve">    511.500,00</t>
  </si>
  <si>
    <t>PF05B000031</t>
  </si>
  <si>
    <t>Rond Ø200 Béta - OTTOFUCHS - Lg Crte</t>
  </si>
  <si>
    <t xml:space="preserve">    2.506</t>
  </si>
  <si>
    <t>PF05S000050</t>
  </si>
  <si>
    <t>Rond Ø200 Otto Fuchs - Lg Crte</t>
  </si>
  <si>
    <t xml:space="preserve">    852.500,00</t>
  </si>
  <si>
    <t>PF05S000104</t>
  </si>
  <si>
    <t>Rond Ø210 METTIS Longueur Courante</t>
  </si>
  <si>
    <t xml:space="preserve">    335.500,00</t>
  </si>
  <si>
    <t xml:space="preserve">    5.350</t>
  </si>
  <si>
    <t>PF05S000083</t>
  </si>
  <si>
    <t>Rond Ø250 ARCONIC - Lg Crte</t>
  </si>
  <si>
    <t xml:space="preserve">    671.000,00</t>
  </si>
  <si>
    <t xml:space="preserve">   10.376</t>
  </si>
  <si>
    <t>PF05B000014</t>
  </si>
  <si>
    <t>Rond Ø250 OTTOFUCHS BETA - Lg Crte</t>
  </si>
  <si>
    <t xml:space="preserve">    838.750,00</t>
  </si>
  <si>
    <t>PF05S000053</t>
  </si>
  <si>
    <t>Rond Ø250 Otto Fuchs - Lg Crte</t>
  </si>
  <si>
    <t xml:space="preserve">  1.174.250,00</t>
  </si>
  <si>
    <t xml:space="preserve">    5.212</t>
  </si>
  <si>
    <t xml:space="preserve">  2.244.000,00</t>
  </si>
  <si>
    <t>PO59</t>
  </si>
  <si>
    <t xml:space="preserve">    165.000,00</t>
  </si>
  <si>
    <t>13.09.2019</t>
  </si>
  <si>
    <t xml:space="preserve">    189.750,00</t>
  </si>
  <si>
    <t>17.09.2019</t>
  </si>
  <si>
    <t>LSIERRA</t>
  </si>
  <si>
    <t xml:space="preserve">    1.228</t>
  </si>
  <si>
    <t xml:space="preserve">    352.000,00</t>
  </si>
  <si>
    <t xml:space="preserve">    341.000,00</t>
  </si>
  <si>
    <t xml:space="preserve">    5.360</t>
  </si>
  <si>
    <t xml:space="preserve">    682.000,00</t>
  </si>
  <si>
    <t xml:space="preserve">    5.168</t>
  </si>
  <si>
    <t xml:space="preserve">  1.006.500,00</t>
  </si>
  <si>
    <t xml:space="preserve">    1.440</t>
  </si>
  <si>
    <t xml:space="preserve">    503.250,00</t>
  </si>
  <si>
    <t>27.09.2019</t>
  </si>
  <si>
    <t xml:space="preserve">    5.592</t>
  </si>
  <si>
    <t xml:space="preserve">  2.945.250,00</t>
  </si>
  <si>
    <t xml:space="preserve">    6.296</t>
  </si>
  <si>
    <t>PO61</t>
  </si>
  <si>
    <t xml:space="preserve">    495.000,00</t>
  </si>
  <si>
    <t>30.10.2019</t>
  </si>
  <si>
    <t xml:space="preserve">    5.982</t>
  </si>
  <si>
    <t xml:space="preserve">    755.700,00</t>
  </si>
  <si>
    <t xml:space="preserve">    4.736</t>
  </si>
  <si>
    <t xml:space="preserve">    5.150</t>
  </si>
  <si>
    <t>PF05B000302</t>
  </si>
  <si>
    <t>Rond Ø203B ARCONIC - Longueur Courante</t>
  </si>
  <si>
    <t>21.10.2019</t>
  </si>
  <si>
    <t xml:space="preserve">  1.342.000,00</t>
  </si>
  <si>
    <t xml:space="preserve">    5.756</t>
  </si>
  <si>
    <t xml:space="preserve">    5.084</t>
  </si>
  <si>
    <t xml:space="preserve">    3.020</t>
  </si>
  <si>
    <t xml:space="preserve">  1.677.500,00</t>
  </si>
  <si>
    <t xml:space="preserve">    5.544</t>
  </si>
  <si>
    <t xml:space="preserve">  2.027.250,00</t>
  </si>
  <si>
    <t>24.10.2019</t>
  </si>
  <si>
    <t xml:space="preserve">    6.202</t>
  </si>
  <si>
    <t>PO62</t>
  </si>
  <si>
    <t xml:space="preserve">    2.668</t>
  </si>
  <si>
    <t>20.11.2019</t>
  </si>
  <si>
    <t xml:space="preserve">    2.422</t>
  </si>
  <si>
    <t xml:space="preserve">    1.312</t>
  </si>
  <si>
    <t>28.11.2019</t>
  </si>
  <si>
    <t xml:space="preserve">    5.500</t>
  </si>
  <si>
    <t>19.11.2019</t>
  </si>
  <si>
    <t xml:space="preserve">    1.770</t>
  </si>
  <si>
    <t xml:space="preserve">  2.664.750,00</t>
  </si>
  <si>
    <t xml:space="preserve">    6.328</t>
  </si>
  <si>
    <t>PO63</t>
  </si>
  <si>
    <t>10.12.2019</t>
  </si>
  <si>
    <t>11.12.2019</t>
  </si>
  <si>
    <t>26.12.2019</t>
  </si>
  <si>
    <t xml:space="preserve">    5.054</t>
  </si>
  <si>
    <t xml:space="preserve">    3.254</t>
  </si>
  <si>
    <t>31.12.2019</t>
  </si>
  <si>
    <t xml:space="preserve">    5.240</t>
  </si>
  <si>
    <t>20.12.2019</t>
  </si>
  <si>
    <t xml:space="preserve">    5.334</t>
  </si>
  <si>
    <t xml:space="preserve">    2.294</t>
  </si>
  <si>
    <t>30.12.2019</t>
  </si>
  <si>
    <t xml:space="preserve">    8.376</t>
  </si>
  <si>
    <t xml:space="preserve">    1.622</t>
  </si>
  <si>
    <t xml:space="preserve">  1.402.500,00</t>
  </si>
  <si>
    <t xml:space="preserve">    6.272</t>
  </si>
  <si>
    <t>G2</t>
  </si>
  <si>
    <t>PA17515AVT250215</t>
  </si>
  <si>
    <t>PF05S000022</t>
  </si>
  <si>
    <t>Plat 650x305 pour Pamiers</t>
  </si>
  <si>
    <t>-59.697,00</t>
  </si>
  <si>
    <t>24.11.2015</t>
  </si>
  <si>
    <t>PF05S000037</t>
  </si>
  <si>
    <t>Rond Ø240 x 535 Kg</t>
  </si>
  <si>
    <t>-124.047,00</t>
  </si>
  <si>
    <t>25.08.2016</t>
  </si>
  <si>
    <t>-123.816,00</t>
  </si>
  <si>
    <t>AVOIR SUR FACT900031</t>
  </si>
  <si>
    <t>-179.035,00</t>
  </si>
  <si>
    <t>16.11.2016</t>
  </si>
  <si>
    <t>AVOIR FACT90003645</t>
  </si>
  <si>
    <t>-3.972,00</t>
  </si>
  <si>
    <t>03.05.2017</t>
  </si>
  <si>
    <t>PF05S000406</t>
  </si>
  <si>
    <t>Ø350mm  TRANSPART</t>
  </si>
  <si>
    <t xml:space="preserve">   46.769,16</t>
  </si>
  <si>
    <t>-46.769,16</t>
  </si>
  <si>
    <t>10.04.2019</t>
  </si>
  <si>
    <t>L2</t>
  </si>
  <si>
    <t>PO15</t>
  </si>
  <si>
    <t>LI05S000001</t>
  </si>
  <si>
    <t>Lingot TA6V Structure</t>
  </si>
  <si>
    <t xml:space="preserve">  4.051.400,00</t>
  </si>
  <si>
    <t>15.11.2016</t>
  </si>
  <si>
    <t>LI05S000002</t>
  </si>
  <si>
    <t>Lingot TA6V Structures Béta</t>
  </si>
  <si>
    <t xml:space="preserve">  1.445.600,00</t>
  </si>
  <si>
    <t>Airbus?</t>
  </si>
  <si>
    <t>Étiquettes de lignes</t>
  </si>
  <si>
    <t>Total général</t>
  </si>
  <si>
    <t>Étiquettes de colonnes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</si>
  <si>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</si>
  <si>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</si>
  <si>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</si>
  <si>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</si>
  <si>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</si>
  <si>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</si>
  <si>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</si>
  <si>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</si>
  <si>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</si>
  <si>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</si>
  <si>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</si>
  <si>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</si>
  <si>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Somme de      Qté conf</t>
  </si>
  <si>
    <t>Conbid</t>
  </si>
  <si>
    <t>Airbus Autre</t>
  </si>
  <si>
    <t>T0518LB125</t>
  </si>
  <si>
    <t>T0518LB140</t>
  </si>
  <si>
    <t>T0500LB200</t>
  </si>
  <si>
    <t>T0518LB200</t>
  </si>
  <si>
    <t>T0517LB180</t>
  </si>
  <si>
    <t>T0518LB330B_4B</t>
  </si>
  <si>
    <t>2518 kg facturé le 31/03 – attente réouverture LISI pour expédier</t>
  </si>
  <si>
    <t>2582 kg facturé le 31/03 – attente réouverture LISI pour expédier</t>
  </si>
  <si>
    <t>2498 kg facturé le 31/03 – attente réouverture LISI pour expédier</t>
  </si>
  <si>
    <t>2644 kg facturé le 31/03 – attente réouverture LISI pour expédier</t>
  </si>
  <si>
    <t>En stock SAP : 1172 kg AEOP en attente facturation (ligne soldée)</t>
  </si>
  <si>
    <t>En stock SAP : 1890 kg AEOP en attente facturation (ligne soldée)</t>
  </si>
  <si>
    <t>En stock SAP : 1866 kg AEOP en attente facturation (ligne partielle)</t>
  </si>
  <si>
    <t>1440kg déjà expédié le 09/03 – manque 1 barre de AEVR (en cours)</t>
  </si>
  <si>
    <t>Besoin nov 2019 – décalé par XDE à S10/2020- En attente choix de la barre et nouveau délai par APN et XDE le 13/02/20</t>
  </si>
  <si>
    <t>ROND Ø130 POUR FDB</t>
  </si>
  <si>
    <t>ROND Ø140 POUR FDB</t>
  </si>
  <si>
    <t>ROND Ø200 BÉTA FDB</t>
  </si>
  <si>
    <t>ROND Ø250 POUR FDB</t>
  </si>
  <si>
    <t>ROND Ø160 POUR LISI FDB - SAFRAN</t>
  </si>
  <si>
    <t>LISI</t>
  </si>
  <si>
    <t>Année Mois Initiale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</si>
</sst>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###\-\ ##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rgb="FF00B050"/>
      <name val="Arial"/>
      <family val="2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rgb="FF000000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4" fontId="1" fillId="0" borderId="1" xfId="0" applyNumberFormat="1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4" fontId="1" fillId="0" borderId="3" xfId="0" applyNumberFormat="1" applyFont="1" applyBorder="1"/>
    <xf numFmtId="4" fontId="1" fillId="0" borderId="3" xfId="0" applyNumberFormat="1" applyFont="1" applyBorder="1" applyAlignment="1">
      <alignment horizontal="center"/>
    </xf>
    <xf numFmtId="14" fontId="1" fillId="0" borderId="3" xfId="0" applyNumberFormat="1" applyFont="1" applyBorder="1" applyAlignment="1">
      <alignment horizontal="center"/>
    </xf>
    <xf numFmtId="17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  <xf numFmtId="4" fontId="1" fillId="0" borderId="2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14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/>
    </xf>
    <xf numFmtId="14" fontId="0" fillId="0" borderId="0" xfId="0" applyNumberFormat="1"/>
    <xf numFmtId="14" fontId="0" fillId="0" borderId="4" xfId="0" applyNumberForma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1" fillId="0" borderId="0" xfId="0" applyFont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4" fontId="1" fillId="0" borderId="2" xfId="0" applyNumberFormat="1" applyFont="1" applyBorder="1"/>
    <xf numFmtId="16" fontId="1" fillId="0" borderId="0" xfId="0" applyNumberFormat="1" applyFont="1" applyAlignment="1">
      <alignment horizontal="center"/>
    </xf>
    <xf numFmtId="17" fontId="1" fillId="0" borderId="0" xfId="0" applyNumberFormat="1" applyFont="1" applyAlignment="1">
      <alignment horizontal="center"/>
    </xf>
    <xf numFmtId="0" fontId="0" fillId="0" borderId="6" xfId="0" applyBorder="1"/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7" fillId="0" borderId="7" xfId="0" applyFont="1" applyBorder="1" applyAlignment="1">
      <alignment vertical="top"/>
    </xf>
    <xf numFmtId="0" fontId="5" fillId="0" borderId="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5" fillId="0" borderId="8" xfId="0" applyFont="1" applyFill="1" applyBorder="1" applyAlignment="1">
      <alignment vertical="center"/>
    </xf>
    <xf numFmtId="0" fontId="1" fillId="0" borderId="0" xfId="0" applyFont="1" applyFill="1"/>
    <xf numFmtId="14" fontId="5" fillId="0" borderId="8" xfId="0" applyNumberFormat="1" applyFont="1" applyFill="1" applyBorder="1" applyAlignment="1">
      <alignment horizontal="center" vertical="center" wrapText="1"/>
    </xf>
    <xf numFmtId="14" fontId="5" fillId="0" borderId="8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/>
    </xf>
    <xf numFmtId="0" fontId="6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17" fontId="1" fillId="0" borderId="1" xfId="0" applyNumberFormat="1" applyFont="1" applyBorder="1" applyAlignment="1">
      <alignment horizontal="center"/>
    </xf>
    <xf numFmtId="17" fontId="1" fillId="0" borderId="3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07_Supply-Chain\10_Commun\Planification\PIC%20PLT\PIC\BaseArticles_PI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02_Public\000PREVISION%20EXP\Carnet_2304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 FC"/>
      <sheetName val="FC FI"/>
      <sheetName val="FAM COM"/>
      <sheetName val="FAM INDUS"/>
      <sheetName val="Base Articles - Fam PIC"/>
    </sheetNames>
    <sheetDataSet>
      <sheetData sheetId="0"/>
      <sheetData sheetId="1"/>
      <sheetData sheetId="2"/>
      <sheetData sheetId="3"/>
      <sheetData sheetId="4">
        <row r="1">
          <cell r="A1" t="str">
            <v>Article</v>
          </cell>
          <cell r="B1" t="str">
            <v>désignation</v>
          </cell>
          <cell r="C1" t="str">
            <v>Lingot</v>
          </cell>
          <cell r="D1" t="str">
            <v>MM+1</v>
          </cell>
          <cell r="E1" t="str">
            <v>PIC</v>
          </cell>
          <cell r="F1" t="str">
            <v>BIP AD Ancizes</v>
          </cell>
          <cell r="G1" t="str">
            <v>Decalage  Fin Sem./besoin Client</v>
          </cell>
          <cell r="H1" t="str">
            <v>Decalage Fin Mois/besoin Client</v>
          </cell>
          <cell r="I1" t="str">
            <v>Rendement OF</v>
          </cell>
          <cell r="J1" t="str">
            <v>Nombre Barres</v>
          </cell>
          <cell r="K1" t="str">
            <v>Coefficient Quantité</v>
          </cell>
          <cell r="L1" t="str">
            <v>Type</v>
          </cell>
          <cell r="M1" t="str">
            <v>Article Simplifié</v>
          </cell>
          <cell r="N1" t="str">
            <v>Famille 2</v>
          </cell>
          <cell r="O1" t="str">
            <v>Utilisé MM+1?</v>
          </cell>
          <cell r="P1" t="str">
            <v>Type</v>
          </cell>
          <cell r="Q1" t="str">
            <v>Prop. Famille commerciale</v>
          </cell>
          <cell r="R1" t="str">
            <v>Famille Reporting</v>
          </cell>
          <cell r="S1" t="str">
            <v>Famille Bis</v>
          </cell>
          <cell r="T1" t="str">
            <v>Longueur courante 
Multiple</v>
          </cell>
          <cell r="U1" t="str">
            <v>CTRL</v>
          </cell>
        </row>
        <row r="2">
          <cell r="A2" t="str">
            <v>41</v>
          </cell>
          <cell r="B2"/>
          <cell r="R2" t="str">
            <v>Divers</v>
          </cell>
          <cell r="S2" t="str">
            <v>Divers</v>
          </cell>
          <cell r="T2"/>
        </row>
        <row r="3">
          <cell r="A3" t="str">
            <v>AirbusDev-UkadPF001</v>
          </cell>
          <cell r="B3" t="str">
            <v>AirbusDev-UkadPF001</v>
          </cell>
          <cell r="D3" t="str">
            <v>UkadPF001</v>
          </cell>
          <cell r="E3" t="str">
            <v>UkadPF001</v>
          </cell>
          <cell r="F3" t="str">
            <v xml:space="preserve">SMX + TTL + redressage 400 t </v>
          </cell>
          <cell r="G3">
            <v>4</v>
          </cell>
          <cell r="I3">
            <v>5500</v>
          </cell>
          <cell r="K3">
            <v>1.1636363636363636</v>
          </cell>
          <cell r="M3" t="str">
            <v>R152 Bohler</v>
          </cell>
          <cell r="N3" t="str">
            <v>SMX 1p-14j</v>
          </cell>
          <cell r="O3" t="str">
            <v>oui</v>
          </cell>
          <cell r="P3" t="str">
            <v>BR 150-180</v>
          </cell>
          <cell r="Q3" t="str">
            <v>nok</v>
          </cell>
          <cell r="R3" t="str">
            <v>nok</v>
          </cell>
          <cell r="S3" t="str">
            <v>nok</v>
          </cell>
        </row>
        <row r="4">
          <cell r="A4" t="str">
            <v>AirbusDev-UkadPF002</v>
          </cell>
          <cell r="B4" t="str">
            <v>AirbusDev-UkadPF002</v>
          </cell>
          <cell r="D4" t="str">
            <v>UkadPF002</v>
          </cell>
          <cell r="E4" t="str">
            <v>UkadPF002</v>
          </cell>
          <cell r="F4" t="str">
            <v xml:space="preserve">SMX + TTL + redressage 400 t </v>
          </cell>
          <cell r="G4">
            <v>4</v>
          </cell>
          <cell r="I4">
            <v>5500</v>
          </cell>
          <cell r="K4">
            <v>1.1636363636363636</v>
          </cell>
          <cell r="M4" t="str">
            <v>R180 B SMX Pam.</v>
          </cell>
          <cell r="N4" t="str">
            <v>SMX 1p-12j</v>
          </cell>
          <cell r="O4" t="str">
            <v>oui</v>
          </cell>
          <cell r="P4" t="str">
            <v>BR 180-220</v>
          </cell>
          <cell r="Q4" t="str">
            <v>nok</v>
          </cell>
          <cell r="R4" t="str">
            <v>nok</v>
          </cell>
          <cell r="S4" t="str">
            <v>nok</v>
          </cell>
        </row>
        <row r="5">
          <cell r="A5" t="str">
            <v>AirbusDev-UkadPF003</v>
          </cell>
          <cell r="B5" t="str">
            <v>AirbusDev-UkadPF003</v>
          </cell>
          <cell r="D5" t="str">
            <v>UkadPF003</v>
          </cell>
          <cell r="E5" t="str">
            <v>UkadPF003</v>
          </cell>
          <cell r="F5" t="str">
            <v xml:space="preserve">TTL + Redressage 400 t </v>
          </cell>
          <cell r="G5">
            <v>4</v>
          </cell>
          <cell r="I5">
            <v>5500</v>
          </cell>
          <cell r="K5">
            <v>1.1636363636363636</v>
          </cell>
          <cell r="M5" t="str">
            <v>R200 Pam.</v>
          </cell>
          <cell r="N5" t="str">
            <v>UKAD -09j</v>
          </cell>
          <cell r="O5" t="str">
            <v>oui</v>
          </cell>
          <cell r="P5" t="str">
            <v>BR 180-220</v>
          </cell>
          <cell r="Q5" t="str">
            <v>nok</v>
          </cell>
          <cell r="R5" t="str">
            <v>nok</v>
          </cell>
          <cell r="S5" t="str">
            <v>nok</v>
          </cell>
        </row>
        <row r="6">
          <cell r="A6" t="str">
            <v>AirbusDev-UkadPF004</v>
          </cell>
          <cell r="B6" t="str">
            <v>AirbusDev-UkadPF004</v>
          </cell>
          <cell r="D6" t="str">
            <v>UkadPF004</v>
          </cell>
          <cell r="E6" t="str">
            <v>UkadPF004</v>
          </cell>
          <cell r="F6" t="str">
            <v xml:space="preserve">TTL + Redressage 400 t </v>
          </cell>
          <cell r="G6">
            <v>4</v>
          </cell>
          <cell r="I6">
            <v>5500</v>
          </cell>
          <cell r="K6">
            <v>1.1636363636363636</v>
          </cell>
          <cell r="M6" t="str">
            <v>R250 OF</v>
          </cell>
          <cell r="N6" t="str">
            <v>UKAD -14j</v>
          </cell>
          <cell r="O6" t="str">
            <v>oui</v>
          </cell>
          <cell r="P6" t="str">
            <v>BR 220-300</v>
          </cell>
          <cell r="Q6" t="str">
            <v>nok</v>
          </cell>
          <cell r="R6" t="str">
            <v>nok</v>
          </cell>
          <cell r="S6" t="str">
            <v>nok</v>
          </cell>
        </row>
        <row r="7">
          <cell r="A7" t="str">
            <v>AirbusDev-UkadPF005</v>
          </cell>
          <cell r="B7" t="str">
            <v>Developpement Airbus 330</v>
          </cell>
          <cell r="D7" t="str">
            <v>UkadPF005</v>
          </cell>
          <cell r="E7" t="str">
            <v>UkadPF005</v>
          </cell>
          <cell r="F7" t="str">
            <v xml:space="preserve">THELF + Redressage colly </v>
          </cell>
          <cell r="G7">
            <v>3</v>
          </cell>
          <cell r="H7">
            <v>1</v>
          </cell>
          <cell r="I7">
            <v>5500</v>
          </cell>
          <cell r="K7">
            <v>1.1636363636363636</v>
          </cell>
          <cell r="L7" t="str">
            <v>Autre</v>
          </cell>
          <cell r="M7" t="str">
            <v>R330 Pam.</v>
          </cell>
          <cell r="N7" t="str">
            <v>UKAD -09j</v>
          </cell>
          <cell r="O7" t="str">
            <v>oui</v>
          </cell>
          <cell r="P7" t="str">
            <v>BR &gt;300</v>
          </cell>
          <cell r="Q7" t="str">
            <v>nok</v>
          </cell>
          <cell r="R7" t="str">
            <v>nok</v>
          </cell>
          <cell r="S7" t="str">
            <v>nok</v>
          </cell>
        </row>
        <row r="8">
          <cell r="A8" t="str">
            <v>AirbusDev-UkadPF009</v>
          </cell>
          <cell r="B8" t="str">
            <v>AirbusDev-UkadPF009</v>
          </cell>
          <cell r="C8"/>
          <cell r="D8" t="str">
            <v>UkadPF009</v>
          </cell>
          <cell r="E8" t="str">
            <v>UkadPF009</v>
          </cell>
          <cell r="F8" t="str">
            <v>NA</v>
          </cell>
          <cell r="G8"/>
          <cell r="H8"/>
          <cell r="I8"/>
          <cell r="J8"/>
          <cell r="K8"/>
          <cell r="L8"/>
          <cell r="M8" t="str">
            <v>Plat Pam.</v>
          </cell>
          <cell r="N8" t="str">
            <v>Plat Pam-14j</v>
          </cell>
          <cell r="O8" t="str">
            <v>oui</v>
          </cell>
          <cell r="P8" t="str">
            <v>BP Presse</v>
          </cell>
          <cell r="Q8" t="str">
            <v>nok</v>
          </cell>
          <cell r="R8" t="str">
            <v>nok</v>
          </cell>
          <cell r="S8" t="str">
            <v>nok</v>
          </cell>
          <cell r="T8"/>
          <cell r="U8"/>
        </row>
        <row r="9">
          <cell r="A9" t="str">
            <v>AirbusDev-UkadPF010</v>
          </cell>
          <cell r="B9" t="str">
            <v>AirbusDev-UkadPF010</v>
          </cell>
          <cell r="C9"/>
          <cell r="D9" t="str">
            <v>UkadPF010</v>
          </cell>
          <cell r="E9" t="str">
            <v>UkadPF010</v>
          </cell>
          <cell r="F9" t="str">
            <v>Grenaillage + US Imphy</v>
          </cell>
          <cell r="G9">
            <v>2</v>
          </cell>
          <cell r="H9"/>
          <cell r="I9">
            <v>5500</v>
          </cell>
          <cell r="J9">
            <v>2</v>
          </cell>
          <cell r="K9">
            <v>1.1599999999999999</v>
          </cell>
          <cell r="L9" t="str">
            <v>Autre</v>
          </cell>
          <cell r="M9" t="str">
            <v>Plat WG</v>
          </cell>
          <cell r="N9" t="str">
            <v>Plat WG-14j</v>
          </cell>
          <cell r="O9" t="str">
            <v>oui</v>
          </cell>
          <cell r="P9" t="str">
            <v>BP Presse</v>
          </cell>
          <cell r="Q9" t="str">
            <v>nok</v>
          </cell>
          <cell r="R9" t="str">
            <v>nok</v>
          </cell>
          <cell r="S9" t="str">
            <v>nok</v>
          </cell>
          <cell r="T9"/>
          <cell r="U9"/>
        </row>
        <row r="10">
          <cell r="A10" t="str">
            <v>AirbusDev-UkadPF014</v>
          </cell>
          <cell r="B10" t="str">
            <v>AirbusDev-UkadPF014</v>
          </cell>
          <cell r="C10"/>
          <cell r="D10" t="str">
            <v>UkadPF014</v>
          </cell>
          <cell r="E10" t="str">
            <v>UkadPF014</v>
          </cell>
          <cell r="F10" t="str">
            <v>GT(CAG155) + Redressage CA400T</v>
          </cell>
          <cell r="G10">
            <v>5</v>
          </cell>
          <cell r="H10"/>
          <cell r="I10">
            <v>5500</v>
          </cell>
          <cell r="J10"/>
          <cell r="K10">
            <v>1.1636363636363636</v>
          </cell>
          <cell r="L10"/>
          <cell r="M10" t="str">
            <v>R133 B OF</v>
          </cell>
          <cell r="N10" t="str">
            <v>Lam R-30j</v>
          </cell>
          <cell r="O10" t="str">
            <v>oui</v>
          </cell>
          <cell r="P10" t="str">
            <v>BR &lt;150</v>
          </cell>
          <cell r="Q10" t="str">
            <v>nok</v>
          </cell>
          <cell r="R10" t="str">
            <v>nok</v>
          </cell>
          <cell r="S10" t="str">
            <v>nok</v>
          </cell>
          <cell r="T10"/>
          <cell r="U10"/>
        </row>
        <row r="11">
          <cell r="A11" t="str">
            <v>AMS4928_Lam</v>
          </cell>
          <cell r="B11" t="str">
            <v>AMS4928_Lam</v>
          </cell>
          <cell r="C11"/>
          <cell r="D11" t="str">
            <v>UkadPF013GT</v>
          </cell>
          <cell r="E11" t="str">
            <v>UkadPF013</v>
          </cell>
          <cell r="F11" t="str">
            <v>GT(CAG155) + Redressage CA400T</v>
          </cell>
          <cell r="G11">
            <v>3</v>
          </cell>
          <cell r="H11"/>
          <cell r="I11">
            <v>5000</v>
          </cell>
          <cell r="J11"/>
          <cell r="K11">
            <v>1.28</v>
          </cell>
          <cell r="L11" t="str">
            <v>Autre</v>
          </cell>
          <cell r="M11" t="str">
            <v>AMS4928_Lam</v>
          </cell>
          <cell r="N11" t="str">
            <v>-09j</v>
          </cell>
          <cell r="O11" t="str">
            <v>non</v>
          </cell>
          <cell r="P11" t="str">
            <v>BP Presse</v>
          </cell>
          <cell r="Q11" t="str">
            <v>nok</v>
          </cell>
          <cell r="R11" t="str">
            <v>nok</v>
          </cell>
          <cell r="S11" t="str">
            <v>nok</v>
          </cell>
          <cell r="T11"/>
          <cell r="U11"/>
        </row>
        <row r="12">
          <cell r="A12" t="str">
            <v>AMS4928_Presse</v>
          </cell>
          <cell r="B12" t="str">
            <v>AMS4928_Presse</v>
          </cell>
          <cell r="C12"/>
          <cell r="D12" t="str">
            <v>UkadPF013UK</v>
          </cell>
          <cell r="E12" t="str">
            <v>UkadPF013</v>
          </cell>
          <cell r="F12" t="str">
            <v xml:space="preserve">THELF + Redressage colly </v>
          </cell>
          <cell r="G12">
            <v>3</v>
          </cell>
          <cell r="H12"/>
          <cell r="I12">
            <v>5000</v>
          </cell>
          <cell r="J12">
            <v>6</v>
          </cell>
          <cell r="K12">
            <v>1.28</v>
          </cell>
          <cell r="L12" t="str">
            <v>Autre</v>
          </cell>
          <cell r="M12" t="str">
            <v>AMS4928_Presse</v>
          </cell>
          <cell r="N12" t="str">
            <v>-09j</v>
          </cell>
          <cell r="O12" t="str">
            <v>non</v>
          </cell>
          <cell r="P12" t="str">
            <v>BP Presse</v>
          </cell>
          <cell r="Q12" t="str">
            <v>nok</v>
          </cell>
          <cell r="R12" t="str">
            <v>nok</v>
          </cell>
          <cell r="S12" t="str">
            <v>nok</v>
          </cell>
          <cell r="T12"/>
          <cell r="U12"/>
        </row>
        <row r="13">
          <cell r="A13" t="str">
            <v>AMS4928_SMX</v>
          </cell>
          <cell r="B13" t="str">
            <v>AMS4928_SMX</v>
          </cell>
          <cell r="C13"/>
          <cell r="D13" t="str">
            <v>UkadPF013SMX</v>
          </cell>
          <cell r="E13" t="str">
            <v>UkadPF013</v>
          </cell>
          <cell r="F13" t="str">
            <v xml:space="preserve">SMX + TTL + redressage 400 t </v>
          </cell>
          <cell r="G13">
            <v>3</v>
          </cell>
          <cell r="H13"/>
          <cell r="I13">
            <v>5000</v>
          </cell>
          <cell r="J13"/>
          <cell r="K13">
            <v>1.28</v>
          </cell>
          <cell r="L13" t="str">
            <v>Autre</v>
          </cell>
          <cell r="M13" t="str">
            <v>AMS4928_SMX</v>
          </cell>
          <cell r="N13" t="str">
            <v>-09j</v>
          </cell>
          <cell r="O13" t="str">
            <v>non</v>
          </cell>
          <cell r="P13" t="str">
            <v>BP Presse</v>
          </cell>
          <cell r="Q13" t="str">
            <v>nok</v>
          </cell>
          <cell r="R13" t="str">
            <v>nok</v>
          </cell>
          <cell r="S13" t="str">
            <v>nok</v>
          </cell>
          <cell r="T13"/>
          <cell r="U13"/>
        </row>
        <row r="14">
          <cell r="A14" t="str">
            <v>AMS4928-UkadPF013GT</v>
          </cell>
          <cell r="B14" t="str">
            <v>AMS4928 GT</v>
          </cell>
          <cell r="C14"/>
          <cell r="D14" t="str">
            <v>UkadPF013GT</v>
          </cell>
          <cell r="E14" t="str">
            <v>UkadPF013</v>
          </cell>
          <cell r="F14" t="str">
            <v>GT(CAG155) + Redressage CA400T</v>
          </cell>
          <cell r="G14">
            <v>3</v>
          </cell>
          <cell r="H14"/>
          <cell r="I14">
            <v>5000</v>
          </cell>
          <cell r="J14"/>
          <cell r="K14">
            <v>1.28</v>
          </cell>
          <cell r="L14" t="str">
            <v>Autre</v>
          </cell>
          <cell r="M14" t="str">
            <v>AMS4928_Lam</v>
          </cell>
          <cell r="N14" t="str">
            <v>-09j</v>
          </cell>
          <cell r="O14" t="str">
            <v>oui</v>
          </cell>
          <cell r="P14" t="str">
            <v>BP Presse</v>
          </cell>
          <cell r="Q14" t="str">
            <v>nok</v>
          </cell>
          <cell r="R14" t="str">
            <v>nok</v>
          </cell>
          <cell r="S14" t="str">
            <v>nok</v>
          </cell>
          <cell r="T14"/>
          <cell r="U14"/>
        </row>
        <row r="15">
          <cell r="A15" t="str">
            <v>AMS4928-UkadPF013SMX</v>
          </cell>
          <cell r="B15" t="str">
            <v>AMS4928 SMX</v>
          </cell>
          <cell r="C15"/>
          <cell r="D15" t="str">
            <v>UkadPF013SMX</v>
          </cell>
          <cell r="E15" t="str">
            <v>UkadPF013</v>
          </cell>
          <cell r="F15" t="str">
            <v xml:space="preserve">SMX + TTL + redressage 400 t </v>
          </cell>
          <cell r="G15">
            <v>3</v>
          </cell>
          <cell r="H15"/>
          <cell r="I15">
            <v>5000</v>
          </cell>
          <cell r="J15"/>
          <cell r="K15">
            <v>1.28</v>
          </cell>
          <cell r="L15" t="str">
            <v>Autre</v>
          </cell>
          <cell r="M15" t="str">
            <v>AMS4928_SMX</v>
          </cell>
          <cell r="N15" t="str">
            <v>-09j</v>
          </cell>
          <cell r="O15" t="str">
            <v>oui</v>
          </cell>
          <cell r="P15" t="str">
            <v>BP Presse</v>
          </cell>
          <cell r="Q15" t="str">
            <v>nok</v>
          </cell>
          <cell r="R15" t="str">
            <v>nok</v>
          </cell>
          <cell r="S15" t="str">
            <v>nok</v>
          </cell>
          <cell r="T15"/>
          <cell r="U15"/>
        </row>
        <row r="16">
          <cell r="A16" t="str">
            <v>AMS4928-UkadPF013UK</v>
          </cell>
          <cell r="B16" t="str">
            <v>AMS4928 Presse UKAD</v>
          </cell>
          <cell r="C16"/>
          <cell r="D16" t="str">
            <v>UkadPF013UK</v>
          </cell>
          <cell r="E16" t="str">
            <v>UkadPF013</v>
          </cell>
          <cell r="F16" t="str">
            <v xml:space="preserve">THELF + Redressage colly </v>
          </cell>
          <cell r="G16">
            <v>3</v>
          </cell>
          <cell r="H16"/>
          <cell r="I16">
            <v>5500</v>
          </cell>
          <cell r="J16"/>
          <cell r="K16">
            <v>1.1636363636363636</v>
          </cell>
          <cell r="L16" t="str">
            <v>Autre</v>
          </cell>
          <cell r="M16" t="str">
            <v>AMS4928_Presse</v>
          </cell>
          <cell r="N16" t="str">
            <v>-09j</v>
          </cell>
          <cell r="O16" t="str">
            <v>oui</v>
          </cell>
          <cell r="P16" t="str">
            <v>BP Presse</v>
          </cell>
          <cell r="Q16" t="str">
            <v>nok</v>
          </cell>
          <cell r="R16" t="str">
            <v>nok</v>
          </cell>
          <cell r="S16" t="str">
            <v>nok</v>
          </cell>
          <cell r="T16"/>
          <cell r="U16"/>
        </row>
        <row r="17">
          <cell r="A17" t="str">
            <v>Blooms</v>
          </cell>
          <cell r="B17" t="str">
            <v>Blooms</v>
          </cell>
          <cell r="C17"/>
          <cell r="D17" t="str">
            <v>UkadPF008GT</v>
          </cell>
          <cell r="E17" t="str">
            <v>UkadPF008</v>
          </cell>
          <cell r="F17" t="str">
            <v>Blooms</v>
          </cell>
          <cell r="G17">
            <v>2</v>
          </cell>
          <cell r="H17"/>
          <cell r="I17">
            <v>6000</v>
          </cell>
          <cell r="J17"/>
          <cell r="K17">
            <v>1.0666666666666667</v>
          </cell>
          <cell r="L17" t="str">
            <v>Fasteners</v>
          </cell>
          <cell r="M17" t="str">
            <v>Blooms</v>
          </cell>
          <cell r="N17" t="str">
            <v>Blooms</v>
          </cell>
          <cell r="O17" t="str">
            <v>non</v>
          </cell>
          <cell r="P17" t="str">
            <v>BP Presse</v>
          </cell>
          <cell r="Q17" t="str">
            <v>Airbus Fasteners</v>
          </cell>
          <cell r="R17" t="str">
            <v>Airbus Fasteners</v>
          </cell>
          <cell r="S17" t="str">
            <v>Airbus Fasteners</v>
          </cell>
          <cell r="T17"/>
          <cell r="U17"/>
        </row>
        <row r="18">
          <cell r="A18" t="str">
            <v>Bohler B brame-UkadPF009</v>
          </cell>
          <cell r="B18" t="str">
            <v>Bohler Brames</v>
          </cell>
          <cell r="C18"/>
          <cell r="D18" t="str">
            <v>UkadPF009</v>
          </cell>
          <cell r="E18" t="str">
            <v>UkadPF016</v>
          </cell>
          <cell r="F18" t="str">
            <v>NA</v>
          </cell>
          <cell r="G18"/>
          <cell r="H18"/>
          <cell r="I18"/>
          <cell r="J18"/>
          <cell r="K18"/>
          <cell r="L18" t="str">
            <v>Autre</v>
          </cell>
          <cell r="M18" t="str">
            <v>Blooms</v>
          </cell>
          <cell r="N18" t="str">
            <v>Blooms</v>
          </cell>
          <cell r="O18" t="str">
            <v>oui</v>
          </cell>
          <cell r="P18" t="str">
            <v>BP Presse</v>
          </cell>
          <cell r="Q18" t="str">
            <v>nok</v>
          </cell>
          <cell r="R18" t="str">
            <v>nok</v>
          </cell>
          <cell r="S18" t="str">
            <v>nok</v>
          </cell>
          <cell r="T18"/>
          <cell r="U18"/>
        </row>
        <row r="19">
          <cell r="A19" t="str">
            <v>Cd-AD Ancizes-240-S</v>
          </cell>
          <cell r="B19" t="str">
            <v>Prévisions 240 Longerons</v>
          </cell>
          <cell r="C19"/>
          <cell r="D19" t="str">
            <v>UkadPF004MAL</v>
          </cell>
          <cell r="E19" t="str">
            <v>UkadPF004</v>
          </cell>
          <cell r="F19" t="str">
            <v xml:space="preserve">TTL + Redressage 400 t </v>
          </cell>
          <cell r="G19">
            <v>3</v>
          </cell>
          <cell r="H19"/>
          <cell r="I19">
            <v>5200</v>
          </cell>
          <cell r="J19">
            <v>6</v>
          </cell>
          <cell r="K19">
            <v>1.2307692307692308</v>
          </cell>
          <cell r="L19" t="str">
            <v>Conbid Anc</v>
          </cell>
          <cell r="M19" t="str">
            <v>R240 Lg.</v>
          </cell>
          <cell r="N19" t="str">
            <v>UKAD EF-12j</v>
          </cell>
          <cell r="O19" t="str">
            <v>non</v>
          </cell>
          <cell r="P19" t="str">
            <v>BR 220-300</v>
          </cell>
          <cell r="Q19" t="str">
            <v>Airbus Billette- Anc-BR 220-300</v>
          </cell>
          <cell r="R19" t="str">
            <v>Airbus Billettes</v>
          </cell>
          <cell r="S19" t="str">
            <v>Airbus Billette- Anc</v>
          </cell>
          <cell r="T19"/>
          <cell r="U19"/>
        </row>
        <row r="20">
          <cell r="A20" t="str">
            <v>Cd-Arconic-203-B</v>
          </cell>
          <cell r="B20" t="str">
            <v>Prévisions 203 Beta Arconic</v>
          </cell>
          <cell r="C20"/>
          <cell r="D20" t="str">
            <v>UkadPF001MAL</v>
          </cell>
          <cell r="E20" t="str">
            <v>UkadPF001</v>
          </cell>
          <cell r="F20" t="str">
            <v xml:space="preserve">SMX + TTL + redressage 400 t </v>
          </cell>
          <cell r="G20">
            <v>4</v>
          </cell>
          <cell r="H20"/>
          <cell r="I20">
            <v>5000</v>
          </cell>
          <cell r="J20"/>
          <cell r="K20">
            <v>1.28</v>
          </cell>
          <cell r="L20" t="str">
            <v>Conbid Arc</v>
          </cell>
          <cell r="M20" t="str">
            <v>R203 B Arc.</v>
          </cell>
          <cell r="N20" t="str">
            <v>SMX 1p-20j</v>
          </cell>
          <cell r="O20" t="str">
            <v>non</v>
          </cell>
          <cell r="P20" t="str">
            <v>BR 180-220</v>
          </cell>
          <cell r="Q20" t="str">
            <v>Airbus Billette- Arc-BR 180-220</v>
          </cell>
          <cell r="R20" t="str">
            <v>Airbus Billettes</v>
          </cell>
          <cell r="S20" t="str">
            <v>Airbus Billette- Arc</v>
          </cell>
          <cell r="T20"/>
          <cell r="U20"/>
        </row>
        <row r="21">
          <cell r="A21" t="str">
            <v>Cd-Arconic-250-S</v>
          </cell>
          <cell r="B21" t="str">
            <v>Prévisions 250 Arconic</v>
          </cell>
          <cell r="D21" t="str">
            <v>UkadPF004</v>
          </cell>
          <cell r="E21" t="str">
            <v>UkadPF004</v>
          </cell>
          <cell r="F21" t="str">
            <v xml:space="preserve">THELF + Redressage colly </v>
          </cell>
          <cell r="G21">
            <v>4</v>
          </cell>
          <cell r="I21">
            <v>5000</v>
          </cell>
          <cell r="K21">
            <v>1.28</v>
          </cell>
          <cell r="L21" t="str">
            <v>Conbid Arc</v>
          </cell>
          <cell r="M21" t="str">
            <v>R250 Arc.</v>
          </cell>
          <cell r="N21" t="str">
            <v>UKAD -14j</v>
          </cell>
          <cell r="O21" t="str">
            <v>non</v>
          </cell>
          <cell r="P21" t="str">
            <v>BR 220-300</v>
          </cell>
          <cell r="Q21" t="str">
            <v>Airbus Billette- Arc-BR 220-300</v>
          </cell>
          <cell r="R21" t="str">
            <v>Airbus Billettes</v>
          </cell>
          <cell r="S21" t="str">
            <v>Airbus Billette- Arc</v>
          </cell>
        </row>
        <row r="22">
          <cell r="A22" t="str">
            <v>Cd-Bohler-152-S</v>
          </cell>
          <cell r="B22" t="str">
            <v>Prévisions 152 Bohler</v>
          </cell>
          <cell r="D22" t="str">
            <v>UkadPF001MAL</v>
          </cell>
          <cell r="E22" t="str">
            <v>UkadPF001</v>
          </cell>
          <cell r="F22" t="str">
            <v xml:space="preserve">SMX + TTL + redressage 400 t </v>
          </cell>
          <cell r="G22">
            <v>4</v>
          </cell>
          <cell r="H22"/>
          <cell r="I22">
            <v>5000</v>
          </cell>
          <cell r="K22">
            <v>1.28</v>
          </cell>
          <cell r="L22" t="str">
            <v>Conbid Boh.</v>
          </cell>
          <cell r="M22" t="str">
            <v>R152 Bohler</v>
          </cell>
          <cell r="N22" t="str">
            <v>SMX 1p-14j</v>
          </cell>
          <cell r="O22" t="str">
            <v>non</v>
          </cell>
          <cell r="P22" t="str">
            <v>BR 150-180</v>
          </cell>
          <cell r="Q22" t="str">
            <v>Airbus Billette-Boh.-BR 150-180</v>
          </cell>
          <cell r="R22" t="str">
            <v>Airbus Billettes</v>
          </cell>
          <cell r="S22" t="str">
            <v>Airbus Billette-Boh.</v>
          </cell>
        </row>
        <row r="23">
          <cell r="A23" t="str">
            <v>Cd-Bohler-170-S</v>
          </cell>
          <cell r="B23" t="str">
            <v>Prévisions 170 Bohler</v>
          </cell>
          <cell r="D23" t="str">
            <v>UkadPF001MAL</v>
          </cell>
          <cell r="E23" t="str">
            <v>UkadPF001</v>
          </cell>
          <cell r="F23" t="str">
            <v xml:space="preserve">SMX + TTL + redressage 400 t </v>
          </cell>
          <cell r="G23">
            <v>4</v>
          </cell>
          <cell r="H23"/>
          <cell r="I23">
            <v>5000</v>
          </cell>
          <cell r="K23">
            <v>1.28</v>
          </cell>
          <cell r="L23" t="str">
            <v>Conbid Boh.</v>
          </cell>
          <cell r="M23" t="str">
            <v>R170 Bohler</v>
          </cell>
          <cell r="N23" t="str">
            <v>SMX 1p-14j</v>
          </cell>
          <cell r="O23" t="str">
            <v>non</v>
          </cell>
          <cell r="P23" t="str">
            <v>BR 150-180</v>
          </cell>
          <cell r="Q23" t="str">
            <v>Airbus Billette-Boh.-BR 150-180</v>
          </cell>
          <cell r="R23" t="str">
            <v>Airbus Billettes</v>
          </cell>
          <cell r="S23" t="str">
            <v>Airbus Billette-Boh.</v>
          </cell>
        </row>
        <row r="24">
          <cell r="A24" t="str">
            <v>Cd-Bohler-229-S</v>
          </cell>
          <cell r="B24" t="str">
            <v>Prévisions 228 Bohler</v>
          </cell>
          <cell r="D24" t="str">
            <v>UkadPF004</v>
          </cell>
          <cell r="E24" t="str">
            <v>UkadPF004</v>
          </cell>
          <cell r="F24" t="str">
            <v xml:space="preserve">TTL + Redressage 400 t </v>
          </cell>
          <cell r="G24">
            <v>3</v>
          </cell>
          <cell r="I24">
            <v>5200</v>
          </cell>
          <cell r="J24">
            <v>6</v>
          </cell>
          <cell r="K24">
            <v>1.2307692307692308</v>
          </cell>
          <cell r="L24" t="str">
            <v>Conbid Boh.</v>
          </cell>
          <cell r="M24" t="str">
            <v>R228 Bohler</v>
          </cell>
          <cell r="N24" t="str">
            <v>UKAD EF-20j</v>
          </cell>
          <cell r="O24" t="str">
            <v>non</v>
          </cell>
          <cell r="P24" t="str">
            <v>BR 220-300</v>
          </cell>
          <cell r="Q24" t="str">
            <v>Airbus Billette-Boh.-BR 220-300</v>
          </cell>
          <cell r="R24" t="str">
            <v>Airbus Billettes</v>
          </cell>
          <cell r="S24" t="str">
            <v>Airbus Billette-Boh.</v>
          </cell>
        </row>
        <row r="25">
          <cell r="A25" t="str">
            <v>Cd-Bohler-254-B</v>
          </cell>
          <cell r="B25" t="str">
            <v>Prévisions 254 Bohler</v>
          </cell>
          <cell r="D25" t="str">
            <v>UkadPF004</v>
          </cell>
          <cell r="E25" t="str">
            <v>UkadPF004</v>
          </cell>
          <cell r="F25" t="str">
            <v xml:space="preserve">THELF + Redressage colly </v>
          </cell>
          <cell r="G25">
            <v>4</v>
          </cell>
          <cell r="I25">
            <v>5000</v>
          </cell>
          <cell r="K25">
            <v>1.28</v>
          </cell>
          <cell r="L25" t="str">
            <v>Conbid Boh.</v>
          </cell>
          <cell r="M25" t="str">
            <v>R254 B Bohler</v>
          </cell>
          <cell r="N25" t="str">
            <v>UKAD EF-20j</v>
          </cell>
          <cell r="O25" t="str">
            <v>non</v>
          </cell>
          <cell r="P25" t="str">
            <v>BR 220-300</v>
          </cell>
          <cell r="Q25" t="str">
            <v>Airbus Billette-Boh.-BR 220-300</v>
          </cell>
          <cell r="R25" t="str">
            <v>Airbus Billettes</v>
          </cell>
          <cell r="S25" t="str">
            <v>Airbus Billette-Boh.</v>
          </cell>
        </row>
        <row r="26">
          <cell r="A26" t="str">
            <v>Cd-Bohler-300-B</v>
          </cell>
          <cell r="B26" t="str">
            <v>Prévisions 300 Bohler</v>
          </cell>
          <cell r="D26" t="str">
            <v>UkadPF004</v>
          </cell>
          <cell r="E26" t="str">
            <v>UkadPF004</v>
          </cell>
          <cell r="F26" t="str">
            <v xml:space="preserve">THELF + Redressage colly </v>
          </cell>
          <cell r="G26">
            <v>4</v>
          </cell>
          <cell r="I26">
            <v>5000</v>
          </cell>
          <cell r="K26">
            <v>1.28</v>
          </cell>
          <cell r="L26" t="str">
            <v>Conbid Boh.</v>
          </cell>
          <cell r="M26" t="str">
            <v>R300 B Bohler</v>
          </cell>
          <cell r="N26" t="str">
            <v>UKAD EF-20j</v>
          </cell>
          <cell r="O26" t="str">
            <v>non</v>
          </cell>
          <cell r="P26" t="str">
            <v>BR 220-300</v>
          </cell>
          <cell r="Q26" t="str">
            <v>Airbus Billette-Boh.-BR 220-300</v>
          </cell>
          <cell r="R26" t="str">
            <v>Airbus Billettes</v>
          </cell>
          <cell r="S26" t="str">
            <v>Airbus Billette-Boh.</v>
          </cell>
        </row>
        <row r="27">
          <cell r="A27" t="str">
            <v>Cd-Mettis-125-S</v>
          </cell>
          <cell r="B27" t="str">
            <v>Prévisions 125 Mettis</v>
          </cell>
          <cell r="D27" t="str">
            <v>UkadPF001MAL</v>
          </cell>
          <cell r="E27" t="str">
            <v>UkadPF001</v>
          </cell>
          <cell r="F27" t="str">
            <v xml:space="preserve">ébauch SMX + forgeage SMX + TTL + redressage 400 t </v>
          </cell>
          <cell r="G27">
            <v>4</v>
          </cell>
          <cell r="I27">
            <v>5000</v>
          </cell>
          <cell r="K27">
            <v>1.28</v>
          </cell>
          <cell r="L27" t="str">
            <v>Conbid Met.</v>
          </cell>
          <cell r="M27" t="str">
            <v>R125 Met.</v>
          </cell>
          <cell r="N27" t="str">
            <v>SMX 2p-14j</v>
          </cell>
          <cell r="O27" t="str">
            <v>non</v>
          </cell>
          <cell r="P27" t="str">
            <v>BR &lt;150</v>
          </cell>
          <cell r="Q27" t="str">
            <v>Airbus Billette-Met.-BR &lt;150</v>
          </cell>
          <cell r="R27" t="str">
            <v>Airbus Billettes</v>
          </cell>
          <cell r="S27" t="str">
            <v>Airbus Billette-Met.</v>
          </cell>
        </row>
        <row r="28">
          <cell r="A28" t="str">
            <v>Cd-Plymouth-200,03-P</v>
          </cell>
          <cell r="B28" t="str">
            <v>Prévisions Plymouth 200</v>
          </cell>
          <cell r="D28" t="str">
            <v>UkadPF001</v>
          </cell>
          <cell r="E28" t="str">
            <v>UkadPF001</v>
          </cell>
          <cell r="F28" t="str">
            <v xml:space="preserve">SMX + TTL + redressage 400 t </v>
          </cell>
          <cell r="G28">
            <v>3</v>
          </cell>
          <cell r="H28"/>
          <cell r="I28">
            <v>5200</v>
          </cell>
          <cell r="K28">
            <v>1.2307692307692308</v>
          </cell>
          <cell r="L28" t="str">
            <v>Conbid Ply.</v>
          </cell>
          <cell r="M28" t="str">
            <v>R200 Ply.</v>
          </cell>
          <cell r="N28" t="str">
            <v>PF SMX 1p-14j</v>
          </cell>
          <cell r="O28" t="str">
            <v>non</v>
          </cell>
          <cell r="P28" t="str">
            <v>BR 180-220</v>
          </cell>
          <cell r="Q28" t="str">
            <v>Airbus Billette-Ply.-BR 180-220</v>
          </cell>
          <cell r="R28" t="str">
            <v>Airbus Billettes</v>
          </cell>
          <cell r="S28" t="str">
            <v>Airbus Billette-Ply.</v>
          </cell>
        </row>
        <row r="29">
          <cell r="A29" t="str">
            <v>Cd-Plymouth-209,55-P</v>
          </cell>
          <cell r="B29" t="str">
            <v>Prévisions Plymouth 209</v>
          </cell>
          <cell r="D29" t="str">
            <v>UkadPF001</v>
          </cell>
          <cell r="E29" t="str">
            <v>UkadPF001</v>
          </cell>
          <cell r="F29" t="str">
            <v xml:space="preserve">SMX + TTL + redressage 400 t </v>
          </cell>
          <cell r="G29">
            <v>3</v>
          </cell>
          <cell r="H29"/>
          <cell r="I29">
            <v>5200</v>
          </cell>
          <cell r="K29">
            <v>1.2307692307692308</v>
          </cell>
          <cell r="L29" t="str">
            <v>Conbid Ply.</v>
          </cell>
          <cell r="M29" t="str">
            <v>R209 Ply.</v>
          </cell>
          <cell r="N29" t="str">
            <v>PF SMX 1p-14j</v>
          </cell>
          <cell r="O29" t="str">
            <v>non</v>
          </cell>
          <cell r="P29" t="str">
            <v>BR 180-220</v>
          </cell>
          <cell r="Q29" t="str">
            <v>Airbus Billette-Ply.-BR 180-220</v>
          </cell>
          <cell r="R29" t="str">
            <v>Airbus Billettes</v>
          </cell>
          <cell r="S29" t="str">
            <v>Airbus Billette-Ply.</v>
          </cell>
        </row>
        <row r="30">
          <cell r="A30" t="str">
            <v>Cd-Plymouth-222,25-P</v>
          </cell>
          <cell r="B30" t="str">
            <v>Prévisions Plymouth 222</v>
          </cell>
          <cell r="D30" t="str">
            <v>UkadPF001</v>
          </cell>
          <cell r="E30" t="str">
            <v>UkadPF001</v>
          </cell>
          <cell r="F30" t="str">
            <v xml:space="preserve">SMX + TTL + redressage 400 t </v>
          </cell>
          <cell r="G30">
            <v>3</v>
          </cell>
          <cell r="H30"/>
          <cell r="I30">
            <v>5200</v>
          </cell>
          <cell r="K30">
            <v>1.2307692307692308</v>
          </cell>
          <cell r="L30" t="str">
            <v>Conbid Ply.</v>
          </cell>
          <cell r="M30" t="str">
            <v>R223 Ply.</v>
          </cell>
          <cell r="N30" t="str">
            <v>PF SMX 1p-14j</v>
          </cell>
          <cell r="O30" t="str">
            <v>non</v>
          </cell>
          <cell r="P30" t="str">
            <v>BR 220-300</v>
          </cell>
          <cell r="Q30" t="str">
            <v>Airbus Billette-Ply.-BR 220-300</v>
          </cell>
          <cell r="R30" t="str">
            <v>Airbus Billettes</v>
          </cell>
          <cell r="S30" t="str">
            <v>Airbus Billette-Ply.</v>
          </cell>
        </row>
        <row r="31">
          <cell r="A31" t="str">
            <v>Cd-Wyman Gordon-254-S</v>
          </cell>
          <cell r="B31" t="str">
            <v>Prévisions Wyman Gordon</v>
          </cell>
          <cell r="D31" t="str">
            <v>UkadPF010</v>
          </cell>
          <cell r="E31" t="str">
            <v>UkadPF010</v>
          </cell>
          <cell r="F31" t="str">
            <v>Grenaillage + US Imphy</v>
          </cell>
          <cell r="G31">
            <v>2</v>
          </cell>
          <cell r="I31">
            <v>5500</v>
          </cell>
          <cell r="J31">
            <v>2</v>
          </cell>
          <cell r="K31">
            <v>1.1636363636363636</v>
          </cell>
          <cell r="L31" t="str">
            <v>Conbid WyGo</v>
          </cell>
          <cell r="M31" t="str">
            <v>Plat WG</v>
          </cell>
          <cell r="N31" t="str">
            <v>Plat WG-14j</v>
          </cell>
          <cell r="O31" t="str">
            <v>non</v>
          </cell>
          <cell r="P31" t="str">
            <v>BP Presse</v>
          </cell>
          <cell r="Q31" t="str">
            <v>Airbus Billette-WyGo-BP Presse</v>
          </cell>
          <cell r="R31" t="str">
            <v>Airbus Billettes</v>
          </cell>
          <cell r="S31" t="str">
            <v>Airbus Billette-WyGo</v>
          </cell>
        </row>
        <row r="32">
          <cell r="A32" t="str">
            <v>CHUTA6V</v>
          </cell>
          <cell r="B32"/>
          <cell r="E32">
            <v>0</v>
          </cell>
          <cell r="R32" t="str">
            <v>Chutes</v>
          </cell>
          <cell r="S32" t="str">
            <v>Chutes</v>
          </cell>
          <cell r="T32"/>
        </row>
        <row r="33">
          <cell r="A33" t="str">
            <v>CHUTES TA6V</v>
          </cell>
          <cell r="B33"/>
          <cell r="R33" t="str">
            <v>Chutes</v>
          </cell>
          <cell r="S33" t="str">
            <v>Chutes</v>
          </cell>
          <cell r="T33"/>
        </row>
        <row r="34">
          <cell r="A34" t="str">
            <v>CHUTES TA6VELI</v>
          </cell>
          <cell r="B34" t="str">
            <v>CHUTES TA6V ELI</v>
          </cell>
          <cell r="Q34" t="str">
            <v>nok</v>
          </cell>
          <cell r="R34" t="str">
            <v>Chutes</v>
          </cell>
          <cell r="S34" t="str">
            <v>Chutes</v>
          </cell>
          <cell r="T34"/>
        </row>
        <row r="35">
          <cell r="A35" t="str">
            <v>DECHETS DIVERS</v>
          </cell>
          <cell r="B35"/>
          <cell r="E35">
            <v>0</v>
          </cell>
          <cell r="R35" t="str">
            <v>Déchets</v>
          </cell>
          <cell r="S35" t="str">
            <v>Déchets</v>
          </cell>
          <cell r="T35"/>
        </row>
        <row r="36">
          <cell r="A36" t="str">
            <v>dia 300 A400M TA6VSTD</v>
          </cell>
          <cell r="B36" t="str">
            <v>dia 300 A400M TA6VSTD</v>
          </cell>
          <cell r="D36" t="str">
            <v>UkadPF004</v>
          </cell>
          <cell r="E36" t="str">
            <v>UkadPF004</v>
          </cell>
          <cell r="F36" t="str">
            <v xml:space="preserve">THELF + Redressage colly </v>
          </cell>
          <cell r="G36">
            <v>3</v>
          </cell>
          <cell r="I36">
            <v>5500</v>
          </cell>
          <cell r="K36">
            <v>1.1636363636363636</v>
          </cell>
          <cell r="L36" t="str">
            <v>Autre</v>
          </cell>
          <cell r="M36" t="str">
            <v/>
          </cell>
          <cell r="N36" t="str">
            <v/>
          </cell>
          <cell r="O36" t="str">
            <v>non</v>
          </cell>
          <cell r="P36" t="str">
            <v>BP Presse</v>
          </cell>
          <cell r="Q36" t="str">
            <v>nok</v>
          </cell>
          <cell r="R36" t="str">
            <v>nok</v>
          </cell>
          <cell r="S36" t="str">
            <v>nok</v>
          </cell>
        </row>
        <row r="37">
          <cell r="A37" t="str">
            <v>DP05A000002</v>
          </cell>
          <cell r="B37" t="str">
            <v>CA370 AMS 4928 Lgt ECOTI</v>
          </cell>
          <cell r="E37" t="str">
            <v>UkadPF013</v>
          </cell>
          <cell r="L37" t="str">
            <v>Autre</v>
          </cell>
          <cell r="M37" t="str">
            <v>CA370 Eco.</v>
          </cell>
          <cell r="N37" t="str">
            <v>DP C270/350</v>
          </cell>
          <cell r="O37" t="str">
            <v>non</v>
          </cell>
          <cell r="P37" t="str">
            <v>BP Presse</v>
          </cell>
          <cell r="Q37" t="str">
            <v>nok</v>
          </cell>
          <cell r="R37" t="str">
            <v>nok</v>
          </cell>
          <cell r="S37" t="str">
            <v>nok</v>
          </cell>
        </row>
        <row r="38">
          <cell r="A38" t="str">
            <v>DP05B000003</v>
          </cell>
          <cell r="B38" t="str">
            <v>DP - R250 Béta OTTO FUCHS</v>
          </cell>
          <cell r="E38" t="str">
            <v>UkadPF004</v>
          </cell>
          <cell r="L38" t="str">
            <v>Autre</v>
          </cell>
          <cell r="M38" t="str">
            <v>R250 B OF</v>
          </cell>
          <cell r="N38" t="str">
            <v>UKAD -30j</v>
          </cell>
          <cell r="O38" t="str">
            <v>non</v>
          </cell>
          <cell r="P38" t="str">
            <v>BR 220-300</v>
          </cell>
          <cell r="Q38" t="str">
            <v>nok</v>
          </cell>
          <cell r="R38" t="str">
            <v>nok</v>
          </cell>
          <cell r="S38" t="str">
            <v>nok</v>
          </cell>
        </row>
        <row r="39">
          <cell r="A39" t="str">
            <v>DP05P000002</v>
          </cell>
          <cell r="B39" t="str">
            <v>DP C350 PLYMOUTH</v>
          </cell>
          <cell r="E39" t="str">
            <v>UkadPF001</v>
          </cell>
          <cell r="L39" t="str">
            <v>Autre</v>
          </cell>
          <cell r="M39" t="str">
            <v>DP Plymouth</v>
          </cell>
          <cell r="N39" t="str">
            <v>DP C270/350</v>
          </cell>
          <cell r="O39" t="str">
            <v>non</v>
          </cell>
          <cell r="P39" t="str">
            <v>BP Presse</v>
          </cell>
          <cell r="Q39" t="str">
            <v>nok</v>
          </cell>
          <cell r="R39" t="str">
            <v>nok</v>
          </cell>
          <cell r="S39" t="str">
            <v>nok</v>
          </cell>
        </row>
        <row r="40">
          <cell r="A40" t="str">
            <v>DP05S000010</v>
          </cell>
          <cell r="B40" t="str">
            <v>Carré 280 pour Ronds Forgé AIRBUS</v>
          </cell>
          <cell r="E40" t="str">
            <v>UkadPF001</v>
          </cell>
          <cell r="Q40" t="str">
            <v>nok</v>
          </cell>
          <cell r="R40" t="str">
            <v>nok</v>
          </cell>
          <cell r="S40" t="str">
            <v>nok</v>
          </cell>
        </row>
        <row r="41">
          <cell r="A41" t="str">
            <v>DP05S000014</v>
          </cell>
          <cell r="B41" t="str">
            <v>DP - R240  pour LONGERONS</v>
          </cell>
          <cell r="D41" t="str">
            <v>UkadPF004MAL</v>
          </cell>
          <cell r="E41" t="str">
            <v>UkadPF004</v>
          </cell>
          <cell r="F41" t="str">
            <v xml:space="preserve">TTL + Redressage 400 t </v>
          </cell>
          <cell r="I41">
            <v>5500</v>
          </cell>
          <cell r="J41">
            <v>5</v>
          </cell>
          <cell r="K41">
            <v>1.1636363636363636</v>
          </cell>
          <cell r="L41" t="str">
            <v>Conbid Anc</v>
          </cell>
          <cell r="M41" t="str">
            <v>R240 Lg.</v>
          </cell>
          <cell r="N41" t="str">
            <v>UKAD EF-12j</v>
          </cell>
          <cell r="O41" t="str">
            <v>non</v>
          </cell>
          <cell r="P41" t="str">
            <v>BR 220-300</v>
          </cell>
          <cell r="Q41" t="str">
            <v>Airbus Billette- Anc-BR 220-300</v>
          </cell>
          <cell r="R41" t="str">
            <v>Airbus Billettes</v>
          </cell>
          <cell r="S41" t="str">
            <v>Airbus Billette- Anc</v>
          </cell>
        </row>
        <row r="42">
          <cell r="A42" t="str">
            <v>DP05S000016</v>
          </cell>
          <cell r="B42" t="str">
            <v>DP  R250 ARCONIC - pour multiples</v>
          </cell>
          <cell r="E42" t="str">
            <v>UkadPF004</v>
          </cell>
          <cell r="L42" t="str">
            <v>Autre</v>
          </cell>
          <cell r="M42" t="str">
            <v>R250 Arc.</v>
          </cell>
          <cell r="N42" t="str">
            <v>UKAD -14j</v>
          </cell>
          <cell r="O42" t="str">
            <v>non</v>
          </cell>
          <cell r="P42" t="str">
            <v>BR 220-300</v>
          </cell>
          <cell r="Q42" t="str">
            <v>nok</v>
          </cell>
          <cell r="R42" t="str">
            <v>nok</v>
          </cell>
          <cell r="S42" t="str">
            <v>nok</v>
          </cell>
        </row>
        <row r="43">
          <cell r="A43" t="str">
            <v>DP05S000018</v>
          </cell>
          <cell r="B43" t="str">
            <v>DP Ø250 OTTO FUCHS - Nouvelle Chimie</v>
          </cell>
          <cell r="E43" t="str">
            <v>UkadPF004</v>
          </cell>
          <cell r="L43" t="str">
            <v>Autre</v>
          </cell>
          <cell r="M43" t="str">
            <v>R250 OF</v>
          </cell>
          <cell r="N43" t="str">
            <v>UKAD -14j</v>
          </cell>
          <cell r="O43" t="str">
            <v>non</v>
          </cell>
          <cell r="P43" t="str">
            <v>BR 220-300</v>
          </cell>
          <cell r="Q43" t="str">
            <v>nok</v>
          </cell>
          <cell r="R43" t="str">
            <v>nok</v>
          </cell>
          <cell r="S43" t="str">
            <v>nok</v>
          </cell>
        </row>
        <row r="44">
          <cell r="A44" t="str">
            <v>DP05S000019</v>
          </cell>
          <cell r="B44" t="str">
            <v>DP Ø200 OTTO FUCHS - Nouvelle Chimie</v>
          </cell>
          <cell r="E44" t="str">
            <v>UkadPF003</v>
          </cell>
          <cell r="L44" t="str">
            <v>Autre</v>
          </cell>
          <cell r="M44" t="str">
            <v>R200 OF</v>
          </cell>
          <cell r="N44" t="str">
            <v>UKAD -14j</v>
          </cell>
          <cell r="O44" t="str">
            <v>non</v>
          </cell>
          <cell r="P44" t="str">
            <v>BR 180-220</v>
          </cell>
          <cell r="Q44" t="str">
            <v>nok</v>
          </cell>
          <cell r="R44" t="str">
            <v>nok</v>
          </cell>
          <cell r="S44" t="str">
            <v>nok</v>
          </cell>
        </row>
        <row r="45">
          <cell r="A45" t="str">
            <v>DP05S000030</v>
          </cell>
          <cell r="B45" t="str">
            <v>Demi produit C320 pour LAMA</v>
          </cell>
          <cell r="Q45" t="str">
            <v>nok</v>
          </cell>
          <cell r="R45" t="str">
            <v>nok</v>
          </cell>
          <cell r="S45" t="str">
            <v>nok</v>
          </cell>
        </row>
        <row r="46">
          <cell r="A46" t="str">
            <v>Forgital 6-4 cour. Aéro-UkadPF005</v>
          </cell>
          <cell r="B46" t="str">
            <v>Forgital 6-4 cour. Aéro-UkadPF005</v>
          </cell>
          <cell r="D46" t="str">
            <v>UkadPF005</v>
          </cell>
          <cell r="E46" t="str">
            <v>UkadPF005</v>
          </cell>
          <cell r="F46" t="str">
            <v xml:space="preserve">THELF + Redressage colly </v>
          </cell>
          <cell r="G46">
            <v>3</v>
          </cell>
          <cell r="I46">
            <v>5200</v>
          </cell>
          <cell r="K46">
            <v>1.2307692307692308</v>
          </cell>
          <cell r="L46" t="str">
            <v>Autre</v>
          </cell>
          <cell r="M46" t="str">
            <v>R330 Pam.</v>
          </cell>
          <cell r="N46" t="str">
            <v>UKAD -09j</v>
          </cell>
          <cell r="O46" t="str">
            <v>oui</v>
          </cell>
          <cell r="P46" t="str">
            <v>BR &gt;300</v>
          </cell>
          <cell r="Q46" t="str">
            <v>nok</v>
          </cell>
          <cell r="R46" t="str">
            <v>nok</v>
          </cell>
          <cell r="S46" t="str">
            <v>nok</v>
          </cell>
        </row>
        <row r="47">
          <cell r="A47" t="str">
            <v>Forgital 6-4 Espace-UkadPF005</v>
          </cell>
          <cell r="B47" t="str">
            <v>Forgital 6-4 Espace-UkadPF005</v>
          </cell>
          <cell r="D47" t="str">
            <v>UkadPF005</v>
          </cell>
          <cell r="E47" t="str">
            <v>UkadPF005</v>
          </cell>
          <cell r="F47" t="str">
            <v xml:space="preserve">THELF + Redressage colly </v>
          </cell>
          <cell r="G47">
            <v>3</v>
          </cell>
          <cell r="I47">
            <v>5200</v>
          </cell>
          <cell r="K47">
            <v>1.2307692307692308</v>
          </cell>
          <cell r="M47" t="str">
            <v>R330 Pam.</v>
          </cell>
          <cell r="N47" t="str">
            <v>UKAD -09j</v>
          </cell>
          <cell r="O47" t="str">
            <v>oui</v>
          </cell>
          <cell r="P47" t="str">
            <v>BR &gt;300</v>
          </cell>
          <cell r="Q47" t="str">
            <v>nok</v>
          </cell>
          <cell r="R47" t="str">
            <v>nok</v>
          </cell>
          <cell r="S47" t="str">
            <v>nok</v>
          </cell>
        </row>
        <row r="48">
          <cell r="A48" t="str">
            <v>LI02A000001</v>
          </cell>
          <cell r="B48"/>
          <cell r="C48"/>
          <cell r="F48"/>
          <cell r="G48"/>
          <cell r="H48"/>
          <cell r="I48"/>
          <cell r="J48"/>
          <cell r="K48"/>
          <cell r="L48"/>
          <cell r="M48"/>
          <cell r="N48"/>
          <cell r="O48"/>
          <cell r="P48"/>
          <cell r="Q48" t="str">
            <v>nok</v>
          </cell>
          <cell r="R48" t="str">
            <v>nok</v>
          </cell>
          <cell r="S48" t="str">
            <v>nok</v>
          </cell>
          <cell r="T48" t="str">
            <v>lgc</v>
          </cell>
          <cell r="U48" t="str">
            <v>A compléter</v>
          </cell>
        </row>
        <row r="49">
          <cell r="A49" t="str">
            <v>LI05A100001</v>
          </cell>
          <cell r="B49" t="str">
            <v>Lingot TA6V Structure - ECOTITANIUM</v>
          </cell>
          <cell r="E49">
            <v>0</v>
          </cell>
          <cell r="L49" t="str">
            <v>Industriel vente lingots TA6V</v>
          </cell>
          <cell r="Q49" t="str">
            <v>Industriel vente lingots TA6V</v>
          </cell>
          <cell r="R49" t="str">
            <v>Industriel vente lingots TA6V</v>
          </cell>
          <cell r="S49" t="str">
            <v>Industriel vente lingots TA6V</v>
          </cell>
          <cell r="T49" t="str">
            <v>lgc</v>
          </cell>
          <cell r="U49" t="str">
            <v>A compléter</v>
          </cell>
        </row>
        <row r="50">
          <cell r="A50" t="str">
            <v>LI05PL00001</v>
          </cell>
          <cell r="B50"/>
          <cell r="C50"/>
          <cell r="F50"/>
          <cell r="G50"/>
          <cell r="H50"/>
          <cell r="I50"/>
          <cell r="J50"/>
          <cell r="K50"/>
          <cell r="L50"/>
          <cell r="M50"/>
          <cell r="N50"/>
          <cell r="O50"/>
          <cell r="P50"/>
          <cell r="Q50" t="str">
            <v>nok</v>
          </cell>
          <cell r="R50" t="str">
            <v>nok</v>
          </cell>
          <cell r="S50" t="str">
            <v>nok</v>
          </cell>
          <cell r="T50" t="str">
            <v>lgc</v>
          </cell>
          <cell r="U50" t="str">
            <v>A compléter</v>
          </cell>
        </row>
        <row r="51">
          <cell r="A51" t="str">
            <v>LI05S000001</v>
          </cell>
          <cell r="B51" t="str">
            <v>Lingot TA6V Structure</v>
          </cell>
          <cell r="F51" t="str">
            <v>NA</v>
          </cell>
          <cell r="G51" t="str">
            <v>NA</v>
          </cell>
          <cell r="I51" t="e">
            <v>#N/A</v>
          </cell>
          <cell r="K51" t="e">
            <v>#N/A</v>
          </cell>
          <cell r="L51" t="str">
            <v>Autre</v>
          </cell>
          <cell r="M51" t="str">
            <v/>
          </cell>
          <cell r="N51" t="str">
            <v/>
          </cell>
          <cell r="O51" t="str">
            <v>non</v>
          </cell>
          <cell r="P51" t="str">
            <v>BP Presse</v>
          </cell>
          <cell r="Q51" t="str">
            <v>nok</v>
          </cell>
          <cell r="R51" t="str">
            <v>nok</v>
          </cell>
          <cell r="S51" t="str">
            <v>nok</v>
          </cell>
          <cell r="T51" t="str">
            <v>lgc</v>
          </cell>
          <cell r="U51" t="str">
            <v>A compléter</v>
          </cell>
        </row>
        <row r="52">
          <cell r="A52" t="str">
            <v>LI05S000002</v>
          </cell>
          <cell r="B52" t="str">
            <v>Lingot TA6V Structures Béta</v>
          </cell>
          <cell r="F52" t="str">
            <v>NA</v>
          </cell>
          <cell r="G52" t="str">
            <v>NA</v>
          </cell>
          <cell r="I52" t="e">
            <v>#N/A</v>
          </cell>
          <cell r="K52" t="e">
            <v>#N/A</v>
          </cell>
          <cell r="L52" t="str">
            <v>Autre</v>
          </cell>
          <cell r="M52" t="str">
            <v/>
          </cell>
          <cell r="N52" t="str">
            <v/>
          </cell>
          <cell r="O52" t="str">
            <v>non</v>
          </cell>
          <cell r="P52" t="str">
            <v>BP Presse</v>
          </cell>
          <cell r="Q52" t="str">
            <v>nok</v>
          </cell>
          <cell r="R52" t="str">
            <v>nok</v>
          </cell>
          <cell r="S52" t="str">
            <v>nok</v>
          </cell>
          <cell r="T52" t="str">
            <v>lgc</v>
          </cell>
          <cell r="U52" t="str">
            <v>A compléter</v>
          </cell>
        </row>
        <row r="53">
          <cell r="A53" t="str">
            <v>LI05S000004</v>
          </cell>
          <cell r="B53"/>
          <cell r="C53"/>
          <cell r="F53"/>
          <cell r="G53"/>
          <cell r="H53"/>
          <cell r="I53"/>
          <cell r="J53"/>
          <cell r="K53"/>
          <cell r="L53"/>
          <cell r="M53"/>
          <cell r="N53"/>
          <cell r="O53"/>
          <cell r="P53"/>
          <cell r="Q53" t="str">
            <v>nok</v>
          </cell>
          <cell r="R53" t="str">
            <v>nok</v>
          </cell>
          <cell r="S53" t="str">
            <v>nok</v>
          </cell>
          <cell r="T53" t="str">
            <v>lgc</v>
          </cell>
          <cell r="U53" t="str">
            <v>A compléter</v>
          </cell>
        </row>
        <row r="54">
          <cell r="A54" t="str">
            <v>Liebherr-UkadPF001</v>
          </cell>
          <cell r="B54" t="str">
            <v>Liebherr-UkadPF001</v>
          </cell>
          <cell r="D54" t="str">
            <v>UkadPF001</v>
          </cell>
          <cell r="E54" t="str">
            <v>UkadPF001</v>
          </cell>
          <cell r="F54" t="str">
            <v xml:space="preserve">SMX + TTL + redressage 400 t </v>
          </cell>
          <cell r="G54">
            <v>3</v>
          </cell>
          <cell r="H54"/>
          <cell r="I54">
            <v>5200</v>
          </cell>
          <cell r="K54">
            <v>1.2307692307692308</v>
          </cell>
          <cell r="L54" t="str">
            <v>Autre</v>
          </cell>
          <cell r="N54" t="str">
            <v/>
          </cell>
          <cell r="O54" t="str">
            <v>non</v>
          </cell>
          <cell r="P54" t="str">
            <v>BP Presse</v>
          </cell>
          <cell r="Q54" t="str">
            <v>nok</v>
          </cell>
          <cell r="R54" t="str">
            <v>nok</v>
          </cell>
          <cell r="S54" t="str">
            <v>nok</v>
          </cell>
        </row>
        <row r="55">
          <cell r="A55" t="str">
            <v>Liebherr-UkadPF004</v>
          </cell>
          <cell r="B55" t="str">
            <v>Liebherr-UkadPF004</v>
          </cell>
          <cell r="D55" t="str">
            <v>UkadPF004</v>
          </cell>
          <cell r="E55" t="str">
            <v>UkadPF004</v>
          </cell>
          <cell r="F55" t="str">
            <v xml:space="preserve">TTL + Redressage 400 t </v>
          </cell>
          <cell r="G55">
            <v>3</v>
          </cell>
          <cell r="H55"/>
          <cell r="I55">
            <v>5200</v>
          </cell>
          <cell r="K55">
            <v>1.2307692307692308</v>
          </cell>
          <cell r="L55" t="str">
            <v>Autre</v>
          </cell>
          <cell r="N55"/>
          <cell r="O55"/>
          <cell r="P55" t="str">
            <v>BP Presse</v>
          </cell>
          <cell r="Q55" t="str">
            <v>nok</v>
          </cell>
          <cell r="R55" t="str">
            <v>nok</v>
          </cell>
          <cell r="S55" t="str">
            <v>nok</v>
          </cell>
        </row>
        <row r="56">
          <cell r="A56" t="str">
            <v>Liebherr-UkadPF014</v>
          </cell>
          <cell r="B56" t="str">
            <v>Liebherr-UkadPF014</v>
          </cell>
          <cell r="D56" t="str">
            <v>UkadPF014</v>
          </cell>
          <cell r="E56" t="str">
            <v>UkadPF014</v>
          </cell>
          <cell r="F56" t="str">
            <v>GT(CAG155) + Redressage CA400T</v>
          </cell>
          <cell r="G56">
            <v>3</v>
          </cell>
          <cell r="H56"/>
          <cell r="I56">
            <v>5000</v>
          </cell>
          <cell r="K56">
            <v>1.28</v>
          </cell>
          <cell r="L56" t="str">
            <v>Autre</v>
          </cell>
          <cell r="M56" t="str">
            <v/>
          </cell>
          <cell r="N56" t="str">
            <v/>
          </cell>
          <cell r="O56" t="str">
            <v>non</v>
          </cell>
          <cell r="P56" t="str">
            <v>BP Presse</v>
          </cell>
          <cell r="Q56" t="str">
            <v>nok</v>
          </cell>
          <cell r="R56" t="str">
            <v>nok</v>
          </cell>
          <cell r="S56" t="str">
            <v>nok</v>
          </cell>
        </row>
        <row r="57">
          <cell r="A57" t="str">
            <v>Otto Fuchs-UkadPF001</v>
          </cell>
          <cell r="B57" t="str">
            <v>Otto Fuchs-UkadPF001</v>
          </cell>
          <cell r="D57" t="str">
            <v>UkadPF001</v>
          </cell>
          <cell r="E57" t="str">
            <v>UkadPF001</v>
          </cell>
          <cell r="F57" t="str">
            <v xml:space="preserve">SMX + TTL + redressage 400 t </v>
          </cell>
          <cell r="G57">
            <v>3</v>
          </cell>
          <cell r="H57"/>
          <cell r="I57">
            <v>5200</v>
          </cell>
          <cell r="K57">
            <v>1.2307692307692308</v>
          </cell>
          <cell r="L57" t="str">
            <v>Conbid OtFu</v>
          </cell>
          <cell r="M57" t="str">
            <v/>
          </cell>
          <cell r="N57" t="str">
            <v/>
          </cell>
          <cell r="O57" t="str">
            <v>non</v>
          </cell>
          <cell r="P57" t="str">
            <v>BP Presse</v>
          </cell>
          <cell r="Q57" t="str">
            <v>Airbus Billette-OtFu-BP Presse</v>
          </cell>
          <cell r="R57" t="str">
            <v>Airbus Billettes</v>
          </cell>
          <cell r="S57" t="str">
            <v>Airbus Billette-OtFu</v>
          </cell>
        </row>
        <row r="58">
          <cell r="A58" t="str">
            <v>Otto Fuchs-UkadPF003</v>
          </cell>
          <cell r="B58" t="str">
            <v>Otto Fuchs-UkadPF003</v>
          </cell>
          <cell r="D58" t="str">
            <v>UkadPF003</v>
          </cell>
          <cell r="E58" t="str">
            <v>UkadPF003</v>
          </cell>
          <cell r="F58" t="str">
            <v xml:space="preserve">TTL + Redressage 400 t </v>
          </cell>
          <cell r="G58">
            <v>3</v>
          </cell>
          <cell r="I58">
            <v>5200</v>
          </cell>
          <cell r="J58">
            <v>6</v>
          </cell>
          <cell r="K58">
            <v>1.2307692307692308</v>
          </cell>
          <cell r="L58" t="str">
            <v>Conbid OtFu</v>
          </cell>
          <cell r="M58" t="str">
            <v/>
          </cell>
          <cell r="N58" t="str">
            <v/>
          </cell>
          <cell r="O58" t="str">
            <v>non</v>
          </cell>
          <cell r="P58" t="str">
            <v>BP Presse</v>
          </cell>
          <cell r="Q58" t="str">
            <v>Airbus Billette-OtFu-BP Presse</v>
          </cell>
          <cell r="R58" t="str">
            <v>Airbus Billettes</v>
          </cell>
          <cell r="S58" t="str">
            <v>Airbus Billette-OtFu</v>
          </cell>
        </row>
        <row r="59">
          <cell r="A59" t="str">
            <v>Otto Fuchs-UkadPF004</v>
          </cell>
          <cell r="B59" t="str">
            <v>Otto Fuchs-UkadPF004</v>
          </cell>
          <cell r="D59" t="str">
            <v>UkadPF004</v>
          </cell>
          <cell r="E59" t="str">
            <v>UkadPF004</v>
          </cell>
          <cell r="F59" t="str">
            <v xml:space="preserve">TTL + Redressage 400 t </v>
          </cell>
          <cell r="G59">
            <v>3</v>
          </cell>
          <cell r="I59">
            <v>5200</v>
          </cell>
          <cell r="J59">
            <v>6</v>
          </cell>
          <cell r="K59">
            <v>1.2307692307692308</v>
          </cell>
          <cell r="M59" t="str">
            <v>R250 OF</v>
          </cell>
          <cell r="N59" t="str">
            <v>UKAD -14j</v>
          </cell>
          <cell r="O59" t="str">
            <v>oui</v>
          </cell>
          <cell r="P59" t="str">
            <v>BR 220-300</v>
          </cell>
          <cell r="Q59" t="str">
            <v>nok</v>
          </cell>
          <cell r="R59" t="str">
            <v>nok</v>
          </cell>
          <cell r="S59" t="str">
            <v>nok</v>
          </cell>
        </row>
        <row r="60">
          <cell r="A60" t="str">
            <v>Otto Fuchs-UkadPF014</v>
          </cell>
          <cell r="B60" t="str">
            <v>Otto Fuchs-UkadPF014</v>
          </cell>
          <cell r="D60" t="str">
            <v>UkadPF014</v>
          </cell>
          <cell r="E60" t="str">
            <v>UkadPF014</v>
          </cell>
          <cell r="F60" t="str">
            <v>GT(CAG155) + Redressage CA400T</v>
          </cell>
          <cell r="G60">
            <v>3</v>
          </cell>
          <cell r="H60"/>
          <cell r="I60">
            <v>5000</v>
          </cell>
          <cell r="K60">
            <v>1.28</v>
          </cell>
          <cell r="L60" t="str">
            <v>Conbid OtFu</v>
          </cell>
          <cell r="M60" t="str">
            <v/>
          </cell>
          <cell r="N60" t="str">
            <v/>
          </cell>
          <cell r="O60" t="str">
            <v>non</v>
          </cell>
          <cell r="P60" t="str">
            <v>BP Presse</v>
          </cell>
          <cell r="Q60" t="str">
            <v>Airbus Billette-OtFu-BP Presse</v>
          </cell>
          <cell r="R60" t="str">
            <v>Airbus Billettes</v>
          </cell>
          <cell r="S60" t="str">
            <v>Airbus Billette-OtFu</v>
          </cell>
        </row>
        <row r="61">
          <cell r="A61" t="str">
            <v>PF04A000001</v>
          </cell>
          <cell r="B61" t="str">
            <v>BRAME 860X180 GRADE 4 BOHLER BLECHE</v>
          </cell>
          <cell r="E61" t="str">
            <v>UkadPF017</v>
          </cell>
          <cell r="L61" t="str">
            <v>Bohler B brame pour tôles gr 4</v>
          </cell>
          <cell r="Q61" t="str">
            <v>Bohler B brame pour tôles gr 4</v>
          </cell>
          <cell r="R61" t="str">
            <v>Bohler B brame</v>
          </cell>
          <cell r="S61" t="str">
            <v>Bohler B brame pour tôles gr 4</v>
          </cell>
        </row>
        <row r="62">
          <cell r="A62" t="str">
            <v>PF05A100002</v>
          </cell>
          <cell r="B62" t="str">
            <v>ROND Ø180 BOMBARDIER</v>
          </cell>
          <cell r="D62" t="str">
            <v>UkadPF003</v>
          </cell>
          <cell r="E62" t="str">
            <v>UkadPF003</v>
          </cell>
          <cell r="F62" t="str">
            <v xml:space="preserve"> TTL + redressage 400 t </v>
          </cell>
          <cell r="G62">
            <v>3</v>
          </cell>
          <cell r="H62">
            <v>1</v>
          </cell>
          <cell r="I62">
            <v>5500</v>
          </cell>
          <cell r="K62">
            <v>1.1636363636363636</v>
          </cell>
          <cell r="L62" t="str">
            <v>Bombardier via AD</v>
          </cell>
          <cell r="M62" t="str">
            <v>R180 Pam.</v>
          </cell>
          <cell r="N62" t="str">
            <v>UKAD -09j</v>
          </cell>
          <cell r="O62" t="str">
            <v>non</v>
          </cell>
          <cell r="P62" t="str">
            <v>BR 180-220</v>
          </cell>
          <cell r="Q62" t="str">
            <v>Bombardier via AD</v>
          </cell>
          <cell r="R62" t="str">
            <v>Bombardier via AD</v>
          </cell>
          <cell r="S62" t="str">
            <v>Bombardier via AD</v>
          </cell>
        </row>
        <row r="63">
          <cell r="A63" t="str">
            <v>PF05A100003</v>
          </cell>
          <cell r="B63" t="str">
            <v>ROND Ø240 LGT ECOTI - SMX</v>
          </cell>
          <cell r="E63" t="str">
            <v>UkadPF004</v>
          </cell>
          <cell r="Q63" t="str">
            <v>nok</v>
          </cell>
          <cell r="R63" t="str">
            <v>nok</v>
          </cell>
          <cell r="S63" t="str">
            <v>nok</v>
          </cell>
        </row>
        <row r="64">
          <cell r="A64" t="str">
            <v>PF05A100004</v>
          </cell>
          <cell r="B64" t="str">
            <v>ROND Ø330 LGT ECOTI</v>
          </cell>
          <cell r="D64" t="str">
            <v>UkadPF005</v>
          </cell>
          <cell r="E64" t="str">
            <v>UkadPF005</v>
          </cell>
          <cell r="F64" t="str">
            <v>NA</v>
          </cell>
          <cell r="L64" t="str">
            <v>Conbid Pam.</v>
          </cell>
          <cell r="M64" t="str">
            <v>R330 Eco.</v>
          </cell>
          <cell r="N64" t="str">
            <v/>
          </cell>
          <cell r="O64" t="str">
            <v>non</v>
          </cell>
          <cell r="P64" t="str">
            <v>BR &gt;300</v>
          </cell>
          <cell r="Q64" t="str">
            <v>Airbus Billette-Pam.-BR &gt;300</v>
          </cell>
          <cell r="R64" t="str">
            <v>Airbus Billettes</v>
          </cell>
          <cell r="S64" t="str">
            <v>Airbus Billette-Pam.</v>
          </cell>
          <cell r="T64" t="str">
            <v>lgc</v>
          </cell>
          <cell r="U64" t="str">
            <v>A compléter</v>
          </cell>
        </row>
        <row r="65">
          <cell r="A65" t="str">
            <v>PF05A100006</v>
          </cell>
          <cell r="B65" t="str">
            <v>ROND Ø330  PAMIERS 3 BARRES - LGT ECOTI</v>
          </cell>
          <cell r="D65" t="str">
            <v>UkadPF005</v>
          </cell>
          <cell r="E65" t="str">
            <v>UkadPF005</v>
          </cell>
          <cell r="F65" t="str">
            <v>NA</v>
          </cell>
          <cell r="L65" t="str">
            <v>Conbid Pam.</v>
          </cell>
          <cell r="M65" t="str">
            <v>R330 Lgt Ecoti</v>
          </cell>
          <cell r="N65" t="str">
            <v/>
          </cell>
          <cell r="O65" t="str">
            <v>oui</v>
          </cell>
          <cell r="P65" t="str">
            <v>BR &gt;300</v>
          </cell>
          <cell r="Q65" t="str">
            <v>Airbus Billette-Pam.-BR &gt;300</v>
          </cell>
          <cell r="R65" t="str">
            <v>Airbus Billettes</v>
          </cell>
          <cell r="S65" t="str">
            <v>Airbus Billette-Pam.</v>
          </cell>
        </row>
        <row r="66">
          <cell r="A66" t="str">
            <v>PF05A100009</v>
          </cell>
          <cell r="B66" t="str">
            <v>ROND Ø240 BOMBARDIER - LGT ECOTI</v>
          </cell>
          <cell r="D66" t="str">
            <v>UkadPF004MAL</v>
          </cell>
          <cell r="E66" t="str">
            <v>UkadPF004</v>
          </cell>
          <cell r="F66" t="str">
            <v xml:space="preserve">TTL + Redressage 400 t </v>
          </cell>
          <cell r="I66">
            <v>5000</v>
          </cell>
          <cell r="J66">
            <v>4</v>
          </cell>
          <cell r="K66">
            <v>1.28</v>
          </cell>
          <cell r="L66" t="str">
            <v>Bombardier via AD</v>
          </cell>
          <cell r="M66" t="str">
            <v>R240 Eco.</v>
          </cell>
          <cell r="N66" t="str">
            <v/>
          </cell>
          <cell r="O66" t="str">
            <v>non</v>
          </cell>
          <cell r="P66" t="str">
            <v>BR 220-300</v>
          </cell>
          <cell r="Q66" t="str">
            <v>Bombardier via AD</v>
          </cell>
          <cell r="R66" t="str">
            <v>Bombardier via AD</v>
          </cell>
          <cell r="S66" t="str">
            <v>Bombardier via AD</v>
          </cell>
          <cell r="T66" t="str">
            <v>lgc</v>
          </cell>
          <cell r="U66" t="str">
            <v>A compléter</v>
          </cell>
        </row>
        <row r="67">
          <cell r="A67" t="str">
            <v>PF05A100010</v>
          </cell>
          <cell r="B67" t="str">
            <v>ROND Ø332 STUB - LGT ECOTI</v>
          </cell>
          <cell r="E67" t="str">
            <v>UkadPF005</v>
          </cell>
          <cell r="Q67" t="str">
            <v>nok</v>
          </cell>
          <cell r="R67" t="str">
            <v>nok</v>
          </cell>
          <cell r="S67" t="str">
            <v>nok</v>
          </cell>
          <cell r="T67" t="str">
            <v>lgc</v>
          </cell>
          <cell r="U67" t="str">
            <v>A compléter</v>
          </cell>
        </row>
        <row r="68">
          <cell r="A68" t="str">
            <v>PF05A100011</v>
          </cell>
          <cell r="B68" t="str">
            <v>CARRÉ  CAA270 - ESSAI - LGT ECOTI</v>
          </cell>
          <cell r="E68" t="str">
            <v>UkadPF001</v>
          </cell>
          <cell r="L68" t="str">
            <v>DP AMS 4928 + Industriel</v>
          </cell>
          <cell r="Q68" t="str">
            <v>DP AMS 4928 + Industriel</v>
          </cell>
          <cell r="R68" t="str">
            <v>DP AMS 4928 + Industriel</v>
          </cell>
          <cell r="S68" t="str">
            <v>DP AMS 4928 + Industriel</v>
          </cell>
          <cell r="T68" t="str">
            <v>lgc</v>
          </cell>
          <cell r="U68" t="str">
            <v>A compléter</v>
          </cell>
        </row>
        <row r="69">
          <cell r="A69" t="str">
            <v>PF05A100015</v>
          </cell>
          <cell r="B69" t="str">
            <v>ROND Ø330 POUR PAMIERS - DASSAULT</v>
          </cell>
          <cell r="C69" t="str">
            <v>Ø330</v>
          </cell>
          <cell r="D69" t="str">
            <v>pour</v>
          </cell>
          <cell r="E69" t="str">
            <v>Pamiers</v>
          </cell>
          <cell r="F69" t="str">
            <v>-</v>
          </cell>
          <cell r="G69" t="str">
            <v>Dassault</v>
          </cell>
          <cell r="H69"/>
          <cell r="I69"/>
          <cell r="J69"/>
          <cell r="K69"/>
          <cell r="L69" t="str">
            <v>Hemisphères Indiens, spatial et défense</v>
          </cell>
          <cell r="M69"/>
          <cell r="N69"/>
          <cell r="O69"/>
          <cell r="P69"/>
          <cell r="Q69" t="str">
            <v>Hemisphères Indiens, spatial et défense</v>
          </cell>
          <cell r="R69" t="str">
            <v>Hemisphères Indiens, spatial et défense</v>
          </cell>
          <cell r="S69" t="str">
            <v>Hemisphères Indiens, spatial et défense</v>
          </cell>
          <cell r="T69" t="str">
            <v>lgc</v>
          </cell>
          <cell r="U69" t="str">
            <v>A compléter</v>
          </cell>
        </row>
        <row r="70">
          <cell r="A70" t="str">
            <v>PF05A100020</v>
          </cell>
          <cell r="B70" t="str">
            <v>ROND Ø400 POUR VILMAR</v>
          </cell>
          <cell r="E70" t="str">
            <v>UkadPF08</v>
          </cell>
          <cell r="Q70" t="str">
            <v>nok</v>
          </cell>
          <cell r="R70" t="str">
            <v>nok</v>
          </cell>
          <cell r="S70" t="str">
            <v>nok</v>
          </cell>
          <cell r="T70" t="str">
            <v>lgc</v>
          </cell>
          <cell r="U70" t="str">
            <v>A compléter</v>
          </cell>
        </row>
        <row r="71">
          <cell r="A71" t="str">
            <v>PF05A100021</v>
          </cell>
          <cell r="B71" t="str">
            <v>ROND Ø330 UNION DES FORGERONS</v>
          </cell>
          <cell r="L71" t="str">
            <v>DP AMS 4928 + Industriel</v>
          </cell>
          <cell r="Q71" t="str">
            <v>DP AMS 4928 + Industriel</v>
          </cell>
          <cell r="R71" t="str">
            <v>DP AMS 4928 + Industriel</v>
          </cell>
          <cell r="S71" t="str">
            <v>DP AMS 4928 + Industriel</v>
          </cell>
          <cell r="T71" t="str">
            <v>lgc</v>
          </cell>
          <cell r="U71" t="str">
            <v>A compléter</v>
          </cell>
        </row>
        <row r="72">
          <cell r="A72" t="str">
            <v>PF05A100102</v>
          </cell>
          <cell r="B72" t="str">
            <v>ROND Ø152.4 AEQUS</v>
          </cell>
          <cell r="E72" t="str">
            <v>UKADPF014</v>
          </cell>
          <cell r="F72" t="str">
            <v>GT(CAG155) + Redressage CA400T</v>
          </cell>
          <cell r="L72" t="str">
            <v>DP AMS 4928 + Industriel</v>
          </cell>
          <cell r="M72" t="str">
            <v/>
          </cell>
          <cell r="N72" t="str">
            <v/>
          </cell>
          <cell r="O72" t="str">
            <v>oui</v>
          </cell>
          <cell r="P72" t="str">
            <v>BP Presse</v>
          </cell>
          <cell r="Q72" t="str">
            <v>DP AMS 4928 + Industriel</v>
          </cell>
          <cell r="R72" t="str">
            <v>DP AMS 4928 + Industriel</v>
          </cell>
          <cell r="S72" t="str">
            <v>DP AMS 4928 + Industriel</v>
          </cell>
          <cell r="T72" t="str">
            <v>mult</v>
          </cell>
          <cell r="U72" t="str">
            <v>A compléter</v>
          </cell>
        </row>
        <row r="73">
          <cell r="A73" t="str">
            <v>PF05A100103</v>
          </cell>
          <cell r="B73" t="str">
            <v>ROND Ø68 DONZE BAUME</v>
          </cell>
          <cell r="C73" t="str">
            <v>LI05S000001</v>
          </cell>
          <cell r="D73" t="str">
            <v>UkadPF014</v>
          </cell>
          <cell r="E73" t="str">
            <v>UkadPF014</v>
          </cell>
          <cell r="F73" t="str">
            <v>GT(CAG155) + Redressage CA400T</v>
          </cell>
          <cell r="L73" t="str">
            <v>DP AMS 4928 + Industriel</v>
          </cell>
          <cell r="M73" t="str">
            <v/>
          </cell>
          <cell r="N73" t="str">
            <v/>
          </cell>
          <cell r="O73" t="str">
            <v>oui</v>
          </cell>
          <cell r="P73" t="str">
            <v>BP Presse</v>
          </cell>
          <cell r="Q73" t="str">
            <v>DP AMS 4928 + Industriel</v>
          </cell>
          <cell r="R73" t="str">
            <v>DP AMS 4928 + Industriel</v>
          </cell>
          <cell r="S73" t="str">
            <v>DP AMS 4928 + Industriel</v>
          </cell>
          <cell r="T73" t="str">
            <v>lgc</v>
          </cell>
          <cell r="U73" t="str">
            <v>A compléter</v>
          </cell>
        </row>
        <row r="74">
          <cell r="A74" t="str">
            <v>PF05A100104</v>
          </cell>
          <cell r="B74" t="str">
            <v>ROND Ø50 DONZE BAUME</v>
          </cell>
          <cell r="C74" t="str">
            <v>LI05S000001</v>
          </cell>
          <cell r="D74" t="str">
            <v>UkadPF014</v>
          </cell>
          <cell r="E74" t="str">
            <v>UkadPF014</v>
          </cell>
          <cell r="F74" t="str">
            <v>GT(CAG155) + Redressage CA400T</v>
          </cell>
          <cell r="L74" t="str">
            <v>DP AMS 4928 + Industriel</v>
          </cell>
          <cell r="M74" t="str">
            <v/>
          </cell>
          <cell r="N74" t="str">
            <v/>
          </cell>
          <cell r="O74" t="str">
            <v>oui</v>
          </cell>
          <cell r="P74" t="str">
            <v>BP Presse</v>
          </cell>
          <cell r="Q74" t="str">
            <v>DP AMS 4928 + Industriel</v>
          </cell>
          <cell r="R74" t="str">
            <v>DP AMS 4928 + Industriel</v>
          </cell>
          <cell r="S74" t="str">
            <v>DP AMS 4928 + Industriel</v>
          </cell>
          <cell r="T74" t="str">
            <v>lgc</v>
          </cell>
          <cell r="U74" t="str">
            <v>A compléter</v>
          </cell>
        </row>
        <row r="75">
          <cell r="A75" t="str">
            <v>PF05A100105</v>
          </cell>
          <cell r="B75" t="str">
            <v>PLAT 28X11 DONZE BAUME</v>
          </cell>
          <cell r="C75" t="str">
            <v>LI05S000001</v>
          </cell>
          <cell r="D75" t="str">
            <v>UkadPF014</v>
          </cell>
          <cell r="E75" t="str">
            <v>UkadPF014</v>
          </cell>
          <cell r="F75" t="str">
            <v>GT(CAG155) + Redressage CA400T</v>
          </cell>
          <cell r="G75">
            <v>3</v>
          </cell>
          <cell r="L75" t="str">
            <v>DP AMS 4928 + Industriel</v>
          </cell>
          <cell r="M75" t="str">
            <v/>
          </cell>
          <cell r="N75" t="str">
            <v/>
          </cell>
          <cell r="O75" t="str">
            <v>oui</v>
          </cell>
          <cell r="P75" t="str">
            <v>BP Presse</v>
          </cell>
          <cell r="Q75" t="str">
            <v>DP AMS 4928 + Industriel</v>
          </cell>
          <cell r="R75" t="str">
            <v>DP AMS 4928 + Industriel</v>
          </cell>
          <cell r="S75" t="str">
            <v>DP AMS 4928 + Industriel</v>
          </cell>
          <cell r="T75" t="str">
            <v>lgc</v>
          </cell>
          <cell r="U75" t="str">
            <v>A compléter</v>
          </cell>
        </row>
        <row r="76">
          <cell r="A76" t="str">
            <v>PF05A100106</v>
          </cell>
          <cell r="B76" t="str">
            <v>PLAT 21X7,5  DONZE BAUME</v>
          </cell>
          <cell r="C76" t="str">
            <v>LI05S000001</v>
          </cell>
          <cell r="D76" t="str">
            <v>UkadPF014</v>
          </cell>
          <cell r="E76" t="str">
            <v>UkadPF014</v>
          </cell>
          <cell r="F76" t="str">
            <v>GT(CAG155) + Redressage CA400T</v>
          </cell>
          <cell r="G76">
            <v>3</v>
          </cell>
          <cell r="L76" t="str">
            <v>DP AMS 4928 + Industriel</v>
          </cell>
          <cell r="M76" t="str">
            <v/>
          </cell>
          <cell r="N76" t="str">
            <v/>
          </cell>
          <cell r="O76" t="str">
            <v>oui</v>
          </cell>
          <cell r="P76" t="str">
            <v>BP Presse</v>
          </cell>
          <cell r="Q76" t="str">
            <v>DP AMS 4928 + Industriel</v>
          </cell>
          <cell r="R76" t="str">
            <v>DP AMS 4928 + Industriel</v>
          </cell>
          <cell r="S76" t="str">
            <v>DP AMS 4928 + Industriel</v>
          </cell>
          <cell r="T76" t="str">
            <v>lgc</v>
          </cell>
          <cell r="U76" t="str">
            <v>A compléter</v>
          </cell>
        </row>
        <row r="77">
          <cell r="A77" t="str">
            <v>PF05A100108</v>
          </cell>
          <cell r="B77" t="str">
            <v>ROND Ø148,6 AEQUS</v>
          </cell>
          <cell r="E77" t="str">
            <v>UKADPF014</v>
          </cell>
          <cell r="L77" t="str">
            <v>DP AMS 4928 + Industriel</v>
          </cell>
          <cell r="Q77" t="str">
            <v>DP AMS 4928 + Industriel</v>
          </cell>
          <cell r="R77" t="str">
            <v>DP AMS 4928 + Industriel</v>
          </cell>
          <cell r="S77" t="str">
            <v>DP AMS 4928 + Industriel</v>
          </cell>
          <cell r="T77" t="str">
            <v>mult</v>
          </cell>
          <cell r="U77" t="str">
            <v>A compléter</v>
          </cell>
        </row>
        <row r="78">
          <cell r="A78" t="str">
            <v>PF05A100110</v>
          </cell>
          <cell r="B78" t="str">
            <v>ROND Ø152 TARAMM</v>
          </cell>
          <cell r="C78"/>
          <cell r="E78" t="str">
            <v>UKADPF014</v>
          </cell>
          <cell r="F78"/>
          <cell r="G78"/>
          <cell r="H78"/>
          <cell r="I78"/>
          <cell r="J78"/>
          <cell r="K78"/>
          <cell r="L78" t="str">
            <v>DP AMS 4928 + Industriel</v>
          </cell>
          <cell r="M78"/>
          <cell r="N78"/>
          <cell r="O78"/>
          <cell r="P78"/>
          <cell r="Q78" t="str">
            <v>DP AMS 4928 + Industriel</v>
          </cell>
          <cell r="R78" t="str">
            <v>DP AMS 4928 + Industriel</v>
          </cell>
          <cell r="S78" t="str">
            <v>DP AMS 4928 + Industriel</v>
          </cell>
          <cell r="T78" t="str">
            <v>lgc</v>
          </cell>
          <cell r="U78" t="str">
            <v>A compléter</v>
          </cell>
        </row>
        <row r="79">
          <cell r="A79" t="str">
            <v>PF05A100111</v>
          </cell>
          <cell r="B79" t="str">
            <v>ROND Ø45 DONZE BAUME</v>
          </cell>
          <cell r="E79" t="str">
            <v>UKADPF021</v>
          </cell>
          <cell r="L79" t="str">
            <v>DP AMS 4928 + Industriel</v>
          </cell>
          <cell r="Q79" t="str">
            <v>DP AMS 4928 + Industriel</v>
          </cell>
          <cell r="R79" t="str">
            <v>DP AMS 4928 + Industriel</v>
          </cell>
          <cell r="S79" t="str">
            <v>DP AMS 4928 + Industriel</v>
          </cell>
        </row>
        <row r="80">
          <cell r="A80" t="str">
            <v>PF05A100112</v>
          </cell>
          <cell r="B80" t="str">
            <v>ROND Ø65 DONZE BAUME</v>
          </cell>
          <cell r="E80" t="str">
            <v>UKADPF021</v>
          </cell>
          <cell r="L80" t="str">
            <v>DP AMS 4928 + Industriel</v>
          </cell>
          <cell r="Q80" t="str">
            <v>DP AMS 4928 + Industriel</v>
          </cell>
          <cell r="R80" t="str">
            <v>DP AMS 4928 + Industriel</v>
          </cell>
          <cell r="S80" t="str">
            <v>DP AMS 4928 + Industriel</v>
          </cell>
        </row>
        <row r="81">
          <cell r="A81" t="str">
            <v>PF05A100200</v>
          </cell>
          <cell r="B81" t="str">
            <v>ROND Ø145 OTTO FUCHS X 9,87 KG</v>
          </cell>
          <cell r="D81" t="str">
            <v>UkadPF014</v>
          </cell>
          <cell r="E81" t="str">
            <v>UkadPF014</v>
          </cell>
          <cell r="F81" t="str">
            <v>GT(CAG155) + Redressage CA400T</v>
          </cell>
          <cell r="G81">
            <v>3</v>
          </cell>
          <cell r="H81"/>
          <cell r="I81">
            <v>5000</v>
          </cell>
          <cell r="K81">
            <v>1.28</v>
          </cell>
          <cell r="L81" t="str">
            <v>Otto Fuchs</v>
          </cell>
          <cell r="M81" t="str">
            <v>R145 OF</v>
          </cell>
          <cell r="N81" t="str">
            <v>-09j</v>
          </cell>
          <cell r="O81" t="str">
            <v>oui</v>
          </cell>
          <cell r="P81" t="str">
            <v>BR &lt;150</v>
          </cell>
          <cell r="Q81" t="str">
            <v>Otto Fuchs</v>
          </cell>
          <cell r="R81" t="str">
            <v>Otto Fuchs</v>
          </cell>
          <cell r="S81" t="str">
            <v>Otto Fuchs</v>
          </cell>
          <cell r="T81" t="str">
            <v>mult</v>
          </cell>
          <cell r="U81" t="str">
            <v>A compléter</v>
          </cell>
        </row>
        <row r="82">
          <cell r="A82" t="str">
            <v>PF05A100201</v>
          </cell>
          <cell r="B82" t="str">
            <v>ROND Ø145 OTTO FUCHS X 9,73KG</v>
          </cell>
          <cell r="E82" t="str">
            <v>UkadPF014</v>
          </cell>
          <cell r="L82" t="str">
            <v>Otto Fuchs</v>
          </cell>
          <cell r="Q82" t="str">
            <v>Otto Fuchs</v>
          </cell>
          <cell r="R82" t="str">
            <v>Otto Fuchs</v>
          </cell>
          <cell r="S82" t="str">
            <v>Otto Fuchs</v>
          </cell>
        </row>
        <row r="83">
          <cell r="A83" t="str">
            <v>PF05A100210</v>
          </cell>
          <cell r="B83" t="str">
            <v>ROND Ø145 OTTO FUCHS - LG CRTE</v>
          </cell>
          <cell r="E83" t="str">
            <v>UKADPF014</v>
          </cell>
          <cell r="L83" t="str">
            <v>Otto Fuchs</v>
          </cell>
          <cell r="Q83" t="str">
            <v>Otto Fuchs</v>
          </cell>
          <cell r="R83" t="str">
            <v>Otto Fuchs</v>
          </cell>
          <cell r="S83" t="str">
            <v>Otto Fuchs</v>
          </cell>
        </row>
        <row r="84">
          <cell r="A84" t="str">
            <v>PF05A100250</v>
          </cell>
          <cell r="B84" t="str">
            <v>ROND Ø330 POUR FORGITAL (I) X 654 KG</v>
          </cell>
          <cell r="D84" t="str">
            <v>UkadPF005</v>
          </cell>
          <cell r="E84" t="str">
            <v>UkadPF005</v>
          </cell>
          <cell r="I84">
            <v>5000</v>
          </cell>
          <cell r="L84" t="str">
            <v>SAFRAN AE AB ECOTI</v>
          </cell>
          <cell r="Q84" t="str">
            <v>SAFRAN AE AB ECOTI</v>
          </cell>
          <cell r="R84" t="str">
            <v>SAFRAN AE AB</v>
          </cell>
          <cell r="S84" t="str">
            <v>SAFRAN AE AB ECOTI</v>
          </cell>
          <cell r="T84" t="str">
            <v>mult</v>
          </cell>
          <cell r="U84" t="str">
            <v>A compléter</v>
          </cell>
        </row>
        <row r="85">
          <cell r="A85" t="str">
            <v>PF05A100251</v>
          </cell>
          <cell r="B85" t="str">
            <v>ROND 12" - Ø305 - DMD0776</v>
          </cell>
          <cell r="D85" t="str">
            <v>UkadPF005</v>
          </cell>
          <cell r="E85" t="str">
            <v>UkadPF005</v>
          </cell>
          <cell r="I85">
            <v>5000</v>
          </cell>
          <cell r="L85" t="str">
            <v>SAFRAN AE AB ECOTI</v>
          </cell>
          <cell r="Q85" t="str">
            <v>SAFRAN AE AB ECOTI</v>
          </cell>
          <cell r="R85" t="str">
            <v>SAFRAN AE AB</v>
          </cell>
          <cell r="S85" t="str">
            <v>SAFRAN AE AB ECOTI</v>
          </cell>
        </row>
        <row r="86">
          <cell r="A86" t="str">
            <v>PF05A900001</v>
          </cell>
          <cell r="B86" t="str">
            <v>ROND Ø238 UAC</v>
          </cell>
          <cell r="D86" t="str">
            <v>UkadPF004</v>
          </cell>
          <cell r="E86" t="str">
            <v>UkadPF004</v>
          </cell>
          <cell r="F86" t="str">
            <v xml:space="preserve">SMX + TTL + redressage 400 t </v>
          </cell>
          <cell r="G86">
            <v>3</v>
          </cell>
          <cell r="H86"/>
          <cell r="I86">
            <v>5200</v>
          </cell>
          <cell r="K86">
            <v>1.2307692307692308</v>
          </cell>
          <cell r="L86" t="str">
            <v>Plymouth Hors Airbus, UAC, CEFIVAL</v>
          </cell>
          <cell r="M86" t="str">
            <v/>
          </cell>
          <cell r="N86" t="str">
            <v/>
          </cell>
          <cell r="O86" t="str">
            <v>non</v>
          </cell>
          <cell r="P86" t="str">
            <v>BP Presse</v>
          </cell>
          <cell r="Q86" t="str">
            <v>Plymouth Hors Airbus, UAC, CEFIVAL</v>
          </cell>
          <cell r="R86" t="str">
            <v>Plymouth Hors Airbus, UAC, CEFIVAL</v>
          </cell>
          <cell r="S86" t="str">
            <v>Plymouth Hors Airbus, UAC, CEFIVAL</v>
          </cell>
          <cell r="T86" t="str">
            <v>mult</v>
          </cell>
          <cell r="U86" t="str">
            <v>A compléter</v>
          </cell>
        </row>
        <row r="87">
          <cell r="A87" t="str">
            <v>PF05A900003</v>
          </cell>
          <cell r="B87" t="str">
            <v>ROND Ø200 ADAMET</v>
          </cell>
          <cell r="D87" t="str">
            <v>UkadPF003</v>
          </cell>
          <cell r="E87" t="str">
            <v>UkadPF003</v>
          </cell>
          <cell r="F87" t="str">
            <v xml:space="preserve">TTL + Redressage 400 t </v>
          </cell>
          <cell r="L87" t="str">
            <v>DP AMS 4928 + Industriel</v>
          </cell>
          <cell r="M87" t="str">
            <v>R200 Eco.</v>
          </cell>
          <cell r="N87" t="str">
            <v/>
          </cell>
          <cell r="O87" t="str">
            <v>oui</v>
          </cell>
          <cell r="P87" t="str">
            <v>BR 180-220</v>
          </cell>
          <cell r="Q87" t="str">
            <v>DP AMS 4928 + Industriel</v>
          </cell>
          <cell r="R87" t="str">
            <v>DP AMS 4928 + Industriel</v>
          </cell>
          <cell r="S87" t="str">
            <v>DP AMS 4928 + Industriel</v>
          </cell>
          <cell r="T87" t="str">
            <v>lgc</v>
          </cell>
          <cell r="U87" t="str">
            <v>A compléter</v>
          </cell>
        </row>
        <row r="88">
          <cell r="A88" t="str">
            <v>PF05A900003</v>
          </cell>
          <cell r="B88" t="str">
            <v>ROND Ø200 ADAMET</v>
          </cell>
          <cell r="E88" t="str">
            <v>UkadPF013</v>
          </cell>
          <cell r="L88" t="str">
            <v>DP AMS 4928 + Industriel</v>
          </cell>
          <cell r="P88" t="str">
            <v>BP Presse</v>
          </cell>
          <cell r="Q88" t="str">
            <v>DP AMS 4928 + Industriel</v>
          </cell>
          <cell r="R88" t="str">
            <v>DP AMS 4928 + Industriel</v>
          </cell>
          <cell r="S88" t="str">
            <v>DP AMS 4928 + Industriel</v>
          </cell>
          <cell r="T88" t="str">
            <v>lgc</v>
          </cell>
          <cell r="U88" t="str">
            <v>A compléter</v>
          </cell>
        </row>
        <row r="89">
          <cell r="A89" t="str">
            <v>PF05A900005</v>
          </cell>
          <cell r="B89" t="str">
            <v>PLAT 83X115 TRANSPART</v>
          </cell>
          <cell r="C89" t="str">
            <v>LI05S000001</v>
          </cell>
          <cell r="D89" t="str">
            <v>UkadPF014</v>
          </cell>
          <cell r="E89" t="str">
            <v>UkadPF014</v>
          </cell>
          <cell r="F89" t="str">
            <v xml:space="preserve">GT (CAGBPT) + TTL + redressage 400t </v>
          </cell>
          <cell r="G89">
            <v>3</v>
          </cell>
          <cell r="L89" t="str">
            <v>DP AMS 4928 + Industriel</v>
          </cell>
          <cell r="M89" t="str">
            <v>Plat Transpart</v>
          </cell>
          <cell r="N89" t="str">
            <v>PF Lam P-09j</v>
          </cell>
          <cell r="O89" t="str">
            <v>oui</v>
          </cell>
          <cell r="P89" t="str">
            <v>BP Presse</v>
          </cell>
          <cell r="Q89" t="str">
            <v>DP AMS 4928 + Industriel</v>
          </cell>
          <cell r="R89" t="str">
            <v>DP AMS 4928 + Industriel</v>
          </cell>
          <cell r="S89" t="str">
            <v>DP AMS 4928 + Industriel</v>
          </cell>
          <cell r="T89" t="str">
            <v>lgc</v>
          </cell>
          <cell r="U89" t="str">
            <v>A compléter</v>
          </cell>
        </row>
        <row r="90">
          <cell r="A90" t="str">
            <v>PF05A900005</v>
          </cell>
          <cell r="B90" t="str">
            <v>PLAT 83X115 TRANSPART</v>
          </cell>
          <cell r="E90" t="str">
            <v>UkadPF013</v>
          </cell>
          <cell r="L90" t="str">
            <v>DP AMS 4928 + Industriel</v>
          </cell>
          <cell r="P90" t="str">
            <v>BP Presse</v>
          </cell>
          <cell r="Q90" t="str">
            <v>DP AMS 4928 + Industriel</v>
          </cell>
          <cell r="R90" t="str">
            <v>DP AMS 4928 + Industriel</v>
          </cell>
          <cell r="S90" t="str">
            <v>DP AMS 4928 + Industriel</v>
          </cell>
          <cell r="T90" t="str">
            <v>lgc</v>
          </cell>
          <cell r="U90" t="str">
            <v>A compléter</v>
          </cell>
        </row>
        <row r="91">
          <cell r="A91" t="str">
            <v>PF05A900006</v>
          </cell>
          <cell r="B91" t="str">
            <v>BRAME 780X180 BOHLER BLECHE</v>
          </cell>
          <cell r="E91" t="str">
            <v>UkadPF017</v>
          </cell>
          <cell r="L91" t="str">
            <v>Bohler B brame pour tôles Aero</v>
          </cell>
          <cell r="P91" t="str">
            <v>BP Presse</v>
          </cell>
          <cell r="Q91" t="str">
            <v>Bohler B brame pour tôles Aero</v>
          </cell>
          <cell r="R91" t="str">
            <v>Bohler B brame</v>
          </cell>
          <cell r="S91" t="str">
            <v>Bohler B brame pour tôles Aero</v>
          </cell>
          <cell r="T91" t="str">
            <v>lgc</v>
          </cell>
          <cell r="U91" t="str">
            <v>A compléter</v>
          </cell>
        </row>
        <row r="92">
          <cell r="A92" t="str">
            <v>PF05A900007</v>
          </cell>
          <cell r="B92" t="str">
            <v>CARRÉ BCS420 KIND</v>
          </cell>
          <cell r="E92">
            <v>0</v>
          </cell>
          <cell r="Q92" t="str">
            <v>nok</v>
          </cell>
          <cell r="R92" t="str">
            <v>nok</v>
          </cell>
          <cell r="S92" t="str">
            <v>nok</v>
          </cell>
          <cell r="T92" t="str">
            <v>lgc</v>
          </cell>
          <cell r="U92" t="str">
            <v>A compléter</v>
          </cell>
        </row>
        <row r="93">
          <cell r="A93" t="str">
            <v>PF05A900008</v>
          </cell>
          <cell r="B93" t="str">
            <v>BRAME 860X180 VABB FINITION BÉTA</v>
          </cell>
          <cell r="E93" t="str">
            <v>UkadPF016</v>
          </cell>
          <cell r="L93" t="str">
            <v>Bohler B brame pour tôles Aero</v>
          </cell>
          <cell r="Q93" t="str">
            <v>Bohler B brame pour tôles Aero</v>
          </cell>
          <cell r="R93" t="str">
            <v>Bohler B brame</v>
          </cell>
          <cell r="S93" t="str">
            <v>Bohler B brame pour tôles Aero</v>
          </cell>
          <cell r="T93" t="str">
            <v>lgc</v>
          </cell>
          <cell r="U93" t="str">
            <v>A compléter</v>
          </cell>
        </row>
        <row r="94">
          <cell r="A94" t="str">
            <v>PF05A900009</v>
          </cell>
          <cell r="B94" t="str">
            <v>ROND Ø130 OTTO FUCHS MULTIPLE 7,94 KG</v>
          </cell>
          <cell r="L94" t="str">
            <v>Otto Fuchs</v>
          </cell>
          <cell r="Q94" t="str">
            <v>Otto Fuchs</v>
          </cell>
          <cell r="R94" t="str">
            <v>Otto Fuchs</v>
          </cell>
          <cell r="S94" t="str">
            <v>Otto Fuchs</v>
          </cell>
        </row>
        <row r="95">
          <cell r="A95" t="str">
            <v>PF05B000005</v>
          </cell>
          <cell r="B95" t="str">
            <v>ROND Ø150 OTTO FUCHS BETA - MULTIPLE</v>
          </cell>
          <cell r="C95" t="str">
            <v>LI05S000002</v>
          </cell>
          <cell r="D95" t="str">
            <v>UkadPF001MAL</v>
          </cell>
          <cell r="E95" t="str">
            <v>UkadPF001</v>
          </cell>
          <cell r="F95" t="str">
            <v xml:space="preserve">SMX + TTL + redressage 400 t </v>
          </cell>
          <cell r="G95">
            <v>5</v>
          </cell>
          <cell r="I95">
            <v>4500</v>
          </cell>
          <cell r="K95">
            <v>1.4222222222222223</v>
          </cell>
          <cell r="L95" t="str">
            <v>Conbid OtFu</v>
          </cell>
          <cell r="M95" t="str">
            <v>R150 B OF</v>
          </cell>
          <cell r="N95" t="str">
            <v>SMX 1p-30j</v>
          </cell>
          <cell r="O95" t="str">
            <v>oui</v>
          </cell>
          <cell r="P95" t="str">
            <v>BR 150-180</v>
          </cell>
          <cell r="Q95" t="str">
            <v>Airbus Billette-OtFu-BR 150-180</v>
          </cell>
          <cell r="R95" t="str">
            <v>Airbus Billettes</v>
          </cell>
          <cell r="S95" t="str">
            <v>Airbus Billette-OtFu</v>
          </cell>
          <cell r="T95" t="str">
            <v>mult</v>
          </cell>
          <cell r="U95" t="str">
            <v>A compléter</v>
          </cell>
        </row>
        <row r="96">
          <cell r="A96" t="str">
            <v>PF05B000006</v>
          </cell>
          <cell r="B96" t="str">
            <v>ROND Ø133 OTTO FUCHS BETA - MULTIPLE</v>
          </cell>
          <cell r="C96" t="str">
            <v>LI05S000002</v>
          </cell>
          <cell r="D96" t="str">
            <v>UkadPF014</v>
          </cell>
          <cell r="E96" t="str">
            <v>UkadPF014</v>
          </cell>
          <cell r="F96" t="str">
            <v>GT(CAG155) + Redressage CA400T</v>
          </cell>
          <cell r="G96">
            <v>5</v>
          </cell>
          <cell r="I96">
            <v>4500</v>
          </cell>
          <cell r="K96">
            <v>1.4222222222222223</v>
          </cell>
          <cell r="L96" t="str">
            <v>Conbid OtFu</v>
          </cell>
          <cell r="M96" t="str">
            <v>R133 B OF</v>
          </cell>
          <cell r="N96" t="str">
            <v>Lam R-30j</v>
          </cell>
          <cell r="O96" t="str">
            <v>oui</v>
          </cell>
          <cell r="P96" t="str">
            <v>BR &lt;150</v>
          </cell>
          <cell r="Q96" t="str">
            <v>Airbus Billette-OtFu-BR &lt;150</v>
          </cell>
          <cell r="R96" t="str">
            <v>Airbus Billettes</v>
          </cell>
          <cell r="S96" t="str">
            <v>Airbus Billette-OtFu</v>
          </cell>
          <cell r="T96" t="str">
            <v>mult</v>
          </cell>
          <cell r="U96" t="str">
            <v>A compléter</v>
          </cell>
        </row>
        <row r="97">
          <cell r="A97" t="str">
            <v>PF05B000009</v>
          </cell>
          <cell r="B97" t="str">
            <v>ROND Ø250 BÉTA OTTOFUCHS X 132,26 KG</v>
          </cell>
          <cell r="C97" t="str">
            <v>LI05S000002</v>
          </cell>
          <cell r="D97" t="str">
            <v>UkadPF004MAL</v>
          </cell>
          <cell r="E97" t="str">
            <v>UkadPF004</v>
          </cell>
          <cell r="F97" t="str">
            <v>NA</v>
          </cell>
          <cell r="G97" t="str">
            <v>NA</v>
          </cell>
          <cell r="I97">
            <v>5000</v>
          </cell>
          <cell r="K97">
            <v>1.28</v>
          </cell>
          <cell r="L97" t="str">
            <v>Conbid OtFu</v>
          </cell>
          <cell r="M97" t="str">
            <v>R250 B OF</v>
          </cell>
          <cell r="N97" t="str">
            <v>UKAD -30j</v>
          </cell>
          <cell r="O97" t="str">
            <v>oui</v>
          </cell>
          <cell r="P97" t="str">
            <v>BR 220-300</v>
          </cell>
          <cell r="Q97" t="str">
            <v>Airbus Billette-OtFu-BR 220-300</v>
          </cell>
          <cell r="R97" t="str">
            <v>Airbus Billettes</v>
          </cell>
          <cell r="S97" t="str">
            <v>Airbus Billette-OtFu</v>
          </cell>
          <cell r="T97" t="str">
            <v>mult</v>
          </cell>
          <cell r="U97" t="str">
            <v>A compléter</v>
          </cell>
        </row>
        <row r="98">
          <cell r="A98" t="str">
            <v>PF05B000010</v>
          </cell>
          <cell r="B98" t="str">
            <v>ROND Ø250 BÉTA OTTOFUCHS X 107,16 KG</v>
          </cell>
          <cell r="C98" t="str">
            <v>LI05S000002</v>
          </cell>
          <cell r="D98" t="str">
            <v>UkadPF004MAL</v>
          </cell>
          <cell r="E98" t="str">
            <v>UkadPF004</v>
          </cell>
          <cell r="F98" t="str">
            <v>NA</v>
          </cell>
          <cell r="G98" t="str">
            <v>NA</v>
          </cell>
          <cell r="I98">
            <v>5000</v>
          </cell>
          <cell r="K98">
            <v>1.28</v>
          </cell>
          <cell r="L98" t="str">
            <v>Conbid OtFu</v>
          </cell>
          <cell r="M98" t="str">
            <v>R250 B OF</v>
          </cell>
          <cell r="N98" t="str">
            <v>UKAD -30j</v>
          </cell>
          <cell r="O98" t="str">
            <v>oui</v>
          </cell>
          <cell r="P98" t="str">
            <v>BR 220-300</v>
          </cell>
          <cell r="Q98" t="str">
            <v>Airbus Billette-OtFu-BR 220-300</v>
          </cell>
          <cell r="R98" t="str">
            <v>Airbus Billettes</v>
          </cell>
          <cell r="S98" t="str">
            <v>Airbus Billette-OtFu</v>
          </cell>
          <cell r="T98" t="str">
            <v>mult</v>
          </cell>
          <cell r="U98" t="str">
            <v>A compléter</v>
          </cell>
        </row>
        <row r="99">
          <cell r="A99" t="str">
            <v>PF05B000011</v>
          </cell>
          <cell r="B99" t="str">
            <v>ROND Ø250 BÉTA OTTOFUCHS X 107,23 KG</v>
          </cell>
          <cell r="C99" t="str">
            <v>LI05S000002</v>
          </cell>
          <cell r="D99" t="str">
            <v>UkadPF004MAL</v>
          </cell>
          <cell r="E99" t="str">
            <v>UkadPF004</v>
          </cell>
          <cell r="F99" t="str">
            <v>NA</v>
          </cell>
          <cell r="G99" t="str">
            <v>NA</v>
          </cell>
          <cell r="I99">
            <v>5000</v>
          </cell>
          <cell r="K99">
            <v>1.28</v>
          </cell>
          <cell r="L99" t="str">
            <v>Conbid OtFu</v>
          </cell>
          <cell r="M99" t="str">
            <v>R250 B OF</v>
          </cell>
          <cell r="N99" t="str">
            <v>UKAD -30j</v>
          </cell>
          <cell r="O99" t="str">
            <v>oui</v>
          </cell>
          <cell r="P99" t="str">
            <v>BR 220-300</v>
          </cell>
          <cell r="Q99" t="str">
            <v>Airbus Billette-OtFu-BR 220-300</v>
          </cell>
          <cell r="R99" t="str">
            <v>Airbus Billettes</v>
          </cell>
          <cell r="S99" t="str">
            <v>Airbus Billette-OtFu</v>
          </cell>
        </row>
        <row r="100">
          <cell r="A100" t="str">
            <v>PF05B000012</v>
          </cell>
          <cell r="B100" t="str">
            <v>ROND Ø250 BÉTA OTTOFUCHS X 126,50 KG</v>
          </cell>
          <cell r="C100" t="str">
            <v>LI05S000002</v>
          </cell>
          <cell r="D100" t="str">
            <v>UkadPF004MAL</v>
          </cell>
          <cell r="E100" t="str">
            <v>UkadPF004</v>
          </cell>
          <cell r="F100" t="str">
            <v>NA</v>
          </cell>
          <cell r="G100" t="str">
            <v>NA</v>
          </cell>
          <cell r="I100">
            <v>5000</v>
          </cell>
          <cell r="K100">
            <v>1.28</v>
          </cell>
          <cell r="L100" t="str">
            <v>Conbid OtFu</v>
          </cell>
          <cell r="M100" t="str">
            <v>R250 B OF</v>
          </cell>
          <cell r="N100" t="str">
            <v>UKAD -30j</v>
          </cell>
          <cell r="O100" t="str">
            <v>oui</v>
          </cell>
          <cell r="P100" t="str">
            <v>BR 220-300</v>
          </cell>
          <cell r="Q100" t="str">
            <v>Airbus Billette-OtFu-BR 220-300</v>
          </cell>
          <cell r="R100" t="str">
            <v>Airbus Billettes</v>
          </cell>
          <cell r="S100" t="str">
            <v>Airbus Billette-OtFu</v>
          </cell>
          <cell r="T100" t="str">
            <v>mult</v>
          </cell>
          <cell r="U100" t="str">
            <v>A compléter</v>
          </cell>
        </row>
        <row r="101">
          <cell r="A101" t="str">
            <v>PF05B000013</v>
          </cell>
          <cell r="B101" t="str">
            <v>ROND Ø250 BÉTA OTTOFUCHS X 134,32 KG</v>
          </cell>
          <cell r="C101" t="str">
            <v>LI05S000002</v>
          </cell>
          <cell r="D101" t="str">
            <v>UkadPF004MAL</v>
          </cell>
          <cell r="E101" t="str">
            <v>UkadPF004</v>
          </cell>
          <cell r="F101" t="str">
            <v>NA</v>
          </cell>
          <cell r="G101" t="str">
            <v>NA</v>
          </cell>
          <cell r="I101">
            <v>5000</v>
          </cell>
          <cell r="K101">
            <v>1.28</v>
          </cell>
          <cell r="L101" t="str">
            <v>Conbid OtFu</v>
          </cell>
          <cell r="M101" t="str">
            <v>R250 B OF</v>
          </cell>
          <cell r="N101" t="str">
            <v>UKAD -30j</v>
          </cell>
          <cell r="O101" t="str">
            <v>oui</v>
          </cell>
          <cell r="P101" t="str">
            <v>BR 220-300</v>
          </cell>
          <cell r="Q101" t="str">
            <v>Airbus Billette-OtFu-BR 220-300</v>
          </cell>
          <cell r="R101" t="str">
            <v>Airbus Billettes</v>
          </cell>
          <cell r="S101" t="str">
            <v>Airbus Billette-OtFu</v>
          </cell>
          <cell r="T101" t="str">
            <v>mult</v>
          </cell>
          <cell r="U101" t="str">
            <v>A compléter</v>
          </cell>
        </row>
        <row r="102">
          <cell r="A102" t="str">
            <v>PF05B000014</v>
          </cell>
          <cell r="B102" t="str">
            <v>ROND Ø250 OTTOFUCHS BETA - LG CRTE</v>
          </cell>
          <cell r="D102" t="str">
            <v>UkadPF004MAL</v>
          </cell>
          <cell r="E102" t="str">
            <v>UkadPF004</v>
          </cell>
          <cell r="F102" t="str">
            <v>NA</v>
          </cell>
          <cell r="G102" t="str">
            <v>NA</v>
          </cell>
          <cell r="I102">
            <v>5000</v>
          </cell>
          <cell r="K102">
            <v>1.28</v>
          </cell>
          <cell r="L102" t="str">
            <v>Conbid OtFu</v>
          </cell>
          <cell r="M102" t="str">
            <v>R250 B OF</v>
          </cell>
          <cell r="N102" t="str">
            <v>UKAD -30j</v>
          </cell>
          <cell r="O102" t="str">
            <v>non</v>
          </cell>
          <cell r="P102" t="str">
            <v>BR 220-300</v>
          </cell>
          <cell r="Q102" t="str">
            <v>Airbus Billette-OtFu-BR 220-300</v>
          </cell>
          <cell r="R102" t="str">
            <v>Airbus Billettes</v>
          </cell>
          <cell r="S102" t="str">
            <v>Airbus Billette-OtFu</v>
          </cell>
          <cell r="T102" t="str">
            <v>lgc</v>
          </cell>
          <cell r="U102" t="str">
            <v>A compléter</v>
          </cell>
        </row>
        <row r="103">
          <cell r="A103" t="str">
            <v>PF05B000015</v>
          </cell>
          <cell r="B103" t="str">
            <v>ROND Ø250 BÉTA OTTOFUCHS X 111,56 KG</v>
          </cell>
          <cell r="D103" t="str">
            <v>UkadPF004MAL</v>
          </cell>
          <cell r="E103" t="str">
            <v>UkadPF004</v>
          </cell>
          <cell r="F103" t="str">
            <v>NA</v>
          </cell>
          <cell r="G103" t="str">
            <v>NA</v>
          </cell>
          <cell r="I103">
            <v>5000</v>
          </cell>
          <cell r="K103">
            <v>1.28</v>
          </cell>
          <cell r="L103" t="str">
            <v>Conbid OtFu</v>
          </cell>
          <cell r="M103" t="str">
            <v>R250 B OF</v>
          </cell>
          <cell r="N103" t="str">
            <v>UKAD -30j</v>
          </cell>
          <cell r="O103" t="str">
            <v>oui</v>
          </cell>
          <cell r="P103" t="str">
            <v>BR 220-300</v>
          </cell>
          <cell r="Q103" t="str">
            <v>Airbus Billette-OtFu-BR 220-300</v>
          </cell>
          <cell r="R103" t="str">
            <v>Airbus Billettes</v>
          </cell>
          <cell r="S103" t="str">
            <v>Airbus Billette-OtFu</v>
          </cell>
          <cell r="T103" t="str">
            <v>mult</v>
          </cell>
          <cell r="U103" t="str">
            <v>A compléter</v>
          </cell>
        </row>
        <row r="104">
          <cell r="A104" t="str">
            <v>PF05B000016</v>
          </cell>
          <cell r="B104" t="str">
            <v>ROND Ø250 BÉTA OTTOFUCHS X 108,95 KG</v>
          </cell>
          <cell r="D104" t="str">
            <v>UkadPF004MAL</v>
          </cell>
          <cell r="E104" t="str">
            <v>UkadPF004</v>
          </cell>
          <cell r="F104" t="str">
            <v>NA</v>
          </cell>
          <cell r="G104" t="str">
            <v>NA</v>
          </cell>
          <cell r="I104">
            <v>5000</v>
          </cell>
          <cell r="K104">
            <v>1.28</v>
          </cell>
          <cell r="L104" t="str">
            <v>Conbid OtFu</v>
          </cell>
          <cell r="M104" t="str">
            <v>R250 B OF</v>
          </cell>
          <cell r="N104" t="str">
            <v>UKAD -30j</v>
          </cell>
          <cell r="O104" t="str">
            <v>oui</v>
          </cell>
          <cell r="P104" t="str">
            <v>BR 220-300</v>
          </cell>
          <cell r="Q104" t="str">
            <v>Airbus Billette-OtFu-BR 220-300</v>
          </cell>
          <cell r="R104" t="str">
            <v>Airbus Billettes</v>
          </cell>
          <cell r="S104" t="str">
            <v>Airbus Billette-OtFu</v>
          </cell>
          <cell r="T104" t="str">
            <v>mult</v>
          </cell>
          <cell r="U104" t="str">
            <v>A compléter</v>
          </cell>
        </row>
        <row r="105">
          <cell r="A105" t="str">
            <v>PF05B000017</v>
          </cell>
          <cell r="B105" t="str">
            <v>ROND Ø250 BÉTA OTTOFUCHS X 139,39KG</v>
          </cell>
          <cell r="D105" t="str">
            <v>UkadPF004MAL</v>
          </cell>
          <cell r="E105" t="str">
            <v>UkadPF004</v>
          </cell>
          <cell r="F105" t="str">
            <v>NA</v>
          </cell>
          <cell r="G105" t="str">
            <v>NA</v>
          </cell>
          <cell r="I105">
            <v>5000</v>
          </cell>
          <cell r="K105">
            <v>1.28</v>
          </cell>
          <cell r="L105" t="str">
            <v>Conbid OtFu</v>
          </cell>
          <cell r="M105" t="str">
            <v>R250 B OF</v>
          </cell>
          <cell r="N105" t="str">
            <v>UKAD -30j</v>
          </cell>
          <cell r="O105" t="str">
            <v>oui</v>
          </cell>
          <cell r="P105" t="str">
            <v>BR 220-300</v>
          </cell>
          <cell r="Q105" t="str">
            <v>Airbus Billette-OtFu-BR 220-300</v>
          </cell>
          <cell r="R105" t="str">
            <v>Airbus Billettes</v>
          </cell>
          <cell r="S105" t="str">
            <v>Airbus Billette-OtFu</v>
          </cell>
          <cell r="T105" t="str">
            <v>mult</v>
          </cell>
          <cell r="U105" t="str">
            <v>A compléter</v>
          </cell>
        </row>
        <row r="106">
          <cell r="A106" t="str">
            <v>PF05B000018</v>
          </cell>
          <cell r="B106" t="str">
            <v>ROND Ø250 BÉTA OTTOFUCHS X 133,30 KG</v>
          </cell>
          <cell r="D106" t="str">
            <v>UkadPF004MAL</v>
          </cell>
          <cell r="E106" t="str">
            <v>UkadPF004</v>
          </cell>
          <cell r="F106" t="str">
            <v>NA</v>
          </cell>
          <cell r="G106" t="str">
            <v>NA</v>
          </cell>
          <cell r="I106">
            <v>5000</v>
          </cell>
          <cell r="K106">
            <v>1.28</v>
          </cell>
          <cell r="L106" t="str">
            <v>Conbid OtFu</v>
          </cell>
          <cell r="M106" t="str">
            <v>R250 B OF</v>
          </cell>
          <cell r="N106" t="str">
            <v>UKAD -30j</v>
          </cell>
          <cell r="O106" t="str">
            <v>oui</v>
          </cell>
          <cell r="P106" t="str">
            <v>BR 220-300</v>
          </cell>
          <cell r="Q106" t="str">
            <v>Airbus Billette-OtFu-BR 220-300</v>
          </cell>
          <cell r="R106" t="str">
            <v>Airbus Billettes</v>
          </cell>
          <cell r="S106" t="str">
            <v>Airbus Billette-OtFu</v>
          </cell>
          <cell r="T106" t="str">
            <v>mult</v>
          </cell>
          <cell r="U106" t="str">
            <v>A compléter</v>
          </cell>
        </row>
        <row r="107">
          <cell r="A107" t="str">
            <v>PF05B000019</v>
          </cell>
          <cell r="B107" t="str">
            <v>ROND Ø250 BÉTA OTTOFUCHS X 104,38 KG</v>
          </cell>
          <cell r="D107" t="str">
            <v>UkadPF004MAL</v>
          </cell>
          <cell r="E107" t="str">
            <v>UkadPF004</v>
          </cell>
          <cell r="F107" t="str">
            <v>NA</v>
          </cell>
          <cell r="G107" t="str">
            <v>NA</v>
          </cell>
          <cell r="I107">
            <v>5000</v>
          </cell>
          <cell r="K107">
            <v>1.28</v>
          </cell>
          <cell r="L107" t="str">
            <v>Conbid OtFu</v>
          </cell>
          <cell r="M107" t="str">
            <v>R250 B OF</v>
          </cell>
          <cell r="N107" t="str">
            <v>UKAD -30j</v>
          </cell>
          <cell r="O107" t="str">
            <v>oui</v>
          </cell>
          <cell r="P107" t="str">
            <v>BR 220-300</v>
          </cell>
          <cell r="Q107" t="str">
            <v>Airbus Billette-OtFu-BR 220-300</v>
          </cell>
          <cell r="R107" t="str">
            <v>Airbus Billettes</v>
          </cell>
          <cell r="S107" t="str">
            <v>Airbus Billette-OtFu</v>
          </cell>
          <cell r="T107" t="str">
            <v>mult</v>
          </cell>
          <cell r="U107" t="str">
            <v>A compléter</v>
          </cell>
        </row>
        <row r="108">
          <cell r="A108" t="str">
            <v>PF05B000030</v>
          </cell>
          <cell r="B108" t="str">
            <v>ROND Ø200 OTTOFUCHS BETA X 61,76KG</v>
          </cell>
          <cell r="C108" t="str">
            <v>LI05S000002</v>
          </cell>
          <cell r="D108" t="str">
            <v>UkadPF003MAL</v>
          </cell>
          <cell r="E108" t="str">
            <v>UkadPF003</v>
          </cell>
          <cell r="F108" t="str">
            <v>NA</v>
          </cell>
          <cell r="G108" t="str">
            <v>NA</v>
          </cell>
          <cell r="I108">
            <v>5000</v>
          </cell>
          <cell r="K108">
            <v>1.28</v>
          </cell>
          <cell r="L108" t="str">
            <v>Conbid OtFu</v>
          </cell>
          <cell r="M108" t="str">
            <v>R200 B OF</v>
          </cell>
          <cell r="N108" t="str">
            <v>UKAD -30j</v>
          </cell>
          <cell r="O108" t="str">
            <v>oui</v>
          </cell>
          <cell r="P108" t="str">
            <v>BR 180-220</v>
          </cell>
          <cell r="Q108" t="str">
            <v>Airbus Billette-OtFu-BR 180-220</v>
          </cell>
          <cell r="R108" t="str">
            <v>Airbus Billettes</v>
          </cell>
          <cell r="S108" t="str">
            <v>Airbus Billette-OtFu</v>
          </cell>
          <cell r="T108" t="str">
            <v>mult</v>
          </cell>
          <cell r="U108" t="str">
            <v>A compléter</v>
          </cell>
        </row>
        <row r="109">
          <cell r="A109" t="str">
            <v>PF05B000031</v>
          </cell>
          <cell r="B109" t="str">
            <v>ROND Ø200 BÉTA - OTTOFUCHS - LG CRTE</v>
          </cell>
          <cell r="D109" t="str">
            <v>UkadPF003MAL</v>
          </cell>
          <cell r="E109" t="str">
            <v>UkadPF003</v>
          </cell>
          <cell r="F109" t="str">
            <v>NA</v>
          </cell>
          <cell r="G109" t="str">
            <v>NA</v>
          </cell>
          <cell r="I109">
            <v>5000</v>
          </cell>
          <cell r="K109">
            <v>1.28</v>
          </cell>
          <cell r="L109" t="str">
            <v>Conbid OtFu</v>
          </cell>
          <cell r="M109" t="str">
            <v>R200 B OF</v>
          </cell>
          <cell r="N109" t="str">
            <v>UKAD -30j</v>
          </cell>
          <cell r="O109" t="str">
            <v>non</v>
          </cell>
          <cell r="P109" t="str">
            <v>BR 180-220</v>
          </cell>
          <cell r="Q109" t="str">
            <v>Airbus Billette-OtFu-BR 180-220</v>
          </cell>
          <cell r="R109" t="str">
            <v>Airbus Billettes</v>
          </cell>
          <cell r="S109" t="str">
            <v>Airbus Billette-OtFu</v>
          </cell>
          <cell r="T109" t="str">
            <v>lgc</v>
          </cell>
          <cell r="U109" t="str">
            <v>A compléter</v>
          </cell>
        </row>
        <row r="110">
          <cell r="A110" t="str">
            <v>PF05B000032</v>
          </cell>
          <cell r="B110" t="str">
            <v>ROND Ø200 BÉTA OTTO FUCHS X 61.51KG</v>
          </cell>
          <cell r="E110" t="str">
            <v>UkadPF003</v>
          </cell>
          <cell r="L110" t="str">
            <v>Conbid OtFu</v>
          </cell>
          <cell r="Q110" t="str">
            <v>Airbus Billette-OtFu-</v>
          </cell>
          <cell r="R110" t="str">
            <v>Airbus Billettes</v>
          </cell>
          <cell r="S110" t="str">
            <v>Airbus Billette-OtFu</v>
          </cell>
          <cell r="T110" t="str">
            <v>mult</v>
          </cell>
          <cell r="U110" t="str">
            <v>A compléter</v>
          </cell>
        </row>
        <row r="111">
          <cell r="A111" t="str">
            <v>PF05B000040</v>
          </cell>
          <cell r="B111" t="str">
            <v>ROND Ø133 BÉTA OTTO FUCHS - LG CRTE</v>
          </cell>
          <cell r="D111" t="str">
            <v>UkadPF014</v>
          </cell>
          <cell r="E111" t="str">
            <v>UkadPF014</v>
          </cell>
          <cell r="L111" t="str">
            <v>Otto Fuchs</v>
          </cell>
          <cell r="M111" t="str">
            <v>R133 B OF</v>
          </cell>
          <cell r="N111" t="str">
            <v>Lam R-30j</v>
          </cell>
          <cell r="P111" t="str">
            <v>BR &lt;150</v>
          </cell>
          <cell r="Q111" t="str">
            <v>Otto Fuchs</v>
          </cell>
          <cell r="R111" t="str">
            <v>Otto Fuchs</v>
          </cell>
          <cell r="S111" t="str">
            <v>Otto Fuchs</v>
          </cell>
          <cell r="T111" t="str">
            <v>lgc</v>
          </cell>
          <cell r="U111" t="str">
            <v>A compléter</v>
          </cell>
        </row>
        <row r="112">
          <cell r="A112" t="str">
            <v>PF05B000041</v>
          </cell>
          <cell r="B112" t="str">
            <v>ROND Ø150 OTTO FUCHS BETA - LG CRTE</v>
          </cell>
          <cell r="E112" t="str">
            <v>UkadPF001</v>
          </cell>
          <cell r="M112" t="str">
            <v>R150 B OF</v>
          </cell>
          <cell r="N112" t="str">
            <v>SMX 1p-30j</v>
          </cell>
          <cell r="P112" t="str">
            <v>BR 150-180</v>
          </cell>
          <cell r="Q112" t="str">
            <v>nok</v>
          </cell>
          <cell r="R112" t="str">
            <v>nok</v>
          </cell>
          <cell r="S112" t="str">
            <v>nok</v>
          </cell>
          <cell r="T112" t="str">
            <v>lgc</v>
          </cell>
          <cell r="U112" t="str">
            <v>A compléter</v>
          </cell>
        </row>
        <row r="113">
          <cell r="A113" t="str">
            <v>PF05B000100</v>
          </cell>
          <cell r="B113" t="str">
            <v>ROND Ø300B - BOHLER - 0ZM - PLUS UTILISÉ</v>
          </cell>
          <cell r="C113" t="str">
            <v>LI05S000002</v>
          </cell>
          <cell r="D113" t="str">
            <v>UkadPF004MAL</v>
          </cell>
          <cell r="E113" t="str">
            <v>UkadPF004</v>
          </cell>
          <cell r="F113" t="str">
            <v xml:space="preserve">THELF + Redressage colly </v>
          </cell>
          <cell r="G113">
            <v>4</v>
          </cell>
          <cell r="I113">
            <v>5000</v>
          </cell>
          <cell r="J113">
            <v>4</v>
          </cell>
          <cell r="K113">
            <v>1.28</v>
          </cell>
          <cell r="L113" t="str">
            <v>Conbid Boh.</v>
          </cell>
          <cell r="M113" t="str">
            <v>R300 B Bohler</v>
          </cell>
          <cell r="N113" t="str">
            <v>UKAD EF-20j</v>
          </cell>
          <cell r="O113" t="str">
            <v>non</v>
          </cell>
          <cell r="P113" t="str">
            <v>BR 220-300</v>
          </cell>
          <cell r="Q113" t="str">
            <v>Airbus Billette-Boh.-BR 220-300</v>
          </cell>
          <cell r="R113" t="str">
            <v>Airbus Billettes</v>
          </cell>
          <cell r="S113" t="str">
            <v>Airbus Billette-Boh.</v>
          </cell>
        </row>
        <row r="114">
          <cell r="A114" t="str">
            <v>PF05B000101</v>
          </cell>
          <cell r="B114" t="str">
            <v>ROND Ø300 - BÉTA - 238KG-240KG - BOHLER</v>
          </cell>
          <cell r="D114" t="str">
            <v>UkadPF004</v>
          </cell>
          <cell r="E114" t="str">
            <v>UkadPF004</v>
          </cell>
          <cell r="F114" t="str">
            <v xml:space="preserve">THELF + Redressage colly </v>
          </cell>
          <cell r="G114">
            <v>4</v>
          </cell>
          <cell r="I114">
            <v>5000</v>
          </cell>
          <cell r="J114">
            <v>4</v>
          </cell>
          <cell r="K114">
            <v>1.28</v>
          </cell>
          <cell r="L114" t="str">
            <v>Conbid Boh.</v>
          </cell>
          <cell r="M114" t="str">
            <v>R300 B Bohler</v>
          </cell>
          <cell r="N114" t="str">
            <v>UKAD EF-20j</v>
          </cell>
          <cell r="O114" t="str">
            <v>oui</v>
          </cell>
          <cell r="P114" t="str">
            <v>BR 220-300</v>
          </cell>
          <cell r="Q114" t="str">
            <v>Airbus Billette-Boh.-BR 220-300</v>
          </cell>
          <cell r="R114" t="str">
            <v>Airbus Billettes</v>
          </cell>
          <cell r="S114" t="str">
            <v>Airbus Billette-Boh.</v>
          </cell>
          <cell r="T114" t="str">
            <v>lgc</v>
          </cell>
          <cell r="U114" t="str">
            <v>A compléter</v>
          </cell>
        </row>
        <row r="115">
          <cell r="A115" t="str">
            <v>PF05B000102</v>
          </cell>
          <cell r="B115" t="str">
            <v>ROND Ø254 - BÉTA - BOHLER MULT 208 KG</v>
          </cell>
          <cell r="D115" t="str">
            <v>UkadPF004</v>
          </cell>
          <cell r="E115" t="str">
            <v>UkadPF004</v>
          </cell>
          <cell r="F115" t="str">
            <v xml:space="preserve">THELF + Redressage colly </v>
          </cell>
          <cell r="G115">
            <v>4</v>
          </cell>
          <cell r="I115">
            <v>5000</v>
          </cell>
          <cell r="J115">
            <v>6</v>
          </cell>
          <cell r="K115">
            <v>1.28</v>
          </cell>
          <cell r="L115" t="str">
            <v>Conbid Boh.</v>
          </cell>
          <cell r="M115" t="str">
            <v>R254 B Bohler</v>
          </cell>
          <cell r="N115" t="str">
            <v>UKAD EF-20j</v>
          </cell>
          <cell r="O115" t="str">
            <v>oui</v>
          </cell>
          <cell r="P115" t="str">
            <v>BR 220-300</v>
          </cell>
          <cell r="Q115" t="str">
            <v>Airbus Billette-Boh.-BR 220-300</v>
          </cell>
          <cell r="R115" t="str">
            <v>Airbus Billettes</v>
          </cell>
          <cell r="S115" t="str">
            <v>Airbus Billette-Boh.</v>
          </cell>
          <cell r="T115" t="str">
            <v>mult</v>
          </cell>
          <cell r="U115" t="str">
            <v>A compléter</v>
          </cell>
        </row>
        <row r="116">
          <cell r="A116" t="str">
            <v>PF05B000103</v>
          </cell>
          <cell r="B116" t="str">
            <v>ROND Ø300B BOHLER - LONGUEUR COURANTE</v>
          </cell>
          <cell r="D116" t="str">
            <v>UkadPF004</v>
          </cell>
          <cell r="E116" t="str">
            <v>UkadPF004</v>
          </cell>
          <cell r="F116" t="str">
            <v xml:space="preserve">THELF + Redressage colly </v>
          </cell>
          <cell r="G116">
            <v>4</v>
          </cell>
          <cell r="I116">
            <v>5000</v>
          </cell>
          <cell r="J116">
            <v>4</v>
          </cell>
          <cell r="K116">
            <v>1.28</v>
          </cell>
          <cell r="L116" t="str">
            <v>Conbid Boh.</v>
          </cell>
          <cell r="M116" t="str">
            <v>R300 B Bohler</v>
          </cell>
          <cell r="N116" t="str">
            <v>UKAD EF-20j</v>
          </cell>
          <cell r="O116" t="str">
            <v>non</v>
          </cell>
          <cell r="P116" t="str">
            <v>BR 220-300</v>
          </cell>
          <cell r="Q116" t="str">
            <v>Airbus Billette-Boh.-BR 220-300</v>
          </cell>
          <cell r="R116" t="str">
            <v>Airbus Billettes</v>
          </cell>
          <cell r="S116" t="str">
            <v>Airbus Billette-Boh.</v>
          </cell>
        </row>
        <row r="117">
          <cell r="A117" t="str">
            <v>PF05B000200</v>
          </cell>
          <cell r="B117" t="str">
            <v>ROND Ø200 BÉTA FDB</v>
          </cell>
          <cell r="C117" t="str">
            <v>LI05S000002</v>
          </cell>
          <cell r="D117" t="str">
            <v>UkadPF003MAL</v>
          </cell>
          <cell r="E117" t="str">
            <v>UkadPF003</v>
          </cell>
          <cell r="F117" t="str">
            <v xml:space="preserve">TTL + Redressage 400 t </v>
          </cell>
          <cell r="G117">
            <v>4</v>
          </cell>
          <cell r="I117">
            <v>5000</v>
          </cell>
          <cell r="J117">
            <v>9</v>
          </cell>
          <cell r="K117">
            <v>1.28</v>
          </cell>
          <cell r="L117" t="str">
            <v>Conbid Boh.</v>
          </cell>
          <cell r="M117" t="str">
            <v>R200 B FdB</v>
          </cell>
          <cell r="N117" t="str">
            <v>UKAD -24j</v>
          </cell>
          <cell r="O117" t="str">
            <v>oui</v>
          </cell>
          <cell r="P117" t="str">
            <v>BR 180-220</v>
          </cell>
          <cell r="Q117" t="str">
            <v>Airbus Billette-Boh.-BR 180-220</v>
          </cell>
          <cell r="R117" t="str">
            <v>Airbus Billettes</v>
          </cell>
          <cell r="S117" t="str">
            <v>Airbus Billette-Boh.</v>
          </cell>
          <cell r="T117" t="str">
            <v>lgc</v>
          </cell>
          <cell r="U117" t="str">
            <v>A compléter</v>
          </cell>
        </row>
        <row r="118">
          <cell r="A118" t="str">
            <v>PF05B000300</v>
          </cell>
          <cell r="B118" t="str">
            <v>ROND Ø203 ARCONIC BETA - 168,74 KG</v>
          </cell>
          <cell r="C118" t="str">
            <v>LI05S000002</v>
          </cell>
          <cell r="D118" t="str">
            <v>UkadPF001MAL</v>
          </cell>
          <cell r="E118" t="str">
            <v>UkadPF001</v>
          </cell>
          <cell r="F118" t="str">
            <v xml:space="preserve">SMX + TTL + redressage 400 t </v>
          </cell>
          <cell r="G118">
            <v>4</v>
          </cell>
          <cell r="I118">
            <v>5000</v>
          </cell>
          <cell r="K118">
            <v>1.28</v>
          </cell>
          <cell r="L118" t="str">
            <v>Conbid Arc</v>
          </cell>
          <cell r="M118" t="str">
            <v>R203 B Arc.</v>
          </cell>
          <cell r="N118" t="str">
            <v>SMX 1p-20j</v>
          </cell>
          <cell r="O118" t="str">
            <v>oui</v>
          </cell>
          <cell r="P118" t="str">
            <v>BR 180-220</v>
          </cell>
          <cell r="Q118" t="str">
            <v>Airbus Billette- Arc-BR 180-220</v>
          </cell>
          <cell r="R118" t="str">
            <v>Airbus Billettes</v>
          </cell>
          <cell r="S118" t="str">
            <v>Airbus Billette- Arc</v>
          </cell>
          <cell r="T118" t="str">
            <v>mult</v>
          </cell>
          <cell r="U118" t="str">
            <v>A compléter</v>
          </cell>
        </row>
        <row r="119">
          <cell r="A119" t="str">
            <v>PF05B000301</v>
          </cell>
          <cell r="B119" t="str">
            <v>ROND Ø203 ARCONIC BETA - 188,24 KG</v>
          </cell>
          <cell r="C119" t="str">
            <v>LI05S000002</v>
          </cell>
          <cell r="D119" t="str">
            <v>UkadPF001MAL</v>
          </cell>
          <cell r="E119" t="str">
            <v>UkadPF001</v>
          </cell>
          <cell r="F119" t="str">
            <v xml:space="preserve">SMX + TTL + redressage 400 t </v>
          </cell>
          <cell r="G119">
            <v>4</v>
          </cell>
          <cell r="I119">
            <v>5000</v>
          </cell>
          <cell r="K119">
            <v>1.28</v>
          </cell>
          <cell r="L119" t="str">
            <v>Conbid Arc</v>
          </cell>
          <cell r="M119" t="str">
            <v>R203 B Arc.</v>
          </cell>
          <cell r="N119" t="str">
            <v>SMX 1p-20j</v>
          </cell>
          <cell r="O119" t="str">
            <v>oui</v>
          </cell>
          <cell r="P119" t="str">
            <v>BR 180-220</v>
          </cell>
          <cell r="Q119" t="str">
            <v>Airbus Billette- Arc-BR 180-220</v>
          </cell>
          <cell r="R119" t="str">
            <v>Airbus Billettes</v>
          </cell>
          <cell r="S119" t="str">
            <v>Airbus Billette- Arc</v>
          </cell>
          <cell r="T119" t="str">
            <v>mult</v>
          </cell>
          <cell r="U119" t="str">
            <v>A compléter</v>
          </cell>
        </row>
        <row r="120">
          <cell r="A120" t="str">
            <v>PF05B000302</v>
          </cell>
          <cell r="B120" t="str">
            <v>ROND Ø203B ARCONIC - LONGUEUR COURANTE</v>
          </cell>
          <cell r="E120" t="str">
            <v>UkadPF001</v>
          </cell>
          <cell r="L120" t="str">
            <v>Conbid Arc</v>
          </cell>
          <cell r="Q120" t="str">
            <v>Airbus Billette- Arc-</v>
          </cell>
          <cell r="R120" t="str">
            <v>Airbus Billettes</v>
          </cell>
          <cell r="S120" t="str">
            <v>Airbus Billette- Arc</v>
          </cell>
          <cell r="T120" t="str">
            <v>lgc</v>
          </cell>
          <cell r="U120" t="str">
            <v>A compléter</v>
          </cell>
        </row>
        <row r="121">
          <cell r="A121" t="str">
            <v>PF05B000400</v>
          </cell>
          <cell r="B121" t="str">
            <v>ROND Ø330 BÉTA SHADE 1 PAMIERS</v>
          </cell>
          <cell r="D121" t="str">
            <v>UkadPF005</v>
          </cell>
          <cell r="E121" t="str">
            <v>UkadPF005</v>
          </cell>
          <cell r="F121" t="str">
            <v xml:space="preserve">THELF + Redressage colly </v>
          </cell>
          <cell r="L121" t="str">
            <v>Conbid Pam.</v>
          </cell>
          <cell r="M121" t="str">
            <v>R330 Pam.</v>
          </cell>
          <cell r="N121" t="str">
            <v>UKAD -09j</v>
          </cell>
          <cell r="O121" t="str">
            <v>oui</v>
          </cell>
          <cell r="P121" t="str">
            <v>BR &gt;300</v>
          </cell>
          <cell r="Q121" t="str">
            <v>Airbus Billette-Pam.-BR &gt;300</v>
          </cell>
          <cell r="R121" t="str">
            <v>Airbus Billettes</v>
          </cell>
          <cell r="S121" t="str">
            <v>Airbus Billette-Pam.</v>
          </cell>
          <cell r="T121" t="str">
            <v>lgc</v>
          </cell>
          <cell r="U121" t="str">
            <v>A compléter</v>
          </cell>
        </row>
        <row r="122">
          <cell r="A122" t="str">
            <v>PF05B100001</v>
          </cell>
          <cell r="B122" t="str">
            <v>ROND Ø180 SMX BETA PAMIERS - LGT ECOTI</v>
          </cell>
          <cell r="D122" t="str">
            <v>UkadPF002</v>
          </cell>
          <cell r="E122" t="str">
            <v>UkadPF002</v>
          </cell>
          <cell r="F122" t="str">
            <v xml:space="preserve">SMX + TTL + redressage 400 t </v>
          </cell>
          <cell r="G122">
            <v>4</v>
          </cell>
          <cell r="L122" t="str">
            <v>DF Spirit lingot EcoTi (70/30)</v>
          </cell>
          <cell r="M122" t="str">
            <v>R180 B SMX Pam. Ecoti</v>
          </cell>
          <cell r="N122" t="str">
            <v/>
          </cell>
          <cell r="O122" t="str">
            <v>oui</v>
          </cell>
          <cell r="P122" t="str">
            <v>BR 180-220</v>
          </cell>
          <cell r="Q122" t="str">
            <v>DF Spirit lingot EcoTi (70/30)</v>
          </cell>
          <cell r="R122" t="str">
            <v>DF Spirit</v>
          </cell>
          <cell r="S122" t="str">
            <v>DF Spirit lingot EcoTi (70/30)</v>
          </cell>
          <cell r="T122" t="str">
            <v>lgc</v>
          </cell>
          <cell r="U122" t="str">
            <v>A compléter</v>
          </cell>
        </row>
        <row r="123">
          <cell r="A123" t="str">
            <v>PF05F000010</v>
          </cell>
          <cell r="B123" t="str">
            <v>RCS 9" DYNAMET</v>
          </cell>
          <cell r="D123" t="str">
            <v>UkadPF008</v>
          </cell>
          <cell r="E123" t="str">
            <v>UkadPF008</v>
          </cell>
          <cell r="K123"/>
          <cell r="L123" t="str">
            <v>Fasteners</v>
          </cell>
          <cell r="M123" t="str">
            <v>Blooms</v>
          </cell>
          <cell r="N123" t="str">
            <v>Blooms</v>
          </cell>
          <cell r="O123" t="str">
            <v>non</v>
          </cell>
          <cell r="P123" t="str">
            <v>BP Presse</v>
          </cell>
          <cell r="Q123" t="str">
            <v>Airbus Fasteners</v>
          </cell>
          <cell r="R123" t="str">
            <v>Airbus Fasteners</v>
          </cell>
          <cell r="S123" t="str">
            <v>Airbus Fasteners</v>
          </cell>
          <cell r="T123" t="str">
            <v>lgc</v>
          </cell>
          <cell r="U123" t="str">
            <v>A compléter</v>
          </cell>
        </row>
        <row r="124">
          <cell r="A124" t="str">
            <v>PF05F000012</v>
          </cell>
          <cell r="B124" t="str">
            <v>RCS 9" DYNAMET LAMINÉ-GRENAILLÉ</v>
          </cell>
          <cell r="C124" t="str">
            <v>LI05F000001</v>
          </cell>
          <cell r="D124" t="str">
            <v>UkadPF008</v>
          </cell>
          <cell r="E124" t="str">
            <v>UkadPF008</v>
          </cell>
          <cell r="F124" t="str">
            <v>Blooms</v>
          </cell>
          <cell r="G124">
            <v>2</v>
          </cell>
          <cell r="I124">
            <v>6000</v>
          </cell>
          <cell r="K124">
            <v>1.0666666666666667</v>
          </cell>
          <cell r="L124" t="str">
            <v>Fasteners</v>
          </cell>
          <cell r="M124" t="str">
            <v>Blooms</v>
          </cell>
          <cell r="N124" t="str">
            <v>Blooms</v>
          </cell>
          <cell r="O124" t="str">
            <v>non</v>
          </cell>
          <cell r="P124" t="str">
            <v>BP Presse</v>
          </cell>
          <cell r="Q124" t="str">
            <v>Airbus Fasteners</v>
          </cell>
          <cell r="R124" t="str">
            <v>Airbus Fasteners</v>
          </cell>
          <cell r="S124" t="str">
            <v>Airbus Fasteners</v>
          </cell>
          <cell r="T124" t="str">
            <v>lgc</v>
          </cell>
          <cell r="U124" t="str">
            <v>A compléter</v>
          </cell>
        </row>
        <row r="125">
          <cell r="A125" t="str">
            <v>PF05F000020</v>
          </cell>
          <cell r="B125" t="str">
            <v>RCS 9" X 9"  PERRYMAN</v>
          </cell>
          <cell r="C125" t="str">
            <v>?</v>
          </cell>
          <cell r="D125" t="str">
            <v>UkadPF008</v>
          </cell>
          <cell r="E125" t="str">
            <v>UkadPF008</v>
          </cell>
          <cell r="K125"/>
          <cell r="L125" t="str">
            <v>Fasteners</v>
          </cell>
          <cell r="M125" t="str">
            <v>Blooms</v>
          </cell>
          <cell r="N125" t="str">
            <v>Blooms</v>
          </cell>
          <cell r="O125" t="str">
            <v>non</v>
          </cell>
          <cell r="P125" t="str">
            <v>BP Presse</v>
          </cell>
          <cell r="Q125" t="str">
            <v>Airbus Fasteners</v>
          </cell>
          <cell r="R125" t="str">
            <v>Airbus Fasteners</v>
          </cell>
          <cell r="S125" t="str">
            <v>Airbus Fasteners</v>
          </cell>
          <cell r="T125" t="str">
            <v>lgc</v>
          </cell>
          <cell r="U125" t="str">
            <v>A compléter</v>
          </cell>
        </row>
        <row r="126">
          <cell r="A126" t="str">
            <v>PF05PA00001</v>
          </cell>
          <cell r="B126" t="str">
            <v>ROND Ø330 POUR PAMIERS - DZ = 1.5 MM</v>
          </cell>
          <cell r="C126" t="str">
            <v>LI05S000001</v>
          </cell>
          <cell r="D126" t="str">
            <v>UkadPF005</v>
          </cell>
          <cell r="E126" t="str">
            <v>UkadPF005</v>
          </cell>
          <cell r="F126" t="str">
            <v xml:space="preserve">THELF + Redressage colly </v>
          </cell>
          <cell r="G126">
            <v>3</v>
          </cell>
          <cell r="I126">
            <v>5000</v>
          </cell>
          <cell r="J126">
            <v>3</v>
          </cell>
          <cell r="K126">
            <v>1.28</v>
          </cell>
          <cell r="L126" t="str">
            <v>Conbid Pam.</v>
          </cell>
          <cell r="M126" t="str">
            <v>R330 Pam.</v>
          </cell>
          <cell r="N126" t="str">
            <v>UKAD -09j</v>
          </cell>
          <cell r="O126" t="str">
            <v>non</v>
          </cell>
          <cell r="P126" t="str">
            <v>BR &gt;300</v>
          </cell>
          <cell r="Q126" t="str">
            <v>Airbus Billette-Pam.-BR &gt;300</v>
          </cell>
          <cell r="R126" t="str">
            <v>Airbus Billettes</v>
          </cell>
          <cell r="S126" t="str">
            <v>Airbus Billette-Pam.</v>
          </cell>
        </row>
        <row r="127">
          <cell r="A127" t="str">
            <v>PF05PL00001</v>
          </cell>
          <cell r="B127" t="str">
            <v>ROND Ø223 PLYMOUTH</v>
          </cell>
          <cell r="D127" t="str">
            <v>UkadPF001</v>
          </cell>
          <cell r="E127" t="str">
            <v>UkadPF001</v>
          </cell>
          <cell r="F127" t="str">
            <v xml:space="preserve">SMX + TTL + redressage 400 t </v>
          </cell>
          <cell r="G127">
            <v>3</v>
          </cell>
          <cell r="I127">
            <v>5500</v>
          </cell>
          <cell r="K127">
            <v>1.1636363636363636</v>
          </cell>
          <cell r="L127" t="str">
            <v>Conbid Ply.</v>
          </cell>
          <cell r="M127" t="str">
            <v>R223 Ply.</v>
          </cell>
          <cell r="N127" t="str">
            <v>PF SMX 1p-14j</v>
          </cell>
          <cell r="O127" t="str">
            <v>oui</v>
          </cell>
          <cell r="P127" t="str">
            <v>BR 220-300</v>
          </cell>
          <cell r="Q127" t="str">
            <v>Airbus Billette-Ply.-BR 220-300</v>
          </cell>
          <cell r="R127" t="str">
            <v>Airbus Billettes</v>
          </cell>
          <cell r="S127" t="str">
            <v>Airbus Billette-Ply.</v>
          </cell>
          <cell r="T127" t="str">
            <v>lgc</v>
          </cell>
          <cell r="U127" t="str">
            <v>A compléter</v>
          </cell>
        </row>
        <row r="128">
          <cell r="A128" t="str">
            <v>PF05PL00002</v>
          </cell>
          <cell r="B128" t="str">
            <v>ROND Ø200 PLYMOUTH</v>
          </cell>
          <cell r="D128" t="str">
            <v>UkadPF001</v>
          </cell>
          <cell r="E128" t="str">
            <v>UkadPF001</v>
          </cell>
          <cell r="F128" t="str">
            <v xml:space="preserve">SMX + TTL + redressage 400 t </v>
          </cell>
          <cell r="G128">
            <v>3</v>
          </cell>
          <cell r="I128">
            <v>5500</v>
          </cell>
          <cell r="K128">
            <v>1.1636363636363636</v>
          </cell>
          <cell r="L128" t="str">
            <v>Conbid Ply.</v>
          </cell>
          <cell r="M128" t="str">
            <v>R200 Ply.</v>
          </cell>
          <cell r="N128" t="str">
            <v>PF SMX 1p-14j</v>
          </cell>
          <cell r="O128" t="str">
            <v>oui</v>
          </cell>
          <cell r="P128" t="str">
            <v>BR 180-220</v>
          </cell>
          <cell r="Q128" t="str">
            <v>Airbus Billette-Ply.-BR 180-220</v>
          </cell>
          <cell r="R128" t="str">
            <v>Airbus Billettes</v>
          </cell>
          <cell r="S128" t="str">
            <v>Airbus Billette-Ply.</v>
          </cell>
          <cell r="T128" t="str">
            <v>lgc</v>
          </cell>
          <cell r="U128" t="str">
            <v>A compléter</v>
          </cell>
        </row>
        <row r="129">
          <cell r="A129" t="str">
            <v>PF05PL00003</v>
          </cell>
          <cell r="B129" t="str">
            <v>ROND Ø180 PLYMOUTH</v>
          </cell>
          <cell r="D129" t="str">
            <v>UkadPF001</v>
          </cell>
          <cell r="E129" t="str">
            <v>UkadPF001</v>
          </cell>
          <cell r="F129" t="str">
            <v xml:space="preserve">SMX + TTL + redressage 400 t </v>
          </cell>
          <cell r="G129">
            <v>3</v>
          </cell>
          <cell r="I129">
            <v>5500</v>
          </cell>
          <cell r="K129">
            <v>1.1636363636363636</v>
          </cell>
          <cell r="L129" t="str">
            <v>Conbid Ply.</v>
          </cell>
          <cell r="Q129" t="str">
            <v>Airbus Billette-Ply.-</v>
          </cell>
          <cell r="R129" t="str">
            <v>Airbus Billettes</v>
          </cell>
          <cell r="S129" t="str">
            <v>Airbus Billette-Ply.</v>
          </cell>
          <cell r="T129" t="str">
            <v>lgc</v>
          </cell>
          <cell r="U129" t="str">
            <v>A compléter</v>
          </cell>
        </row>
        <row r="130">
          <cell r="A130" t="str">
            <v>PF05PL00004</v>
          </cell>
          <cell r="B130" t="str">
            <v>ROND Ø209.5  PLYMOUTH</v>
          </cell>
          <cell r="D130" t="str">
            <v>UkadPF001</v>
          </cell>
          <cell r="E130" t="str">
            <v>UkadPF001</v>
          </cell>
          <cell r="F130" t="str">
            <v xml:space="preserve">SMX + TTL + redressage 400 t </v>
          </cell>
          <cell r="G130">
            <v>3</v>
          </cell>
          <cell r="I130">
            <v>5500</v>
          </cell>
          <cell r="K130">
            <v>1.1636363636363636</v>
          </cell>
          <cell r="L130" t="str">
            <v>Conbid Ply.</v>
          </cell>
          <cell r="M130" t="str">
            <v>R209 Ply.</v>
          </cell>
          <cell r="N130" t="str">
            <v>PF SMX 1p-14j</v>
          </cell>
          <cell r="O130" t="str">
            <v>oui</v>
          </cell>
          <cell r="P130" t="str">
            <v>BR 180-220</v>
          </cell>
          <cell r="Q130" t="str">
            <v>Airbus Billette-Ply.-BR 180-220</v>
          </cell>
          <cell r="R130" t="str">
            <v>Airbus Billettes</v>
          </cell>
          <cell r="S130" t="str">
            <v>Airbus Billette-Ply.</v>
          </cell>
          <cell r="T130" t="str">
            <v>lgc</v>
          </cell>
          <cell r="U130" t="str">
            <v>A compléter</v>
          </cell>
        </row>
        <row r="131">
          <cell r="A131" t="str">
            <v>PF05PL00005</v>
          </cell>
          <cell r="B131" t="str">
            <v>ROND Ø381.7  PLYMOUTH</v>
          </cell>
          <cell r="E131" t="str">
            <v>UkadPF007</v>
          </cell>
          <cell r="L131" t="str">
            <v>Plymouth Hors Airbus, UAC, CEFIVAL</v>
          </cell>
          <cell r="M131" t="str">
            <v>R382 Ply.</v>
          </cell>
          <cell r="N131" t="str">
            <v/>
          </cell>
          <cell r="O131" t="str">
            <v>non</v>
          </cell>
          <cell r="P131" t="str">
            <v>BR &gt;300</v>
          </cell>
          <cell r="Q131" t="str">
            <v>Plymouth Hors Airbus, UAC, CEFIVAL</v>
          </cell>
          <cell r="R131" t="str">
            <v>Plymouth Hors Airbus, UAC, CEFIVAL</v>
          </cell>
          <cell r="S131" t="str">
            <v>Plymouth Hors Airbus, UAC, CEFIVAL</v>
          </cell>
        </row>
        <row r="132">
          <cell r="A132" t="str">
            <v>PF05PL00006</v>
          </cell>
          <cell r="B132" t="str">
            <v>ROND Ø391.7  POUR PLYMOUTH</v>
          </cell>
          <cell r="C132"/>
          <cell r="E132" t="str">
            <v>UkadPF007</v>
          </cell>
          <cell r="F132"/>
          <cell r="G132"/>
          <cell r="H132"/>
          <cell r="I132"/>
          <cell r="J132"/>
          <cell r="K132"/>
          <cell r="L132" t="str">
            <v>Plymouth Hors Airbus, UAC, CEFIVAL</v>
          </cell>
          <cell r="M132"/>
          <cell r="N132"/>
          <cell r="O132"/>
          <cell r="P132"/>
          <cell r="Q132" t="str">
            <v>Plymouth Hors Airbus, UAC, CEFIVAL</v>
          </cell>
          <cell r="R132" t="str">
            <v>Plymouth Hors Airbus, UAC, CEFIVAL</v>
          </cell>
          <cell r="S132" t="str">
            <v>Plymouth Hors Airbus, UAC, CEFIVAL</v>
          </cell>
          <cell r="T132" t="str">
            <v>lgc</v>
          </cell>
          <cell r="U132" t="str">
            <v>A compléter</v>
          </cell>
        </row>
        <row r="133">
          <cell r="A133" t="str">
            <v>PF05PL0001</v>
          </cell>
          <cell r="B133" t="str">
            <v>222,25 Plymouth</v>
          </cell>
          <cell r="D133" t="str">
            <v>UkadPF001</v>
          </cell>
          <cell r="E133" t="str">
            <v>UkadPF001</v>
          </cell>
          <cell r="F133" t="str">
            <v xml:space="preserve">SMX + TTL + redressage 400 t </v>
          </cell>
          <cell r="G133">
            <v>3</v>
          </cell>
          <cell r="I133">
            <v>5500</v>
          </cell>
          <cell r="K133">
            <v>1.1636363636363636</v>
          </cell>
          <cell r="L133" t="str">
            <v>Conbid Ply.</v>
          </cell>
          <cell r="M133" t="str">
            <v>R223 Ply.</v>
          </cell>
          <cell r="N133" t="str">
            <v>PF SMX 1p-14j</v>
          </cell>
          <cell r="O133" t="str">
            <v>non</v>
          </cell>
          <cell r="P133" t="str">
            <v>BR 220-300</v>
          </cell>
          <cell r="Q133" t="str">
            <v>Airbus Billette-Ply.-BR 220-300</v>
          </cell>
          <cell r="R133" t="str">
            <v>Airbus Billettes</v>
          </cell>
          <cell r="S133" t="str">
            <v>Airbus Billette-Ply.</v>
          </cell>
        </row>
        <row r="134">
          <cell r="A134" t="str">
            <v>PF05PL0002</v>
          </cell>
          <cell r="B134" t="str">
            <v>200,03 Plymouth</v>
          </cell>
          <cell r="D134" t="str">
            <v>UkadPF001</v>
          </cell>
          <cell r="E134" t="str">
            <v>UkadPF001</v>
          </cell>
          <cell r="F134" t="str">
            <v xml:space="preserve">SMX + TTL + redressage 400 t </v>
          </cell>
          <cell r="G134">
            <v>3</v>
          </cell>
          <cell r="I134">
            <v>5500</v>
          </cell>
          <cell r="K134">
            <v>1.1636363636363636</v>
          </cell>
          <cell r="L134" t="str">
            <v>Conbid Ply.</v>
          </cell>
          <cell r="M134" t="str">
            <v>R200 Ply.</v>
          </cell>
          <cell r="N134" t="str">
            <v>PF SMX 1p-14j</v>
          </cell>
          <cell r="O134" t="str">
            <v>non</v>
          </cell>
          <cell r="P134" t="str">
            <v>BR 180-220</v>
          </cell>
          <cell r="Q134" t="str">
            <v>Airbus Billette-Ply.-BR 180-220</v>
          </cell>
          <cell r="R134" t="str">
            <v>Airbus Billettes</v>
          </cell>
          <cell r="S134" t="str">
            <v>Airbus Billette-Ply.</v>
          </cell>
        </row>
        <row r="135">
          <cell r="A135" t="str">
            <v>PF05PL0004</v>
          </cell>
          <cell r="B135" t="str">
            <v>209,55 Plymouth</v>
          </cell>
          <cell r="D135" t="str">
            <v>UkadPF001</v>
          </cell>
          <cell r="E135" t="str">
            <v>UkadPF001</v>
          </cell>
          <cell r="F135" t="str">
            <v xml:space="preserve">SMX + TTL + redressage 400 t </v>
          </cell>
          <cell r="G135">
            <v>3</v>
          </cell>
          <cell r="I135">
            <v>5500</v>
          </cell>
          <cell r="K135">
            <v>1.1636363636363636</v>
          </cell>
          <cell r="L135" t="str">
            <v>Conbid Ply.</v>
          </cell>
          <cell r="M135" t="str">
            <v>R209 Ply.</v>
          </cell>
          <cell r="N135" t="str">
            <v>PF SMX 1p-14j</v>
          </cell>
          <cell r="O135" t="str">
            <v>non</v>
          </cell>
          <cell r="P135" t="str">
            <v>BR 180-220</v>
          </cell>
          <cell r="Q135" t="str">
            <v>Airbus Billette-Ply.-BR 180-220</v>
          </cell>
          <cell r="R135" t="str">
            <v>Airbus Billettes</v>
          </cell>
          <cell r="S135" t="str">
            <v>Airbus Billette-Ply.</v>
          </cell>
        </row>
        <row r="136">
          <cell r="A136" t="str">
            <v>PF05S000001</v>
          </cell>
          <cell r="B136" t="str">
            <v>ROND Ø330 POUR PAMIERS</v>
          </cell>
          <cell r="C136" t="str">
            <v>LI05S000001</v>
          </cell>
          <cell r="D136" t="str">
            <v>UkadPF005</v>
          </cell>
          <cell r="E136" t="str">
            <v>UkadPF005</v>
          </cell>
          <cell r="F136" t="str">
            <v xml:space="preserve">THELF + Redressage colly </v>
          </cell>
          <cell r="G136">
            <v>3</v>
          </cell>
          <cell r="I136">
            <v>5500</v>
          </cell>
          <cell r="J136">
            <v>3</v>
          </cell>
          <cell r="K136">
            <v>1.1636363636363636</v>
          </cell>
          <cell r="L136" t="str">
            <v>Conbid Pam.</v>
          </cell>
          <cell r="M136" t="str">
            <v>R330 Pam.</v>
          </cell>
          <cell r="N136" t="str">
            <v>UKAD -09j</v>
          </cell>
          <cell r="O136" t="str">
            <v>oui</v>
          </cell>
          <cell r="P136" t="str">
            <v>BR &gt;300</v>
          </cell>
          <cell r="Q136" t="str">
            <v>Airbus Billette-Pam.-BR &gt;300</v>
          </cell>
          <cell r="R136" t="str">
            <v>Airbus Billettes</v>
          </cell>
          <cell r="S136" t="str">
            <v>Airbus Billette-Pam.</v>
          </cell>
          <cell r="T136" t="str">
            <v>lgc</v>
          </cell>
          <cell r="U136" t="str">
            <v>A compléter</v>
          </cell>
        </row>
        <row r="137">
          <cell r="A137" t="str">
            <v>PF05S000002</v>
          </cell>
          <cell r="B137" t="str">
            <v>ROND Ø280 POUR PAMIERS</v>
          </cell>
          <cell r="C137" t="str">
            <v>LI05S000001</v>
          </cell>
          <cell r="D137" t="str">
            <v>UkadPF004</v>
          </cell>
          <cell r="E137" t="str">
            <v>UkadPF004</v>
          </cell>
          <cell r="F137" t="str">
            <v xml:space="preserve">THELF + Redressage colly </v>
          </cell>
          <cell r="G137">
            <v>3</v>
          </cell>
          <cell r="I137">
            <v>5500</v>
          </cell>
          <cell r="J137">
            <v>4</v>
          </cell>
          <cell r="K137">
            <v>1.1636363636363636</v>
          </cell>
          <cell r="L137" t="str">
            <v>Conbid Pam.</v>
          </cell>
          <cell r="M137" t="str">
            <v>R280 Pam.</v>
          </cell>
          <cell r="N137" t="str">
            <v>UKAD EF-09j</v>
          </cell>
          <cell r="O137" t="str">
            <v>oui</v>
          </cell>
          <cell r="P137" t="str">
            <v>BR 220-300</v>
          </cell>
          <cell r="Q137" t="str">
            <v>Airbus Billette-Pam.-BR 220-300</v>
          </cell>
          <cell r="R137" t="str">
            <v>Airbus Billettes</v>
          </cell>
          <cell r="S137" t="str">
            <v>Airbus Billette-Pam.</v>
          </cell>
          <cell r="T137" t="str">
            <v>lgc</v>
          </cell>
          <cell r="U137" t="str">
            <v>A compléter</v>
          </cell>
        </row>
        <row r="138">
          <cell r="A138" t="str">
            <v>PF05S000003</v>
          </cell>
          <cell r="B138" t="str">
            <v>ROND Ø240 PAMIERS - LG CRTE</v>
          </cell>
          <cell r="C138" t="str">
            <v>LI05S000001</v>
          </cell>
          <cell r="D138" t="str">
            <v>UkadPF004</v>
          </cell>
          <cell r="E138" t="str">
            <v>UkadPF004</v>
          </cell>
          <cell r="F138" t="str">
            <v xml:space="preserve">TTL + Redressage 400 t </v>
          </cell>
          <cell r="G138">
            <v>3</v>
          </cell>
          <cell r="I138">
            <v>5500</v>
          </cell>
          <cell r="J138">
            <v>6</v>
          </cell>
          <cell r="K138">
            <v>1.1636363636363636</v>
          </cell>
          <cell r="L138" t="str">
            <v>Conbid Pam.</v>
          </cell>
          <cell r="M138" t="str">
            <v>R240 Pam.</v>
          </cell>
          <cell r="N138" t="str">
            <v>UKAD -09j</v>
          </cell>
          <cell r="O138" t="str">
            <v>oui</v>
          </cell>
          <cell r="P138" t="str">
            <v>BR 220-300</v>
          </cell>
          <cell r="Q138" t="str">
            <v>Airbus Billette-Pam.-BR 220-300</v>
          </cell>
          <cell r="R138" t="str">
            <v>Airbus Billettes</v>
          </cell>
          <cell r="S138" t="str">
            <v>Airbus Billette-Pam.</v>
          </cell>
          <cell r="T138" t="str">
            <v>lgc</v>
          </cell>
          <cell r="U138" t="str">
            <v>A compléter</v>
          </cell>
        </row>
        <row r="139">
          <cell r="A139" t="str">
            <v>PF05S000004</v>
          </cell>
          <cell r="B139" t="str">
            <v>ROND Ø220 POUR PAMIERS</v>
          </cell>
          <cell r="C139" t="str">
            <v>LI05S000001</v>
          </cell>
          <cell r="D139" t="str">
            <v>UkadPF003</v>
          </cell>
          <cell r="E139" t="str">
            <v>UkadPF003</v>
          </cell>
          <cell r="F139" t="str">
            <v xml:space="preserve">TTL + Redressage 400 t </v>
          </cell>
          <cell r="G139">
            <v>3</v>
          </cell>
          <cell r="I139">
            <v>5500</v>
          </cell>
          <cell r="J139">
            <v>9</v>
          </cell>
          <cell r="K139">
            <v>1.1636363636363636</v>
          </cell>
          <cell r="L139" t="str">
            <v>Conbid Pam.</v>
          </cell>
          <cell r="M139" t="str">
            <v>R220 Pam.</v>
          </cell>
          <cell r="N139" t="str">
            <v>UKAD -09j</v>
          </cell>
          <cell r="O139" t="str">
            <v>oui</v>
          </cell>
          <cell r="P139" t="str">
            <v>BR 180-220</v>
          </cell>
          <cell r="Q139" t="str">
            <v>Airbus Billette-Pam.-BR 180-220</v>
          </cell>
          <cell r="R139" t="str">
            <v>Airbus Billettes</v>
          </cell>
          <cell r="S139" t="str">
            <v>Airbus Billette-Pam.</v>
          </cell>
          <cell r="T139" t="str">
            <v>lgc</v>
          </cell>
          <cell r="U139" t="str">
            <v>A compléter</v>
          </cell>
        </row>
        <row r="140">
          <cell r="A140" t="str">
            <v>PF05S000005</v>
          </cell>
          <cell r="B140" t="str">
            <v>ROND Ø200 PAMIERS</v>
          </cell>
          <cell r="C140" t="str">
            <v>LI05S000001</v>
          </cell>
          <cell r="D140" t="str">
            <v>UkadPF003</v>
          </cell>
          <cell r="E140" t="str">
            <v>UkadPF003</v>
          </cell>
          <cell r="F140" t="str">
            <v xml:space="preserve">TTL + Redressage 400 t </v>
          </cell>
          <cell r="G140">
            <v>3</v>
          </cell>
          <cell r="I140">
            <v>5500</v>
          </cell>
          <cell r="J140">
            <v>9</v>
          </cell>
          <cell r="K140">
            <v>1.1636363636363636</v>
          </cell>
          <cell r="L140" t="str">
            <v>Conbid Pam.</v>
          </cell>
          <cell r="M140" t="str">
            <v>R200 Pam.</v>
          </cell>
          <cell r="N140" t="str">
            <v>UKAD -09j</v>
          </cell>
          <cell r="O140" t="str">
            <v>oui</v>
          </cell>
          <cell r="P140" t="str">
            <v>BR 180-220</v>
          </cell>
          <cell r="Q140" t="str">
            <v>Airbus Billette-Pam.-BR 180-220</v>
          </cell>
          <cell r="R140" t="str">
            <v>Airbus Billettes</v>
          </cell>
          <cell r="S140" t="str">
            <v>Airbus Billette-Pam.</v>
          </cell>
          <cell r="T140" t="str">
            <v>lgc</v>
          </cell>
          <cell r="U140" t="str">
            <v>A compléter</v>
          </cell>
        </row>
        <row r="141">
          <cell r="A141" t="str">
            <v>PF05S000006</v>
          </cell>
          <cell r="B141" t="str">
            <v>ROND Ø180 POUR PAMIERS</v>
          </cell>
          <cell r="C141" t="str">
            <v>LI05S000001</v>
          </cell>
          <cell r="D141" t="str">
            <v>UkadPF003</v>
          </cell>
          <cell r="E141" t="str">
            <v>UkadPF003</v>
          </cell>
          <cell r="F141" t="str">
            <v xml:space="preserve">SMX + TTL + redressage 400 t </v>
          </cell>
          <cell r="G141">
            <v>3</v>
          </cell>
          <cell r="I141">
            <v>5500</v>
          </cell>
          <cell r="J141">
            <v>9</v>
          </cell>
          <cell r="K141">
            <v>1.1636363636363636</v>
          </cell>
          <cell r="L141" t="str">
            <v>Conbid Pam.</v>
          </cell>
          <cell r="M141" t="str">
            <v>R180 Pam.</v>
          </cell>
          <cell r="N141" t="str">
            <v>UKAD -09j</v>
          </cell>
          <cell r="O141" t="str">
            <v>oui</v>
          </cell>
          <cell r="P141" t="str">
            <v>BR 180-220</v>
          </cell>
          <cell r="Q141" t="str">
            <v>Airbus Billette-Pam.-BR 180-220</v>
          </cell>
          <cell r="R141" t="str">
            <v>Airbus Billettes</v>
          </cell>
          <cell r="S141" t="str">
            <v>Airbus Billette-Pam.</v>
          </cell>
          <cell r="T141" t="str">
            <v>lgc</v>
          </cell>
          <cell r="U141" t="str">
            <v>A compléter</v>
          </cell>
        </row>
        <row r="142">
          <cell r="A142" t="str">
            <v>PF05S000007</v>
          </cell>
          <cell r="B142" t="str">
            <v>ROND Ø160 POUR PAMIERS</v>
          </cell>
          <cell r="C142" t="str">
            <v>LI05S000001</v>
          </cell>
          <cell r="D142" t="str">
            <v>UkadPF001</v>
          </cell>
          <cell r="E142" t="str">
            <v>UkadPF001</v>
          </cell>
          <cell r="F142" t="str">
            <v xml:space="preserve">SMX + TTL + redressage 400 t </v>
          </cell>
          <cell r="G142">
            <v>3</v>
          </cell>
          <cell r="I142">
            <v>5500</v>
          </cell>
          <cell r="K142">
            <v>1.1636363636363636</v>
          </cell>
          <cell r="L142" t="str">
            <v>Autre Pam.</v>
          </cell>
          <cell r="M142" t="str">
            <v>R160 Pam.</v>
          </cell>
          <cell r="N142" t="str">
            <v>SMX 1p</v>
          </cell>
          <cell r="O142" t="str">
            <v>non</v>
          </cell>
          <cell r="P142" t="str">
            <v>BR 150-180</v>
          </cell>
          <cell r="Q142" t="str">
            <v>nok</v>
          </cell>
          <cell r="R142" t="str">
            <v>nok</v>
          </cell>
          <cell r="S142" t="str">
            <v>nok</v>
          </cell>
        </row>
        <row r="143">
          <cell r="A143" t="str">
            <v>PF05S000008</v>
          </cell>
          <cell r="B143" t="str">
            <v>ROND Ø150 PAMIERS - MULTIPLES</v>
          </cell>
          <cell r="C143" t="str">
            <v>LI05S000001</v>
          </cell>
          <cell r="D143" t="str">
            <v>UkadPF001MAL</v>
          </cell>
          <cell r="E143" t="str">
            <v>UkadPF001</v>
          </cell>
          <cell r="F143" t="str">
            <v xml:space="preserve">SMX + TTL + redressage 400 t </v>
          </cell>
          <cell r="G143">
            <v>3</v>
          </cell>
          <cell r="H143"/>
          <cell r="I143">
            <v>5000</v>
          </cell>
          <cell r="J143"/>
          <cell r="K143">
            <v>1.28</v>
          </cell>
          <cell r="L143" t="str">
            <v>Autre Pam.</v>
          </cell>
          <cell r="M143" t="str">
            <v>R150 Pam.</v>
          </cell>
          <cell r="N143" t="str">
            <v>SMX 1p</v>
          </cell>
          <cell r="O143" t="str">
            <v>non</v>
          </cell>
          <cell r="P143" t="str">
            <v>BR 150-180</v>
          </cell>
          <cell r="Q143" t="str">
            <v>nok</v>
          </cell>
          <cell r="R143" t="str">
            <v>nok</v>
          </cell>
          <cell r="S143" t="str">
            <v>nok</v>
          </cell>
          <cell r="T143"/>
          <cell r="U143"/>
        </row>
        <row r="144">
          <cell r="A144" t="str">
            <v>PF05S000009</v>
          </cell>
          <cell r="B144" t="str">
            <v>ROND Ø125 POUR PAMIERS</v>
          </cell>
          <cell r="C144" t="str">
            <v>LI05S000001</v>
          </cell>
          <cell r="D144" t="str">
            <v>UkadPF001</v>
          </cell>
          <cell r="E144" t="str">
            <v>UkadPF001</v>
          </cell>
          <cell r="F144" t="str">
            <v xml:space="preserve">ébauch SMX + forgeage SMX + TTL + redressage 400 t </v>
          </cell>
          <cell r="G144">
            <v>3</v>
          </cell>
          <cell r="H144"/>
          <cell r="I144">
            <v>5500</v>
          </cell>
          <cell r="J144"/>
          <cell r="K144">
            <v>1.1636363636363636</v>
          </cell>
          <cell r="L144" t="str">
            <v>Conbid Pam.</v>
          </cell>
          <cell r="M144" t="str">
            <v>R125 Pam.</v>
          </cell>
          <cell r="N144" t="str">
            <v>SMX 2p-09j</v>
          </cell>
          <cell r="O144" t="str">
            <v>oui</v>
          </cell>
          <cell r="P144" t="str">
            <v>BR &lt;150</v>
          </cell>
          <cell r="Q144" t="str">
            <v>Airbus Billette-Pam.-BR &lt;150</v>
          </cell>
          <cell r="R144" t="str">
            <v>Airbus Billettes</v>
          </cell>
          <cell r="S144" t="str">
            <v>Airbus Billette-Pam.</v>
          </cell>
          <cell r="T144" t="str">
            <v>lgc</v>
          </cell>
          <cell r="U144" t="str">
            <v>A compléter</v>
          </cell>
        </row>
        <row r="145">
          <cell r="A145" t="str">
            <v>PF05S000022</v>
          </cell>
          <cell r="B145" t="str">
            <v>PLAT 650X305 POUR PAMIERS</v>
          </cell>
          <cell r="C145" t="str">
            <v>LI05S000001</v>
          </cell>
          <cell r="D145" t="str">
            <v>UkadPF009</v>
          </cell>
          <cell r="E145" t="str">
            <v>UkadPF009</v>
          </cell>
          <cell r="F145" t="str">
            <v>NA</v>
          </cell>
          <cell r="G145" t="str">
            <v>NA</v>
          </cell>
          <cell r="H145"/>
          <cell r="I145">
            <v>5500</v>
          </cell>
          <cell r="J145"/>
          <cell r="K145">
            <v>1.1636363636363636</v>
          </cell>
          <cell r="L145" t="str">
            <v>Conbid Pam.</v>
          </cell>
          <cell r="M145" t="str">
            <v>Plat Pam.</v>
          </cell>
          <cell r="N145" t="str">
            <v>Plat Pam-14j</v>
          </cell>
          <cell r="O145" t="str">
            <v>non</v>
          </cell>
          <cell r="P145" t="str">
            <v>BP Presse</v>
          </cell>
          <cell r="Q145" t="str">
            <v>Airbus Billette-Pam.-BP Presse</v>
          </cell>
          <cell r="R145" t="str">
            <v>Airbus Billettes</v>
          </cell>
          <cell r="S145" t="str">
            <v>Airbus Billette-Pam.</v>
          </cell>
          <cell r="T145" t="str">
            <v>lgc</v>
          </cell>
          <cell r="U145" t="str">
            <v>A compléter</v>
          </cell>
        </row>
        <row r="146">
          <cell r="A146" t="str">
            <v>PF05S000028</v>
          </cell>
          <cell r="B146" t="str">
            <v>ROND Ø180 SMX BETA PAMIERS</v>
          </cell>
          <cell r="C146" t="str">
            <v>LI05S000002</v>
          </cell>
          <cell r="D146" t="str">
            <v>UkadPF002</v>
          </cell>
          <cell r="E146" t="str">
            <v>UkadPF002</v>
          </cell>
          <cell r="F146" t="str">
            <v xml:space="preserve">SMX + TTL + redressage 400 t </v>
          </cell>
          <cell r="G146">
            <v>4</v>
          </cell>
          <cell r="H146"/>
          <cell r="I146">
            <v>5500</v>
          </cell>
          <cell r="J146"/>
          <cell r="K146">
            <v>1.1636363636363636</v>
          </cell>
          <cell r="L146" t="str">
            <v>DF Spirit lingot UKTMP (30/70)</v>
          </cell>
          <cell r="M146" t="str">
            <v>R180 B SMX Pam.</v>
          </cell>
          <cell r="N146" t="str">
            <v>SMX 1p-12j</v>
          </cell>
          <cell r="O146" t="str">
            <v>oui</v>
          </cell>
          <cell r="P146" t="str">
            <v>BR 180-220</v>
          </cell>
          <cell r="Q146" t="str">
            <v>DF Spirit lingot UKTMP (30/70)</v>
          </cell>
          <cell r="R146" t="str">
            <v>DF Spirit</v>
          </cell>
          <cell r="S146" t="str">
            <v>DF Spirit lingot UKTMP (30/70)</v>
          </cell>
          <cell r="T146" t="str">
            <v>lgc</v>
          </cell>
          <cell r="U146" t="str">
            <v>A compléter</v>
          </cell>
        </row>
        <row r="147">
          <cell r="A147" t="str">
            <v>PF05S000029</v>
          </cell>
          <cell r="B147" t="str">
            <v>ROND Ø350 PAMIERS - MULTIPLE 602 KG</v>
          </cell>
          <cell r="C147" t="str">
            <v>LI05S000001</v>
          </cell>
          <cell r="D147" t="str">
            <v>UkadPF005</v>
          </cell>
          <cell r="E147" t="str">
            <v>UkadPF005</v>
          </cell>
          <cell r="F147" t="str">
            <v xml:space="preserve">THELF + Redressage colly </v>
          </cell>
          <cell r="G147">
            <v>3</v>
          </cell>
          <cell r="H147"/>
          <cell r="I147">
            <v>5000</v>
          </cell>
          <cell r="J147">
            <v>3</v>
          </cell>
          <cell r="K147">
            <v>1.28</v>
          </cell>
          <cell r="L147" t="str">
            <v>Autre Pam.</v>
          </cell>
          <cell r="M147" t="str">
            <v>R350 Pam.</v>
          </cell>
          <cell r="N147" t="str">
            <v>UKAD EF</v>
          </cell>
          <cell r="O147" t="str">
            <v>non</v>
          </cell>
          <cell r="P147" t="str">
            <v>BR &gt;300</v>
          </cell>
          <cell r="Q147" t="str">
            <v>nok</v>
          </cell>
          <cell r="R147" t="str">
            <v>nok</v>
          </cell>
          <cell r="S147" t="str">
            <v>nok</v>
          </cell>
          <cell r="T147"/>
          <cell r="U147"/>
        </row>
        <row r="148">
          <cell r="A148" t="str">
            <v>PF05S000030</v>
          </cell>
          <cell r="B148" t="str">
            <v>ROND Ø330 PAMIERS - BOMBARDIER 4 BARRES</v>
          </cell>
          <cell r="C148"/>
          <cell r="D148" t="str">
            <v>UkadPF005</v>
          </cell>
          <cell r="E148" t="str">
            <v>UkadPF005</v>
          </cell>
          <cell r="F148" t="str">
            <v xml:space="preserve">THELF + Redressage colly </v>
          </cell>
          <cell r="G148">
            <v>3</v>
          </cell>
          <cell r="H148"/>
          <cell r="I148">
            <v>5500</v>
          </cell>
          <cell r="J148">
            <v>3</v>
          </cell>
          <cell r="K148">
            <v>1.1636363636363636</v>
          </cell>
          <cell r="L148" t="str">
            <v>MCC Trunnion Global 700 Pamiers</v>
          </cell>
          <cell r="M148" t="str">
            <v>R330 Bomb.</v>
          </cell>
          <cell r="N148" t="str">
            <v>UKAD EF-09j</v>
          </cell>
          <cell r="O148" t="str">
            <v>oui</v>
          </cell>
          <cell r="P148" t="str">
            <v>BR &gt;300</v>
          </cell>
          <cell r="Q148" t="str">
            <v>MCC Trunnion Global 700 Pamiers</v>
          </cell>
          <cell r="R148" t="str">
            <v>MCC Trunnion Global 700 Pamiers</v>
          </cell>
          <cell r="S148" t="str">
            <v>MCC Trunnion Global 700 Pamiers</v>
          </cell>
          <cell r="T148" t="str">
            <v>lgc</v>
          </cell>
          <cell r="U148" t="str">
            <v>A compléter</v>
          </cell>
        </row>
        <row r="149">
          <cell r="A149" t="str">
            <v>PF05S000033</v>
          </cell>
          <cell r="B149" t="str">
            <v>ROND Ø240 BOMBARDIER - LG CRTE</v>
          </cell>
          <cell r="C149"/>
          <cell r="D149" t="str">
            <v>UkadPF004</v>
          </cell>
          <cell r="E149" t="str">
            <v>UkadPF004</v>
          </cell>
          <cell r="F149" t="str">
            <v xml:space="preserve">TTL + Redressage 400 t </v>
          </cell>
          <cell r="G149">
            <v>3</v>
          </cell>
          <cell r="H149"/>
          <cell r="I149">
            <v>5000</v>
          </cell>
          <cell r="J149">
            <v>6</v>
          </cell>
          <cell r="K149">
            <v>1.28</v>
          </cell>
          <cell r="L149" t="str">
            <v>Bombardier via AD</v>
          </cell>
          <cell r="M149" t="str">
            <v>R240 Pam.</v>
          </cell>
          <cell r="N149" t="str">
            <v>UKAD -09j</v>
          </cell>
          <cell r="O149" t="str">
            <v>oui</v>
          </cell>
          <cell r="P149" t="str">
            <v>BR 220-300</v>
          </cell>
          <cell r="Q149" t="str">
            <v>Bombardier via AD</v>
          </cell>
          <cell r="R149" t="str">
            <v>Bombardier via AD</v>
          </cell>
          <cell r="S149" t="str">
            <v>Bombardier via AD</v>
          </cell>
          <cell r="T149" t="str">
            <v>lgc</v>
          </cell>
          <cell r="U149" t="str">
            <v>A compléter</v>
          </cell>
        </row>
        <row r="150">
          <cell r="A150" t="str">
            <v>PF05S000034</v>
          </cell>
          <cell r="B150" t="str">
            <v>ROND Ø180 PAMIERS BOMBARDIER</v>
          </cell>
          <cell r="C150"/>
          <cell r="D150" t="str">
            <v>UkadPF003</v>
          </cell>
          <cell r="E150" t="str">
            <v>UkadPF003</v>
          </cell>
          <cell r="F150" t="str">
            <v xml:space="preserve"> TTL + redressage 400 t </v>
          </cell>
          <cell r="G150">
            <v>3</v>
          </cell>
          <cell r="H150"/>
          <cell r="I150">
            <v>5500</v>
          </cell>
          <cell r="J150">
            <v>9</v>
          </cell>
          <cell r="K150">
            <v>1.1636363636363636</v>
          </cell>
          <cell r="L150" t="str">
            <v>Bombardier via AD</v>
          </cell>
          <cell r="M150" t="str">
            <v>R180 Pam.</v>
          </cell>
          <cell r="N150" t="str">
            <v>UKAD -09j</v>
          </cell>
          <cell r="O150" t="str">
            <v>non</v>
          </cell>
          <cell r="P150" t="str">
            <v>BR 180-220</v>
          </cell>
          <cell r="Q150" t="str">
            <v>Bombardier via AD</v>
          </cell>
          <cell r="R150" t="str">
            <v>Bombardier via AD</v>
          </cell>
          <cell r="S150" t="str">
            <v>Bombardier via AD</v>
          </cell>
          <cell r="T150" t="str">
            <v>lgc</v>
          </cell>
          <cell r="U150" t="str">
            <v>A compléter</v>
          </cell>
        </row>
        <row r="151">
          <cell r="A151" t="str">
            <v>PF05S000035</v>
          </cell>
          <cell r="B151" t="str">
            <v>ROND Ø260 BOMBARDIER</v>
          </cell>
          <cell r="D151" t="str">
            <v>UkadPF004</v>
          </cell>
          <cell r="E151" t="str">
            <v>UkadPF004</v>
          </cell>
          <cell r="F151" t="str">
            <v xml:space="preserve">THELF + Redressage colly </v>
          </cell>
          <cell r="G151">
            <v>3</v>
          </cell>
          <cell r="I151">
            <v>5500</v>
          </cell>
          <cell r="J151">
            <v>6</v>
          </cell>
          <cell r="K151">
            <v>1.1636363636363636</v>
          </cell>
          <cell r="L151" t="str">
            <v>Bombardier via AD</v>
          </cell>
          <cell r="M151" t="str">
            <v>R260 Bomb.</v>
          </cell>
          <cell r="N151" t="str">
            <v>UKAD EF</v>
          </cell>
          <cell r="O151" t="str">
            <v>non</v>
          </cell>
          <cell r="P151" t="str">
            <v>BR 220-300</v>
          </cell>
          <cell r="Q151" t="str">
            <v>Bombardier via AD</v>
          </cell>
          <cell r="R151" t="str">
            <v>Bombardier via AD</v>
          </cell>
          <cell r="S151" t="str">
            <v>Bombardier via AD</v>
          </cell>
        </row>
        <row r="152">
          <cell r="A152" t="str">
            <v>PF05S000037</v>
          </cell>
          <cell r="B152" t="str">
            <v>ROND Ø240 X 541 KG</v>
          </cell>
          <cell r="C152" t="str">
            <v>LI05S000001</v>
          </cell>
          <cell r="D152" t="str">
            <v>UkadPF004MAL</v>
          </cell>
          <cell r="E152" t="str">
            <v>UkadPF004</v>
          </cell>
          <cell r="F152" t="str">
            <v xml:space="preserve">TTL + Redressage 400 t </v>
          </cell>
          <cell r="G152">
            <v>3</v>
          </cell>
          <cell r="I152">
            <v>5000</v>
          </cell>
          <cell r="J152">
            <v>5</v>
          </cell>
          <cell r="K152">
            <v>1.28</v>
          </cell>
          <cell r="L152" t="str">
            <v>Conbid Anc</v>
          </cell>
          <cell r="M152" t="str">
            <v>R240 Lg.</v>
          </cell>
          <cell r="N152" t="str">
            <v>UKAD EF-12j</v>
          </cell>
          <cell r="O152" t="str">
            <v>oui</v>
          </cell>
          <cell r="P152" t="str">
            <v>BR 220-300</v>
          </cell>
          <cell r="Q152" t="str">
            <v>Airbus Billette- Anc-BR 220-300</v>
          </cell>
          <cell r="R152" t="str">
            <v>Airbus Billettes</v>
          </cell>
          <cell r="S152" t="str">
            <v>Airbus Billette- Anc</v>
          </cell>
          <cell r="T152" t="str">
            <v>mult</v>
          </cell>
          <cell r="U152" t="str">
            <v>A compléter</v>
          </cell>
        </row>
        <row r="153">
          <cell r="A153" t="str">
            <v>PF05S000038</v>
          </cell>
          <cell r="B153" t="str">
            <v>ROND Ø240 X 510 KG</v>
          </cell>
          <cell r="C153" t="str">
            <v>LI05S000001</v>
          </cell>
          <cell r="D153" t="str">
            <v>UkadPF004MAL</v>
          </cell>
          <cell r="E153" t="str">
            <v>UkadPF004</v>
          </cell>
          <cell r="F153" t="str">
            <v xml:space="preserve">TTL + Redressage 400 t </v>
          </cell>
          <cell r="G153">
            <v>3</v>
          </cell>
          <cell r="I153">
            <v>5000</v>
          </cell>
          <cell r="J153">
            <v>5</v>
          </cell>
          <cell r="K153">
            <v>1.28</v>
          </cell>
          <cell r="L153" t="str">
            <v>Conbid Anc</v>
          </cell>
          <cell r="M153" t="str">
            <v>R240 Lg.</v>
          </cell>
          <cell r="N153" t="str">
            <v>UKAD EF-12j</v>
          </cell>
          <cell r="O153" t="str">
            <v>oui</v>
          </cell>
          <cell r="P153" t="str">
            <v>BR 220-300</v>
          </cell>
          <cell r="Q153" t="str">
            <v>Airbus Billette- Anc-BR 220-300</v>
          </cell>
          <cell r="R153" t="str">
            <v>Airbus Billettes</v>
          </cell>
          <cell r="S153" t="str">
            <v>Airbus Billette- Anc</v>
          </cell>
          <cell r="T153" t="str">
            <v>mult</v>
          </cell>
          <cell r="U153" t="str">
            <v>A compléter</v>
          </cell>
        </row>
        <row r="154">
          <cell r="A154" t="str">
            <v>PF05S000041</v>
          </cell>
          <cell r="B154" t="str">
            <v>ROND Ø330 PAMIERS - 2200 KG</v>
          </cell>
          <cell r="D154" t="str">
            <v>UkadPF005</v>
          </cell>
          <cell r="E154" t="str">
            <v>UkadPF005</v>
          </cell>
          <cell r="F154" t="str">
            <v xml:space="preserve">THELF + Redressage colly </v>
          </cell>
          <cell r="G154">
            <v>3</v>
          </cell>
          <cell r="I154">
            <v>5500</v>
          </cell>
          <cell r="J154">
            <v>2</v>
          </cell>
          <cell r="K154">
            <v>1.1636363636363636</v>
          </cell>
          <cell r="L154" t="str">
            <v>Conbid Pam.</v>
          </cell>
          <cell r="M154" t="str">
            <v>R330 Pam. 2B</v>
          </cell>
          <cell r="N154" t="str">
            <v>UKAD EF</v>
          </cell>
          <cell r="O154" t="str">
            <v>non</v>
          </cell>
          <cell r="P154" t="str">
            <v>BR &gt;300</v>
          </cell>
          <cell r="Q154" t="str">
            <v>Airbus Billette-Pam.-BR &gt;300</v>
          </cell>
          <cell r="R154" t="str">
            <v>Airbus Billettes</v>
          </cell>
          <cell r="S154" t="str">
            <v>Airbus Billette-Pam.</v>
          </cell>
        </row>
        <row r="155">
          <cell r="A155" t="str">
            <v>PF05S000043</v>
          </cell>
          <cell r="B155" t="str">
            <v>ROND Ø240 BOMBARDIER - MULTIPLE</v>
          </cell>
          <cell r="D155" t="str">
            <v>UkadPF004</v>
          </cell>
          <cell r="E155" t="str">
            <v>UkadPF004</v>
          </cell>
          <cell r="F155" t="str">
            <v xml:space="preserve">TTL + Redressage 400 t </v>
          </cell>
          <cell r="G155">
            <v>3</v>
          </cell>
          <cell r="I155">
            <v>5000</v>
          </cell>
          <cell r="J155">
            <v>6</v>
          </cell>
          <cell r="K155">
            <v>1.28</v>
          </cell>
          <cell r="L155" t="str">
            <v>Bombardier via AD</v>
          </cell>
          <cell r="M155" t="str">
            <v>R240 Pam.</v>
          </cell>
          <cell r="N155" t="str">
            <v>UKAD -09j</v>
          </cell>
          <cell r="O155" t="str">
            <v>oui</v>
          </cell>
          <cell r="P155" t="str">
            <v>BR 220-300</v>
          </cell>
          <cell r="Q155" t="str">
            <v>Bombardier via AD</v>
          </cell>
          <cell r="R155" t="str">
            <v>Bombardier via AD</v>
          </cell>
          <cell r="S155" t="str">
            <v>Bombardier via AD</v>
          </cell>
          <cell r="T155" t="str">
            <v>mult</v>
          </cell>
          <cell r="U155" t="str">
            <v>A compléter</v>
          </cell>
        </row>
        <row r="156">
          <cell r="A156" t="str">
            <v>PF05S000044</v>
          </cell>
          <cell r="B156" t="str">
            <v>ROND Ø300 POUR PAMIERS</v>
          </cell>
          <cell r="C156" t="str">
            <v>LI05S000001</v>
          </cell>
          <cell r="D156" t="str">
            <v>UkadPF004</v>
          </cell>
          <cell r="E156" t="str">
            <v>UkadPF004</v>
          </cell>
          <cell r="F156" t="str">
            <v xml:space="preserve">THELF + Redressage colly </v>
          </cell>
          <cell r="G156">
            <v>3</v>
          </cell>
          <cell r="I156">
            <v>5500</v>
          </cell>
          <cell r="J156">
            <v>4</v>
          </cell>
          <cell r="K156">
            <v>1.1636363636363636</v>
          </cell>
          <cell r="L156" t="str">
            <v>Autre Pam.</v>
          </cell>
          <cell r="M156" t="str">
            <v>R300 Pam.</v>
          </cell>
          <cell r="N156" t="str">
            <v>UKAD EF</v>
          </cell>
          <cell r="O156" t="str">
            <v>non</v>
          </cell>
          <cell r="P156" t="str">
            <v>BR 220-300</v>
          </cell>
          <cell r="Q156" t="str">
            <v>nok</v>
          </cell>
          <cell r="R156" t="str">
            <v>nok</v>
          </cell>
          <cell r="S156" t="str">
            <v>nok</v>
          </cell>
        </row>
        <row r="157">
          <cell r="A157" t="str">
            <v>PF05S000045</v>
          </cell>
          <cell r="B157" t="str">
            <v>ROND Ø330 MIS À LONGUEUR POUR PAMIERS</v>
          </cell>
          <cell r="D157" t="str">
            <v>UkadPF005</v>
          </cell>
          <cell r="E157" t="str">
            <v>UkadPF005</v>
          </cell>
          <cell r="F157" t="str">
            <v xml:space="preserve">THELF + Redressage colly </v>
          </cell>
          <cell r="G157">
            <v>3</v>
          </cell>
          <cell r="I157">
            <v>5500</v>
          </cell>
          <cell r="J157">
            <v>3</v>
          </cell>
          <cell r="K157">
            <v>1.1636363636363636</v>
          </cell>
          <cell r="L157" t="str">
            <v>Conbid Pam.</v>
          </cell>
          <cell r="M157" t="str">
            <v>R330 Pam.</v>
          </cell>
          <cell r="N157" t="str">
            <v>UKAD -09j</v>
          </cell>
          <cell r="O157" t="str">
            <v>non</v>
          </cell>
          <cell r="P157" t="str">
            <v>BR &gt;300</v>
          </cell>
          <cell r="Q157" t="str">
            <v>Airbus Billette-Pam.-BR &gt;300</v>
          </cell>
          <cell r="R157" t="str">
            <v>Airbus Billettes</v>
          </cell>
          <cell r="S157" t="str">
            <v>Airbus Billette-Pam.</v>
          </cell>
        </row>
        <row r="158">
          <cell r="A158" t="str">
            <v>PF05S000046</v>
          </cell>
          <cell r="B158" t="str">
            <v>ROND Ø180 BOMBARDIER - MULTIPLE</v>
          </cell>
          <cell r="D158" t="str">
            <v>UkadPF003MAL</v>
          </cell>
          <cell r="E158" t="str">
            <v>UkadPF003</v>
          </cell>
          <cell r="F158" t="str">
            <v xml:space="preserve"> TTL + redressage 400 t </v>
          </cell>
          <cell r="G158">
            <v>3</v>
          </cell>
          <cell r="I158">
            <v>5000</v>
          </cell>
          <cell r="J158">
            <v>9</v>
          </cell>
          <cell r="K158">
            <v>1.28</v>
          </cell>
          <cell r="L158" t="str">
            <v>Bombardier via AD</v>
          </cell>
          <cell r="M158" t="str">
            <v>R180 Pam.</v>
          </cell>
          <cell r="N158" t="str">
            <v>UKAD -09j</v>
          </cell>
          <cell r="O158" t="str">
            <v>oui</v>
          </cell>
          <cell r="P158" t="str">
            <v>BR 180-220</v>
          </cell>
          <cell r="Q158" t="str">
            <v>Bombardier via AD</v>
          </cell>
          <cell r="R158" t="str">
            <v>Bombardier via AD</v>
          </cell>
          <cell r="S158" t="str">
            <v>Bombardier via AD</v>
          </cell>
          <cell r="T158" t="str">
            <v>mult</v>
          </cell>
          <cell r="U158" t="str">
            <v>A compléter</v>
          </cell>
        </row>
        <row r="159">
          <cell r="A159" t="str">
            <v>PF05S000047</v>
          </cell>
          <cell r="B159" t="str">
            <v>ROND Ø240 LONGERONS LONGUEUR COURANTE</v>
          </cell>
          <cell r="E159" t="str">
            <v>UkadPF004</v>
          </cell>
          <cell r="L159" t="str">
            <v>Conbid Anc</v>
          </cell>
          <cell r="Q159" t="str">
            <v>Airbus Billette- Anc-</v>
          </cell>
          <cell r="R159" t="str">
            <v>Airbus Billettes</v>
          </cell>
          <cell r="S159" t="str">
            <v>Airbus Billette- Anc</v>
          </cell>
          <cell r="T159" t="str">
            <v>lgc</v>
          </cell>
          <cell r="U159" t="str">
            <v>A compléter</v>
          </cell>
        </row>
        <row r="160">
          <cell r="A160" t="str">
            <v>PF05S000048</v>
          </cell>
          <cell r="B160" t="str">
            <v>ROND Ø330 ASTRIUM MULTIPLE</v>
          </cell>
          <cell r="D160" t="str">
            <v>UkadPF005</v>
          </cell>
          <cell r="E160" t="str">
            <v>UkadPF005</v>
          </cell>
          <cell r="F160" t="str">
            <v>NA</v>
          </cell>
          <cell r="L160" t="str">
            <v>Hemisphères Indiens, spatial et défense</v>
          </cell>
          <cell r="M160" t="str">
            <v>R330 Pam.</v>
          </cell>
          <cell r="N160" t="str">
            <v>UKAD -09j</v>
          </cell>
          <cell r="O160" t="str">
            <v>oui</v>
          </cell>
          <cell r="P160" t="str">
            <v>BR &gt;300</v>
          </cell>
          <cell r="Q160" t="str">
            <v>Hemisphères Indiens, spatial et défense</v>
          </cell>
          <cell r="R160" t="str">
            <v>Hemisphères Indiens, spatial et défense</v>
          </cell>
          <cell r="S160" t="str">
            <v>Hemisphères Indiens, spatial et défense</v>
          </cell>
          <cell r="T160" t="str">
            <v>mult</v>
          </cell>
          <cell r="U160" t="str">
            <v>A compléter</v>
          </cell>
        </row>
        <row r="161">
          <cell r="A161" t="str">
            <v>PF05S000048</v>
          </cell>
          <cell r="B161" t="str">
            <v>ROND Ø330 ASTRIUM MULTIPLE</v>
          </cell>
          <cell r="E161" t="str">
            <v>UkadPF005</v>
          </cell>
          <cell r="L161" t="str">
            <v>Hemisphères Indiens, spatial et défense</v>
          </cell>
          <cell r="P161" t="str">
            <v>BP Presse</v>
          </cell>
          <cell r="Q161" t="str">
            <v>Hemisphères Indiens, spatial et défense</v>
          </cell>
          <cell r="R161" t="str">
            <v>Hemisphères Indiens, spatial et défense</v>
          </cell>
          <cell r="S161" t="str">
            <v>Hemisphères Indiens, spatial et défense</v>
          </cell>
          <cell r="T161" t="str">
            <v>mult</v>
          </cell>
          <cell r="U161" t="str">
            <v>A compléter</v>
          </cell>
        </row>
        <row r="162">
          <cell r="A162" t="str">
            <v>PF05S000049</v>
          </cell>
          <cell r="B162" t="str">
            <v>ROND Ø200 PAMIERS BOMBARDIER</v>
          </cell>
          <cell r="D162" t="str">
            <v>UkadPF003</v>
          </cell>
          <cell r="E162" t="str">
            <v>UkadPF003</v>
          </cell>
          <cell r="F162" t="str">
            <v xml:space="preserve">TTL + Redressage 400 t </v>
          </cell>
          <cell r="G162">
            <v>3</v>
          </cell>
          <cell r="I162">
            <v>5500</v>
          </cell>
          <cell r="J162">
            <v>9</v>
          </cell>
          <cell r="K162">
            <v>1.1636363636363636</v>
          </cell>
          <cell r="L162" t="str">
            <v>Bombardier via AD</v>
          </cell>
          <cell r="M162" t="str">
            <v>R200 Pam.</v>
          </cell>
          <cell r="N162" t="str">
            <v>UKAD -09j</v>
          </cell>
          <cell r="O162" t="str">
            <v>oui</v>
          </cell>
          <cell r="P162" t="str">
            <v>BR 180-220</v>
          </cell>
          <cell r="Q162" t="str">
            <v>Bombardier via AD</v>
          </cell>
          <cell r="R162" t="str">
            <v>Bombardier via AD</v>
          </cell>
          <cell r="S162" t="str">
            <v>Bombardier via AD</v>
          </cell>
          <cell r="T162" t="str">
            <v>lgc</v>
          </cell>
          <cell r="U162" t="str">
            <v>A compléter</v>
          </cell>
        </row>
        <row r="163">
          <cell r="A163" t="str">
            <v>PF05S000049</v>
          </cell>
          <cell r="B163" t="str">
            <v>ROND Ø200 PAMIERS BOMBARDIER</v>
          </cell>
          <cell r="D163" t="str">
            <v>UkadPF003</v>
          </cell>
          <cell r="E163" t="str">
            <v>UkadPF003</v>
          </cell>
          <cell r="F163" t="str">
            <v xml:space="preserve">TTL + Redressage 400 t </v>
          </cell>
          <cell r="G163">
            <v>3</v>
          </cell>
          <cell r="I163">
            <v>5200</v>
          </cell>
          <cell r="K163">
            <v>1.2307692307692308</v>
          </cell>
          <cell r="L163" t="str">
            <v>Bombardier via AD</v>
          </cell>
          <cell r="M163" t="str">
            <v>R200 Pam.</v>
          </cell>
          <cell r="N163" t="str">
            <v>UKAD -09j</v>
          </cell>
          <cell r="O163" t="str">
            <v>oui</v>
          </cell>
          <cell r="P163" t="str">
            <v>BR 180-220</v>
          </cell>
          <cell r="Q163" t="str">
            <v>Bombardier via AD</v>
          </cell>
          <cell r="R163" t="str">
            <v>Bombardier via AD</v>
          </cell>
          <cell r="S163" t="str">
            <v>Bombardier via AD</v>
          </cell>
          <cell r="T163" t="str">
            <v>lgc</v>
          </cell>
          <cell r="U163" t="str">
            <v>A compléter</v>
          </cell>
        </row>
        <row r="164">
          <cell r="A164" t="str">
            <v>PF05S000050</v>
          </cell>
          <cell r="B164" t="str">
            <v>ROND Ø200 OTTO FUCHS - LG CRTE</v>
          </cell>
          <cell r="E164" t="str">
            <v>UkadPF003</v>
          </cell>
          <cell r="L164" t="str">
            <v>Conbid OtFu</v>
          </cell>
          <cell r="Q164" t="str">
            <v>Airbus Billette-OtFu-</v>
          </cell>
          <cell r="R164" t="str">
            <v>Airbus Billettes</v>
          </cell>
          <cell r="S164" t="str">
            <v>Airbus Billette-OtFu</v>
          </cell>
          <cell r="T164" t="str">
            <v>lgc</v>
          </cell>
          <cell r="U164" t="str">
            <v>A compléter</v>
          </cell>
        </row>
        <row r="165">
          <cell r="A165" t="str">
            <v>PF05S000053</v>
          </cell>
          <cell r="B165" t="str">
            <v>ROND Ø250 OTTO FUCHS - LG CRTE</v>
          </cell>
          <cell r="D165" t="str">
            <v>UkadPF004MAL</v>
          </cell>
          <cell r="E165" t="str">
            <v>UkadPF004</v>
          </cell>
          <cell r="F165" t="str">
            <v>NA</v>
          </cell>
          <cell r="G165" t="str">
            <v>NA</v>
          </cell>
          <cell r="I165">
            <v>5000</v>
          </cell>
          <cell r="K165">
            <v>1.28</v>
          </cell>
          <cell r="L165" t="str">
            <v>Conbid OtFu</v>
          </cell>
          <cell r="M165" t="str">
            <v>R250 OF</v>
          </cell>
          <cell r="N165" t="str">
            <v>UKAD -14j</v>
          </cell>
          <cell r="O165" t="str">
            <v>non</v>
          </cell>
          <cell r="P165" t="str">
            <v>BR 220-300</v>
          </cell>
          <cell r="Q165" t="str">
            <v>Airbus Billette-OtFu-BR 220-300</v>
          </cell>
          <cell r="R165" t="str">
            <v>Airbus Billettes</v>
          </cell>
          <cell r="S165" t="str">
            <v>Airbus Billette-OtFu</v>
          </cell>
          <cell r="T165" t="str">
            <v>lgc</v>
          </cell>
          <cell r="U165" t="str">
            <v>A compléter</v>
          </cell>
        </row>
        <row r="166">
          <cell r="A166" t="str">
            <v>PF05S000060</v>
          </cell>
          <cell r="B166" t="str">
            <v>ROND Ø152 BOHLER X 83,5 KG</v>
          </cell>
          <cell r="C166" t="str">
            <v>LI05S000001</v>
          </cell>
          <cell r="D166" t="str">
            <v>UkadPF001MAL</v>
          </cell>
          <cell r="E166" t="str">
            <v>UkadPF001</v>
          </cell>
          <cell r="F166" t="str">
            <v xml:space="preserve">SMX + TTL + redressage 400 t </v>
          </cell>
          <cell r="G166">
            <v>4</v>
          </cell>
          <cell r="I166">
            <v>5000</v>
          </cell>
          <cell r="K166">
            <v>1.28</v>
          </cell>
          <cell r="L166" t="str">
            <v>Conbid Boh.</v>
          </cell>
          <cell r="M166" t="str">
            <v>R152 Bohler</v>
          </cell>
          <cell r="N166" t="str">
            <v>SMX 1p-14j</v>
          </cell>
          <cell r="O166" t="str">
            <v>oui</v>
          </cell>
          <cell r="P166" t="str">
            <v>BR 150-180</v>
          </cell>
          <cell r="Q166" t="str">
            <v>Airbus Billette-Boh.-BR 150-180</v>
          </cell>
          <cell r="R166" t="str">
            <v>Airbus Billettes</v>
          </cell>
          <cell r="S166" t="str">
            <v>Airbus Billette-Boh.</v>
          </cell>
          <cell r="T166" t="str">
            <v>mult</v>
          </cell>
          <cell r="U166" t="str">
            <v>A compléter</v>
          </cell>
        </row>
        <row r="167">
          <cell r="A167" t="str">
            <v>PF05S000061</v>
          </cell>
          <cell r="B167" t="str">
            <v>ROND Ø228 BOHLER</v>
          </cell>
          <cell r="C167" t="str">
            <v>LI05S000001</v>
          </cell>
          <cell r="D167" t="str">
            <v>UkadPF004MAL</v>
          </cell>
          <cell r="E167" t="str">
            <v>UkadPF004</v>
          </cell>
          <cell r="F167" t="str">
            <v xml:space="preserve">TTL + Redressage 400 t </v>
          </cell>
          <cell r="G167">
            <v>4</v>
          </cell>
          <cell r="I167">
            <v>5000</v>
          </cell>
          <cell r="J167">
            <v>6</v>
          </cell>
          <cell r="K167">
            <v>1.28</v>
          </cell>
          <cell r="L167" t="str">
            <v>Conbid Boh.</v>
          </cell>
          <cell r="M167" t="str">
            <v>R228 Bohler</v>
          </cell>
          <cell r="N167" t="str">
            <v>UKAD EF-20j</v>
          </cell>
          <cell r="O167" t="str">
            <v>oui</v>
          </cell>
          <cell r="P167" t="str">
            <v>BR 220-300</v>
          </cell>
          <cell r="Q167" t="str">
            <v>Airbus Billette-Boh.-BR 220-300</v>
          </cell>
          <cell r="R167" t="str">
            <v>Airbus Billettes</v>
          </cell>
          <cell r="S167" t="str">
            <v>Airbus Billette-Boh.</v>
          </cell>
          <cell r="T167" t="str">
            <v>lgc</v>
          </cell>
          <cell r="U167" t="str">
            <v>A compléter</v>
          </cell>
        </row>
        <row r="168">
          <cell r="A168" t="str">
            <v>PF05S000063</v>
          </cell>
          <cell r="B168" t="str">
            <v>ROND Ø127 BOHLER 0ZM US - PLUS UTILISÉ</v>
          </cell>
          <cell r="C168" t="str">
            <v>LI05S000001</v>
          </cell>
          <cell r="D168" t="str">
            <v>UkadPF001MAL</v>
          </cell>
          <cell r="E168" t="str">
            <v>UkadPF001</v>
          </cell>
          <cell r="F168" t="str">
            <v xml:space="preserve">ébauch SMX + forgeage SMX + TTL + redressage 400 t </v>
          </cell>
          <cell r="G168">
            <v>4</v>
          </cell>
          <cell r="I168">
            <v>5000</v>
          </cell>
          <cell r="K168">
            <v>1.28</v>
          </cell>
          <cell r="L168" t="str">
            <v>Conbid Boh.</v>
          </cell>
          <cell r="M168" t="str">
            <v>R127 Bohler</v>
          </cell>
          <cell r="N168" t="str">
            <v>SMX 2p-14j</v>
          </cell>
          <cell r="O168" t="str">
            <v>non</v>
          </cell>
          <cell r="P168" t="str">
            <v>BR &lt;150</v>
          </cell>
          <cell r="Q168" t="str">
            <v>Airbus Billette-Boh.-BR &lt;150</v>
          </cell>
          <cell r="R168" t="str">
            <v>Airbus Billettes</v>
          </cell>
          <cell r="S168" t="str">
            <v>Airbus Billette-Boh.</v>
          </cell>
        </row>
        <row r="169">
          <cell r="A169" t="str">
            <v>PF05S000064</v>
          </cell>
          <cell r="B169" t="str">
            <v>ROND Ø152 BOHLER 0ZM US - PLUS UTILISÉ</v>
          </cell>
          <cell r="C169" t="str">
            <v>LI05S000001</v>
          </cell>
          <cell r="D169" t="str">
            <v>UkadPF001MAL</v>
          </cell>
          <cell r="E169" t="str">
            <v>UkadPF001</v>
          </cell>
          <cell r="F169" t="str">
            <v xml:space="preserve">SMX + TTL + redressage 400 t </v>
          </cell>
          <cell r="G169">
            <v>4</v>
          </cell>
          <cell r="I169">
            <v>5000</v>
          </cell>
          <cell r="K169">
            <v>1.28</v>
          </cell>
          <cell r="L169" t="str">
            <v>Conbid Boh.</v>
          </cell>
          <cell r="M169" t="str">
            <v>R152 Bohler</v>
          </cell>
          <cell r="N169" t="str">
            <v>SMX 1p-14j</v>
          </cell>
          <cell r="O169" t="str">
            <v>non</v>
          </cell>
          <cell r="P169" t="str">
            <v>BR 150-180</v>
          </cell>
          <cell r="Q169" t="str">
            <v>Airbus Billette-Boh.-BR 150-180</v>
          </cell>
          <cell r="R169" t="str">
            <v>Airbus Billettes</v>
          </cell>
          <cell r="S169" t="str">
            <v>Airbus Billette-Boh.</v>
          </cell>
        </row>
        <row r="170">
          <cell r="A170" t="str">
            <v>PF05S000065</v>
          </cell>
          <cell r="B170" t="str">
            <v>ROND Ø127 BOHLER</v>
          </cell>
          <cell r="D170" t="str">
            <v>UkadPF001MAL</v>
          </cell>
          <cell r="E170" t="str">
            <v>UkadPF001</v>
          </cell>
          <cell r="F170" t="str">
            <v xml:space="preserve">ébauch SMX + forgeage SMX + TTL + redressage 400 t </v>
          </cell>
          <cell r="G170">
            <v>4</v>
          </cell>
          <cell r="I170">
            <v>5000</v>
          </cell>
          <cell r="K170">
            <v>1.28</v>
          </cell>
          <cell r="L170" t="str">
            <v>Conbid Boh.</v>
          </cell>
          <cell r="M170" t="str">
            <v>R127 Bohler</v>
          </cell>
          <cell r="N170" t="str">
            <v>SMX 2p-14j</v>
          </cell>
          <cell r="O170" t="str">
            <v>oui</v>
          </cell>
          <cell r="P170" t="str">
            <v>BR &lt;150</v>
          </cell>
          <cell r="Q170" t="str">
            <v>Airbus Billette-Boh.-BR &lt;150</v>
          </cell>
          <cell r="R170" t="str">
            <v>Airbus Billettes</v>
          </cell>
          <cell r="S170" t="str">
            <v>Airbus Billette-Boh.</v>
          </cell>
          <cell r="T170" t="str">
            <v>lgc</v>
          </cell>
          <cell r="U170" t="str">
            <v>A compléter</v>
          </cell>
        </row>
        <row r="171">
          <cell r="A171" t="str">
            <v>PF05S000066</v>
          </cell>
          <cell r="B171" t="str">
            <v>BRAME 650X250 POUR BOHLER</v>
          </cell>
          <cell r="E171" t="str">
            <v>UkadPF017</v>
          </cell>
          <cell r="L171" t="str">
            <v>Bohler B brame pour tôles Aero</v>
          </cell>
          <cell r="Q171" t="str">
            <v>Bohler B brame pour tôles Aero</v>
          </cell>
          <cell r="R171" t="str">
            <v>Bohler B brame</v>
          </cell>
          <cell r="S171" t="str">
            <v>Bohler B brame pour tôles Aero</v>
          </cell>
          <cell r="T171" t="str">
            <v>lgc</v>
          </cell>
          <cell r="U171" t="str">
            <v>A compléter</v>
          </cell>
        </row>
        <row r="172">
          <cell r="A172" t="str">
            <v>PF05S000067</v>
          </cell>
          <cell r="B172" t="str">
            <v>ROND Ø170 BOHLER - SMX</v>
          </cell>
          <cell r="C172" t="str">
            <v>LI05S000001</v>
          </cell>
          <cell r="D172" t="str">
            <v>UkadPF001MAL</v>
          </cell>
          <cell r="E172" t="str">
            <v>UkadPF001</v>
          </cell>
          <cell r="F172" t="str">
            <v xml:space="preserve">SMX + TTL + redressage 400 t </v>
          </cell>
          <cell r="G172">
            <v>4</v>
          </cell>
          <cell r="I172">
            <v>5000</v>
          </cell>
          <cell r="K172">
            <v>1.28</v>
          </cell>
          <cell r="L172" t="str">
            <v>Conbid Boh.</v>
          </cell>
          <cell r="M172" t="str">
            <v>R170 Bohler</v>
          </cell>
          <cell r="N172" t="str">
            <v>SMX 1p-14j</v>
          </cell>
          <cell r="O172" t="str">
            <v>oui</v>
          </cell>
          <cell r="P172" t="str">
            <v>BR 150-180</v>
          </cell>
          <cell r="Q172" t="str">
            <v>Airbus Billette-Boh.-BR 150-180</v>
          </cell>
          <cell r="R172" t="str">
            <v>Airbus Billettes</v>
          </cell>
          <cell r="S172" t="str">
            <v>Airbus Billette-Boh.</v>
          </cell>
          <cell r="T172" t="str">
            <v>lgc</v>
          </cell>
          <cell r="U172" t="str">
            <v>A compléter</v>
          </cell>
        </row>
        <row r="173">
          <cell r="A173" t="str">
            <v>PF05S000068</v>
          </cell>
          <cell r="B173" t="str">
            <v>ROND Ø152 BOHLER</v>
          </cell>
          <cell r="D173" t="str">
            <v>UkadPF001MAL</v>
          </cell>
          <cell r="E173" t="str">
            <v>UkadPF001</v>
          </cell>
          <cell r="F173" t="str">
            <v xml:space="preserve">SMX + TTL + redressage 400 t </v>
          </cell>
          <cell r="G173">
            <v>4</v>
          </cell>
          <cell r="I173">
            <v>5000</v>
          </cell>
          <cell r="K173">
            <v>1.28</v>
          </cell>
          <cell r="L173" t="str">
            <v>Conbid Boh.</v>
          </cell>
          <cell r="M173" t="str">
            <v>R152 Bohler</v>
          </cell>
          <cell r="N173" t="str">
            <v>SMX 1p-14j</v>
          </cell>
          <cell r="O173" t="str">
            <v>oui</v>
          </cell>
          <cell r="P173" t="str">
            <v>BR 150-180</v>
          </cell>
          <cell r="Q173" t="str">
            <v>Airbus Billette-Boh.-BR 150-180</v>
          </cell>
          <cell r="R173" t="str">
            <v>Airbus Billettes</v>
          </cell>
          <cell r="S173" t="str">
            <v>Airbus Billette-Boh.</v>
          </cell>
          <cell r="T173" t="str">
            <v>lgc</v>
          </cell>
          <cell r="U173" t="str">
            <v>A compléter</v>
          </cell>
        </row>
        <row r="174">
          <cell r="A174" t="str">
            <v>PF05S000069</v>
          </cell>
          <cell r="B174" t="str">
            <v>BRAME 860X180 VABB FINITION BÉTA</v>
          </cell>
          <cell r="E174" t="str">
            <v>UkadPF016</v>
          </cell>
          <cell r="L174" t="str">
            <v>Bohler B brame pour tôles Aero</v>
          </cell>
          <cell r="Q174" t="str">
            <v>Bohler B brame pour tôles Aero</v>
          </cell>
          <cell r="R174" t="str">
            <v>Bohler B brame</v>
          </cell>
          <cell r="S174" t="str">
            <v>Bohler B brame pour tôles Aero</v>
          </cell>
          <cell r="T174" t="str">
            <v>lgc</v>
          </cell>
          <cell r="U174" t="str">
            <v>A compléter</v>
          </cell>
        </row>
        <row r="175">
          <cell r="A175" t="str">
            <v>PF05S000070</v>
          </cell>
          <cell r="B175" t="str">
            <v>ROND Ø140 POUR FDB</v>
          </cell>
          <cell r="C175" t="str">
            <v>LI05S000001</v>
          </cell>
          <cell r="D175" t="str">
            <v>UkadPF001MAL</v>
          </cell>
          <cell r="E175" t="str">
            <v>UkadPF001</v>
          </cell>
          <cell r="F175" t="str">
            <v xml:space="preserve">ébauch SMX + forgeage SMX + TTL + redressage 400 t </v>
          </cell>
          <cell r="G175">
            <v>4</v>
          </cell>
          <cell r="I175">
            <v>5000</v>
          </cell>
          <cell r="K175">
            <v>1.28</v>
          </cell>
          <cell r="L175" t="str">
            <v>Conbid FdB</v>
          </cell>
          <cell r="M175" t="str">
            <v>R140 FdB</v>
          </cell>
          <cell r="N175" t="str">
            <v>SMX 2p-14j</v>
          </cell>
          <cell r="O175" t="str">
            <v>oui</v>
          </cell>
          <cell r="P175" t="str">
            <v>BR &lt;150</v>
          </cell>
          <cell r="Q175" t="str">
            <v>Airbus Billette- FdB-BR &lt;150</v>
          </cell>
          <cell r="R175" t="str">
            <v>Airbus Billettes</v>
          </cell>
          <cell r="S175" t="str">
            <v>Airbus Billette- FdB</v>
          </cell>
          <cell r="T175" t="str">
            <v>lgc</v>
          </cell>
          <cell r="U175" t="str">
            <v>A compléter</v>
          </cell>
        </row>
        <row r="176">
          <cell r="A176" t="str">
            <v>PF05S000071</v>
          </cell>
          <cell r="B176" t="str">
            <v>ROND Ø250 POUR FDB</v>
          </cell>
          <cell r="C176" t="str">
            <v>LI05S000001</v>
          </cell>
          <cell r="D176" t="str">
            <v>UkadPF004MAL</v>
          </cell>
          <cell r="E176" t="str">
            <v>UkadPF004</v>
          </cell>
          <cell r="F176" t="str">
            <v xml:space="preserve">THELF + Redressage colly </v>
          </cell>
          <cell r="G176">
            <v>4</v>
          </cell>
          <cell r="I176">
            <v>5000</v>
          </cell>
          <cell r="J176">
            <v>6</v>
          </cell>
          <cell r="K176">
            <v>1.28</v>
          </cell>
          <cell r="L176" t="str">
            <v>Conbid FdB</v>
          </cell>
          <cell r="M176" t="str">
            <v>R250 FdB</v>
          </cell>
          <cell r="N176" t="str">
            <v>UKAD -14j</v>
          </cell>
          <cell r="O176" t="str">
            <v>oui</v>
          </cell>
          <cell r="P176" t="str">
            <v>BR 220-300</v>
          </cell>
          <cell r="Q176" t="str">
            <v>Airbus Billette- FdB-BR 220-300</v>
          </cell>
          <cell r="R176" t="str">
            <v>Airbus Billettes</v>
          </cell>
          <cell r="S176" t="str">
            <v>Airbus Billette- FdB</v>
          </cell>
          <cell r="T176" t="str">
            <v>lgc</v>
          </cell>
          <cell r="U176" t="str">
            <v>A compléter</v>
          </cell>
        </row>
        <row r="177">
          <cell r="A177" t="str">
            <v>PF05S000072</v>
          </cell>
          <cell r="B177" t="str">
            <v>ROND Ø200 FDB</v>
          </cell>
          <cell r="D177" t="str">
            <v>UkadPF003</v>
          </cell>
          <cell r="E177" t="str">
            <v>UkadPF003</v>
          </cell>
          <cell r="F177" t="str">
            <v xml:space="preserve">TTL + Redressage 400 t </v>
          </cell>
          <cell r="G177">
            <v>4</v>
          </cell>
          <cell r="I177">
            <v>5000</v>
          </cell>
          <cell r="J177">
            <v>9</v>
          </cell>
          <cell r="K177">
            <v>1.28</v>
          </cell>
          <cell r="L177" t="str">
            <v>Conbid FdB</v>
          </cell>
          <cell r="M177" t="str">
            <v>R200 B FdB</v>
          </cell>
          <cell r="N177" t="str">
            <v>UKAD -24j</v>
          </cell>
          <cell r="O177" t="str">
            <v>non</v>
          </cell>
          <cell r="P177" t="str">
            <v>BR 180-220</v>
          </cell>
          <cell r="Q177" t="str">
            <v>Airbus Billette- FdB-BR 180-220</v>
          </cell>
          <cell r="R177" t="str">
            <v>Airbus Billettes</v>
          </cell>
          <cell r="S177" t="str">
            <v>Airbus Billette- FdB</v>
          </cell>
        </row>
        <row r="178">
          <cell r="A178" t="str">
            <v>PF05S000073</v>
          </cell>
          <cell r="B178" t="str">
            <v>ROND Ø130 POUR FDB</v>
          </cell>
          <cell r="C178" t="str">
            <v>LI05S000001</v>
          </cell>
          <cell r="D178" t="str">
            <v>UkadPF001MAL</v>
          </cell>
          <cell r="E178" t="str">
            <v>UkadPF001</v>
          </cell>
          <cell r="F178" t="str">
            <v xml:space="preserve">ébauch SMX + forgeage SMX + TTL + redressage 400 t </v>
          </cell>
          <cell r="G178">
            <v>4</v>
          </cell>
          <cell r="I178">
            <v>5000</v>
          </cell>
          <cell r="K178">
            <v>1.28</v>
          </cell>
          <cell r="L178" t="str">
            <v>Conbid FdB</v>
          </cell>
          <cell r="M178" t="str">
            <v>R130 FdB</v>
          </cell>
          <cell r="N178" t="str">
            <v>SMX 2p-14j</v>
          </cell>
          <cell r="O178" t="str">
            <v>oui</v>
          </cell>
          <cell r="P178" t="str">
            <v>BR &lt;150</v>
          </cell>
          <cell r="Q178" t="str">
            <v>Airbus Billette- FdB-BR &lt;150</v>
          </cell>
          <cell r="R178" t="str">
            <v>Airbus Billettes</v>
          </cell>
          <cell r="S178" t="str">
            <v>Airbus Billette- FdB</v>
          </cell>
          <cell r="T178" t="str">
            <v>lgc</v>
          </cell>
          <cell r="U178" t="str">
            <v>A compléter</v>
          </cell>
        </row>
        <row r="179">
          <cell r="A179" t="str">
            <v>PF05S000080</v>
          </cell>
          <cell r="B179" t="str">
            <v>ROND Ø250 ARCONIC  X 120 KG</v>
          </cell>
          <cell r="C179" t="str">
            <v>LI05AL00001</v>
          </cell>
          <cell r="D179" t="str">
            <v>UkadPF004MAL</v>
          </cell>
          <cell r="E179" t="str">
            <v>UkadPF004</v>
          </cell>
          <cell r="F179" t="str">
            <v xml:space="preserve">THELF + Redressage colly </v>
          </cell>
          <cell r="G179">
            <v>4</v>
          </cell>
          <cell r="I179">
            <v>4900</v>
          </cell>
          <cell r="J179">
            <v>6</v>
          </cell>
          <cell r="K179">
            <v>1.3061224489795917</v>
          </cell>
          <cell r="L179" t="str">
            <v>Conbid Arc</v>
          </cell>
          <cell r="M179" t="str">
            <v>R250 Arc.</v>
          </cell>
          <cell r="N179" t="str">
            <v>UKAD -14j</v>
          </cell>
          <cell r="O179" t="str">
            <v>oui</v>
          </cell>
          <cell r="P179" t="str">
            <v>BR 220-300</v>
          </cell>
          <cell r="Q179" t="str">
            <v>Airbus Billette- Arc-BR 220-300</v>
          </cell>
          <cell r="R179" t="str">
            <v>Airbus Billettes</v>
          </cell>
          <cell r="S179" t="str">
            <v>Airbus Billette- Arc</v>
          </cell>
          <cell r="T179" t="str">
            <v>mult</v>
          </cell>
          <cell r="U179" t="str">
            <v>A compléter</v>
          </cell>
        </row>
        <row r="180">
          <cell r="A180" t="str">
            <v>PF05S000082</v>
          </cell>
          <cell r="B180" t="str">
            <v>ROND Ø250 ARCONIC  X 285 KG</v>
          </cell>
          <cell r="C180" t="str">
            <v>?</v>
          </cell>
          <cell r="D180" t="str">
            <v>UkadPF004MAL</v>
          </cell>
          <cell r="E180" t="str">
            <v>UkadPF004</v>
          </cell>
          <cell r="F180" t="str">
            <v xml:space="preserve">THELF + Redressage colly </v>
          </cell>
          <cell r="G180">
            <v>4</v>
          </cell>
          <cell r="I180">
            <v>4900</v>
          </cell>
          <cell r="J180">
            <v>6</v>
          </cell>
          <cell r="K180">
            <v>1.3061224489795917</v>
          </cell>
          <cell r="L180" t="str">
            <v>Conbid Arc</v>
          </cell>
          <cell r="M180" t="str">
            <v>R250 Arc.</v>
          </cell>
          <cell r="N180" t="str">
            <v>UKAD -14j</v>
          </cell>
          <cell r="O180" t="str">
            <v>oui</v>
          </cell>
          <cell r="P180" t="str">
            <v>BR 220-300</v>
          </cell>
          <cell r="Q180" t="str">
            <v>Airbus Billette- Arc-BR 220-300</v>
          </cell>
          <cell r="R180" t="str">
            <v>Airbus Billettes</v>
          </cell>
          <cell r="S180" t="str">
            <v>Airbus Billette- Arc</v>
          </cell>
          <cell r="T180" t="str">
            <v>mult</v>
          </cell>
          <cell r="U180" t="str">
            <v>A compléter</v>
          </cell>
        </row>
        <row r="181">
          <cell r="A181" t="str">
            <v>PF05S000083</v>
          </cell>
          <cell r="B181" t="str">
            <v>ROND Ø250 ARCONIC - LG CRTE</v>
          </cell>
          <cell r="D181" t="str">
            <v>UkadPF004MAL</v>
          </cell>
          <cell r="E181" t="str">
            <v>UkadPF004</v>
          </cell>
          <cell r="F181" t="str">
            <v xml:space="preserve">TTL + Redressage 400 t </v>
          </cell>
          <cell r="G181">
            <v>4</v>
          </cell>
          <cell r="I181">
            <v>5000</v>
          </cell>
          <cell r="J181">
            <v>6</v>
          </cell>
          <cell r="K181">
            <v>1.28</v>
          </cell>
          <cell r="L181" t="str">
            <v>Conbid Arc</v>
          </cell>
          <cell r="M181" t="str">
            <v>R250 Arc.</v>
          </cell>
          <cell r="N181" t="str">
            <v>UKAD -14j</v>
          </cell>
          <cell r="O181" t="str">
            <v>non</v>
          </cell>
          <cell r="P181" t="str">
            <v>BR 220-300</v>
          </cell>
          <cell r="Q181" t="str">
            <v>Airbus Billette- Arc-BR 220-300</v>
          </cell>
          <cell r="R181" t="str">
            <v>Airbus Billettes</v>
          </cell>
          <cell r="S181" t="str">
            <v>Airbus Billette- Arc</v>
          </cell>
          <cell r="T181" t="str">
            <v>lgc</v>
          </cell>
          <cell r="U181" t="str">
            <v>A compléter</v>
          </cell>
        </row>
        <row r="182">
          <cell r="A182" t="str">
            <v>PF05S000100</v>
          </cell>
          <cell r="B182" t="str">
            <v>ROND Ø165 METTIS - MULTIPLE</v>
          </cell>
          <cell r="C182" t="str">
            <v>LI05S000001</v>
          </cell>
          <cell r="D182" t="str">
            <v>UkadPF001MAL</v>
          </cell>
          <cell r="E182" t="str">
            <v>UkadPF001</v>
          </cell>
          <cell r="F182" t="str">
            <v xml:space="preserve">SMX + TTL + redressage 400 t </v>
          </cell>
          <cell r="G182">
            <v>4</v>
          </cell>
          <cell r="I182">
            <v>5000</v>
          </cell>
          <cell r="K182">
            <v>1.28</v>
          </cell>
          <cell r="L182" t="str">
            <v>Conbid Met.</v>
          </cell>
          <cell r="M182" t="str">
            <v>R165 Met.</v>
          </cell>
          <cell r="N182" t="str">
            <v>SMX 1p-14j</v>
          </cell>
          <cell r="O182" t="str">
            <v>oui</v>
          </cell>
          <cell r="P182" t="str">
            <v>BR 150-180</v>
          </cell>
          <cell r="Q182" t="str">
            <v>Airbus Billette-Met.-BR 150-180</v>
          </cell>
          <cell r="R182" t="str">
            <v>Airbus Billettes</v>
          </cell>
          <cell r="S182" t="str">
            <v>Airbus Billette-Met.</v>
          </cell>
          <cell r="T182" t="str">
            <v>mult</v>
          </cell>
          <cell r="U182" t="str">
            <v>A compléter</v>
          </cell>
        </row>
        <row r="183">
          <cell r="A183" t="str">
            <v>PF05S000101</v>
          </cell>
          <cell r="B183" t="str">
            <v>ROND Ø210  METTIS - 41,42 KG</v>
          </cell>
          <cell r="C183" t="str">
            <v>LI05S000001</v>
          </cell>
          <cell r="D183" t="str">
            <v>UkadPF001MAL</v>
          </cell>
          <cell r="E183" t="str">
            <v>UkadPF001</v>
          </cell>
          <cell r="F183" t="str">
            <v xml:space="preserve">SMX + TTL + redressage 400 t </v>
          </cell>
          <cell r="G183">
            <v>4</v>
          </cell>
          <cell r="I183">
            <v>5000</v>
          </cell>
          <cell r="K183">
            <v>1.28</v>
          </cell>
          <cell r="L183" t="str">
            <v>Conbid Met.</v>
          </cell>
          <cell r="M183" t="str">
            <v>R210 Met.</v>
          </cell>
          <cell r="N183" t="str">
            <v>SMX 1p-14j</v>
          </cell>
          <cell r="O183" t="str">
            <v>oui</v>
          </cell>
          <cell r="P183" t="str">
            <v>BR 180-220</v>
          </cell>
          <cell r="Q183" t="str">
            <v>Airbus Billette-Met.-BR 180-220</v>
          </cell>
          <cell r="R183" t="str">
            <v>Airbus Billettes</v>
          </cell>
          <cell r="S183" t="str">
            <v>Airbus Billette-Met.</v>
          </cell>
          <cell r="T183" t="str">
            <v>mult</v>
          </cell>
          <cell r="U183" t="str">
            <v>A compléter</v>
          </cell>
        </row>
        <row r="184">
          <cell r="A184" t="str">
            <v>PF05S000102</v>
          </cell>
          <cell r="B184" t="str">
            <v>ROND Ø270  METTIS</v>
          </cell>
          <cell r="D184" t="str">
            <v>UkadPF004MAL</v>
          </cell>
          <cell r="E184" t="str">
            <v>UkadPF004</v>
          </cell>
          <cell r="F184" t="str">
            <v xml:space="preserve">THELF + Redressage colly </v>
          </cell>
          <cell r="G184">
            <v>4</v>
          </cell>
          <cell r="I184">
            <v>5000</v>
          </cell>
          <cell r="J184">
            <v>4</v>
          </cell>
          <cell r="K184">
            <v>1.28</v>
          </cell>
          <cell r="L184" t="str">
            <v>Conbid Met.</v>
          </cell>
          <cell r="M184" t="str">
            <v>R270 Met.</v>
          </cell>
          <cell r="N184" t="str">
            <v/>
          </cell>
          <cell r="O184" t="str">
            <v>non</v>
          </cell>
          <cell r="P184" t="str">
            <v>BR 220-300</v>
          </cell>
          <cell r="Q184" t="str">
            <v>Airbus Billette-Met.-BR 220-300</v>
          </cell>
          <cell r="R184" t="str">
            <v>Airbus Billettes</v>
          </cell>
          <cell r="S184" t="str">
            <v>Airbus Billette-Met.</v>
          </cell>
        </row>
        <row r="185">
          <cell r="A185" t="str">
            <v>PF05S000103</v>
          </cell>
          <cell r="B185" t="str">
            <v>ROND Ø125  METTIS</v>
          </cell>
          <cell r="C185" t="str">
            <v>LI05S000001</v>
          </cell>
          <cell r="D185" t="str">
            <v>UkadPF001MAL</v>
          </cell>
          <cell r="E185" t="str">
            <v>UkadPF001</v>
          </cell>
          <cell r="F185" t="str">
            <v xml:space="preserve">ébauch SMX + forgeage SMX + TTL + redressage 400 t </v>
          </cell>
          <cell r="G185">
            <v>4</v>
          </cell>
          <cell r="I185">
            <v>5000</v>
          </cell>
          <cell r="K185">
            <v>1.28</v>
          </cell>
          <cell r="L185" t="str">
            <v>Conbid Met.</v>
          </cell>
          <cell r="M185" t="str">
            <v>R125 Met.</v>
          </cell>
          <cell r="N185" t="str">
            <v>SMX 2p-14j</v>
          </cell>
          <cell r="O185" t="str">
            <v>non</v>
          </cell>
          <cell r="P185" t="str">
            <v>BR &lt;150</v>
          </cell>
          <cell r="Q185" t="str">
            <v>Airbus Billette-Met.-BR &lt;150</v>
          </cell>
          <cell r="R185" t="str">
            <v>Airbus Billettes</v>
          </cell>
          <cell r="S185" t="str">
            <v>Airbus Billette-Met.</v>
          </cell>
          <cell r="T185" t="str">
            <v>mult</v>
          </cell>
          <cell r="U185" t="str">
            <v>A compléter</v>
          </cell>
        </row>
        <row r="186">
          <cell r="A186" t="str">
            <v>PF05S000104</v>
          </cell>
          <cell r="B186" t="str">
            <v>ROND Ø210 METTIS LONGUEUR COURANTE</v>
          </cell>
          <cell r="D186" t="str">
            <v>UkadPF001</v>
          </cell>
          <cell r="E186" t="str">
            <v>UkadPF001</v>
          </cell>
          <cell r="F186" t="str">
            <v xml:space="preserve">SMX + TTL + redressage 400 t </v>
          </cell>
          <cell r="G186">
            <v>4</v>
          </cell>
          <cell r="I186">
            <v>5000</v>
          </cell>
          <cell r="K186">
            <v>1.28</v>
          </cell>
          <cell r="L186" t="str">
            <v>Conbid Met.</v>
          </cell>
          <cell r="M186" t="str">
            <v>R210 Met.</v>
          </cell>
          <cell r="N186" t="str">
            <v>SMX 1p-14j</v>
          </cell>
          <cell r="O186" t="str">
            <v>non</v>
          </cell>
          <cell r="P186" t="str">
            <v>BR 180-220</v>
          </cell>
          <cell r="Q186" t="str">
            <v>Airbus Billette-Met.-BR 180-220</v>
          </cell>
          <cell r="R186" t="str">
            <v>Airbus Billettes</v>
          </cell>
          <cell r="S186" t="str">
            <v>Airbus Billette-Met.</v>
          </cell>
          <cell r="T186" t="str">
            <v>lgc</v>
          </cell>
          <cell r="U186" t="str">
            <v>A compléter</v>
          </cell>
        </row>
        <row r="187">
          <cell r="A187" t="str">
            <v>PF05S000105</v>
          </cell>
          <cell r="B187" t="str">
            <v>ROND Ø165 METTIS - LG CRTE</v>
          </cell>
          <cell r="C187" t="str">
            <v>LI05S000001</v>
          </cell>
          <cell r="D187" t="str">
            <v>UkadPF001MAL</v>
          </cell>
          <cell r="E187" t="str">
            <v>UkadPF001</v>
          </cell>
          <cell r="F187" t="str">
            <v xml:space="preserve">SMX + TTL + redressage 400 t </v>
          </cell>
          <cell r="G187">
            <v>4</v>
          </cell>
          <cell r="I187">
            <v>5000</v>
          </cell>
          <cell r="K187">
            <v>1.28</v>
          </cell>
          <cell r="L187" t="str">
            <v>Conbid Met.</v>
          </cell>
          <cell r="M187" t="str">
            <v>R165 Met.</v>
          </cell>
          <cell r="N187" t="str">
            <v>SMX 1p-14j</v>
          </cell>
          <cell r="P187" t="str">
            <v>BR 150-180</v>
          </cell>
          <cell r="Q187" t="str">
            <v>Airbus Billette-Met.-BR 150-180</v>
          </cell>
          <cell r="R187" t="str">
            <v>Airbus Billettes</v>
          </cell>
          <cell r="S187" t="str">
            <v>Airbus Billette-Met.</v>
          </cell>
          <cell r="T187" t="str">
            <v>lgc</v>
          </cell>
          <cell r="U187" t="str">
            <v>A compléter</v>
          </cell>
        </row>
        <row r="188">
          <cell r="A188" t="str">
            <v>PF05S000150</v>
          </cell>
          <cell r="B188" t="str">
            <v>ROND Ø300 FORGITAL - MULTIPLE 304 KG</v>
          </cell>
          <cell r="C188" t="str">
            <v>LI05S000001</v>
          </cell>
          <cell r="D188" t="str">
            <v>UkadPF004MAL</v>
          </cell>
          <cell r="E188" t="str">
            <v>UkadPF004</v>
          </cell>
          <cell r="F188" t="str">
            <v xml:space="preserve">THELF + Redressage colly </v>
          </cell>
          <cell r="G188">
            <v>4</v>
          </cell>
          <cell r="I188">
            <v>5500</v>
          </cell>
          <cell r="J188">
            <v>4</v>
          </cell>
          <cell r="K188">
            <v>1.1636363636363636</v>
          </cell>
          <cell r="L188" t="str">
            <v>SAFRAN AE AB ECOTI</v>
          </cell>
          <cell r="M188" t="str">
            <v>R300 Forg.</v>
          </cell>
          <cell r="N188" t="str">
            <v/>
          </cell>
          <cell r="O188" t="str">
            <v>non</v>
          </cell>
          <cell r="P188" t="str">
            <v>BR 220-300</v>
          </cell>
          <cell r="Q188" t="str">
            <v>SAFRAN AE AB ECOTI</v>
          </cell>
          <cell r="R188" t="str">
            <v>SAFRAN AE AB</v>
          </cell>
          <cell r="S188" t="str">
            <v>SAFRAN AE AB ECOTI</v>
          </cell>
        </row>
        <row r="189">
          <cell r="A189" t="str">
            <v>PF05S000152</v>
          </cell>
          <cell r="B189" t="str">
            <v>ROND 12" - Ø305 - DMD0776</v>
          </cell>
          <cell r="E189" t="str">
            <v>UkadPF004</v>
          </cell>
          <cell r="L189" t="str">
            <v>SAFRAN AE AB ECOTI</v>
          </cell>
          <cell r="Q189" t="str">
            <v>SAFRAN AE AB ECOTI</v>
          </cell>
          <cell r="R189" t="str">
            <v>SAFRAN AE AB</v>
          </cell>
          <cell r="S189" t="str">
            <v>SAFRAN AE AB ECOTI</v>
          </cell>
        </row>
        <row r="190">
          <cell r="A190" t="str">
            <v>PF05S000154</v>
          </cell>
          <cell r="B190" t="str">
            <v>ROND 12" ANDA</v>
          </cell>
          <cell r="C190"/>
          <cell r="E190" t="str">
            <v>UKADPF005</v>
          </cell>
          <cell r="F190"/>
          <cell r="G190"/>
          <cell r="H190"/>
          <cell r="I190"/>
          <cell r="J190"/>
          <cell r="K190"/>
          <cell r="L190" t="str">
            <v>SAFRAN AE AB ECOTI</v>
          </cell>
          <cell r="M190"/>
          <cell r="N190"/>
          <cell r="O190"/>
          <cell r="P190"/>
          <cell r="Q190" t="str">
            <v>SAFRAN AE AB ECOTI</v>
          </cell>
          <cell r="R190" t="str">
            <v>SAFRAN AE AB</v>
          </cell>
          <cell r="S190" t="str">
            <v>SAFRAN AE AB ECOTI</v>
          </cell>
          <cell r="T190" t="str">
            <v>lgc</v>
          </cell>
          <cell r="U190" t="str">
            <v>A compléter</v>
          </cell>
        </row>
        <row r="191">
          <cell r="A191" t="str">
            <v>PF05S000155</v>
          </cell>
          <cell r="B191" t="str">
            <v>ROND 10" ANDA</v>
          </cell>
          <cell r="E191" t="str">
            <v>UkadPF004</v>
          </cell>
          <cell r="L191" t="str">
            <v>SAFRAN AE AB ECOTI</v>
          </cell>
          <cell r="Q191" t="str">
            <v>SAFRAN AE AB ECOTI</v>
          </cell>
          <cell r="R191" t="str">
            <v>SAFRAN AE AB</v>
          </cell>
          <cell r="S191" t="str">
            <v>SAFRAN AE AB ECOTI</v>
          </cell>
          <cell r="T191" t="str">
            <v>lgc</v>
          </cell>
          <cell r="U191" t="str">
            <v>A compléter</v>
          </cell>
        </row>
        <row r="192">
          <cell r="A192" t="str">
            <v>PF05S000156</v>
          </cell>
          <cell r="B192" t="str">
            <v>ROND 12" FORGITAL</v>
          </cell>
          <cell r="E192" t="str">
            <v>UKADPF005</v>
          </cell>
          <cell r="L192" t="str">
            <v>SAFRAN AE AB ECOTI</v>
          </cell>
          <cell r="Q192" t="str">
            <v>SAFRAN AE AB ECOTI</v>
          </cell>
          <cell r="R192" t="str">
            <v>SAFRAN AE AB</v>
          </cell>
          <cell r="S192" t="str">
            <v>SAFRAN AE AB ECOTI</v>
          </cell>
          <cell r="T192" t="str">
            <v>lgc</v>
          </cell>
          <cell r="U192" t="str">
            <v>A compléter</v>
          </cell>
        </row>
        <row r="193">
          <cell r="A193" t="str">
            <v>PF05S000157</v>
          </cell>
          <cell r="B193" t="str">
            <v>ROND 10" - Ø254 - DMD0776</v>
          </cell>
          <cell r="D193" t="str">
            <v>UkadPF004</v>
          </cell>
          <cell r="E193" t="str">
            <v>UkadPF004</v>
          </cell>
          <cell r="L193" t="str">
            <v>SAFRAN AE AB ECOTI</v>
          </cell>
          <cell r="Q193" t="str">
            <v>SAFRAN AE AB ECOTI</v>
          </cell>
          <cell r="R193" t="str">
            <v>SAFRAN AE AB</v>
          </cell>
          <cell r="S193" t="str">
            <v>SAFRAN AE AB ECOTI</v>
          </cell>
        </row>
        <row r="194">
          <cell r="A194" t="str">
            <v>PF05S000158</v>
          </cell>
          <cell r="B194" t="str">
            <v>ROND 10" - Ø254 - ATI ZKM</v>
          </cell>
          <cell r="E194" t="str">
            <v>UKADPF004</v>
          </cell>
          <cell r="L194" t="str">
            <v>SAFRAN AE AB ECOTI</v>
          </cell>
          <cell r="Q194" t="str">
            <v>SAFRAN AE AB ECOTI</v>
          </cell>
          <cell r="R194" t="str">
            <v>SAFRAN AE AB</v>
          </cell>
          <cell r="S194" t="str">
            <v>SAFRAN AE AB ECOTI</v>
          </cell>
          <cell r="T194" t="str">
            <v>lgc</v>
          </cell>
          <cell r="U194" t="str">
            <v>A compléter</v>
          </cell>
        </row>
        <row r="195">
          <cell r="A195" t="str">
            <v>PF05S000160</v>
          </cell>
          <cell r="B195" t="str">
            <v>ROND Ø330 POUR FORGITAL (I) X 654 KG</v>
          </cell>
          <cell r="D195" t="str">
            <v>UkadPF005</v>
          </cell>
          <cell r="E195" t="str">
            <v>UkadPF005</v>
          </cell>
          <cell r="I195">
            <v>5500</v>
          </cell>
          <cell r="L195" t="str">
            <v>SAFRAN AE AB UKTMP</v>
          </cell>
          <cell r="M195" t="str">
            <v>R330 SA</v>
          </cell>
          <cell r="P195" t="str">
            <v>BR &gt;300</v>
          </cell>
          <cell r="Q195" t="str">
            <v>SAFRAN AE AB UKTMP</v>
          </cell>
          <cell r="R195" t="str">
            <v>SAFRAN AE AB</v>
          </cell>
          <cell r="S195" t="str">
            <v>SAFRAN AE AB UKTMP</v>
          </cell>
          <cell r="T195" t="str">
            <v>mult</v>
          </cell>
          <cell r="U195" t="str">
            <v>A compléter</v>
          </cell>
        </row>
        <row r="196">
          <cell r="A196" t="str">
            <v>PF05S000200</v>
          </cell>
          <cell r="B196" t="str">
            <v>PLAT WYMAN 508 X 254</v>
          </cell>
          <cell r="D196" t="str">
            <v>UkadPF010</v>
          </cell>
          <cell r="E196" t="str">
            <v>UkadPF010</v>
          </cell>
          <cell r="F196" t="str">
            <v>Grenaillage + US Imphy</v>
          </cell>
          <cell r="G196">
            <v>2</v>
          </cell>
          <cell r="I196">
            <v>5500</v>
          </cell>
          <cell r="J196">
            <v>2</v>
          </cell>
          <cell r="K196">
            <v>1.1636363636363636</v>
          </cell>
          <cell r="L196" t="str">
            <v>Conbid WyGo</v>
          </cell>
          <cell r="M196" t="str">
            <v>Plat WG</v>
          </cell>
          <cell r="N196" t="str">
            <v>Plat WG-14j</v>
          </cell>
          <cell r="O196" t="str">
            <v>oui</v>
          </cell>
          <cell r="P196" t="str">
            <v>BP Presse</v>
          </cell>
          <cell r="Q196" t="str">
            <v>Airbus Billette-WyGo-BP Presse</v>
          </cell>
          <cell r="R196" t="str">
            <v>Airbus Billettes</v>
          </cell>
          <cell r="S196" t="str">
            <v>Airbus Billette-WyGo</v>
          </cell>
          <cell r="T196" t="str">
            <v>mult</v>
          </cell>
          <cell r="U196" t="str">
            <v>A compléter</v>
          </cell>
        </row>
        <row r="197">
          <cell r="A197" t="str">
            <v>PF05S000250</v>
          </cell>
          <cell r="B197" t="str">
            <v>ROND Ø160 POUR LISI FDB - SAFRAN</v>
          </cell>
          <cell r="E197" t="str">
            <v>UkadPF001</v>
          </cell>
          <cell r="L197" t="str">
            <v>Safran 6-4 Safran LS</v>
          </cell>
          <cell r="M197" t="str">
            <v>R160 Saf.</v>
          </cell>
          <cell r="N197" t="str">
            <v/>
          </cell>
          <cell r="O197" t="str">
            <v>non</v>
          </cell>
          <cell r="P197" t="str">
            <v>BR 150-180</v>
          </cell>
          <cell r="Q197" t="str">
            <v>Safran 6-4 Safran LS</v>
          </cell>
          <cell r="R197" t="str">
            <v>Safran 6-4 Safran LS</v>
          </cell>
          <cell r="S197" t="str">
            <v>Safran 6-4 Safran LS</v>
          </cell>
        </row>
        <row r="198">
          <cell r="A198" t="str">
            <v>PF05S000251</v>
          </cell>
          <cell r="B198" t="str">
            <v>ROND Ø200 POUR LISI FDB - SAFRAN</v>
          </cell>
          <cell r="D198" t="str">
            <v>UkadPF001</v>
          </cell>
          <cell r="E198" t="str">
            <v>UkadPF001</v>
          </cell>
          <cell r="F198" t="str">
            <v xml:space="preserve">SMX + TTL + redressage 400 t </v>
          </cell>
          <cell r="L198" t="str">
            <v>Safran 6-4 Safran LS</v>
          </cell>
          <cell r="M198" t="str">
            <v>R200 SMX Pam.</v>
          </cell>
          <cell r="N198" t="str">
            <v>SMX 1p-09j</v>
          </cell>
          <cell r="O198" t="str">
            <v>oui</v>
          </cell>
          <cell r="P198" t="str">
            <v>BR 180-220</v>
          </cell>
          <cell r="Q198" t="str">
            <v>Safran 6-4 Safran LS</v>
          </cell>
          <cell r="R198" t="str">
            <v>Safran 6-4 Safran LS</v>
          </cell>
          <cell r="S198" t="str">
            <v>Safran 6-4 Safran LS</v>
          </cell>
          <cell r="T198" t="str">
            <v>lgc</v>
          </cell>
          <cell r="U198" t="str">
            <v>A compléter</v>
          </cell>
        </row>
        <row r="199">
          <cell r="A199" t="str">
            <v>PF05S000300</v>
          </cell>
          <cell r="B199" t="str">
            <v>ROND Ø109 SANS ZM - SETFORGE</v>
          </cell>
          <cell r="C199" t="str">
            <v>LI05S000001</v>
          </cell>
          <cell r="D199" t="str">
            <v>UkadPF014</v>
          </cell>
          <cell r="E199" t="str">
            <v>UkadPF014</v>
          </cell>
          <cell r="F199" t="str">
            <v>GT(CAG155) + Redressage CA400T</v>
          </cell>
          <cell r="G199">
            <v>3</v>
          </cell>
          <cell r="I199">
            <v>2000</v>
          </cell>
          <cell r="K199">
            <v>3.2</v>
          </cell>
          <cell r="L199" t="str">
            <v xml:space="preserve">Setforge </v>
          </cell>
          <cell r="M199" t="str">
            <v>R109 Set.</v>
          </cell>
          <cell r="N199" t="str">
            <v>PF Lam R-09j</v>
          </cell>
          <cell r="O199" t="str">
            <v>oui</v>
          </cell>
          <cell r="P199" t="str">
            <v>BR &lt;150</v>
          </cell>
          <cell r="Q199" t="str">
            <v xml:space="preserve">Setforge </v>
          </cell>
          <cell r="R199" t="str">
            <v xml:space="preserve">Setforge </v>
          </cell>
          <cell r="S199" t="str">
            <v xml:space="preserve">Setforge </v>
          </cell>
          <cell r="T199" t="str">
            <v>lgc</v>
          </cell>
          <cell r="U199" t="str">
            <v>A compléter</v>
          </cell>
        </row>
        <row r="200">
          <cell r="A200" t="str">
            <v>PF05S000350</v>
          </cell>
          <cell r="B200" t="str">
            <v>Ø250MM  TI64  GATD</v>
          </cell>
          <cell r="E200" t="str">
            <v>UkadPF005</v>
          </cell>
          <cell r="L200" t="str">
            <v>SAFRAN AE AB ECOTI</v>
          </cell>
          <cell r="Q200" t="str">
            <v>SAFRAN AE AB ECOTI</v>
          </cell>
          <cell r="R200" t="str">
            <v>SAFRAN AE AB</v>
          </cell>
          <cell r="S200" t="str">
            <v>SAFRAN AE AB ECOTI</v>
          </cell>
          <cell r="T200" t="str">
            <v>lgc</v>
          </cell>
          <cell r="U200" t="str">
            <v>A compléter</v>
          </cell>
        </row>
        <row r="201">
          <cell r="A201" t="str">
            <v>PF05S000351</v>
          </cell>
          <cell r="B201" t="str">
            <v>Ø200MM  TI64  GATD</v>
          </cell>
          <cell r="E201" t="str">
            <v>UkadPF004</v>
          </cell>
          <cell r="L201" t="str">
            <v>SAFRAN AE AB ECOTI</v>
          </cell>
          <cell r="Q201" t="str">
            <v>SAFRAN AE AB ECOTI</v>
          </cell>
          <cell r="R201" t="str">
            <v>SAFRAN AE AB</v>
          </cell>
          <cell r="S201" t="str">
            <v>SAFRAN AE AB ECOTI</v>
          </cell>
          <cell r="T201" t="str">
            <v>lgc</v>
          </cell>
          <cell r="U201" t="str">
            <v>A compléter</v>
          </cell>
        </row>
        <row r="202">
          <cell r="A202" t="str">
            <v>PF05S000400</v>
          </cell>
          <cell r="B202" t="str">
            <v>PLATS 145 X 90   TRANSPART</v>
          </cell>
          <cell r="C202" t="str">
            <v>LI05S000001</v>
          </cell>
          <cell r="D202" t="str">
            <v>UkadPF014</v>
          </cell>
          <cell r="E202" t="str">
            <v>UkadPF014</v>
          </cell>
          <cell r="F202" t="str">
            <v xml:space="preserve">GT (CAGBPT) + TTL + redressage 400t </v>
          </cell>
          <cell r="G202">
            <v>3</v>
          </cell>
          <cell r="I202">
            <v>2000</v>
          </cell>
          <cell r="K202">
            <v>3.2</v>
          </cell>
          <cell r="L202" t="str">
            <v>DP AMS 4928 + Industriel</v>
          </cell>
          <cell r="M202" t="str">
            <v>Plat Transpart</v>
          </cell>
          <cell r="N202" t="str">
            <v>PF Lam P-09j</v>
          </cell>
          <cell r="O202" t="str">
            <v>non</v>
          </cell>
          <cell r="P202" t="str">
            <v>BP Presse</v>
          </cell>
          <cell r="Q202" t="str">
            <v>DP AMS 4928 + Industriel</v>
          </cell>
          <cell r="R202" t="str">
            <v>DP AMS 4928 + Industriel</v>
          </cell>
          <cell r="S202" t="str">
            <v>DP AMS 4928 + Industriel</v>
          </cell>
        </row>
        <row r="203">
          <cell r="A203" t="str">
            <v>PF05S000401</v>
          </cell>
          <cell r="B203" t="str">
            <v>ROND Ø101,6 MM TRANSPART</v>
          </cell>
          <cell r="D203" t="str">
            <v>UkadPF014</v>
          </cell>
          <cell r="E203" t="str">
            <v>UkadPF014</v>
          </cell>
          <cell r="F203" t="str">
            <v>GT(CAG155) + Redressage CA400T</v>
          </cell>
          <cell r="G203">
            <v>3</v>
          </cell>
          <cell r="I203">
            <v>2000</v>
          </cell>
          <cell r="K203">
            <v>3.2</v>
          </cell>
          <cell r="L203" t="str">
            <v>DP AMS 4928 + Industriel</v>
          </cell>
          <cell r="M203" t="str">
            <v>R101 Transpart</v>
          </cell>
          <cell r="N203" t="str">
            <v>PF Lam R-09j</v>
          </cell>
          <cell r="O203" t="str">
            <v>oui</v>
          </cell>
          <cell r="P203" t="str">
            <v>BR &lt;150</v>
          </cell>
          <cell r="Q203" t="str">
            <v>DP AMS 4928 + Industriel</v>
          </cell>
          <cell r="R203" t="str">
            <v>DP AMS 4928 + Industriel</v>
          </cell>
          <cell r="S203" t="str">
            <v>DP AMS 4928 + Industriel</v>
          </cell>
          <cell r="T203" t="str">
            <v>lgc</v>
          </cell>
          <cell r="U203" t="str">
            <v>A compléter</v>
          </cell>
        </row>
        <row r="204">
          <cell r="A204" t="str">
            <v>PF05S000402</v>
          </cell>
          <cell r="B204" t="str">
            <v>PLATS 220 X 50   TRANSPART</v>
          </cell>
          <cell r="D204" t="str">
            <v>UkadPF014</v>
          </cell>
          <cell r="E204" t="str">
            <v>UkadPF014</v>
          </cell>
          <cell r="F204" t="str">
            <v>GT(CAG155) + Redressage CA400T</v>
          </cell>
          <cell r="L204" t="str">
            <v>DP AMS 4928 + Industriel</v>
          </cell>
          <cell r="Q204" t="str">
            <v>DP AMS 4928 + Industriel</v>
          </cell>
          <cell r="R204" t="str">
            <v>DP AMS 4928 + Industriel</v>
          </cell>
          <cell r="S204" t="str">
            <v>DP AMS 4928 + Industriel</v>
          </cell>
        </row>
        <row r="205">
          <cell r="A205" t="str">
            <v>PF05S000403</v>
          </cell>
          <cell r="B205" t="str">
            <v>RONDS Ø330   TRANSPART</v>
          </cell>
          <cell r="E205" t="str">
            <v>UkadPF005</v>
          </cell>
          <cell r="L205" t="str">
            <v>DP AMS 4928 + Industriel</v>
          </cell>
          <cell r="Q205" t="str">
            <v>DP AMS 4928 + Industriel</v>
          </cell>
          <cell r="R205" t="str">
            <v>DP AMS 4928 + Industriel</v>
          </cell>
          <cell r="S205" t="str">
            <v>DP AMS 4928 + Industriel</v>
          </cell>
        </row>
        <row r="206">
          <cell r="A206" t="str">
            <v>PF05S000405</v>
          </cell>
          <cell r="B206" t="str">
            <v>PLAT 135 X 105MM TRANSPART</v>
          </cell>
          <cell r="E206" t="str">
            <v>UkadPF013</v>
          </cell>
          <cell r="L206" t="str">
            <v>DP AMS 4928 + Industriel</v>
          </cell>
          <cell r="P206" t="str">
            <v>BP Presse</v>
          </cell>
          <cell r="Q206" t="str">
            <v>DP AMS 4928 + Industriel</v>
          </cell>
          <cell r="R206" t="str">
            <v>DP AMS 4928 + Industriel</v>
          </cell>
          <cell r="S206" t="str">
            <v>DP AMS 4928 + Industriel</v>
          </cell>
        </row>
        <row r="207">
          <cell r="A207" t="str">
            <v>PF05S000406</v>
          </cell>
          <cell r="B207" t="str">
            <v>ROND Ø350MM  TRANSPART</v>
          </cell>
          <cell r="D207" t="str">
            <v>UkadPF004</v>
          </cell>
          <cell r="E207" t="str">
            <v>UkadPF004</v>
          </cell>
          <cell r="L207" t="str">
            <v>DP AMS 4928 + Industriel</v>
          </cell>
          <cell r="M207" t="str">
            <v>R350 Transpart</v>
          </cell>
          <cell r="N207" t="str">
            <v/>
          </cell>
          <cell r="P207" t="str">
            <v>BR &gt;300</v>
          </cell>
          <cell r="Q207" t="str">
            <v>DP AMS 4928 + Industriel</v>
          </cell>
          <cell r="R207" t="str">
            <v>DP AMS 4928 + Industriel</v>
          </cell>
          <cell r="S207" t="str">
            <v>DP AMS 4928 + Industriel</v>
          </cell>
          <cell r="T207" t="str">
            <v>lgc</v>
          </cell>
          <cell r="U207" t="str">
            <v>A compléter</v>
          </cell>
        </row>
        <row r="208">
          <cell r="A208" t="str">
            <v>PF05S000500</v>
          </cell>
          <cell r="B208" t="str">
            <v>ROND Ø250 OTTO FUCHS X 117,37KG</v>
          </cell>
          <cell r="C208" t="str">
            <v>?</v>
          </cell>
          <cell r="D208" t="str">
            <v>UkadPF004MAL</v>
          </cell>
          <cell r="E208" t="str">
            <v>UkadPF004</v>
          </cell>
          <cell r="F208" t="str">
            <v>NA</v>
          </cell>
          <cell r="G208" t="str">
            <v>NA</v>
          </cell>
          <cell r="I208">
            <v>5000</v>
          </cell>
          <cell r="K208">
            <v>1.28</v>
          </cell>
          <cell r="L208" t="str">
            <v>Conbid OtFu</v>
          </cell>
          <cell r="M208" t="str">
            <v>R250 OF</v>
          </cell>
          <cell r="N208" t="str">
            <v>UKAD -14j</v>
          </cell>
          <cell r="O208" t="str">
            <v>oui</v>
          </cell>
          <cell r="P208" t="str">
            <v>BR 220-300</v>
          </cell>
          <cell r="Q208" t="str">
            <v>Airbus Billette-OtFu-BR 220-300</v>
          </cell>
          <cell r="R208" t="str">
            <v>Airbus Billettes</v>
          </cell>
          <cell r="S208" t="str">
            <v>Airbus Billette-OtFu</v>
          </cell>
          <cell r="T208" t="str">
            <v>mult</v>
          </cell>
          <cell r="U208" t="str">
            <v>A compléter</v>
          </cell>
        </row>
        <row r="209">
          <cell r="A209" t="str">
            <v>PF05S000501</v>
          </cell>
          <cell r="B209" t="str">
            <v>ROND Ø250 OTTO FUCHS X 114,32KG</v>
          </cell>
          <cell r="C209" t="str">
            <v>?</v>
          </cell>
          <cell r="D209" t="str">
            <v>UkadPF004MAL</v>
          </cell>
          <cell r="E209" t="str">
            <v>UkadPF004</v>
          </cell>
          <cell r="F209" t="str">
            <v>NA</v>
          </cell>
          <cell r="G209" t="str">
            <v>NA</v>
          </cell>
          <cell r="I209">
            <v>5000</v>
          </cell>
          <cell r="K209">
            <v>1.28</v>
          </cell>
          <cell r="L209" t="str">
            <v>Conbid OtFu</v>
          </cell>
          <cell r="M209" t="str">
            <v>R250 OF</v>
          </cell>
          <cell r="N209" t="str">
            <v>UKAD -14j</v>
          </cell>
          <cell r="O209" t="str">
            <v>oui</v>
          </cell>
          <cell r="P209" t="str">
            <v>BR 220-300</v>
          </cell>
          <cell r="Q209" t="str">
            <v>Airbus Billette-OtFu-BR 220-300</v>
          </cell>
          <cell r="R209" t="str">
            <v>Airbus Billettes</v>
          </cell>
          <cell r="S209" t="str">
            <v>Airbus Billette-OtFu</v>
          </cell>
          <cell r="T209" t="str">
            <v>mult</v>
          </cell>
          <cell r="U209" t="str">
            <v>A compléter</v>
          </cell>
        </row>
        <row r="210">
          <cell r="A210" t="str">
            <v>PF05S000502</v>
          </cell>
          <cell r="B210" t="str">
            <v>ROND Ø250 OTTO FUCHS X 32,84KG</v>
          </cell>
          <cell r="C210" t="str">
            <v>LI05S000002</v>
          </cell>
          <cell r="D210" t="str">
            <v>UkadPF004MAL</v>
          </cell>
          <cell r="E210" t="str">
            <v>UkadPF004</v>
          </cell>
          <cell r="F210" t="str">
            <v>NA</v>
          </cell>
          <cell r="G210" t="str">
            <v>NA</v>
          </cell>
          <cell r="I210">
            <v>5000</v>
          </cell>
          <cell r="K210">
            <v>1.28</v>
          </cell>
          <cell r="L210" t="str">
            <v>Conbid OtFu</v>
          </cell>
          <cell r="M210" t="str">
            <v>R250 OF</v>
          </cell>
          <cell r="N210" t="str">
            <v>UKAD -14j</v>
          </cell>
          <cell r="O210" t="str">
            <v>oui</v>
          </cell>
          <cell r="P210" t="str">
            <v>BR 220-300</v>
          </cell>
          <cell r="Q210" t="str">
            <v>Airbus Billette-OtFu-BR 220-300</v>
          </cell>
          <cell r="R210" t="str">
            <v>Airbus Billettes</v>
          </cell>
          <cell r="S210" t="str">
            <v>Airbus Billette-OtFu</v>
          </cell>
          <cell r="T210" t="str">
            <v>mult</v>
          </cell>
          <cell r="U210" t="str">
            <v>A compléter</v>
          </cell>
        </row>
        <row r="211">
          <cell r="A211" t="str">
            <v>PF05S000503</v>
          </cell>
          <cell r="B211" t="str">
            <v>ROND Ø250 OTTO FUCHS X 94,54 KG</v>
          </cell>
          <cell r="C211" t="str">
            <v>?</v>
          </cell>
          <cell r="D211" t="str">
            <v>UkadPF004MAL</v>
          </cell>
          <cell r="E211" t="str">
            <v>UkadPF004</v>
          </cell>
          <cell r="F211" t="str">
            <v>NA</v>
          </cell>
          <cell r="G211" t="str">
            <v>NA</v>
          </cell>
          <cell r="I211">
            <v>5000</v>
          </cell>
          <cell r="K211">
            <v>1.28</v>
          </cell>
          <cell r="L211" t="str">
            <v>Conbid OtFu</v>
          </cell>
          <cell r="M211" t="str">
            <v>R250 OF</v>
          </cell>
          <cell r="N211" t="str">
            <v>UKAD -14j</v>
          </cell>
          <cell r="O211" t="str">
            <v>oui</v>
          </cell>
          <cell r="P211" t="str">
            <v>BR 220-300</v>
          </cell>
          <cell r="Q211" t="str">
            <v>Airbus Billette-OtFu-BR 220-300</v>
          </cell>
          <cell r="R211" t="str">
            <v>Airbus Billettes</v>
          </cell>
          <cell r="S211" t="str">
            <v>Airbus Billette-OtFu</v>
          </cell>
          <cell r="T211" t="str">
            <v>mult</v>
          </cell>
          <cell r="U211" t="str">
            <v>A compléter</v>
          </cell>
        </row>
        <row r="212">
          <cell r="A212" t="str">
            <v>PF05S000504</v>
          </cell>
          <cell r="B212" t="str">
            <v>ROND Ø250 OTTO FUCHS X 43,28KG</v>
          </cell>
          <cell r="C212" t="str">
            <v>?</v>
          </cell>
          <cell r="D212" t="str">
            <v>UkadPF004MAL</v>
          </cell>
          <cell r="E212" t="str">
            <v>UkadPF004</v>
          </cell>
          <cell r="F212" t="str">
            <v>NA</v>
          </cell>
          <cell r="G212" t="str">
            <v>NA</v>
          </cell>
          <cell r="I212">
            <v>5000</v>
          </cell>
          <cell r="K212">
            <v>1.28</v>
          </cell>
          <cell r="L212" t="str">
            <v>Conbid OtFu</v>
          </cell>
          <cell r="M212" t="str">
            <v>R250 OF</v>
          </cell>
          <cell r="N212" t="str">
            <v>UKAD -14j</v>
          </cell>
          <cell r="O212" t="str">
            <v>oui</v>
          </cell>
          <cell r="P212" t="str">
            <v>BR 220-300</v>
          </cell>
          <cell r="Q212" t="str">
            <v>Airbus Billette-OtFu-BR 220-300</v>
          </cell>
          <cell r="R212" t="str">
            <v>Airbus Billettes</v>
          </cell>
          <cell r="S212" t="str">
            <v>Airbus Billette-OtFu</v>
          </cell>
          <cell r="T212" t="str">
            <v>mult</v>
          </cell>
          <cell r="U212" t="str">
            <v>A compléter</v>
          </cell>
        </row>
        <row r="213">
          <cell r="A213" t="str">
            <v>PF05S000505</v>
          </cell>
          <cell r="B213" t="str">
            <v>ROND Ø250 OTTO FUCHS X 32,40KG</v>
          </cell>
          <cell r="C213" t="str">
            <v>LI05S000002</v>
          </cell>
          <cell r="D213" t="str">
            <v>UkadPF004MAL</v>
          </cell>
          <cell r="E213" t="str">
            <v>UkadPF004</v>
          </cell>
          <cell r="F213" t="str">
            <v>NA</v>
          </cell>
          <cell r="G213" t="str">
            <v>NA</v>
          </cell>
          <cell r="I213">
            <v>5000</v>
          </cell>
          <cell r="K213">
            <v>1.28</v>
          </cell>
          <cell r="L213" t="str">
            <v>Conbid OtFu</v>
          </cell>
          <cell r="M213" t="str">
            <v>R250 OF</v>
          </cell>
          <cell r="N213" t="str">
            <v>UKAD -14j</v>
          </cell>
          <cell r="O213" t="str">
            <v>non</v>
          </cell>
          <cell r="P213" t="str">
            <v>BR 220-300</v>
          </cell>
          <cell r="Q213" t="str">
            <v>Airbus Billette-OtFu-BR 220-300</v>
          </cell>
          <cell r="R213" t="str">
            <v>Airbus Billettes</v>
          </cell>
          <cell r="S213" t="str">
            <v>Airbus Billette-OtFu</v>
          </cell>
        </row>
        <row r="214">
          <cell r="A214" t="str">
            <v>PF05S000506</v>
          </cell>
          <cell r="B214" t="str">
            <v>ROND Ø250 OTTO FUCHS X 94.16KG</v>
          </cell>
          <cell r="E214" t="str">
            <v>UkadPF004</v>
          </cell>
          <cell r="L214" t="str">
            <v>Conbid OtFu</v>
          </cell>
          <cell r="Q214" t="str">
            <v>Airbus Billette-OtFu-</v>
          </cell>
          <cell r="R214" t="str">
            <v>Airbus Billettes</v>
          </cell>
          <cell r="S214" t="str">
            <v>Airbus Billette-OtFu</v>
          </cell>
        </row>
        <row r="215">
          <cell r="A215" t="str">
            <v>PF05S000507</v>
          </cell>
          <cell r="B215" t="str">
            <v>ROND Ø250 OTTO FUCHS X 113.95KG</v>
          </cell>
          <cell r="E215" t="str">
            <v>UkadPF004</v>
          </cell>
          <cell r="L215" t="str">
            <v>Conbid OtFu</v>
          </cell>
          <cell r="Q215" t="str">
            <v>Airbus Billette-OtFu-</v>
          </cell>
          <cell r="R215" t="str">
            <v>Airbus Billettes</v>
          </cell>
          <cell r="S215" t="str">
            <v>Airbus Billette-OtFu</v>
          </cell>
        </row>
        <row r="216">
          <cell r="A216" t="str">
            <v>PF05S000508</v>
          </cell>
          <cell r="B216" t="str">
            <v>ROND Ø250 OTTO FUCHS X 116.99KG</v>
          </cell>
          <cell r="E216" t="str">
            <v>UkadPF004</v>
          </cell>
          <cell r="L216" t="str">
            <v>Conbid OtFu</v>
          </cell>
          <cell r="Q216" t="str">
            <v>Airbus Billette-OtFu-</v>
          </cell>
          <cell r="R216" t="str">
            <v>Airbus Billettes</v>
          </cell>
          <cell r="S216" t="str">
            <v>Airbus Billette-OtFu</v>
          </cell>
        </row>
        <row r="217">
          <cell r="A217" t="str">
            <v>PF05S000520</v>
          </cell>
          <cell r="B217" t="str">
            <v>ROND Ø120 OTTO FUCHS MULTIPLE 1775 MM</v>
          </cell>
          <cell r="D217" t="str">
            <v>UkadPF001</v>
          </cell>
          <cell r="E217" t="str">
            <v>UkadPF001</v>
          </cell>
          <cell r="F217" t="str">
            <v xml:space="preserve">SMX + TTL + redressage 400 t </v>
          </cell>
          <cell r="G217">
            <v>4</v>
          </cell>
          <cell r="I217">
            <v>5000</v>
          </cell>
          <cell r="K217">
            <v>1.28</v>
          </cell>
          <cell r="L217" t="str">
            <v>Otto Fuchs</v>
          </cell>
          <cell r="M217" t="str">
            <v>R120 OF</v>
          </cell>
          <cell r="P217" t="str">
            <v>BR &lt;150</v>
          </cell>
          <cell r="Q217" t="str">
            <v>Otto Fuchs</v>
          </cell>
          <cell r="R217" t="str">
            <v>Otto Fuchs</v>
          </cell>
          <cell r="S217" t="str">
            <v>Otto Fuchs</v>
          </cell>
          <cell r="T217" t="str">
            <v>mult</v>
          </cell>
          <cell r="U217" t="str">
            <v>A compléter</v>
          </cell>
        </row>
        <row r="218">
          <cell r="A218" t="str">
            <v>PF05S000528</v>
          </cell>
          <cell r="B218" t="str">
            <v>ROND Ø200 OTTO FUCHS X 58,45 KG</v>
          </cell>
          <cell r="E218" t="str">
            <v>UKADPF003</v>
          </cell>
          <cell r="L218" t="str">
            <v>Conbid OtFu</v>
          </cell>
          <cell r="Q218" t="str">
            <v>Airbus Billette-OtFu-</v>
          </cell>
          <cell r="R218" t="str">
            <v>Airbus Billettes</v>
          </cell>
          <cell r="S218" t="str">
            <v>Airbus Billette-OtFu</v>
          </cell>
        </row>
        <row r="219">
          <cell r="A219" t="str">
            <v>PF05S000530</v>
          </cell>
          <cell r="B219" t="str">
            <v>ROND Ø200 OTTO FUCHS X 58,73 KG</v>
          </cell>
          <cell r="C219" t="str">
            <v>?</v>
          </cell>
          <cell r="D219" t="str">
            <v>UkadPF003MAL</v>
          </cell>
          <cell r="E219" t="str">
            <v>UkadPF003</v>
          </cell>
          <cell r="F219" t="str">
            <v>NA</v>
          </cell>
          <cell r="G219" t="str">
            <v>NA</v>
          </cell>
          <cell r="I219">
            <v>5000</v>
          </cell>
          <cell r="K219">
            <v>1.28</v>
          </cell>
          <cell r="L219" t="str">
            <v>Conbid OtFu</v>
          </cell>
          <cell r="M219" t="str">
            <v>R200 OF</v>
          </cell>
          <cell r="N219" t="str">
            <v>UKAD -14j</v>
          </cell>
          <cell r="O219" t="str">
            <v>oui</v>
          </cell>
          <cell r="P219" t="str">
            <v>BR 180-220</v>
          </cell>
          <cell r="Q219" t="str">
            <v>Airbus Billette-OtFu-BR 180-220</v>
          </cell>
          <cell r="R219" t="str">
            <v>Airbus Billettes</v>
          </cell>
          <cell r="S219" t="str">
            <v>Airbus Billette-OtFu</v>
          </cell>
          <cell r="T219" t="str">
            <v>mult</v>
          </cell>
          <cell r="U219" t="str">
            <v>A compléter</v>
          </cell>
        </row>
        <row r="220">
          <cell r="A220" t="str">
            <v>PF05S000531</v>
          </cell>
          <cell r="B220" t="str">
            <v>ROND Ø200 OTTO FUCHS X 35,49 KG</v>
          </cell>
          <cell r="C220" t="str">
            <v>?</v>
          </cell>
          <cell r="D220" t="str">
            <v>UkadPF003MAL</v>
          </cell>
          <cell r="E220" t="str">
            <v>UkadPF003</v>
          </cell>
          <cell r="F220" t="str">
            <v>NA</v>
          </cell>
          <cell r="G220" t="str">
            <v>NA</v>
          </cell>
          <cell r="I220">
            <v>5000</v>
          </cell>
          <cell r="K220">
            <v>1.28</v>
          </cell>
          <cell r="L220" t="str">
            <v>Conbid OtFu</v>
          </cell>
          <cell r="M220" t="str">
            <v>R200 OF</v>
          </cell>
          <cell r="N220" t="str">
            <v>UKAD -14j</v>
          </cell>
          <cell r="O220" t="str">
            <v>oui</v>
          </cell>
          <cell r="P220" t="str">
            <v>BR 180-220</v>
          </cell>
          <cell r="Q220" t="str">
            <v>Airbus Billette-OtFu-BR 180-220</v>
          </cell>
          <cell r="R220" t="str">
            <v>Airbus Billettes</v>
          </cell>
          <cell r="S220" t="str">
            <v>Airbus Billette-OtFu</v>
          </cell>
          <cell r="T220" t="str">
            <v>mult</v>
          </cell>
          <cell r="U220" t="str">
            <v>A compléter</v>
          </cell>
        </row>
        <row r="221">
          <cell r="A221" t="str">
            <v>PF05S000534</v>
          </cell>
          <cell r="B221" t="str">
            <v>ROND Ø130 POUR OTTO FUCHS - SAFRAN</v>
          </cell>
          <cell r="D221" t="str">
            <v>UkadPF001</v>
          </cell>
          <cell r="E221" t="str">
            <v>UkadPF001</v>
          </cell>
          <cell r="L221" t="str">
            <v>SAFRAN AE AB ECOTI</v>
          </cell>
          <cell r="Q221" t="str">
            <v>SAFRAN AE AB ECOTI</v>
          </cell>
          <cell r="R221" t="str">
            <v>SAFRAN AE AB</v>
          </cell>
          <cell r="S221" t="str">
            <v>SAFRAN AE AB ECOTI</v>
          </cell>
        </row>
        <row r="222">
          <cell r="A222" t="str">
            <v>PF05S000601</v>
          </cell>
          <cell r="B222" t="str">
            <v>ROND Ø330 POUR PAMIERS - NOUVELLE CHIMIE</v>
          </cell>
          <cell r="D222" t="str">
            <v>UkadPF005</v>
          </cell>
          <cell r="E222" t="str">
            <v>UkadPF005</v>
          </cell>
          <cell r="F222" t="str">
            <v xml:space="preserve">THELF + Redressage colly </v>
          </cell>
          <cell r="G222">
            <v>3</v>
          </cell>
          <cell r="I222">
            <v>5500</v>
          </cell>
          <cell r="J222">
            <v>3</v>
          </cell>
          <cell r="K222">
            <v>1.1636363636363636</v>
          </cell>
          <cell r="L222" t="str">
            <v>Hemisphères Indiens, spatial et défense</v>
          </cell>
          <cell r="M222" t="str">
            <v>R330 Pam.</v>
          </cell>
          <cell r="N222" t="str">
            <v>UKAD -09j</v>
          </cell>
          <cell r="O222" t="str">
            <v>non</v>
          </cell>
          <cell r="P222" t="str">
            <v>BR &gt;300</v>
          </cell>
          <cell r="Q222" t="str">
            <v>Hemisphères Indiens, spatial et défense</v>
          </cell>
          <cell r="R222" t="str">
            <v>Hemisphères Indiens, spatial et défense</v>
          </cell>
          <cell r="S222" t="str">
            <v>Hemisphères Indiens, spatial et défense</v>
          </cell>
          <cell r="T222" t="str">
            <v>lgc</v>
          </cell>
          <cell r="U222" t="str">
            <v>A compléter</v>
          </cell>
        </row>
        <row r="223">
          <cell r="A223" t="str">
            <v>PF05S000602</v>
          </cell>
          <cell r="B223" t="str">
            <v>ROND Ø240 POUR PAMIERS - NOUVELLE CHIMIE</v>
          </cell>
          <cell r="C223"/>
          <cell r="E223" t="str">
            <v>UKADPF004</v>
          </cell>
          <cell r="F223"/>
          <cell r="G223"/>
          <cell r="H223"/>
          <cell r="I223"/>
          <cell r="J223"/>
          <cell r="K223"/>
          <cell r="L223" t="str">
            <v>Conbid Pam.</v>
          </cell>
          <cell r="M223"/>
          <cell r="N223"/>
          <cell r="O223"/>
          <cell r="P223"/>
          <cell r="Q223" t="str">
            <v>Airbus Billette-Pam.-</v>
          </cell>
          <cell r="R223" t="str">
            <v>Airbus Billettes</v>
          </cell>
          <cell r="S223" t="str">
            <v>Airbus Billette-Pam.</v>
          </cell>
          <cell r="T223" t="str">
            <v>lgc</v>
          </cell>
          <cell r="U223" t="str">
            <v>A compléter</v>
          </cell>
        </row>
        <row r="224">
          <cell r="A224" t="str">
            <v>PF05S000603</v>
          </cell>
          <cell r="B224" t="str">
            <v>ROND Ø240 POUR PAMIERS - SMX</v>
          </cell>
          <cell r="C224"/>
          <cell r="E224" t="str">
            <v>UKADPF019</v>
          </cell>
          <cell r="F224" t="str">
            <v>-</v>
          </cell>
          <cell r="G224" t="str">
            <v>SMX</v>
          </cell>
          <cell r="H224"/>
          <cell r="I224"/>
          <cell r="J224"/>
          <cell r="K224"/>
          <cell r="L224" t="str">
            <v>Conbid Pam.</v>
          </cell>
          <cell r="M224"/>
          <cell r="N224"/>
          <cell r="O224"/>
          <cell r="P224"/>
          <cell r="Q224" t="str">
            <v>Airbus Billette-Pam.-</v>
          </cell>
          <cell r="R224" t="str">
            <v>Airbus Billettes</v>
          </cell>
          <cell r="S224" t="str">
            <v>Airbus Billette-Pam.</v>
          </cell>
          <cell r="T224" t="str">
            <v>lgc</v>
          </cell>
          <cell r="U224" t="str">
            <v>A compléter</v>
          </cell>
        </row>
        <row r="225">
          <cell r="A225" t="str">
            <v>PF05S000605</v>
          </cell>
          <cell r="B225" t="str">
            <v>ROND Ø200 POUR PAMIERS - SMX</v>
          </cell>
          <cell r="E225" t="str">
            <v>UKADPF018</v>
          </cell>
          <cell r="L225" t="str">
            <v>Conbid Pam.</v>
          </cell>
          <cell r="R225" t="str">
            <v>Airbus Billettes</v>
          </cell>
          <cell r="S225" t="str">
            <v>Airbus Billette-Pam.</v>
          </cell>
          <cell r="T225" t="str">
            <v>lgc</v>
          </cell>
          <cell r="U225" t="str">
            <v>A compléter</v>
          </cell>
        </row>
        <row r="226">
          <cell r="A226" t="str">
            <v>PF05S000606</v>
          </cell>
          <cell r="B226" t="str">
            <v>PLAT 650X305 USINÉ POUR PAMIERS</v>
          </cell>
          <cell r="C226" t="str">
            <v>LI05S000001</v>
          </cell>
          <cell r="D226" t="str">
            <v>UkadPF009</v>
          </cell>
          <cell r="E226" t="str">
            <v>UkadPF009</v>
          </cell>
          <cell r="F226" t="str">
            <v>NA</v>
          </cell>
          <cell r="L226" t="str">
            <v>Conbid Pam.</v>
          </cell>
          <cell r="M226" t="str">
            <v>Plat Pam.</v>
          </cell>
          <cell r="N226" t="str">
            <v>Plat Pam-14j</v>
          </cell>
          <cell r="O226" t="str">
            <v>oui</v>
          </cell>
          <cell r="P226" t="str">
            <v>BP Presse</v>
          </cell>
          <cell r="Q226" t="str">
            <v>Airbus Billette-Pam.-BP Presse</v>
          </cell>
          <cell r="R226" t="str">
            <v>Airbus Billettes</v>
          </cell>
          <cell r="S226" t="str">
            <v>Airbus Billette-Pam.</v>
          </cell>
          <cell r="T226" t="str">
            <v>lgc</v>
          </cell>
          <cell r="U226" t="str">
            <v>A compléter</v>
          </cell>
        </row>
        <row r="227">
          <cell r="A227" t="str">
            <v>PF05S000606</v>
          </cell>
          <cell r="B227" t="str">
            <v>PLAT 650X305 USINÉ POUR PAMIERS</v>
          </cell>
          <cell r="E227" t="str">
            <v>UkadPF009</v>
          </cell>
          <cell r="L227" t="str">
            <v>Conbid Pam.</v>
          </cell>
          <cell r="P227" t="str">
            <v>BP Presse</v>
          </cell>
          <cell r="Q227" t="str">
            <v>Airbus Billette-Pam.-BP Presse</v>
          </cell>
          <cell r="R227" t="str">
            <v>Airbus Billettes</v>
          </cell>
          <cell r="S227" t="str">
            <v>Airbus Billette-Pam.</v>
          </cell>
          <cell r="T227" t="str">
            <v>lgc</v>
          </cell>
          <cell r="U227" t="str">
            <v>A compléter</v>
          </cell>
        </row>
        <row r="228">
          <cell r="A228" t="str">
            <v>PF05S000608</v>
          </cell>
          <cell r="B228" t="str">
            <v>ROND Ø140 POUR PAMIERS</v>
          </cell>
          <cell r="E228" t="str">
            <v>UKADPF014</v>
          </cell>
          <cell r="L228" t="str">
            <v>Conbid Pam.</v>
          </cell>
          <cell r="Q228" t="str">
            <v>Airbus Billette-Pam.-</v>
          </cell>
          <cell r="R228" t="str">
            <v>Airbus Billettes</v>
          </cell>
          <cell r="S228" t="str">
            <v>Airbus Billette-Pam.</v>
          </cell>
          <cell r="T228" t="str">
            <v>lgc</v>
          </cell>
          <cell r="U228" t="str">
            <v>A compléter</v>
          </cell>
        </row>
        <row r="229">
          <cell r="A229" t="str">
            <v>PF05S000611</v>
          </cell>
          <cell r="B229" t="str">
            <v>ROND Ø240 POUR PAMIERS - DASSAULT</v>
          </cell>
          <cell r="C229"/>
          <cell r="E229" t="str">
            <v>UkadPF004</v>
          </cell>
          <cell r="F229"/>
          <cell r="G229"/>
          <cell r="H229"/>
          <cell r="I229"/>
          <cell r="J229"/>
          <cell r="K229"/>
          <cell r="L229" t="str">
            <v>Hemisphères Indiens, spatial et défense</v>
          </cell>
          <cell r="M229"/>
          <cell r="N229"/>
          <cell r="O229"/>
          <cell r="P229"/>
          <cell r="Q229" t="str">
            <v>Hemisphères Indiens, spatial et défense</v>
          </cell>
          <cell r="R229" t="str">
            <v>Hemisphères Indiens, spatial et défense</v>
          </cell>
          <cell r="S229" t="str">
            <v>Hemisphères Indiens, spatial et défense</v>
          </cell>
          <cell r="T229" t="str">
            <v>lgc</v>
          </cell>
          <cell r="U229" t="str">
            <v>A compléter</v>
          </cell>
        </row>
        <row r="230">
          <cell r="A230" t="str">
            <v>PF05S000702</v>
          </cell>
          <cell r="B230" t="str">
            <v>ROND Ø140 POUR CEFIVAL</v>
          </cell>
          <cell r="E230" t="str">
            <v>UkadPF014</v>
          </cell>
          <cell r="L230" t="str">
            <v>Plymouth Hors Airbus, UAC, CEFIVAL</v>
          </cell>
          <cell r="M230" t="str">
            <v>R140 Cef.</v>
          </cell>
          <cell r="N230" t="str">
            <v/>
          </cell>
          <cell r="P230" t="str">
            <v>BR &lt;150</v>
          </cell>
          <cell r="Q230" t="str">
            <v>Plymouth Hors Airbus, UAC, CEFIVAL</v>
          </cell>
          <cell r="R230" t="str">
            <v>Plymouth Hors Airbus, UAC, CEFIVAL</v>
          </cell>
          <cell r="S230" t="str">
            <v>Plymouth Hors Airbus, UAC, CEFIVAL</v>
          </cell>
          <cell r="T230" t="str">
            <v>lgc</v>
          </cell>
          <cell r="U230" t="str">
            <v>A compléter</v>
          </cell>
        </row>
        <row r="231">
          <cell r="A231" t="str">
            <v>PF05S000703</v>
          </cell>
          <cell r="B231" t="str">
            <v>C370 POUR LAMINAGE OF - SAFRAN</v>
          </cell>
          <cell r="E231" t="str">
            <v>UkadPF013</v>
          </cell>
          <cell r="Q231" t="str">
            <v>nok</v>
          </cell>
          <cell r="R231" t="str">
            <v>nok</v>
          </cell>
          <cell r="S231" t="str">
            <v>nok</v>
          </cell>
        </row>
        <row r="232">
          <cell r="A232" t="str">
            <v>PF05S000704</v>
          </cell>
          <cell r="B232" t="str">
            <v>C280 POUR SMX OF - SAFRAN</v>
          </cell>
          <cell r="E232" t="str">
            <v>UkadPF001</v>
          </cell>
          <cell r="Q232" t="str">
            <v>nok</v>
          </cell>
          <cell r="R232" t="str">
            <v>nok</v>
          </cell>
          <cell r="S232" t="str">
            <v>nok</v>
          </cell>
        </row>
        <row r="233">
          <cell r="A233" t="str">
            <v>PF05S000705</v>
          </cell>
          <cell r="B233" t="str">
            <v>ROND Ø60 POUR SCHAUBLIN</v>
          </cell>
          <cell r="E233" t="str">
            <v>UkadPF021</v>
          </cell>
          <cell r="L233" t="str">
            <v>Conbid SCHA</v>
          </cell>
          <cell r="Q233" t="str">
            <v>Airbus Billette-SCHA-</v>
          </cell>
          <cell r="R233" t="str">
            <v>Airbus Billettes</v>
          </cell>
          <cell r="S233" t="str">
            <v>Airbus Billette-SCHA</v>
          </cell>
        </row>
        <row r="234">
          <cell r="A234" t="str">
            <v>PF05S000706</v>
          </cell>
          <cell r="B234" t="str">
            <v>ARTICLE LIBRE</v>
          </cell>
          <cell r="E234" t="str">
            <v>UkadPF021</v>
          </cell>
          <cell r="L234" t="str">
            <v>Conbid SCHA</v>
          </cell>
          <cell r="Q234" t="str">
            <v>Airbus Billette-SCHA-</v>
          </cell>
          <cell r="R234" t="str">
            <v>Airbus Billettes</v>
          </cell>
          <cell r="S234" t="str">
            <v>Airbus Billette-SCHA</v>
          </cell>
        </row>
        <row r="235">
          <cell r="A235" t="str">
            <v>PF05S000999</v>
          </cell>
          <cell r="B235" t="str">
            <v>ROND TA6V</v>
          </cell>
          <cell r="E235" t="str">
            <v>UkadPF013</v>
          </cell>
          <cell r="L235" t="str">
            <v>DP AMS 4928 + Industriel</v>
          </cell>
          <cell r="P235" t="str">
            <v>BP Presse</v>
          </cell>
          <cell r="Q235" t="str">
            <v>DP AMS 4928 + Industriel</v>
          </cell>
          <cell r="R235" t="str">
            <v>DP AMS 4928 + Industriel</v>
          </cell>
          <cell r="S235" t="str">
            <v>DP AMS 4928 + Industriel</v>
          </cell>
          <cell r="T235" t="str">
            <v>lgc</v>
          </cell>
          <cell r="U235" t="str">
            <v>A compléter</v>
          </cell>
        </row>
        <row r="236">
          <cell r="A236" t="str">
            <v>PF05S010002</v>
          </cell>
          <cell r="B236" t="str">
            <v>ROND Ø260 PAMIERS - COMAC</v>
          </cell>
          <cell r="E236" t="str">
            <v>UkadPF004</v>
          </cell>
          <cell r="L236" t="str">
            <v>Hemisphères Indiens, spatial et défense</v>
          </cell>
          <cell r="Q236" t="str">
            <v>Hemisphères Indiens, spatial et défense</v>
          </cell>
          <cell r="R236" t="str">
            <v>Hemisphères Indiens, spatial et défense</v>
          </cell>
          <cell r="S236" t="str">
            <v>Hemisphères Indiens, spatial et défense</v>
          </cell>
          <cell r="T236" t="str">
            <v>lgc</v>
          </cell>
          <cell r="U236" t="str">
            <v>A compléter</v>
          </cell>
        </row>
        <row r="237">
          <cell r="A237" t="str">
            <v>PF05S900001</v>
          </cell>
          <cell r="B237" t="str">
            <v>ROND Ø120 POUR ALINOX</v>
          </cell>
          <cell r="C237"/>
          <cell r="E237" t="str">
            <v>UKADPF001</v>
          </cell>
          <cell r="F237"/>
          <cell r="G237"/>
          <cell r="H237"/>
          <cell r="I237"/>
          <cell r="J237"/>
          <cell r="K237"/>
          <cell r="L237" t="str">
            <v>DP AMS 4928 + Industriel</v>
          </cell>
          <cell r="M237"/>
          <cell r="N237"/>
          <cell r="O237"/>
          <cell r="P237"/>
          <cell r="Q237" t="str">
            <v>DP AMS 4928 + Industriel</v>
          </cell>
          <cell r="R237" t="str">
            <v>DP AMS 4928 + Industriel</v>
          </cell>
          <cell r="S237" t="str">
            <v>DP AMS 4928 + Industriel</v>
          </cell>
          <cell r="T237" t="str">
            <v>lgc</v>
          </cell>
          <cell r="U237" t="str">
            <v>A compléter</v>
          </cell>
        </row>
        <row r="238">
          <cell r="A238" t="str">
            <v>PF05S900002</v>
          </cell>
          <cell r="B238" t="str">
            <v>ROND Ø160 POUR ALINOX</v>
          </cell>
          <cell r="C238"/>
          <cell r="E238" t="str">
            <v>UKADPF001</v>
          </cell>
          <cell r="F238"/>
          <cell r="G238"/>
          <cell r="H238"/>
          <cell r="I238"/>
          <cell r="J238"/>
          <cell r="K238"/>
          <cell r="L238" t="str">
            <v>DP AMS 4928 + Industriel</v>
          </cell>
          <cell r="M238"/>
          <cell r="N238"/>
          <cell r="O238"/>
          <cell r="P238"/>
          <cell r="Q238" t="str">
            <v>DP AMS 4928 + Industriel</v>
          </cell>
          <cell r="R238" t="str">
            <v>DP AMS 4928 + Industriel</v>
          </cell>
          <cell r="S238" t="str">
            <v>DP AMS 4928 + Industriel</v>
          </cell>
          <cell r="T238" t="str">
            <v>lgc</v>
          </cell>
          <cell r="U238" t="str">
            <v>A compléter</v>
          </cell>
        </row>
        <row r="239">
          <cell r="A239" t="str">
            <v>PF05SDEV001</v>
          </cell>
          <cell r="B239" t="str">
            <v>ROND Ø330 POUR PAMIERS - DEV</v>
          </cell>
          <cell r="D239" t="str">
            <v>UkadPF005</v>
          </cell>
          <cell r="E239" t="str">
            <v>UkadPF005</v>
          </cell>
          <cell r="F239" t="str">
            <v xml:space="preserve">THELF + Redressage colly </v>
          </cell>
          <cell r="G239">
            <v>3</v>
          </cell>
          <cell r="I239">
            <v>5500</v>
          </cell>
          <cell r="J239">
            <v>3</v>
          </cell>
          <cell r="K239">
            <v>1.1636363636363636</v>
          </cell>
          <cell r="L239" t="str">
            <v>Conbid Pam.</v>
          </cell>
          <cell r="M239" t="str">
            <v>R330 Pam.</v>
          </cell>
          <cell r="N239" t="str">
            <v>UKAD -09j</v>
          </cell>
          <cell r="O239" t="str">
            <v>non</v>
          </cell>
          <cell r="P239" t="str">
            <v>BR &gt;300</v>
          </cell>
          <cell r="Q239" t="str">
            <v>Airbus Billette-Pam.-BR &gt;300</v>
          </cell>
          <cell r="R239" t="str">
            <v>Airbus Billettes</v>
          </cell>
          <cell r="S239" t="str">
            <v>Airbus Billette-Pam.</v>
          </cell>
        </row>
        <row r="240">
          <cell r="A240" t="str">
            <v>PF05UK00001</v>
          </cell>
          <cell r="B240" t="str">
            <v>STUB TA6V UKTMP</v>
          </cell>
          <cell r="E240" t="str">
            <v>UkadPF005</v>
          </cell>
          <cell r="L240" t="str">
            <v>TAF Ti</v>
          </cell>
          <cell r="P240" t="str">
            <v>BP Presse</v>
          </cell>
          <cell r="Q240" t="str">
            <v>TAF Ti</v>
          </cell>
          <cell r="R240" t="str">
            <v>TAF Ti</v>
          </cell>
          <cell r="S240" t="str">
            <v>TAF Ti</v>
          </cell>
          <cell r="T240" t="str">
            <v>lgc</v>
          </cell>
          <cell r="U240" t="str">
            <v>A compléter</v>
          </cell>
        </row>
        <row r="241">
          <cell r="A241" t="str">
            <v>PF23A000013</v>
          </cell>
          <cell r="B241" t="str">
            <v>Ø110 ELI PAMIERS</v>
          </cell>
          <cell r="C241" t="str">
            <v>LI23S000001</v>
          </cell>
          <cell r="D241" t="str">
            <v>UkadPF001</v>
          </cell>
          <cell r="E241" t="str">
            <v>UkadPF001</v>
          </cell>
          <cell r="F241" t="str">
            <v xml:space="preserve">ébauch SMX + forgeage SMX + TTL + redressage 400 t </v>
          </cell>
          <cell r="G241">
            <v>3</v>
          </cell>
          <cell r="I241">
            <v>5500</v>
          </cell>
          <cell r="K241">
            <v>1.1636363636363636</v>
          </cell>
          <cell r="L241" t="str">
            <v>Conbid Pam.</v>
          </cell>
          <cell r="M241" t="str">
            <v>R110 ELI Pam</v>
          </cell>
          <cell r="N241" t="str">
            <v/>
          </cell>
          <cell r="O241" t="str">
            <v>oui</v>
          </cell>
          <cell r="P241" t="str">
            <v>BR &lt;150</v>
          </cell>
          <cell r="Q241" t="str">
            <v>Airbus Billette-Pam.-BR &lt;150</v>
          </cell>
          <cell r="R241" t="str">
            <v>Airbus Billettes</v>
          </cell>
          <cell r="S241" t="str">
            <v>Airbus Billette-Pam.</v>
          </cell>
          <cell r="T241" t="str">
            <v>lgc</v>
          </cell>
          <cell r="U241" t="str">
            <v>A compléter</v>
          </cell>
        </row>
        <row r="242">
          <cell r="A242" t="str">
            <v>PF23A000014</v>
          </cell>
          <cell r="B242" t="str">
            <v>Ø180 ELI PAMIERS</v>
          </cell>
          <cell r="C242" t="str">
            <v>LI23S000001</v>
          </cell>
          <cell r="D242" t="str">
            <v>UkadPF001</v>
          </cell>
          <cell r="E242" t="str">
            <v>UkadPF003</v>
          </cell>
          <cell r="F242" t="str">
            <v xml:space="preserve">SMX + TTL + redressage 400 t </v>
          </cell>
          <cell r="G242">
            <v>4</v>
          </cell>
          <cell r="I242">
            <v>5500</v>
          </cell>
          <cell r="K242">
            <v>1.1636363636363636</v>
          </cell>
          <cell r="L242" t="str">
            <v>Conbid Pam.</v>
          </cell>
          <cell r="M242" t="str">
            <v>R180 ELI Pam</v>
          </cell>
          <cell r="N242" t="str">
            <v xml:space="preserve">UKAD </v>
          </cell>
          <cell r="O242" t="str">
            <v>non</v>
          </cell>
          <cell r="P242" t="str">
            <v>BR 180-220</v>
          </cell>
          <cell r="Q242" t="str">
            <v>Airbus Billette-Pam.-BR 180-220</v>
          </cell>
          <cell r="R242" t="str">
            <v>Airbus Billettes</v>
          </cell>
          <cell r="S242" t="str">
            <v>Airbus Billette-Pam.</v>
          </cell>
        </row>
        <row r="243">
          <cell r="A243" t="str">
            <v>PF23A000015</v>
          </cell>
          <cell r="B243" t="str">
            <v>Ø200 ELI PAMIERS</v>
          </cell>
          <cell r="C243" t="str">
            <v>LI23S000001</v>
          </cell>
          <cell r="D243" t="str">
            <v>UkadPF001</v>
          </cell>
          <cell r="E243" t="str">
            <v>UkadPF003</v>
          </cell>
          <cell r="F243" t="str">
            <v xml:space="preserve">SMX + TTL + redressage 400 t </v>
          </cell>
          <cell r="G243">
            <v>4</v>
          </cell>
          <cell r="I243">
            <v>5500</v>
          </cell>
          <cell r="K243">
            <v>1.1636363636363636</v>
          </cell>
          <cell r="L243" t="str">
            <v>Conbid Pam.</v>
          </cell>
          <cell r="M243" t="str">
            <v>R200 ELI Pam</v>
          </cell>
          <cell r="N243" t="str">
            <v/>
          </cell>
          <cell r="O243" t="str">
            <v>non</v>
          </cell>
          <cell r="P243" t="str">
            <v>BR 180-220</v>
          </cell>
          <cell r="Q243" t="str">
            <v>Airbus Billette-Pam.-BR 180-220</v>
          </cell>
          <cell r="R243" t="str">
            <v>Airbus Billettes</v>
          </cell>
          <cell r="S243" t="str">
            <v>Airbus Billette-Pam.</v>
          </cell>
        </row>
        <row r="244">
          <cell r="A244" t="str">
            <v>PF23A000030</v>
          </cell>
          <cell r="B244" t="str">
            <v>Ø100 ELI - ERASTEEL</v>
          </cell>
          <cell r="C244" t="str">
            <v>LI23S000001</v>
          </cell>
          <cell r="D244" t="str">
            <v>UkadPF001</v>
          </cell>
          <cell r="E244" t="str">
            <v>UkadPF001</v>
          </cell>
          <cell r="F244" t="str">
            <v xml:space="preserve">ébauch SMX + forgeage SMX + TTL + redressage 400 t </v>
          </cell>
          <cell r="G244">
            <v>3</v>
          </cell>
          <cell r="I244">
            <v>5500</v>
          </cell>
          <cell r="K244">
            <v>1.1636363636363636</v>
          </cell>
          <cell r="L244" t="str">
            <v>Autre</v>
          </cell>
          <cell r="M244" t="str">
            <v>R100 ELI</v>
          </cell>
          <cell r="N244" t="str">
            <v>SMX 2p</v>
          </cell>
          <cell r="O244" t="str">
            <v>non</v>
          </cell>
          <cell r="P244" t="str">
            <v>BR &lt;150</v>
          </cell>
          <cell r="Q244" t="str">
            <v>nok</v>
          </cell>
          <cell r="R244" t="str">
            <v>nok</v>
          </cell>
          <cell r="S244" t="str">
            <v>nok</v>
          </cell>
        </row>
        <row r="245">
          <cell r="A245" t="str">
            <v>PF23A000031</v>
          </cell>
          <cell r="B245" t="str">
            <v>Ø150 ELI - ERASTEEL</v>
          </cell>
          <cell r="C245" t="str">
            <v>LI23S000001</v>
          </cell>
          <cell r="D245" t="str">
            <v>UkadPF001</v>
          </cell>
          <cell r="E245" t="str">
            <v>UkadPF001</v>
          </cell>
          <cell r="F245" t="str">
            <v xml:space="preserve">ébauch SMX + forgeage SMX + TTL + redressage 400 t </v>
          </cell>
          <cell r="G245">
            <v>3</v>
          </cell>
          <cell r="I245">
            <v>5500</v>
          </cell>
          <cell r="K245">
            <v>1.1636363636363636</v>
          </cell>
          <cell r="L245" t="str">
            <v>Autre</v>
          </cell>
          <cell r="M245" t="str">
            <v>R150 ELI ERA</v>
          </cell>
          <cell r="N245" t="str">
            <v/>
          </cell>
          <cell r="O245" t="str">
            <v>non</v>
          </cell>
          <cell r="P245" t="str">
            <v>BR 150-180</v>
          </cell>
          <cell r="Q245" t="str">
            <v>nok</v>
          </cell>
          <cell r="R245" t="str">
            <v>nok</v>
          </cell>
          <cell r="S245" t="str">
            <v>nok</v>
          </cell>
        </row>
        <row r="246">
          <cell r="A246" t="str">
            <v>PF23A000032</v>
          </cell>
          <cell r="B246" t="str">
            <v>Ø180 ELI METTIS - MULTIPLE - 30.74 KG</v>
          </cell>
          <cell r="C246" t="str">
            <v>?</v>
          </cell>
          <cell r="D246" t="str">
            <v>UkadPF001MAL</v>
          </cell>
          <cell r="E246" t="str">
            <v>UkadPF001</v>
          </cell>
          <cell r="F246" t="str">
            <v xml:space="preserve">SMX + TTL + redressage 400 t </v>
          </cell>
          <cell r="G246">
            <v>5</v>
          </cell>
          <cell r="I246">
            <v>5000</v>
          </cell>
          <cell r="K246">
            <v>1.28</v>
          </cell>
          <cell r="L246" t="str">
            <v>Conbid Met.</v>
          </cell>
          <cell r="M246" t="str">
            <v>R180 ELI Met.</v>
          </cell>
          <cell r="N246" t="str">
            <v/>
          </cell>
          <cell r="O246" t="str">
            <v>non</v>
          </cell>
          <cell r="P246" t="str">
            <v>BR 180-220</v>
          </cell>
          <cell r="Q246" t="str">
            <v>Airbus Billette-Met.-BR 180-220</v>
          </cell>
          <cell r="R246" t="str">
            <v>Airbus Billettes</v>
          </cell>
          <cell r="S246" t="str">
            <v>Airbus Billette-Met.</v>
          </cell>
          <cell r="T246" t="str">
            <v>mult</v>
          </cell>
          <cell r="U246" t="str">
            <v>A compléter</v>
          </cell>
        </row>
        <row r="247">
          <cell r="A247" t="str">
            <v>PF23A000033</v>
          </cell>
          <cell r="B247" t="str">
            <v>Ø180 ELI METTIS - MULTIPLE - 31.64 KG</v>
          </cell>
          <cell r="C247" t="str">
            <v>?</v>
          </cell>
          <cell r="D247" t="str">
            <v>UkadPF001MAL</v>
          </cell>
          <cell r="E247" t="str">
            <v>UkadPF001</v>
          </cell>
          <cell r="F247" t="str">
            <v xml:space="preserve">SMX + TTL + redressage 400 t </v>
          </cell>
          <cell r="G247">
            <v>5</v>
          </cell>
          <cell r="I247">
            <v>5000</v>
          </cell>
          <cell r="K247">
            <v>1.28</v>
          </cell>
          <cell r="L247" t="str">
            <v>Conbid Met.</v>
          </cell>
          <cell r="M247" t="str">
            <v>R180 ELI Met.</v>
          </cell>
          <cell r="N247" t="str">
            <v/>
          </cell>
          <cell r="O247" t="str">
            <v>non</v>
          </cell>
          <cell r="P247" t="str">
            <v>BR 180-220</v>
          </cell>
          <cell r="Q247" t="str">
            <v>Airbus Billette-Met.-BR 180-220</v>
          </cell>
          <cell r="R247" t="str">
            <v>Airbus Billettes</v>
          </cell>
          <cell r="S247" t="str">
            <v>Airbus Billette-Met.</v>
          </cell>
          <cell r="T247" t="str">
            <v>mult</v>
          </cell>
          <cell r="U247" t="str">
            <v>A compléter</v>
          </cell>
        </row>
        <row r="248">
          <cell r="A248" t="str">
            <v>PF23A000034</v>
          </cell>
          <cell r="B248" t="str">
            <v>Ø180 ELI METTIS - MULTIPLE - 41.17 KG</v>
          </cell>
          <cell r="C248" t="str">
            <v>?</v>
          </cell>
          <cell r="D248" t="str">
            <v>UkadPF001MAL</v>
          </cell>
          <cell r="E248" t="str">
            <v>UkadPF001</v>
          </cell>
          <cell r="F248" t="str">
            <v xml:space="preserve">SMX + TTL + redressage 400 t </v>
          </cell>
          <cell r="G248">
            <v>5</v>
          </cell>
          <cell r="I248">
            <v>5000</v>
          </cell>
          <cell r="K248">
            <v>1.28</v>
          </cell>
          <cell r="L248" t="str">
            <v>Conbid Met.</v>
          </cell>
          <cell r="M248" t="str">
            <v>R180 ELI Met.</v>
          </cell>
          <cell r="N248" t="str">
            <v/>
          </cell>
          <cell r="O248" t="str">
            <v>non</v>
          </cell>
          <cell r="P248" t="str">
            <v>BR 180-220</v>
          </cell>
          <cell r="Q248" t="str">
            <v>Airbus Billette-Met.-BR 180-220</v>
          </cell>
          <cell r="R248" t="str">
            <v>Airbus Billettes</v>
          </cell>
          <cell r="S248" t="str">
            <v>Airbus Billette-Met.</v>
          </cell>
          <cell r="T248" t="str">
            <v>mult</v>
          </cell>
          <cell r="U248" t="str">
            <v>A compléter</v>
          </cell>
        </row>
        <row r="249">
          <cell r="A249" t="str">
            <v>PF23A000035</v>
          </cell>
          <cell r="B249" t="str">
            <v>Ø200 ELI METTIS - MULTIPLE - 45.43 KG</v>
          </cell>
          <cell r="E249" t="str">
            <v>UkadPF003</v>
          </cell>
          <cell r="L249" t="str">
            <v>Conbid Met.</v>
          </cell>
          <cell r="Q249" t="str">
            <v>Airbus Billette-Met.-</v>
          </cell>
          <cell r="R249" t="str">
            <v>Airbus Billettes</v>
          </cell>
          <cell r="S249" t="str">
            <v>Airbus Billette-Met.</v>
          </cell>
          <cell r="T249" t="str">
            <v>mult</v>
          </cell>
          <cell r="U249" t="str">
            <v>A compléter</v>
          </cell>
        </row>
        <row r="250">
          <cell r="A250" t="str">
            <v>PF23A000101</v>
          </cell>
          <cell r="B250" t="str">
            <v>Ø180 ELI METTIS - NOUVELLE CHIMIE</v>
          </cell>
          <cell r="E250" t="str">
            <v>UkadPF003</v>
          </cell>
          <cell r="L250" t="str">
            <v>Conbid Met.</v>
          </cell>
          <cell r="Q250" t="str">
            <v>Airbus Billette-Met.-</v>
          </cell>
          <cell r="R250" t="str">
            <v>Airbus Billettes</v>
          </cell>
          <cell r="S250" t="str">
            <v>Airbus Billette-Met.</v>
          </cell>
          <cell r="T250" t="str">
            <v>lgc</v>
          </cell>
          <cell r="U250" t="str">
            <v>A compléter</v>
          </cell>
        </row>
        <row r="251">
          <cell r="A251" t="str">
            <v>PF23A000102</v>
          </cell>
          <cell r="B251" t="str">
            <v>BRAME 860X180 ELI  VABB FINITION BÉTA</v>
          </cell>
          <cell r="E251" t="str">
            <v>UkadPF016</v>
          </cell>
          <cell r="L251" t="str">
            <v>Bohler B brame pour tôles gr 23</v>
          </cell>
          <cell r="Q251" t="str">
            <v>Bohler B brame pour tôles gr 23</v>
          </cell>
          <cell r="R251" t="str">
            <v>Bohler B brame</v>
          </cell>
          <cell r="S251" t="str">
            <v>Bohler B brame pour tôles gr 23</v>
          </cell>
        </row>
        <row r="252">
          <cell r="A252" t="str">
            <v>PF23A000150</v>
          </cell>
          <cell r="B252" t="str">
            <v>Ø200 ELI - T0605L</v>
          </cell>
          <cell r="C252"/>
          <cell r="E252" t="str">
            <v>UkadPF003</v>
          </cell>
          <cell r="F252"/>
          <cell r="G252"/>
          <cell r="H252"/>
          <cell r="I252"/>
          <cell r="J252"/>
          <cell r="K252"/>
          <cell r="L252" t="str">
            <v>Conbid Pam.</v>
          </cell>
          <cell r="M252"/>
          <cell r="N252"/>
          <cell r="O252"/>
          <cell r="P252"/>
          <cell r="Q252" t="str">
            <v>Airbus Billette-Pam.-</v>
          </cell>
          <cell r="R252" t="str">
            <v>Airbus Billettes</v>
          </cell>
          <cell r="S252" t="str">
            <v>Airbus Billette-Pam.</v>
          </cell>
          <cell r="T252" t="str">
            <v>lgc</v>
          </cell>
          <cell r="U252" t="str">
            <v>A compléter</v>
          </cell>
        </row>
        <row r="253">
          <cell r="A253" t="str">
            <v>PF76AD00005</v>
          </cell>
          <cell r="B253" t="str">
            <v>Ø810MM PAMIERS - PER706 - LGT CRT - F 4</v>
          </cell>
          <cell r="D253" t="str">
            <v>UkadPF012</v>
          </cell>
          <cell r="E253" t="str">
            <v>UkadPF012</v>
          </cell>
          <cell r="L253" t="str">
            <v>IN 706</v>
          </cell>
          <cell r="Q253" t="str">
            <v>IN 706</v>
          </cell>
          <cell r="R253" t="str">
            <v>TAF 706</v>
          </cell>
          <cell r="S253" t="str">
            <v>IN 706</v>
          </cell>
          <cell r="T253" t="str">
            <v>lgc</v>
          </cell>
          <cell r="U253" t="str">
            <v>A compléter</v>
          </cell>
        </row>
        <row r="254">
          <cell r="A254" t="str">
            <v>PF-AMS4928</v>
          </cell>
          <cell r="B254" t="str">
            <v>VENTE - AMS4928</v>
          </cell>
          <cell r="E254" t="str">
            <v>UkadPF013</v>
          </cell>
          <cell r="L254" t="str">
            <v>DP AMS 4928 + Industriel</v>
          </cell>
          <cell r="Q254" t="str">
            <v>DP AMS 4928 + Industriel</v>
          </cell>
          <cell r="R254" t="str">
            <v>DP AMS 4928 + Industriel</v>
          </cell>
          <cell r="S254" t="str">
            <v>DP AMS 4928 + Industriel</v>
          </cell>
          <cell r="T254" t="str">
            <v>lgc</v>
          </cell>
          <cell r="U254" t="str">
            <v>A compléter</v>
          </cell>
        </row>
        <row r="255">
          <cell r="A255" t="str">
            <v>Plymouth</v>
          </cell>
          <cell r="B255" t="str">
            <v>Plymouth</v>
          </cell>
          <cell r="D255" t="str">
            <v>UkadPF002</v>
          </cell>
          <cell r="E255" t="str">
            <v>UkadPF002</v>
          </cell>
          <cell r="F255" t="str">
            <v xml:space="preserve">SMX + TTL + redressage 400 t </v>
          </cell>
          <cell r="G255">
            <v>3</v>
          </cell>
          <cell r="I255">
            <v>5500</v>
          </cell>
          <cell r="K255">
            <v>1.1636363636363636</v>
          </cell>
          <cell r="L255" t="str">
            <v>Autre</v>
          </cell>
          <cell r="M255" t="str">
            <v>R200 Ply.</v>
          </cell>
          <cell r="N255" t="str">
            <v>PF SMX 1p-14j</v>
          </cell>
          <cell r="O255" t="str">
            <v>non</v>
          </cell>
          <cell r="P255" t="str">
            <v>BR 180-220</v>
          </cell>
          <cell r="Q255" t="str">
            <v>nok</v>
          </cell>
          <cell r="R255" t="str">
            <v>nok</v>
          </cell>
          <cell r="S255" t="str">
            <v>nok</v>
          </cell>
        </row>
        <row r="256">
          <cell r="A256" t="str">
            <v>Plymouth-UkadPF001</v>
          </cell>
          <cell r="B256" t="str">
            <v>Plymouth-UkadPF001</v>
          </cell>
          <cell r="D256" t="str">
            <v>UkadPF001</v>
          </cell>
          <cell r="E256" t="str">
            <v>UkadPF001</v>
          </cell>
          <cell r="F256" t="str">
            <v xml:space="preserve">SMX + TTL + redressage 400 t </v>
          </cell>
          <cell r="G256">
            <v>3</v>
          </cell>
          <cell r="H256"/>
          <cell r="I256">
            <v>5200</v>
          </cell>
          <cell r="K256">
            <v>1.2307692307692308</v>
          </cell>
          <cell r="L256" t="str">
            <v>Conbid Ply.</v>
          </cell>
          <cell r="M256" t="str">
            <v>R200 Ply.</v>
          </cell>
          <cell r="N256" t="str">
            <v>PF SMX 1p-14j</v>
          </cell>
          <cell r="O256" t="str">
            <v>oui</v>
          </cell>
          <cell r="P256" t="str">
            <v>BR 180-220</v>
          </cell>
          <cell r="Q256" t="str">
            <v>Airbus Billette-Ply.-BR 180-220</v>
          </cell>
          <cell r="R256" t="str">
            <v>Airbus Billettes</v>
          </cell>
          <cell r="S256" t="str">
            <v>Airbus Billette-Ply.</v>
          </cell>
        </row>
        <row r="257">
          <cell r="A257" t="str">
            <v>Plymouth-UkadPF001</v>
          </cell>
          <cell r="B257" t="str">
            <v>Plymouth-UkadPF001</v>
          </cell>
          <cell r="D257" t="str">
            <v>UkadPF001</v>
          </cell>
          <cell r="E257" t="str">
            <v>UkadPF001</v>
          </cell>
          <cell r="F257" t="str">
            <v xml:space="preserve">SMX + TTL + redressage 400 t </v>
          </cell>
          <cell r="G257">
            <v>3</v>
          </cell>
          <cell r="I257">
            <v>5200</v>
          </cell>
          <cell r="K257">
            <v>1.2307692307692308</v>
          </cell>
          <cell r="M257" t="str">
            <v>R200 Ply.</v>
          </cell>
          <cell r="N257" t="str">
            <v>PF SMX 1p-14j</v>
          </cell>
          <cell r="O257" t="str">
            <v>oui</v>
          </cell>
          <cell r="P257" t="str">
            <v>BR 180-220</v>
          </cell>
          <cell r="Q257" t="str">
            <v>nok</v>
          </cell>
          <cell r="R257" t="str">
            <v>nok</v>
          </cell>
          <cell r="S257" t="str">
            <v>nok</v>
          </cell>
        </row>
        <row r="258">
          <cell r="A258" t="str">
            <v>Plymouth-UkadPF005</v>
          </cell>
          <cell r="B258" t="str">
            <v>Plymouth-UkadPF005</v>
          </cell>
          <cell r="D258" t="str">
            <v>UkadPF005</v>
          </cell>
          <cell r="E258" t="str">
            <v>UkadPF005</v>
          </cell>
          <cell r="F258" t="str">
            <v xml:space="preserve">THELF + Redressage colly </v>
          </cell>
          <cell r="G258">
            <v>3</v>
          </cell>
          <cell r="I258">
            <v>5000</v>
          </cell>
          <cell r="K258">
            <v>1.28</v>
          </cell>
          <cell r="L258" t="str">
            <v>Autre</v>
          </cell>
          <cell r="M258" t="str">
            <v/>
          </cell>
          <cell r="N258" t="str">
            <v/>
          </cell>
          <cell r="O258" t="str">
            <v>non</v>
          </cell>
          <cell r="P258" t="str">
            <v>BP Presse</v>
          </cell>
          <cell r="Q258" t="str">
            <v>nok</v>
          </cell>
          <cell r="R258" t="str">
            <v>nok</v>
          </cell>
          <cell r="S258" t="str">
            <v>nok</v>
          </cell>
        </row>
        <row r="259">
          <cell r="A259" t="str">
            <v>Plymouth-UkadPF007</v>
          </cell>
          <cell r="B259" t="str">
            <v>Plymouth-UkadPF007</v>
          </cell>
          <cell r="D259" t="str">
            <v>UkadPF007</v>
          </cell>
          <cell r="E259" t="str">
            <v>UkadPF007</v>
          </cell>
          <cell r="F259" t="str">
            <v>NA</v>
          </cell>
          <cell r="M259" t="str">
            <v>R330 Pam.</v>
          </cell>
          <cell r="N259" t="str">
            <v>UKAD -09j</v>
          </cell>
          <cell r="O259" t="str">
            <v>oui</v>
          </cell>
          <cell r="P259" t="str">
            <v>BR &gt;300</v>
          </cell>
          <cell r="Q259" t="str">
            <v>nok</v>
          </cell>
          <cell r="R259" t="str">
            <v>nok</v>
          </cell>
          <cell r="S259" t="str">
            <v>nok</v>
          </cell>
        </row>
        <row r="260">
          <cell r="A260" t="str">
            <v>Safran AB-UkadPF003</v>
          </cell>
          <cell r="B260" t="str">
            <v>Safran AB-UkadPF003</v>
          </cell>
          <cell r="D260" t="str">
            <v>UkadPF003</v>
          </cell>
          <cell r="E260" t="str">
            <v>UkadPF003</v>
          </cell>
          <cell r="F260" t="str">
            <v xml:space="preserve">TTL + Redressage 400 t </v>
          </cell>
          <cell r="G260">
            <v>3</v>
          </cell>
          <cell r="I260">
            <v>5200</v>
          </cell>
          <cell r="J260">
            <v>6</v>
          </cell>
          <cell r="K260">
            <v>1.2307692307692308</v>
          </cell>
          <cell r="L260" t="str">
            <v>Autre</v>
          </cell>
          <cell r="M260" t="str">
            <v/>
          </cell>
          <cell r="N260" t="str">
            <v/>
          </cell>
          <cell r="O260" t="str">
            <v>non</v>
          </cell>
          <cell r="P260" t="str">
            <v>BP Presse</v>
          </cell>
          <cell r="Q260" t="str">
            <v>nok</v>
          </cell>
          <cell r="R260" t="str">
            <v>nok</v>
          </cell>
          <cell r="S260" t="str">
            <v>nok</v>
          </cell>
        </row>
        <row r="261">
          <cell r="A261" t="str">
            <v>Safran AB-UkadPF004</v>
          </cell>
          <cell r="B261" t="str">
            <v>Safran AB-UkadPF004</v>
          </cell>
          <cell r="D261" t="str">
            <v>UkadPF004</v>
          </cell>
          <cell r="E261" t="str">
            <v>UkadPF004</v>
          </cell>
          <cell r="F261" t="str">
            <v xml:space="preserve">TTL + Redressage 400 t </v>
          </cell>
          <cell r="G261">
            <v>3</v>
          </cell>
          <cell r="I261">
            <v>5200</v>
          </cell>
          <cell r="K261">
            <v>1.2307692307692308</v>
          </cell>
          <cell r="M261" t="str">
            <v>R240 Pam.</v>
          </cell>
          <cell r="N261" t="str">
            <v>UKAD -09j</v>
          </cell>
          <cell r="O261" t="str">
            <v>oui</v>
          </cell>
          <cell r="P261" t="str">
            <v>BR 220-300</v>
          </cell>
          <cell r="Q261" t="str">
            <v>nok</v>
          </cell>
          <cell r="R261" t="str">
            <v>nok</v>
          </cell>
          <cell r="S261" t="str">
            <v>nok</v>
          </cell>
        </row>
        <row r="262">
          <cell r="A262" t="str">
            <v>Safran AB-UkadPF005</v>
          </cell>
          <cell r="B262" t="str">
            <v>Safran AB-UkadPF005</v>
          </cell>
          <cell r="D262" t="str">
            <v>UkadPF005</v>
          </cell>
          <cell r="E262" t="str">
            <v>UkadPF005</v>
          </cell>
          <cell r="F262" t="str">
            <v xml:space="preserve">THELF + Redressage colly </v>
          </cell>
          <cell r="G262">
            <v>3</v>
          </cell>
          <cell r="I262">
            <v>5200</v>
          </cell>
          <cell r="K262">
            <v>1.2307692307692308</v>
          </cell>
          <cell r="L262" t="str">
            <v>Autre</v>
          </cell>
          <cell r="M262" t="str">
            <v/>
          </cell>
          <cell r="N262" t="str">
            <v/>
          </cell>
          <cell r="O262" t="str">
            <v>non</v>
          </cell>
          <cell r="P262" t="str">
            <v>BP Presse</v>
          </cell>
          <cell r="Q262" t="str">
            <v>nok</v>
          </cell>
          <cell r="R262" t="str">
            <v>nok</v>
          </cell>
          <cell r="S262" t="str">
            <v>nok</v>
          </cell>
        </row>
        <row r="263">
          <cell r="A263" t="str">
            <v>Setforge-UkadPF014</v>
          </cell>
          <cell r="B263" t="str">
            <v>Setforge-UkadPF014</v>
          </cell>
          <cell r="D263" t="str">
            <v>UkadPF014</v>
          </cell>
          <cell r="E263" t="str">
            <v>UkadPF014</v>
          </cell>
          <cell r="F263" t="str">
            <v>GT(CAG155) + Redressage CA400T</v>
          </cell>
          <cell r="G263">
            <v>3</v>
          </cell>
          <cell r="H263"/>
          <cell r="I263">
            <v>5000</v>
          </cell>
          <cell r="K263">
            <v>1.28</v>
          </cell>
          <cell r="L263" t="str">
            <v>Autre</v>
          </cell>
          <cell r="M263" t="str">
            <v>R109 Set.</v>
          </cell>
          <cell r="N263" t="str">
            <v>PF Lam R-09j</v>
          </cell>
          <cell r="O263" t="str">
            <v>oui</v>
          </cell>
          <cell r="P263" t="str">
            <v>BR &lt;150</v>
          </cell>
          <cell r="Q263" t="str">
            <v>nok</v>
          </cell>
          <cell r="R263" t="str">
            <v>nok</v>
          </cell>
          <cell r="S263" t="str">
            <v>nok</v>
          </cell>
        </row>
        <row r="264">
          <cell r="A264" t="str">
            <v>T0500LB180B</v>
          </cell>
          <cell r="B264" t="str">
            <v>T0500LB180B</v>
          </cell>
          <cell r="D264" t="str">
            <v>UkadPF003</v>
          </cell>
          <cell r="E264" t="str">
            <v>UkadPF003</v>
          </cell>
          <cell r="F264" t="str">
            <v xml:space="preserve"> TTL + redressage 400 t </v>
          </cell>
          <cell r="G264">
            <v>3</v>
          </cell>
          <cell r="H264">
            <v>1</v>
          </cell>
          <cell r="I264">
            <v>5000</v>
          </cell>
          <cell r="J264">
            <v>6</v>
          </cell>
          <cell r="K264">
            <v>1.28</v>
          </cell>
          <cell r="L264" t="str">
            <v>Bombardier via AD</v>
          </cell>
          <cell r="M264" t="str">
            <v>R180 Pam.</v>
          </cell>
          <cell r="N264" t="str">
            <v>UKAD -09j</v>
          </cell>
          <cell r="O264" t="str">
            <v>oui</v>
          </cell>
          <cell r="P264" t="str">
            <v>BR 180-220</v>
          </cell>
          <cell r="Q264" t="str">
            <v>Bombardier via AD</v>
          </cell>
          <cell r="R264" t="str">
            <v>Bombardier via AD</v>
          </cell>
          <cell r="S264" t="str">
            <v>Bombardier via AD</v>
          </cell>
        </row>
        <row r="265">
          <cell r="A265" t="str">
            <v>T0500LB180B</v>
          </cell>
          <cell r="B265" t="str">
            <v>T0500LB180B</v>
          </cell>
          <cell r="D265" t="str">
            <v>UkadPF003</v>
          </cell>
          <cell r="E265" t="str">
            <v>UkadPF003</v>
          </cell>
          <cell r="F265" t="str">
            <v xml:space="preserve"> TTL + redressage 400 t </v>
          </cell>
          <cell r="G265">
            <v>3</v>
          </cell>
          <cell r="H265"/>
          <cell r="I265">
            <v>5200</v>
          </cell>
          <cell r="K265">
            <v>1.2307692307692308</v>
          </cell>
          <cell r="L265" t="str">
            <v>Bombardier via AD</v>
          </cell>
          <cell r="M265" t="str">
            <v>R180 Pam.</v>
          </cell>
          <cell r="N265" t="str">
            <v>UKAD -09j</v>
          </cell>
          <cell r="O265" t="str">
            <v>oui</v>
          </cell>
          <cell r="P265" t="str">
            <v>BR 180-220</v>
          </cell>
          <cell r="Q265" t="str">
            <v>Bombardier via AD</v>
          </cell>
          <cell r="R265" t="str">
            <v>Bombardier via AD</v>
          </cell>
          <cell r="S265" t="str">
            <v>Bombardier via AD</v>
          </cell>
        </row>
        <row r="266">
          <cell r="A266" t="str">
            <v>T0500LB180M236B</v>
          </cell>
          <cell r="B266" t="str">
            <v>T0500LB180M236B</v>
          </cell>
          <cell r="D266" t="str">
            <v>UkadPF003MAL</v>
          </cell>
          <cell r="E266" t="str">
            <v>UkadPF003</v>
          </cell>
          <cell r="F266" t="str">
            <v xml:space="preserve"> TTL + redressage 400 t </v>
          </cell>
          <cell r="G266">
            <v>3</v>
          </cell>
          <cell r="H266">
            <v>1</v>
          </cell>
          <cell r="I266">
            <v>5000</v>
          </cell>
          <cell r="K266">
            <v>1.28</v>
          </cell>
          <cell r="L266" t="str">
            <v>Bombardier via AD</v>
          </cell>
          <cell r="M266" t="str">
            <v>R180 Pam.</v>
          </cell>
          <cell r="N266" t="str">
            <v>UKAD -09j</v>
          </cell>
          <cell r="O266" t="str">
            <v>non</v>
          </cell>
          <cell r="P266" t="str">
            <v>BR 180-220</v>
          </cell>
          <cell r="Q266" t="str">
            <v>Bombardier via AD</v>
          </cell>
          <cell r="R266" t="str">
            <v>Bombardier via AD</v>
          </cell>
          <cell r="S266" t="str">
            <v>Bombardier via AD</v>
          </cell>
        </row>
        <row r="267">
          <cell r="A267" t="str">
            <v>T0500LB200B</v>
          </cell>
          <cell r="B267" t="str">
            <v>T0500LB200B</v>
          </cell>
          <cell r="D267" t="str">
            <v>UkadPF003</v>
          </cell>
          <cell r="E267" t="str">
            <v>UkadPF003</v>
          </cell>
          <cell r="F267" t="str">
            <v xml:space="preserve">TTL + Redressage 400 t </v>
          </cell>
          <cell r="G267">
            <v>3</v>
          </cell>
          <cell r="H267">
            <v>1</v>
          </cell>
          <cell r="I267">
            <v>5000</v>
          </cell>
          <cell r="K267">
            <v>1.28</v>
          </cell>
          <cell r="L267" t="str">
            <v>Bombardier via AD</v>
          </cell>
          <cell r="M267" t="str">
            <v>R200 Pam.</v>
          </cell>
          <cell r="N267" t="str">
            <v>UKAD -09j</v>
          </cell>
          <cell r="O267" t="str">
            <v>oui</v>
          </cell>
          <cell r="P267" t="str">
            <v>BR 180-220</v>
          </cell>
          <cell r="Q267" t="str">
            <v>Bombardier via AD</v>
          </cell>
          <cell r="R267" t="str">
            <v>Bombardier via AD</v>
          </cell>
          <cell r="S267" t="str">
            <v>Bombardier via AD</v>
          </cell>
        </row>
        <row r="268">
          <cell r="A268" t="str">
            <v>T0500LB240B</v>
          </cell>
          <cell r="B268" t="str">
            <v>T0500LB240B</v>
          </cell>
          <cell r="D268" t="str">
            <v>UkadPF004</v>
          </cell>
          <cell r="E268" t="str">
            <v>UkadPF004</v>
          </cell>
          <cell r="F268" t="str">
            <v xml:space="preserve">TTL + Redressage 400 t </v>
          </cell>
          <cell r="G268">
            <v>3</v>
          </cell>
          <cell r="H268">
            <v>1</v>
          </cell>
          <cell r="I268">
            <v>5000</v>
          </cell>
          <cell r="J268">
            <v>6</v>
          </cell>
          <cell r="K268">
            <v>1.28</v>
          </cell>
          <cell r="L268" t="str">
            <v>Bombardier via AD</v>
          </cell>
          <cell r="M268" t="str">
            <v>R240 Pam.</v>
          </cell>
          <cell r="N268" t="str">
            <v>UKAD -09j</v>
          </cell>
          <cell r="O268" t="str">
            <v>oui</v>
          </cell>
          <cell r="P268" t="str">
            <v>BR 220-300</v>
          </cell>
          <cell r="Q268" t="str">
            <v>Bombardier via AD</v>
          </cell>
          <cell r="R268" t="str">
            <v>Bombardier via AD</v>
          </cell>
          <cell r="S268" t="str">
            <v>Bombardier via AD</v>
          </cell>
        </row>
        <row r="269">
          <cell r="A269" t="str">
            <v>T0500LB240B</v>
          </cell>
          <cell r="B269" t="str">
            <v>T0500LB240B</v>
          </cell>
          <cell r="D269" t="str">
            <v>UkadPF004</v>
          </cell>
          <cell r="E269" t="str">
            <v>UkadPF004</v>
          </cell>
          <cell r="F269" t="str">
            <v xml:space="preserve">TTL + Redressage 400 t </v>
          </cell>
          <cell r="G269">
            <v>3</v>
          </cell>
          <cell r="I269">
            <v>5200</v>
          </cell>
          <cell r="J269">
            <v>6</v>
          </cell>
          <cell r="K269">
            <v>1.2307692307692308</v>
          </cell>
          <cell r="L269" t="str">
            <v>Bombardier via AD</v>
          </cell>
          <cell r="M269" t="str">
            <v>R240 Pam.</v>
          </cell>
          <cell r="N269" t="str">
            <v>UKAD -09j</v>
          </cell>
          <cell r="O269" t="str">
            <v>oui</v>
          </cell>
          <cell r="P269" t="str">
            <v>BR 220-300</v>
          </cell>
          <cell r="Q269" t="str">
            <v>Bombardier via AD</v>
          </cell>
          <cell r="R269" t="str">
            <v>Bombardier via AD</v>
          </cell>
          <cell r="S269" t="str">
            <v>Bombardier via AD</v>
          </cell>
        </row>
        <row r="270">
          <cell r="A270" t="str">
            <v>T0500LB240M370B</v>
          </cell>
          <cell r="B270" t="str">
            <v>T0500LB240M370B</v>
          </cell>
          <cell r="D270" t="str">
            <v>UkadPF004MAL</v>
          </cell>
          <cell r="E270" t="str">
            <v>UkadPF004</v>
          </cell>
          <cell r="F270" t="str">
            <v xml:space="preserve">TTL + Redressage 400 t </v>
          </cell>
          <cell r="G270">
            <v>3</v>
          </cell>
          <cell r="H270">
            <v>1</v>
          </cell>
          <cell r="I270">
            <v>5000</v>
          </cell>
          <cell r="J270">
            <v>6</v>
          </cell>
          <cell r="K270">
            <v>1.28</v>
          </cell>
          <cell r="L270" t="str">
            <v>Bombardier via AD</v>
          </cell>
          <cell r="M270" t="str">
            <v>R240 Pam.</v>
          </cell>
          <cell r="N270" t="str">
            <v>UKAD -09j</v>
          </cell>
          <cell r="O270" t="str">
            <v>non</v>
          </cell>
          <cell r="P270" t="str">
            <v>BR 220-300</v>
          </cell>
          <cell r="Q270" t="str">
            <v>Bombardier via AD</v>
          </cell>
          <cell r="R270" t="str">
            <v>Bombardier via AD</v>
          </cell>
          <cell r="S270" t="str">
            <v>Bombardier via AD</v>
          </cell>
        </row>
        <row r="271">
          <cell r="A271" t="str">
            <v>T0500LB260B</v>
          </cell>
          <cell r="B271" t="str">
            <v>T0500LB260B</v>
          </cell>
          <cell r="D271" t="str">
            <v>UkadPF004MAL</v>
          </cell>
          <cell r="E271" t="str">
            <v>UkadPF004</v>
          </cell>
          <cell r="F271" t="str">
            <v xml:space="preserve">THELF + Redressage colly </v>
          </cell>
          <cell r="G271">
            <v>3</v>
          </cell>
          <cell r="H271">
            <v>1</v>
          </cell>
          <cell r="I271">
            <v>5000</v>
          </cell>
          <cell r="K271">
            <v>1.28</v>
          </cell>
          <cell r="L271" t="str">
            <v>Bombardier via AD</v>
          </cell>
          <cell r="M271" t="str">
            <v>R260 Bomb.</v>
          </cell>
          <cell r="N271" t="str">
            <v>UKAD EF</v>
          </cell>
          <cell r="O271" t="str">
            <v>non</v>
          </cell>
          <cell r="P271" t="str">
            <v>BR 220-300</v>
          </cell>
          <cell r="Q271" t="str">
            <v>Bombardier via AD</v>
          </cell>
          <cell r="R271" t="str">
            <v>Bombardier via AD</v>
          </cell>
          <cell r="S271" t="str">
            <v>Bombardier via AD</v>
          </cell>
        </row>
        <row r="272">
          <cell r="A272" t="str">
            <v>T0500LB330B</v>
          </cell>
          <cell r="B272" t="str">
            <v>T0500LB330B</v>
          </cell>
          <cell r="D272" t="str">
            <v>UkadPF005</v>
          </cell>
          <cell r="E272" t="str">
            <v>UkadPF005</v>
          </cell>
          <cell r="F272" t="str">
            <v xml:space="preserve">THELF + Redressage colly </v>
          </cell>
          <cell r="G272">
            <v>3</v>
          </cell>
          <cell r="H272">
            <v>1</v>
          </cell>
          <cell r="I272">
            <v>5000</v>
          </cell>
          <cell r="K272">
            <v>1.28</v>
          </cell>
          <cell r="L272" t="str">
            <v>Bombardier via AD</v>
          </cell>
          <cell r="M272" t="str">
            <v>R330 Bomb.</v>
          </cell>
          <cell r="N272" t="str">
            <v>UKAD EF-09j</v>
          </cell>
          <cell r="O272" t="str">
            <v>non</v>
          </cell>
          <cell r="P272" t="str">
            <v>BR &gt;300</v>
          </cell>
          <cell r="Q272" t="str">
            <v>Bombardier via AD</v>
          </cell>
          <cell r="R272" t="str">
            <v>Bombardier via AD</v>
          </cell>
          <cell r="S272" t="str">
            <v>Bombardier via AD</v>
          </cell>
        </row>
        <row r="273">
          <cell r="A273" t="str">
            <v>T0500LB350M602</v>
          </cell>
          <cell r="B273" t="str">
            <v>T0500LB350M602</v>
          </cell>
          <cell r="D273" t="str">
            <v>UkadPF005</v>
          </cell>
          <cell r="E273" t="str">
            <v>UkadPF005</v>
          </cell>
          <cell r="F273" t="str">
            <v xml:space="preserve">THELF + Redressage colly </v>
          </cell>
          <cell r="G273">
            <v>3</v>
          </cell>
          <cell r="H273">
            <v>1</v>
          </cell>
          <cell r="I273">
            <v>5000</v>
          </cell>
          <cell r="K273">
            <v>1.28</v>
          </cell>
          <cell r="L273" t="str">
            <v>Autre Pam.</v>
          </cell>
          <cell r="M273" t="str">
            <v>R350 Pam.</v>
          </cell>
          <cell r="N273" t="str">
            <v>UKAD EF</v>
          </cell>
          <cell r="O273" t="str">
            <v>oui</v>
          </cell>
          <cell r="P273" t="str">
            <v>BR &gt;300</v>
          </cell>
          <cell r="Q273" t="str">
            <v>nok</v>
          </cell>
          <cell r="R273" t="str">
            <v>nok</v>
          </cell>
          <cell r="S273" t="str">
            <v>nok</v>
          </cell>
        </row>
        <row r="274">
          <cell r="A274" t="str">
            <v>T0500LP650X305</v>
          </cell>
          <cell r="B274" t="str">
            <v>T0500LP650X305</v>
          </cell>
          <cell r="D274" t="str">
            <v>UkadPF009</v>
          </cell>
          <cell r="E274" t="str">
            <v>UkadPF009</v>
          </cell>
          <cell r="F274" t="str">
            <v>NA</v>
          </cell>
          <cell r="G274" t="str">
            <v>NA</v>
          </cell>
          <cell r="H274" t="str">
            <v>NA</v>
          </cell>
          <cell r="I274">
            <v>5000</v>
          </cell>
          <cell r="K274">
            <v>1.28</v>
          </cell>
          <cell r="L274" t="str">
            <v>Conbid Pam.</v>
          </cell>
          <cell r="M274" t="str">
            <v>Plat Pam.</v>
          </cell>
          <cell r="N274" t="str">
            <v>Plat Pam-14j</v>
          </cell>
          <cell r="O274" t="str">
            <v>non</v>
          </cell>
          <cell r="P274" t="str">
            <v>BP Presse</v>
          </cell>
          <cell r="Q274" t="str">
            <v>Airbus Billette-Pam.-BP Presse</v>
          </cell>
          <cell r="R274" t="str">
            <v>Airbus Billettes</v>
          </cell>
          <cell r="S274" t="str">
            <v>Airbus Billette-Pam.</v>
          </cell>
        </row>
        <row r="275">
          <cell r="A275" t="str">
            <v>T0500LP650X305S</v>
          </cell>
          <cell r="B275" t="str">
            <v>650*305 USI MIN 1020KG MPM132</v>
          </cell>
          <cell r="D275" t="str">
            <v>UkadPF009</v>
          </cell>
          <cell r="E275" t="str">
            <v>UkadPF009</v>
          </cell>
          <cell r="F275" t="str">
            <v>NA</v>
          </cell>
          <cell r="L275" t="str">
            <v>Conbid Pam.</v>
          </cell>
          <cell r="M275" t="str">
            <v>Plat Pam.</v>
          </cell>
          <cell r="N275" t="str">
            <v>Plat Pam-14j</v>
          </cell>
          <cell r="O275" t="str">
            <v>oui</v>
          </cell>
          <cell r="P275" t="str">
            <v>BP Presse</v>
          </cell>
          <cell r="Q275" t="str">
            <v>Airbus Billette-Pam.-BP Presse</v>
          </cell>
          <cell r="R275" t="str">
            <v>Airbus Billettes</v>
          </cell>
          <cell r="S275" t="str">
            <v>Airbus Billette-Pam.</v>
          </cell>
        </row>
        <row r="276">
          <cell r="A276" t="str">
            <v>T0502LB300</v>
          </cell>
          <cell r="B276" t="str">
            <v>T0502LB300</v>
          </cell>
          <cell r="D276" t="str">
            <v>UkadPF004</v>
          </cell>
          <cell r="E276" t="str">
            <v>UkadPF004</v>
          </cell>
          <cell r="F276" t="str">
            <v xml:space="preserve">THELF + Redressage colly </v>
          </cell>
          <cell r="G276">
            <v>3</v>
          </cell>
          <cell r="H276">
            <v>1</v>
          </cell>
          <cell r="I276">
            <v>5500</v>
          </cell>
          <cell r="K276">
            <v>1.1636363636363636</v>
          </cell>
          <cell r="L276" t="str">
            <v>Hemisphères Indiens, spatial et défense</v>
          </cell>
          <cell r="M276" t="str">
            <v>R300 Pam.</v>
          </cell>
          <cell r="N276" t="str">
            <v>UKAD EF</v>
          </cell>
          <cell r="O276" t="str">
            <v>oui</v>
          </cell>
          <cell r="P276" t="str">
            <v>BR 220-300</v>
          </cell>
          <cell r="Q276" t="str">
            <v>Hemisphères Indiens, spatial et défense</v>
          </cell>
          <cell r="R276" t="str">
            <v>Hemisphères Indiens, spatial et défense</v>
          </cell>
          <cell r="S276" t="str">
            <v>Hemisphères Indiens, spatial et défense</v>
          </cell>
        </row>
        <row r="277">
          <cell r="A277" t="str">
            <v>T0502LB330M449</v>
          </cell>
          <cell r="B277" t="str">
            <v>T0502LB330M449</v>
          </cell>
          <cell r="D277" t="str">
            <v>UkadPF005</v>
          </cell>
          <cell r="E277" t="str">
            <v>UkadPF005</v>
          </cell>
          <cell r="F277" t="str">
            <v xml:space="preserve">THELF + Redressage colly </v>
          </cell>
          <cell r="G277">
            <v>3</v>
          </cell>
          <cell r="H277">
            <v>1</v>
          </cell>
          <cell r="I277">
            <v>5000</v>
          </cell>
          <cell r="K277">
            <v>1.28</v>
          </cell>
          <cell r="L277" t="str">
            <v>Hemisphères Indiens, spatial et défense</v>
          </cell>
          <cell r="M277" t="str">
            <v>R330 Pam.</v>
          </cell>
          <cell r="N277" t="str">
            <v>UKAD -09j</v>
          </cell>
          <cell r="O277" t="str">
            <v>non</v>
          </cell>
          <cell r="P277" t="str">
            <v>BR &gt;300</v>
          </cell>
          <cell r="Q277" t="str">
            <v>Hemisphères Indiens, spatial et défense</v>
          </cell>
          <cell r="R277" t="str">
            <v>Hemisphères Indiens, spatial et défense</v>
          </cell>
          <cell r="S277" t="str">
            <v>Hemisphères Indiens, spatial et défense</v>
          </cell>
        </row>
        <row r="278">
          <cell r="A278" t="str">
            <v>T0502LB330M515</v>
          </cell>
          <cell r="B278" t="str">
            <v>T0502LB330M515</v>
          </cell>
          <cell r="D278" t="str">
            <v>UkadPF005</v>
          </cell>
          <cell r="E278" t="str">
            <v>UkadPF005</v>
          </cell>
          <cell r="F278" t="str">
            <v xml:space="preserve">THELF + Redressage colly </v>
          </cell>
          <cell r="G278">
            <v>3</v>
          </cell>
          <cell r="H278">
            <v>1</v>
          </cell>
          <cell r="I278">
            <v>5500</v>
          </cell>
          <cell r="K278">
            <v>1.1636363636363636</v>
          </cell>
          <cell r="L278" t="str">
            <v>Hemisphères Indiens, spatial et défense</v>
          </cell>
          <cell r="M278" t="str">
            <v>R330 Pam.</v>
          </cell>
          <cell r="N278" t="str">
            <v>UKAD -09j</v>
          </cell>
          <cell r="O278" t="str">
            <v>non</v>
          </cell>
          <cell r="P278" t="str">
            <v>BR &gt;300</v>
          </cell>
          <cell r="Q278" t="str">
            <v>Hemisphères Indiens, spatial et défense</v>
          </cell>
          <cell r="R278" t="str">
            <v>Hemisphères Indiens, spatial et défense</v>
          </cell>
          <cell r="S278" t="str">
            <v>Hemisphères Indiens, spatial et défense</v>
          </cell>
        </row>
        <row r="279">
          <cell r="A279" t="str">
            <v>T0502LB330M521</v>
          </cell>
          <cell r="B279" t="str">
            <v>TA6V STD B330 MULT 521 KG</v>
          </cell>
          <cell r="D279" t="str">
            <v>UkadPF005</v>
          </cell>
          <cell r="E279" t="str">
            <v>UkadPF005</v>
          </cell>
          <cell r="F279" t="str">
            <v>NA</v>
          </cell>
          <cell r="L279" t="str">
            <v>Hemisphères Indiens, spatial et défense</v>
          </cell>
          <cell r="M279" t="str">
            <v>R330 Pam.</v>
          </cell>
          <cell r="N279" t="str">
            <v>UKAD -09j</v>
          </cell>
          <cell r="O279" t="str">
            <v>oui</v>
          </cell>
          <cell r="P279" t="str">
            <v>BR &gt;300</v>
          </cell>
          <cell r="Q279" t="str">
            <v>Hemisphères Indiens, spatial et défense</v>
          </cell>
          <cell r="R279" t="str">
            <v>Hemisphères Indiens, spatial et défense</v>
          </cell>
          <cell r="S279" t="str">
            <v>Hemisphères Indiens, spatial et défense</v>
          </cell>
        </row>
        <row r="280">
          <cell r="A280" t="str">
            <v>T0510LB125</v>
          </cell>
          <cell r="B280" t="str">
            <v>T0510LB125</v>
          </cell>
          <cell r="D280" t="str">
            <v>UkadPF001</v>
          </cell>
          <cell r="E280" t="str">
            <v>UkadPF001</v>
          </cell>
          <cell r="F280" t="str">
            <v xml:space="preserve">ébauch SMX + forgeage SMX + TTL + redressage 400 t </v>
          </cell>
          <cell r="G280">
            <v>3</v>
          </cell>
          <cell r="I280">
            <v>5500</v>
          </cell>
          <cell r="K280">
            <v>1.1636363636363636</v>
          </cell>
          <cell r="L280" t="str">
            <v>Conbid Pam.</v>
          </cell>
          <cell r="M280" t="str">
            <v/>
          </cell>
          <cell r="N280" t="str">
            <v/>
          </cell>
          <cell r="O280" t="str">
            <v>non</v>
          </cell>
          <cell r="P280" t="str">
            <v>BP Presse</v>
          </cell>
          <cell r="Q280" t="str">
            <v>Airbus Billette-Pam.-BP Presse</v>
          </cell>
          <cell r="R280" t="str">
            <v>Airbus Billettes</v>
          </cell>
          <cell r="S280" t="str">
            <v>Airbus Billette-Pam.</v>
          </cell>
        </row>
        <row r="281">
          <cell r="A281" t="str">
            <v>T0510LB240B</v>
          </cell>
          <cell r="B281" t="str">
            <v>T0510LB240B</v>
          </cell>
          <cell r="D281" t="str">
            <v>UkadPF004</v>
          </cell>
          <cell r="E281" t="str">
            <v>UkadPF004</v>
          </cell>
          <cell r="F281" t="str">
            <v xml:space="preserve">TTL + Redressage 400 t </v>
          </cell>
          <cell r="G281">
            <v>3</v>
          </cell>
          <cell r="H281">
            <v>1</v>
          </cell>
          <cell r="I281">
            <v>5000</v>
          </cell>
          <cell r="J281">
            <v>6</v>
          </cell>
          <cell r="K281">
            <v>1.28</v>
          </cell>
          <cell r="L281" t="str">
            <v>Bombardier via AD</v>
          </cell>
          <cell r="M281" t="str">
            <v>R240 Pam.</v>
          </cell>
          <cell r="N281" t="str">
            <v>UKAD -09j</v>
          </cell>
          <cell r="O281" t="str">
            <v>non</v>
          </cell>
          <cell r="P281" t="str">
            <v>BR 220-300</v>
          </cell>
          <cell r="Q281" t="str">
            <v>Bombardier via AD</v>
          </cell>
          <cell r="R281" t="str">
            <v>Bombardier via AD</v>
          </cell>
          <cell r="S281" t="str">
            <v>Bombardier via AD</v>
          </cell>
        </row>
        <row r="282">
          <cell r="A282" t="str">
            <v>T0510LB330</v>
          </cell>
          <cell r="B282" t="str">
            <v>TA6V STD DIA 330  UKAD ECOTI</v>
          </cell>
          <cell r="D282" t="str">
            <v>UkadPF005</v>
          </cell>
          <cell r="E282" t="str">
            <v>UkadPF005</v>
          </cell>
          <cell r="F282" t="str">
            <v>NA</v>
          </cell>
          <cell r="L282" t="str">
            <v>Conbid Pam.</v>
          </cell>
          <cell r="M282" t="str">
            <v/>
          </cell>
          <cell r="N282" t="str">
            <v/>
          </cell>
          <cell r="O282" t="str">
            <v>non</v>
          </cell>
          <cell r="P282" t="str">
            <v>BP Presse</v>
          </cell>
          <cell r="Q282" t="str">
            <v>Airbus Billette-Pam.-BP Presse</v>
          </cell>
          <cell r="R282" t="str">
            <v>Airbus Billettes</v>
          </cell>
          <cell r="S282" t="str">
            <v>Airbus Billette-Pam.</v>
          </cell>
        </row>
        <row r="283">
          <cell r="A283" t="str">
            <v>T0510LB330B_4B</v>
          </cell>
          <cell r="B283" t="str">
            <v>T0510LB330B_4B</v>
          </cell>
          <cell r="D283" t="str">
            <v>UkadPF005</v>
          </cell>
          <cell r="E283" t="str">
            <v>UkadPF005</v>
          </cell>
          <cell r="F283" t="str">
            <v xml:space="preserve">THELF + Redressage colly </v>
          </cell>
          <cell r="G283">
            <v>3</v>
          </cell>
          <cell r="H283">
            <v>1</v>
          </cell>
          <cell r="I283">
            <v>5500</v>
          </cell>
          <cell r="K283">
            <v>1.1636363636363636</v>
          </cell>
          <cell r="L283" t="str">
            <v>Bombardier via AD</v>
          </cell>
          <cell r="M283" t="str">
            <v>R330 Bomb.</v>
          </cell>
          <cell r="N283" t="str">
            <v>UKAD EF-09j</v>
          </cell>
          <cell r="O283" t="str">
            <v>non</v>
          </cell>
          <cell r="P283" t="str">
            <v>BR &gt;300</v>
          </cell>
          <cell r="Q283" t="str">
            <v>Bombardier via AD</v>
          </cell>
          <cell r="R283" t="str">
            <v>Bombardier via AD</v>
          </cell>
          <cell r="S283" t="str">
            <v>Bombardier via AD</v>
          </cell>
        </row>
        <row r="284">
          <cell r="A284" t="str">
            <v>T0511LB330</v>
          </cell>
          <cell r="B284" t="str">
            <v>TI UKAD D330 Ecoti  Dassault</v>
          </cell>
          <cell r="D284" t="str">
            <v>UkadPF005</v>
          </cell>
          <cell r="E284" t="str">
            <v>UkadPF005</v>
          </cell>
          <cell r="P284" t="str">
            <v>BP Presse</v>
          </cell>
          <cell r="Q284" t="str">
            <v>nok</v>
          </cell>
          <cell r="R284" t="str">
            <v>nok</v>
          </cell>
          <cell r="S284" t="str">
            <v>nok</v>
          </cell>
        </row>
        <row r="285">
          <cell r="A285" t="str">
            <v>T0516LB240</v>
          </cell>
          <cell r="B285" t="str">
            <v>TI UKAD D240 UKTMP Dassault</v>
          </cell>
          <cell r="D285" t="str">
            <v>UkadPF004</v>
          </cell>
          <cell r="E285" t="str">
            <v>UkadPF004</v>
          </cell>
          <cell r="F285" t="str">
            <v xml:space="preserve">TTL + Redressage 400 t </v>
          </cell>
          <cell r="G285">
            <v>3</v>
          </cell>
          <cell r="I285">
            <v>5200</v>
          </cell>
          <cell r="P285" t="str">
            <v>BP Presse</v>
          </cell>
          <cell r="Q285" t="str">
            <v>nok</v>
          </cell>
          <cell r="R285" t="str">
            <v>nok</v>
          </cell>
          <cell r="S285" t="str">
            <v>nok</v>
          </cell>
        </row>
        <row r="286">
          <cell r="A286" t="str">
            <v>T0517LB180</v>
          </cell>
          <cell r="B286" t="str">
            <v>T0517LB180</v>
          </cell>
          <cell r="D286" t="str">
            <v>UkadPF002</v>
          </cell>
          <cell r="E286" t="str">
            <v>UkadPF002</v>
          </cell>
          <cell r="F286" t="str">
            <v xml:space="preserve">SMX + TTL + redressage 400 t </v>
          </cell>
          <cell r="G286">
            <v>4</v>
          </cell>
          <cell r="I286">
            <v>5000</v>
          </cell>
          <cell r="K286">
            <v>1.28</v>
          </cell>
          <cell r="L286" t="str">
            <v>DF Spirit lingot UKTMP (30/70)</v>
          </cell>
          <cell r="M286" t="str">
            <v>R180 B SMX Pam.</v>
          </cell>
          <cell r="N286" t="str">
            <v>SMX 1p-12j</v>
          </cell>
          <cell r="O286" t="str">
            <v>oui</v>
          </cell>
          <cell r="P286" t="str">
            <v>BR 180-220</v>
          </cell>
          <cell r="Q286" t="str">
            <v>DF Spirit lingot UKTMP (30/70)</v>
          </cell>
          <cell r="R286" t="str">
            <v>DF Spirit</v>
          </cell>
          <cell r="S286" t="str">
            <v>DF Spirit lingot UKTMP (30/70)</v>
          </cell>
        </row>
        <row r="287">
          <cell r="A287" t="str">
            <v>T0517LB330</v>
          </cell>
          <cell r="B287" t="str">
            <v>TA6V STD DIA 330  UKAD</v>
          </cell>
          <cell r="D287" t="str">
            <v>UkadPF005</v>
          </cell>
          <cell r="E287" t="str">
            <v>UkadPF005</v>
          </cell>
          <cell r="F287" t="str">
            <v xml:space="preserve">THELF + Redressage colly </v>
          </cell>
          <cell r="G287">
            <v>3</v>
          </cell>
          <cell r="I287">
            <v>5500</v>
          </cell>
          <cell r="K287">
            <v>1.1636363636363636</v>
          </cell>
          <cell r="L287" t="str">
            <v>Conbid Pam.</v>
          </cell>
          <cell r="M287" t="str">
            <v>R330 Pam.</v>
          </cell>
          <cell r="N287" t="str">
            <v>UKAD -09j</v>
          </cell>
          <cell r="O287" t="str">
            <v>oui</v>
          </cell>
          <cell r="P287" t="str">
            <v>BR &gt;300</v>
          </cell>
          <cell r="Q287" t="str">
            <v>Airbus Billette-Pam.-BR &gt;300</v>
          </cell>
          <cell r="R287" t="str">
            <v>Airbus Billettes</v>
          </cell>
          <cell r="S287" t="str">
            <v>Airbus Billette-Pam.</v>
          </cell>
        </row>
        <row r="288">
          <cell r="A288" t="str">
            <v>T0518LB125</v>
          </cell>
          <cell r="B288" t="str">
            <v>T0518LB125</v>
          </cell>
          <cell r="D288" t="str">
            <v>UkadPF001</v>
          </cell>
          <cell r="E288" t="str">
            <v>UkadPF001</v>
          </cell>
          <cell r="F288" t="str">
            <v xml:space="preserve">ébauch SMX + forgeage SMX + TTL + redressage 400 t </v>
          </cell>
          <cell r="G288">
            <v>3</v>
          </cell>
          <cell r="I288">
            <v>5500</v>
          </cell>
          <cell r="K288">
            <v>1.1636363636363636</v>
          </cell>
          <cell r="L288" t="str">
            <v>Conbid Pam.</v>
          </cell>
          <cell r="M288" t="str">
            <v>R125 Pam.</v>
          </cell>
          <cell r="N288" t="str">
            <v>SMX 2p-09j</v>
          </cell>
          <cell r="O288" t="str">
            <v>oui</v>
          </cell>
          <cell r="P288" t="str">
            <v>BR &lt;150</v>
          </cell>
          <cell r="Q288" t="str">
            <v>Airbus Billette-Pam.-BR &lt;150</v>
          </cell>
          <cell r="R288" t="str">
            <v>Airbus Billettes</v>
          </cell>
          <cell r="S288" t="str">
            <v>Airbus Billette-Pam.</v>
          </cell>
        </row>
        <row r="289">
          <cell r="A289" t="str">
            <v>T0518LB140</v>
          </cell>
          <cell r="B289" t="str">
            <v>TA6V STD DIA 140 UKAD</v>
          </cell>
          <cell r="D289" t="str">
            <v>UkadPF001</v>
          </cell>
          <cell r="E289" t="str">
            <v>UkadPF001</v>
          </cell>
          <cell r="F289" t="str">
            <v xml:space="preserve">ébauch SMX + forgeage SMX + TTL + redressage 400 t </v>
          </cell>
          <cell r="L289" t="str">
            <v>Conbid Pam.</v>
          </cell>
          <cell r="M289" t="str">
            <v>R140 Pam.</v>
          </cell>
          <cell r="N289" t="str">
            <v/>
          </cell>
          <cell r="O289" t="str">
            <v>oui</v>
          </cell>
          <cell r="P289" t="str">
            <v>BR &lt;150</v>
          </cell>
          <cell r="Q289" t="str">
            <v>Airbus Billette-Pam.-BR &lt;150</v>
          </cell>
          <cell r="R289" t="str">
            <v>Airbus Billettes</v>
          </cell>
          <cell r="S289" t="str">
            <v>Airbus Billette-Pam.</v>
          </cell>
        </row>
        <row r="290">
          <cell r="A290" t="str">
            <v>T0518LB160</v>
          </cell>
          <cell r="B290" t="str">
            <v>T0518LB160</v>
          </cell>
          <cell r="D290" t="str">
            <v>UkadPF001</v>
          </cell>
          <cell r="E290" t="str">
            <v>UkadPF001</v>
          </cell>
          <cell r="F290" t="str">
            <v xml:space="preserve">SMX + TTL + redressage 400 t </v>
          </cell>
          <cell r="G290">
            <v>3</v>
          </cell>
          <cell r="I290">
            <v>5500</v>
          </cell>
          <cell r="K290">
            <v>1.1636363636363636</v>
          </cell>
          <cell r="L290" t="str">
            <v>Conbid Pam.</v>
          </cell>
          <cell r="M290" t="str">
            <v>R160 Pam.</v>
          </cell>
          <cell r="N290" t="str">
            <v>SMX 1p</v>
          </cell>
          <cell r="O290" t="str">
            <v>non</v>
          </cell>
          <cell r="P290" t="str">
            <v>BR 150-180</v>
          </cell>
          <cell r="Q290" t="str">
            <v>Airbus Billette-Pam.-BR 150-180</v>
          </cell>
          <cell r="R290" t="str">
            <v>Airbus Billettes</v>
          </cell>
          <cell r="S290" t="str">
            <v>Airbus Billette-Pam.</v>
          </cell>
        </row>
        <row r="291">
          <cell r="A291" t="str">
            <v>T0518LB180</v>
          </cell>
          <cell r="B291" t="str">
            <v>T0518LB180</v>
          </cell>
          <cell r="D291" t="str">
            <v>UkadPF003</v>
          </cell>
          <cell r="E291" t="str">
            <v>UkadPF003</v>
          </cell>
          <cell r="F291" t="str">
            <v xml:space="preserve"> TTL + redressage 400 t </v>
          </cell>
          <cell r="G291">
            <v>3</v>
          </cell>
          <cell r="H291">
            <v>1</v>
          </cell>
          <cell r="I291">
            <v>5500</v>
          </cell>
          <cell r="K291">
            <v>1.1636363636363636</v>
          </cell>
          <cell r="L291" t="str">
            <v>Conbid Pam.</v>
          </cell>
          <cell r="M291" t="str">
            <v>R180 Pam.</v>
          </cell>
          <cell r="N291" t="str">
            <v>UKAD -09j</v>
          </cell>
          <cell r="O291" t="str">
            <v>non</v>
          </cell>
          <cell r="P291" t="str">
            <v>BR 180-220</v>
          </cell>
          <cell r="Q291" t="str">
            <v>Airbus Billette-Pam.-BR 180-220</v>
          </cell>
          <cell r="R291" t="str">
            <v>Airbus Billettes</v>
          </cell>
          <cell r="S291" t="str">
            <v>Airbus Billette-Pam.</v>
          </cell>
        </row>
        <row r="292">
          <cell r="A292" t="str">
            <v>T0518LB200</v>
          </cell>
          <cell r="B292" t="str">
            <v>T0518LB200</v>
          </cell>
          <cell r="D292" t="str">
            <v>UkadPF003</v>
          </cell>
          <cell r="E292" t="str">
            <v>UkadPF003</v>
          </cell>
          <cell r="F292" t="str">
            <v xml:space="preserve">TTL + Redressage 400 t </v>
          </cell>
          <cell r="G292">
            <v>3</v>
          </cell>
          <cell r="H292">
            <v>1</v>
          </cell>
          <cell r="I292">
            <v>5500</v>
          </cell>
          <cell r="K292">
            <v>1.1636363636363636</v>
          </cell>
          <cell r="L292" t="str">
            <v>Conbid Pam.</v>
          </cell>
          <cell r="M292" t="str">
            <v>R200 Pam.</v>
          </cell>
          <cell r="N292" t="str">
            <v>UKAD -09j</v>
          </cell>
          <cell r="O292" t="str">
            <v>oui</v>
          </cell>
          <cell r="P292" t="str">
            <v>BR 180-220</v>
          </cell>
          <cell r="Q292" t="str">
            <v>Airbus Billette-Pam.-BR 180-220</v>
          </cell>
          <cell r="R292" t="str">
            <v>Airbus Billettes</v>
          </cell>
          <cell r="S292" t="str">
            <v>Airbus Billette-Pam.</v>
          </cell>
        </row>
        <row r="293">
          <cell r="A293" t="str">
            <v>T0518LB220</v>
          </cell>
          <cell r="B293" t="str">
            <v>T0518LB220</v>
          </cell>
          <cell r="D293" t="str">
            <v>UkadPF003</v>
          </cell>
          <cell r="E293" t="str">
            <v>UkadPF003</v>
          </cell>
          <cell r="F293" t="str">
            <v xml:space="preserve">TTL + Redressage 400 t </v>
          </cell>
          <cell r="G293">
            <v>3</v>
          </cell>
          <cell r="H293">
            <v>1</v>
          </cell>
          <cell r="I293">
            <v>5500</v>
          </cell>
          <cell r="K293">
            <v>1.1636363636363636</v>
          </cell>
          <cell r="L293" t="str">
            <v>Conbid Pam.</v>
          </cell>
          <cell r="M293" t="str">
            <v>R220 Pam.</v>
          </cell>
          <cell r="N293" t="str">
            <v>UKAD -09j</v>
          </cell>
          <cell r="O293" t="str">
            <v>oui</v>
          </cell>
          <cell r="P293" t="str">
            <v>BR 180-220</v>
          </cell>
          <cell r="Q293" t="str">
            <v>Airbus Billette-Pam.-BR 180-220</v>
          </cell>
          <cell r="R293" t="str">
            <v>Airbus Billettes</v>
          </cell>
          <cell r="S293" t="str">
            <v>Airbus Billette-Pam.</v>
          </cell>
        </row>
        <row r="294">
          <cell r="A294" t="str">
            <v>T0518LB240</v>
          </cell>
          <cell r="B294" t="str">
            <v>T0518LB240</v>
          </cell>
          <cell r="D294" t="str">
            <v>UkadPF004</v>
          </cell>
          <cell r="E294" t="str">
            <v>UkadPF004</v>
          </cell>
          <cell r="F294" t="str">
            <v xml:space="preserve">TTL + Redressage 400 t </v>
          </cell>
          <cell r="G294">
            <v>3</v>
          </cell>
          <cell r="H294">
            <v>1</v>
          </cell>
          <cell r="I294">
            <v>5500</v>
          </cell>
          <cell r="J294">
            <v>6</v>
          </cell>
          <cell r="K294">
            <v>1.1636363636363636</v>
          </cell>
          <cell r="L294" t="str">
            <v>Conbid Pam.</v>
          </cell>
          <cell r="M294" t="str">
            <v>R240 Pam.</v>
          </cell>
          <cell r="N294" t="str">
            <v>UKAD -09j</v>
          </cell>
          <cell r="O294" t="str">
            <v>oui</v>
          </cell>
          <cell r="P294" t="str">
            <v>BR 220-300</v>
          </cell>
          <cell r="Q294" t="str">
            <v>Airbus Billette-Pam.-BR 220-300</v>
          </cell>
          <cell r="R294" t="str">
            <v>Airbus Billettes</v>
          </cell>
          <cell r="S294" t="str">
            <v>Airbus Billette-Pam.</v>
          </cell>
        </row>
        <row r="295">
          <cell r="A295" t="str">
            <v>T0518LB280</v>
          </cell>
          <cell r="B295" t="str">
            <v>T0518LB280</v>
          </cell>
          <cell r="D295" t="str">
            <v>UkadPF004</v>
          </cell>
          <cell r="E295" t="str">
            <v>UkadPF004</v>
          </cell>
          <cell r="F295" t="str">
            <v xml:space="preserve">THELF + Redressage colly </v>
          </cell>
          <cell r="G295">
            <v>3</v>
          </cell>
          <cell r="H295">
            <v>1</v>
          </cell>
          <cell r="I295">
            <v>5500</v>
          </cell>
          <cell r="K295">
            <v>1.1636363636363636</v>
          </cell>
          <cell r="L295" t="str">
            <v>Conbid Pam.</v>
          </cell>
          <cell r="M295" t="str">
            <v>R280 Pam.</v>
          </cell>
          <cell r="N295" t="str">
            <v>UKAD EF-09j</v>
          </cell>
          <cell r="O295" t="str">
            <v>oui</v>
          </cell>
          <cell r="P295" t="str">
            <v>BR 220-300</v>
          </cell>
          <cell r="Q295" t="str">
            <v>Airbus Billette-Pam.-BR 220-300</v>
          </cell>
          <cell r="R295" t="str">
            <v>Airbus Billettes</v>
          </cell>
          <cell r="S295" t="str">
            <v>Airbus Billette-Pam.</v>
          </cell>
        </row>
        <row r="296">
          <cell r="A296" t="str">
            <v>T0518LB300SLS</v>
          </cell>
          <cell r="B296" t="str">
            <v>TA6V STD DIA 300  UKAD SLS</v>
          </cell>
          <cell r="D296" t="str">
            <v>UkadPF004</v>
          </cell>
          <cell r="E296" t="str">
            <v>UkadPF004</v>
          </cell>
          <cell r="F296" t="str">
            <v xml:space="preserve">THELF + Redressage colly </v>
          </cell>
          <cell r="G296">
            <v>3</v>
          </cell>
          <cell r="I296">
            <v>5200</v>
          </cell>
          <cell r="K296">
            <v>1.2307692307692308</v>
          </cell>
          <cell r="L296" t="str">
            <v>Safran 6-4 Safran LS</v>
          </cell>
          <cell r="M296" t="str">
            <v>R300 Pam.</v>
          </cell>
          <cell r="N296" t="str">
            <v>UKAD EF</v>
          </cell>
          <cell r="O296" t="str">
            <v>oui</v>
          </cell>
          <cell r="P296" t="str">
            <v>BR 220-300</v>
          </cell>
          <cell r="Q296" t="str">
            <v>Safran 6-4 Safran LS</v>
          </cell>
          <cell r="R296" t="str">
            <v>Safran 6-4 Safran LS</v>
          </cell>
          <cell r="S296" t="str">
            <v>Safran 6-4 Safran LS</v>
          </cell>
        </row>
        <row r="297">
          <cell r="A297" t="str">
            <v>T0518LB330</v>
          </cell>
          <cell r="B297" t="str">
            <v>T0518LB330</v>
          </cell>
          <cell r="D297" t="str">
            <v>UkadPF005</v>
          </cell>
          <cell r="E297" t="str">
            <v>UkadPF005</v>
          </cell>
          <cell r="F297" t="str">
            <v xml:space="preserve">THELF + Redressage colly </v>
          </cell>
          <cell r="G297">
            <v>3</v>
          </cell>
          <cell r="H297">
            <v>1</v>
          </cell>
          <cell r="I297">
            <v>5500</v>
          </cell>
          <cell r="K297">
            <v>1.1636363636363636</v>
          </cell>
          <cell r="L297" t="str">
            <v>Conbid Pam.</v>
          </cell>
          <cell r="M297" t="str">
            <v>R330 Pam.</v>
          </cell>
          <cell r="N297" t="str">
            <v>UKAD -09j</v>
          </cell>
          <cell r="O297" t="str">
            <v>oui</v>
          </cell>
          <cell r="P297" t="str">
            <v>BR &gt;300</v>
          </cell>
          <cell r="Q297" t="str">
            <v>Airbus Billette-Pam.-BR &gt;300</v>
          </cell>
          <cell r="R297" t="str">
            <v>Airbus Billettes</v>
          </cell>
          <cell r="S297" t="str">
            <v>Airbus Billette-Pam.</v>
          </cell>
        </row>
        <row r="298">
          <cell r="A298" t="str">
            <v>T0518LB330_2B</v>
          </cell>
          <cell r="B298" t="str">
            <v>T0518LB330_2B</v>
          </cell>
          <cell r="D298" t="str">
            <v>UkadPF005</v>
          </cell>
          <cell r="E298" t="str">
            <v>UkadPF005</v>
          </cell>
          <cell r="F298" t="str">
            <v xml:space="preserve">THELF + Redressage colly </v>
          </cell>
          <cell r="G298">
            <v>3</v>
          </cell>
          <cell r="H298">
            <v>1</v>
          </cell>
          <cell r="I298">
            <v>5500</v>
          </cell>
          <cell r="K298">
            <v>1.1636363636363636</v>
          </cell>
          <cell r="L298" t="str">
            <v>Conbid Pam.</v>
          </cell>
          <cell r="M298" t="str">
            <v>R330 Pam. 2B</v>
          </cell>
          <cell r="N298" t="str">
            <v>UKAD EF</v>
          </cell>
          <cell r="O298" t="str">
            <v>non</v>
          </cell>
          <cell r="P298" t="str">
            <v>BR &gt;300</v>
          </cell>
          <cell r="Q298" t="str">
            <v>Airbus Billette-Pam.-BR &gt;300</v>
          </cell>
          <cell r="R298" t="str">
            <v>Airbus Billettes</v>
          </cell>
          <cell r="S298" t="str">
            <v>Airbus Billette-Pam.</v>
          </cell>
        </row>
        <row r="299">
          <cell r="A299" t="str">
            <v>T0518LB330B</v>
          </cell>
          <cell r="B299" t="str">
            <v>T0518LB330B</v>
          </cell>
          <cell r="D299" t="str">
            <v>UkadPF005</v>
          </cell>
          <cell r="E299" t="str">
            <v>UkadPF005</v>
          </cell>
          <cell r="F299" t="str">
            <v xml:space="preserve">THELF + Redressage colly </v>
          </cell>
          <cell r="G299">
            <v>3</v>
          </cell>
          <cell r="H299">
            <v>1</v>
          </cell>
          <cell r="I299">
            <v>5500</v>
          </cell>
          <cell r="K299">
            <v>1.1636363636363636</v>
          </cell>
          <cell r="L299" t="str">
            <v>Bombardier via AD</v>
          </cell>
          <cell r="M299" t="str">
            <v>R330 Bomb.</v>
          </cell>
          <cell r="N299" t="str">
            <v>UKAD EF-09j</v>
          </cell>
          <cell r="O299" t="str">
            <v>oui</v>
          </cell>
          <cell r="P299" t="str">
            <v>BR &gt;300</v>
          </cell>
          <cell r="Q299" t="str">
            <v>Bombardier via AD</v>
          </cell>
          <cell r="R299" t="str">
            <v>Bombardier via AD</v>
          </cell>
          <cell r="S299" t="str">
            <v>Bombardier via AD</v>
          </cell>
        </row>
        <row r="300">
          <cell r="A300" t="str">
            <v>T0518LB330B</v>
          </cell>
          <cell r="B300" t="str">
            <v>T0518LB330B</v>
          </cell>
          <cell r="D300" t="str">
            <v>UkadPF005</v>
          </cell>
          <cell r="E300" t="str">
            <v>UkadPF005</v>
          </cell>
          <cell r="F300" t="str">
            <v xml:space="preserve">THELF + Redressage colly </v>
          </cell>
          <cell r="G300">
            <v>3</v>
          </cell>
          <cell r="I300">
            <v>5200</v>
          </cell>
          <cell r="K300">
            <v>1.2307692307692308</v>
          </cell>
          <cell r="L300" t="str">
            <v>Bombardier via AD</v>
          </cell>
          <cell r="M300" t="str">
            <v>R330 Bomb.</v>
          </cell>
          <cell r="N300" t="str">
            <v>UKAD EF-09j</v>
          </cell>
          <cell r="O300" t="str">
            <v>oui</v>
          </cell>
          <cell r="P300" t="str">
            <v>BR &gt;300</v>
          </cell>
          <cell r="Q300" t="str">
            <v>Bombardier via AD</v>
          </cell>
          <cell r="R300" t="str">
            <v>Bombardier via AD</v>
          </cell>
          <cell r="S300" t="str">
            <v>Bombardier via AD</v>
          </cell>
        </row>
        <row r="301">
          <cell r="A301" t="str">
            <v>T0518LB330B_4B</v>
          </cell>
          <cell r="B301" t="str">
            <v>T0518LB330B_4B</v>
          </cell>
          <cell r="D301" t="str">
            <v>UkadPF005</v>
          </cell>
          <cell r="E301" t="str">
            <v>UkadPF005</v>
          </cell>
          <cell r="F301" t="str">
            <v xml:space="preserve">THELF + Redressage colly </v>
          </cell>
          <cell r="G301">
            <v>3</v>
          </cell>
          <cell r="H301">
            <v>1</v>
          </cell>
          <cell r="I301">
            <v>5500</v>
          </cell>
          <cell r="K301">
            <v>1.1636363636363636</v>
          </cell>
          <cell r="L301" t="str">
            <v>MCC Trunnion Global 700 Pamiers</v>
          </cell>
          <cell r="M301" t="str">
            <v>R330 Bomb.</v>
          </cell>
          <cell r="N301" t="str">
            <v>UKAD EF-09j</v>
          </cell>
          <cell r="O301" t="str">
            <v>non</v>
          </cell>
          <cell r="P301" t="str">
            <v>BR &gt;300</v>
          </cell>
          <cell r="Q301" t="str">
            <v>MCC Trunnion Global 700 Pamiers</v>
          </cell>
          <cell r="R301" t="str">
            <v>MCC Trunnion Global 700 Pamiers</v>
          </cell>
          <cell r="S301" t="str">
            <v>MCC Trunnion Global 700 Pamiers</v>
          </cell>
        </row>
        <row r="302">
          <cell r="A302" t="str">
            <v>T0518LB330DEV</v>
          </cell>
          <cell r="B302" t="str">
            <v>T0518LB330DEV</v>
          </cell>
          <cell r="D302" t="str">
            <v>UkadPF005</v>
          </cell>
          <cell r="E302" t="str">
            <v>UkadPF005</v>
          </cell>
          <cell r="F302" t="str">
            <v xml:space="preserve">THELF + Redressage colly </v>
          </cell>
          <cell r="G302">
            <v>3</v>
          </cell>
          <cell r="H302">
            <v>1</v>
          </cell>
          <cell r="I302">
            <v>5500</v>
          </cell>
          <cell r="K302">
            <v>1.1636363636363636</v>
          </cell>
          <cell r="L302" t="str">
            <v>Conbid Pam.</v>
          </cell>
          <cell r="M302" t="str">
            <v>R330 Pam.</v>
          </cell>
          <cell r="N302" t="str">
            <v>UKAD -09j</v>
          </cell>
          <cell r="O302" t="str">
            <v>non</v>
          </cell>
          <cell r="P302" t="str">
            <v>BR &gt;300</v>
          </cell>
          <cell r="Q302" t="str">
            <v>Airbus Billette-Pam.-BR &gt;300</v>
          </cell>
          <cell r="R302" t="str">
            <v>Airbus Billettes</v>
          </cell>
          <cell r="S302" t="str">
            <v>Airbus Billette-Pam.</v>
          </cell>
        </row>
        <row r="303">
          <cell r="A303" t="str">
            <v>T0518LB330MIL</v>
          </cell>
          <cell r="B303" t="str">
            <v>T0518LB330MIL</v>
          </cell>
          <cell r="D303" t="str">
            <v>UkadPF005</v>
          </cell>
          <cell r="E303" t="str">
            <v>UkadPF005</v>
          </cell>
          <cell r="F303" t="str">
            <v xml:space="preserve">THELF + Redressage colly </v>
          </cell>
          <cell r="G303">
            <v>3</v>
          </cell>
          <cell r="H303">
            <v>1</v>
          </cell>
          <cell r="I303">
            <v>5500</v>
          </cell>
          <cell r="K303">
            <v>1.1636363636363636</v>
          </cell>
          <cell r="L303" t="str">
            <v>Hemisphères Indiens, spatial et défense</v>
          </cell>
          <cell r="M303" t="str">
            <v>R330 Pam.</v>
          </cell>
          <cell r="N303" t="str">
            <v>UKAD -09j</v>
          </cell>
          <cell r="O303" t="str">
            <v>non</v>
          </cell>
          <cell r="P303" t="str">
            <v>BR &gt;300</v>
          </cell>
          <cell r="Q303" t="str">
            <v>Hemisphères Indiens, spatial et défense</v>
          </cell>
          <cell r="R303" t="str">
            <v>Hemisphères Indiens, spatial et défense</v>
          </cell>
          <cell r="S303" t="str">
            <v>Hemisphères Indiens, spatial et défense</v>
          </cell>
        </row>
        <row r="304">
          <cell r="A304" t="str">
            <v>T0518LB430</v>
          </cell>
          <cell r="B304" t="str">
            <v>T0518LB430</v>
          </cell>
          <cell r="D304" t="str">
            <v>UkadPF007</v>
          </cell>
          <cell r="E304" t="str">
            <v>UkadPF007</v>
          </cell>
          <cell r="F304" t="str">
            <v xml:space="preserve">THELF + Redressage colly </v>
          </cell>
          <cell r="G304">
            <v>3</v>
          </cell>
          <cell r="H304">
            <v>1</v>
          </cell>
          <cell r="I304">
            <v>5500</v>
          </cell>
          <cell r="K304">
            <v>1.1636363636363636</v>
          </cell>
          <cell r="L304" t="str">
            <v>Autre Pam.</v>
          </cell>
          <cell r="M304" t="str">
            <v>R430 Pam.</v>
          </cell>
          <cell r="N304" t="str">
            <v/>
          </cell>
          <cell r="O304" t="str">
            <v>non</v>
          </cell>
          <cell r="P304" t="str">
            <v>BR &gt;300</v>
          </cell>
          <cell r="Q304" t="str">
            <v>nok</v>
          </cell>
          <cell r="R304" t="str">
            <v>nok</v>
          </cell>
          <cell r="S304" t="str">
            <v>nok</v>
          </cell>
        </row>
        <row r="305">
          <cell r="A305" t="str">
            <v>T0519LB160</v>
          </cell>
          <cell r="B305" t="str">
            <v>T0519LB160</v>
          </cell>
          <cell r="D305" t="str">
            <v>UkadPF001</v>
          </cell>
          <cell r="E305" t="str">
            <v>UkadPF001</v>
          </cell>
          <cell r="F305" t="str">
            <v xml:space="preserve">SMX + TTL + redressage 400 t </v>
          </cell>
          <cell r="G305">
            <v>3</v>
          </cell>
          <cell r="I305">
            <v>5500</v>
          </cell>
          <cell r="K305">
            <v>1.1636363636363636</v>
          </cell>
          <cell r="L305" t="str">
            <v>Comac via AD</v>
          </cell>
          <cell r="M305" t="str">
            <v>R160 Pam.</v>
          </cell>
          <cell r="N305" t="str">
            <v>SMX 1p</v>
          </cell>
          <cell r="O305" t="str">
            <v>oui</v>
          </cell>
          <cell r="P305" t="str">
            <v>BR 150-180</v>
          </cell>
          <cell r="Q305" t="str">
            <v>Comac via AD</v>
          </cell>
          <cell r="R305" t="str">
            <v>Comac via AD</v>
          </cell>
          <cell r="S305" t="str">
            <v>Comac via AD</v>
          </cell>
        </row>
        <row r="306">
          <cell r="A306" t="str">
            <v>T0519LB160</v>
          </cell>
          <cell r="B306" t="str">
            <v>T0519LB160</v>
          </cell>
          <cell r="D306" t="str">
            <v>UkadPF001</v>
          </cell>
          <cell r="E306" t="str">
            <v>UkadPF001</v>
          </cell>
          <cell r="F306" t="str">
            <v xml:space="preserve">SMX + TTL + redressage 400 t </v>
          </cell>
          <cell r="G306">
            <v>3</v>
          </cell>
          <cell r="H306"/>
          <cell r="I306">
            <v>5200</v>
          </cell>
          <cell r="K306">
            <v>1.2307692307692308</v>
          </cell>
          <cell r="L306" t="str">
            <v>Comac via AD</v>
          </cell>
          <cell r="M306" t="str">
            <v>R160 Pam.</v>
          </cell>
          <cell r="N306" t="str">
            <v>SMX 1p</v>
          </cell>
          <cell r="O306" t="str">
            <v>oui</v>
          </cell>
          <cell r="P306" t="str">
            <v>BR 150-180</v>
          </cell>
          <cell r="Q306" t="str">
            <v>Comac via AD</v>
          </cell>
          <cell r="R306" t="str">
            <v>Comac via AD</v>
          </cell>
          <cell r="S306" t="str">
            <v>Comac via AD</v>
          </cell>
        </row>
        <row r="307">
          <cell r="A307" t="str">
            <v>T0519LB220</v>
          </cell>
          <cell r="B307" t="str">
            <v>T0519LB220</v>
          </cell>
          <cell r="D307" t="str">
            <v>UkadPF003</v>
          </cell>
          <cell r="E307" t="str">
            <v>UkadPF003</v>
          </cell>
          <cell r="F307" t="str">
            <v xml:space="preserve">TTL + Redressage 400 t </v>
          </cell>
          <cell r="G307">
            <v>3</v>
          </cell>
          <cell r="H307">
            <v>1</v>
          </cell>
          <cell r="I307">
            <v>5500</v>
          </cell>
          <cell r="K307">
            <v>1.1636363636363636</v>
          </cell>
          <cell r="L307" t="str">
            <v>Comac via AD</v>
          </cell>
          <cell r="M307" t="str">
            <v>R220 Pam.</v>
          </cell>
          <cell r="N307" t="str">
            <v>UKAD -09j</v>
          </cell>
          <cell r="O307" t="str">
            <v>oui</v>
          </cell>
          <cell r="P307" t="str">
            <v>BR 220-300</v>
          </cell>
          <cell r="Q307" t="str">
            <v>Comac via AD</v>
          </cell>
          <cell r="R307" t="str">
            <v>Comac via AD</v>
          </cell>
          <cell r="S307" t="str">
            <v>Comac via AD</v>
          </cell>
        </row>
        <row r="308">
          <cell r="A308" t="str">
            <v>T0519LB220</v>
          </cell>
          <cell r="B308" t="str">
            <v>T0519LB220</v>
          </cell>
          <cell r="D308" t="str">
            <v>UkadPF003</v>
          </cell>
          <cell r="E308" t="str">
            <v>UkadPF003</v>
          </cell>
          <cell r="F308" t="str">
            <v xml:space="preserve">TTL + Redressage 400 t </v>
          </cell>
          <cell r="G308">
            <v>3</v>
          </cell>
          <cell r="I308">
            <v>5200</v>
          </cell>
          <cell r="J308">
            <v>9</v>
          </cell>
          <cell r="K308">
            <v>1.2307692307692308</v>
          </cell>
          <cell r="L308" t="str">
            <v>Comac via AD</v>
          </cell>
          <cell r="M308" t="str">
            <v>R220 Pam.</v>
          </cell>
          <cell r="N308" t="str">
            <v>UKAD -09j</v>
          </cell>
          <cell r="O308" t="str">
            <v>oui</v>
          </cell>
          <cell r="P308" t="str">
            <v>BR 220-300</v>
          </cell>
          <cell r="Q308" t="str">
            <v>Comac via AD</v>
          </cell>
          <cell r="R308" t="str">
            <v>Comac via AD</v>
          </cell>
          <cell r="S308" t="str">
            <v>Comac via AD</v>
          </cell>
        </row>
        <row r="309">
          <cell r="A309" t="str">
            <v>T0519LB260</v>
          </cell>
          <cell r="B309" t="str">
            <v>TI UKAD D260 Comac</v>
          </cell>
          <cell r="D309" t="str">
            <v>UkadPF004</v>
          </cell>
          <cell r="E309" t="str">
            <v>UkadPF004</v>
          </cell>
          <cell r="L309" t="str">
            <v>Comac via AD</v>
          </cell>
          <cell r="P309" t="str">
            <v>BP Presse</v>
          </cell>
          <cell r="Q309" t="str">
            <v>Comac via AD</v>
          </cell>
          <cell r="R309" t="str">
            <v>Comac via AD</v>
          </cell>
          <cell r="S309" t="str">
            <v>Comac via AD</v>
          </cell>
        </row>
        <row r="310">
          <cell r="A310" t="str">
            <v>T0519LB330</v>
          </cell>
          <cell r="B310" t="str">
            <v>TI UKAD D330 Comac</v>
          </cell>
          <cell r="D310" t="str">
            <v>UkadPF005</v>
          </cell>
          <cell r="E310" t="str">
            <v>UkadPF005</v>
          </cell>
          <cell r="L310" t="str">
            <v>Comac via AD</v>
          </cell>
          <cell r="P310" t="str">
            <v>BP Presse</v>
          </cell>
          <cell r="Q310" t="str">
            <v>Comac via AD</v>
          </cell>
          <cell r="R310" t="str">
            <v>Comac via AD</v>
          </cell>
          <cell r="S310" t="str">
            <v>Comac via AD</v>
          </cell>
        </row>
        <row r="311">
          <cell r="A311" t="str">
            <v>T0520LB180</v>
          </cell>
          <cell r="B311" t="str">
            <v>T0520LB180</v>
          </cell>
          <cell r="D311" t="str">
            <v>UkadPF002</v>
          </cell>
          <cell r="E311" t="str">
            <v>UkadPF002</v>
          </cell>
          <cell r="F311" t="str">
            <v xml:space="preserve">SMX + TTL + redressage 400 t </v>
          </cell>
          <cell r="G311">
            <v>3</v>
          </cell>
          <cell r="H311"/>
          <cell r="I311">
            <v>5200</v>
          </cell>
          <cell r="K311">
            <v>1.2307692307692308</v>
          </cell>
          <cell r="L311" t="str">
            <v>Conbid Pam.</v>
          </cell>
          <cell r="M311" t="str">
            <v/>
          </cell>
          <cell r="N311" t="str">
            <v/>
          </cell>
          <cell r="O311" t="str">
            <v>non</v>
          </cell>
          <cell r="P311" t="str">
            <v>BP Presse</v>
          </cell>
          <cell r="Q311" t="str">
            <v>Airbus Billette-Pam.-BP Presse</v>
          </cell>
          <cell r="R311" t="str">
            <v>Airbus Billettes</v>
          </cell>
          <cell r="S311" t="str">
            <v>Airbus Billette-Pam.</v>
          </cell>
        </row>
        <row r="312">
          <cell r="A312" t="str">
            <v>T0600LB110</v>
          </cell>
          <cell r="B312" t="str">
            <v>T0600LB110</v>
          </cell>
          <cell r="D312" t="str">
            <v>UkadPF001</v>
          </cell>
          <cell r="E312" t="str">
            <v>UkadPF001</v>
          </cell>
          <cell r="F312" t="str">
            <v xml:space="preserve">ébauch SMX + forgeage SMX + TTL + redressage 400 t </v>
          </cell>
          <cell r="G312">
            <v>3</v>
          </cell>
          <cell r="I312">
            <v>5500</v>
          </cell>
          <cell r="K312">
            <v>1.1636363636363636</v>
          </cell>
          <cell r="L312" t="str">
            <v>Conbid Pam.</v>
          </cell>
          <cell r="M312" t="str">
            <v>R110 ELI Pam</v>
          </cell>
          <cell r="N312" t="str">
            <v/>
          </cell>
          <cell r="O312" t="str">
            <v>non</v>
          </cell>
          <cell r="P312" t="str">
            <v>BR &lt;150</v>
          </cell>
          <cell r="Q312" t="str">
            <v>Airbus Billette-Pam.-BR &lt;150</v>
          </cell>
          <cell r="R312" t="str">
            <v>Airbus Billettes</v>
          </cell>
          <cell r="S312" t="str">
            <v>Airbus Billette-Pam.</v>
          </cell>
        </row>
        <row r="313">
          <cell r="A313" t="str">
            <v>TOURNURES TA6V</v>
          </cell>
          <cell r="B313" t="str">
            <v>TOURNURES TA6V</v>
          </cell>
          <cell r="Q313" t="str">
            <v>nok</v>
          </cell>
          <cell r="R313" t="str">
            <v>Chutes</v>
          </cell>
          <cell r="S313" t="str">
            <v>Chutes</v>
          </cell>
          <cell r="T313"/>
        </row>
        <row r="314">
          <cell r="A314" t="str">
            <v>TOURNURES TA6VELI</v>
          </cell>
          <cell r="B314"/>
          <cell r="R314" t="str">
            <v>Chutes</v>
          </cell>
          <cell r="S314" t="str">
            <v>Chutes</v>
          </cell>
          <cell r="T314"/>
        </row>
        <row r="315">
          <cell r="A315" t="str">
            <v>UkadPF001</v>
          </cell>
          <cell r="B315" t="str">
            <v>UkadPF001</v>
          </cell>
          <cell r="D315" t="str">
            <v>UkadPF001</v>
          </cell>
          <cell r="E315" t="str">
            <v>UkadPF001</v>
          </cell>
          <cell r="F315" t="str">
            <v xml:space="preserve">SMX + TTL + redressage 400 t </v>
          </cell>
          <cell r="G315">
            <v>3</v>
          </cell>
          <cell r="I315">
            <v>5200</v>
          </cell>
          <cell r="K315">
            <v>1.2307692307692308</v>
          </cell>
          <cell r="L315" t="str">
            <v>Autre</v>
          </cell>
          <cell r="M315" t="str">
            <v/>
          </cell>
          <cell r="N315" t="str">
            <v/>
          </cell>
          <cell r="O315" t="str">
            <v>non</v>
          </cell>
          <cell r="P315" t="str">
            <v>BP Presse</v>
          </cell>
          <cell r="Q315" t="str">
            <v>nok</v>
          </cell>
          <cell r="R315" t="str">
            <v>nok</v>
          </cell>
          <cell r="S315" t="str">
            <v>nok</v>
          </cell>
        </row>
        <row r="316">
          <cell r="A316" t="str">
            <v>UkadPF001MAL</v>
          </cell>
          <cell r="B316" t="str">
            <v>UkadPF001MAL</v>
          </cell>
          <cell r="D316" t="str">
            <v>UkadPF001MAL</v>
          </cell>
          <cell r="E316" t="str">
            <v>UkadPF001</v>
          </cell>
          <cell r="F316" t="str">
            <v xml:space="preserve">SMX + TTL + redressage 400 t </v>
          </cell>
          <cell r="G316">
            <v>4</v>
          </cell>
          <cell r="I316">
            <v>5000</v>
          </cell>
          <cell r="K316">
            <v>1.28</v>
          </cell>
          <cell r="L316" t="str">
            <v>Autre</v>
          </cell>
          <cell r="M316" t="str">
            <v/>
          </cell>
          <cell r="N316" t="str">
            <v/>
          </cell>
          <cell r="O316" t="str">
            <v>non</v>
          </cell>
          <cell r="P316" t="str">
            <v>BP Presse</v>
          </cell>
          <cell r="Q316" t="str">
            <v>nok</v>
          </cell>
          <cell r="R316" t="str">
            <v>nok</v>
          </cell>
          <cell r="S316" t="str">
            <v>nok</v>
          </cell>
        </row>
        <row r="317">
          <cell r="A317" t="str">
            <v>UkadPF002</v>
          </cell>
          <cell r="B317" t="str">
            <v>UkadPF002</v>
          </cell>
          <cell r="D317" t="str">
            <v>UkadPF002</v>
          </cell>
          <cell r="E317" t="str">
            <v>UkadPF002</v>
          </cell>
          <cell r="F317" t="str">
            <v xml:space="preserve">SMX + TTL + redressage 400 t </v>
          </cell>
          <cell r="G317">
            <v>3</v>
          </cell>
          <cell r="I317">
            <v>5200</v>
          </cell>
          <cell r="K317">
            <v>1.2307692307692308</v>
          </cell>
          <cell r="L317" t="str">
            <v>Autre</v>
          </cell>
          <cell r="M317" t="str">
            <v/>
          </cell>
          <cell r="N317" t="str">
            <v/>
          </cell>
          <cell r="O317" t="str">
            <v>non</v>
          </cell>
          <cell r="P317" t="str">
            <v>BP Presse</v>
          </cell>
          <cell r="Q317" t="str">
            <v>nok</v>
          </cell>
          <cell r="R317" t="str">
            <v>nok</v>
          </cell>
          <cell r="S317" t="str">
            <v>nok</v>
          </cell>
        </row>
        <row r="318">
          <cell r="A318" t="str">
            <v>UkadPF003</v>
          </cell>
          <cell r="B318" t="str">
            <v>UkadPF003</v>
          </cell>
          <cell r="D318" t="str">
            <v>UkadPF003</v>
          </cell>
          <cell r="E318" t="str">
            <v>UkadPF003</v>
          </cell>
          <cell r="F318" t="str">
            <v>?</v>
          </cell>
          <cell r="H318">
            <v>1</v>
          </cell>
          <cell r="I318">
            <v>5200</v>
          </cell>
          <cell r="K318">
            <v>1.2307692307692308</v>
          </cell>
          <cell r="L318" t="str">
            <v>Autre</v>
          </cell>
          <cell r="M318" t="str">
            <v/>
          </cell>
          <cell r="N318" t="str">
            <v/>
          </cell>
          <cell r="O318" t="str">
            <v>non</v>
          </cell>
          <cell r="P318" t="str">
            <v>BP Presse</v>
          </cell>
          <cell r="Q318" t="str">
            <v>nok</v>
          </cell>
          <cell r="R318" t="str">
            <v>nok</v>
          </cell>
          <cell r="S318" t="str">
            <v>nok</v>
          </cell>
        </row>
        <row r="319">
          <cell r="A319" t="str">
            <v>UkadPF003MAL</v>
          </cell>
          <cell r="B319" t="str">
            <v>UkadPF003MAL</v>
          </cell>
          <cell r="D319" t="str">
            <v>UkadPF003MAL</v>
          </cell>
          <cell r="E319" t="str">
            <v>UkadPF003</v>
          </cell>
          <cell r="F319" t="str">
            <v>?</v>
          </cell>
          <cell r="H319">
            <v>1</v>
          </cell>
          <cell r="I319">
            <v>5000</v>
          </cell>
          <cell r="K319">
            <v>1.28</v>
          </cell>
          <cell r="L319" t="str">
            <v>Autre</v>
          </cell>
          <cell r="M319" t="str">
            <v/>
          </cell>
          <cell r="N319" t="str">
            <v/>
          </cell>
          <cell r="O319" t="str">
            <v>non</v>
          </cell>
          <cell r="P319" t="str">
            <v>BP Presse</v>
          </cell>
          <cell r="Q319" t="str">
            <v>nok</v>
          </cell>
          <cell r="R319" t="str">
            <v>nok</v>
          </cell>
          <cell r="S319" t="str">
            <v>nok</v>
          </cell>
        </row>
        <row r="320">
          <cell r="A320" t="str">
            <v>UkadPF004</v>
          </cell>
          <cell r="B320" t="str">
            <v>UkadPF004</v>
          </cell>
          <cell r="D320" t="str">
            <v>UkadPF004</v>
          </cell>
          <cell r="E320" t="str">
            <v>UkadPF004</v>
          </cell>
          <cell r="F320" t="str">
            <v>?</v>
          </cell>
          <cell r="H320">
            <v>1</v>
          </cell>
          <cell r="I320">
            <v>5200</v>
          </cell>
          <cell r="K320">
            <v>1.2307692307692308</v>
          </cell>
          <cell r="L320" t="str">
            <v>Autre</v>
          </cell>
          <cell r="M320" t="str">
            <v/>
          </cell>
          <cell r="N320" t="str">
            <v/>
          </cell>
          <cell r="O320" t="str">
            <v>non</v>
          </cell>
          <cell r="P320" t="str">
            <v>BP Presse</v>
          </cell>
          <cell r="Q320" t="str">
            <v>nok</v>
          </cell>
          <cell r="R320" t="str">
            <v>nok</v>
          </cell>
          <cell r="S320" t="str">
            <v>nok</v>
          </cell>
        </row>
        <row r="321">
          <cell r="A321" t="str">
            <v>UkadPF004MAL</v>
          </cell>
          <cell r="B321" t="str">
            <v>UkadPF004MAL</v>
          </cell>
          <cell r="D321" t="str">
            <v>UkadPF004MAL</v>
          </cell>
          <cell r="E321" t="str">
            <v>UkadPF004</v>
          </cell>
          <cell r="F321" t="str">
            <v>?</v>
          </cell>
          <cell r="H321">
            <v>1</v>
          </cell>
          <cell r="I321">
            <v>5200</v>
          </cell>
          <cell r="K321">
            <v>1.2307692307692308</v>
          </cell>
          <cell r="L321" t="str">
            <v>Autre</v>
          </cell>
          <cell r="M321" t="str">
            <v/>
          </cell>
          <cell r="N321" t="str">
            <v/>
          </cell>
          <cell r="O321" t="str">
            <v>non</v>
          </cell>
          <cell r="P321" t="str">
            <v>BP Presse</v>
          </cell>
          <cell r="Q321" t="str">
            <v>nok</v>
          </cell>
          <cell r="R321" t="str">
            <v>nok</v>
          </cell>
          <cell r="S321" t="str">
            <v>nok</v>
          </cell>
        </row>
        <row r="322">
          <cell r="A322" t="str">
            <v>UkadPF005</v>
          </cell>
          <cell r="B322" t="str">
            <v>UkadPF005</v>
          </cell>
          <cell r="D322" t="str">
            <v>UkadPF005</v>
          </cell>
          <cell r="E322" t="str">
            <v>UkadPF005</v>
          </cell>
          <cell r="F322" t="str">
            <v xml:space="preserve">THELF + Redressage colly </v>
          </cell>
          <cell r="H322">
            <v>1</v>
          </cell>
          <cell r="I322">
            <v>5500</v>
          </cell>
          <cell r="K322">
            <v>1.1636363636363636</v>
          </cell>
          <cell r="L322" t="str">
            <v>Autre</v>
          </cell>
          <cell r="M322" t="str">
            <v/>
          </cell>
          <cell r="N322" t="str">
            <v/>
          </cell>
          <cell r="O322" t="str">
            <v>non</v>
          </cell>
          <cell r="P322" t="str">
            <v>BP Presse</v>
          </cell>
          <cell r="Q322" t="str">
            <v>nok</v>
          </cell>
          <cell r="R322" t="str">
            <v>nok</v>
          </cell>
          <cell r="S322" t="str">
            <v>nok</v>
          </cell>
        </row>
        <row r="323">
          <cell r="A323" t="str">
            <v>UkadPF006</v>
          </cell>
          <cell r="B323" t="str">
            <v>UkadPF006</v>
          </cell>
          <cell r="D323" t="str">
            <v>UkadPF006</v>
          </cell>
          <cell r="E323" t="str">
            <v>UkadPF006</v>
          </cell>
          <cell r="F323" t="str">
            <v>NA</v>
          </cell>
          <cell r="H323" t="str">
            <v>NA</v>
          </cell>
          <cell r="I323">
            <v>5000</v>
          </cell>
          <cell r="K323">
            <v>1.28</v>
          </cell>
          <cell r="L323" t="str">
            <v>Autre</v>
          </cell>
          <cell r="M323" t="str">
            <v/>
          </cell>
          <cell r="N323" t="str">
            <v/>
          </cell>
          <cell r="O323" t="str">
            <v>non</v>
          </cell>
          <cell r="P323" t="str">
            <v>BP Presse</v>
          </cell>
          <cell r="Q323" t="str">
            <v>nok</v>
          </cell>
          <cell r="R323" t="str">
            <v>nok</v>
          </cell>
          <cell r="S323" t="str">
            <v>nok</v>
          </cell>
        </row>
        <row r="324">
          <cell r="A324" t="str">
            <v>UkadPF007</v>
          </cell>
          <cell r="B324" t="str">
            <v>UkadPF007</v>
          </cell>
          <cell r="D324" t="str">
            <v>UkadPF007</v>
          </cell>
          <cell r="E324" t="str">
            <v>UkadPF007</v>
          </cell>
          <cell r="F324" t="str">
            <v>NA</v>
          </cell>
          <cell r="H324" t="str">
            <v>NA</v>
          </cell>
          <cell r="I324">
            <v>5000</v>
          </cell>
          <cell r="K324">
            <v>1.28</v>
          </cell>
          <cell r="L324" t="str">
            <v>Autre</v>
          </cell>
          <cell r="M324" t="str">
            <v/>
          </cell>
          <cell r="N324" t="str">
            <v/>
          </cell>
          <cell r="O324" t="str">
            <v>non</v>
          </cell>
          <cell r="P324" t="str">
            <v>BP Presse</v>
          </cell>
          <cell r="Q324" t="str">
            <v>nok</v>
          </cell>
          <cell r="R324" t="str">
            <v>nok</v>
          </cell>
          <cell r="S324" t="str">
            <v>nok</v>
          </cell>
        </row>
        <row r="325">
          <cell r="A325" t="str">
            <v>UkadPF008GT</v>
          </cell>
          <cell r="B325" t="str">
            <v>Blooms avec finition Laminage</v>
          </cell>
          <cell r="D325" t="str">
            <v>UkadPF008GT</v>
          </cell>
          <cell r="E325" t="str">
            <v>UkadPF008</v>
          </cell>
          <cell r="F325" t="str">
            <v>Blooms</v>
          </cell>
          <cell r="G325">
            <v>2</v>
          </cell>
          <cell r="I325">
            <v>6000</v>
          </cell>
          <cell r="K325">
            <v>1.0666666666666667</v>
          </cell>
          <cell r="L325" t="str">
            <v>Airbus Fasteners</v>
          </cell>
          <cell r="M325" t="str">
            <v>Blooms</v>
          </cell>
          <cell r="N325" t="str">
            <v>Blooms</v>
          </cell>
          <cell r="O325" t="str">
            <v>oui</v>
          </cell>
          <cell r="P325" t="str">
            <v>BP Presse</v>
          </cell>
          <cell r="Q325" t="str">
            <v>nok</v>
          </cell>
          <cell r="R325" t="str">
            <v>nok</v>
          </cell>
          <cell r="S325" t="str">
            <v>nok</v>
          </cell>
        </row>
        <row r="326">
          <cell r="A326" t="str">
            <v>UkadPF008UK</v>
          </cell>
          <cell r="B326" t="str">
            <v>Blooms avec finition Presse</v>
          </cell>
          <cell r="D326" t="str">
            <v>UkadPF008UK</v>
          </cell>
          <cell r="E326" t="str">
            <v>UkadPF008</v>
          </cell>
          <cell r="F326" t="str">
            <v>NA</v>
          </cell>
          <cell r="G326"/>
          <cell r="H326" t="str">
            <v>NA</v>
          </cell>
          <cell r="I326">
            <v>6000</v>
          </cell>
          <cell r="K326">
            <v>1.0666666666666667</v>
          </cell>
          <cell r="L326" t="str">
            <v>Airbus Fasteners</v>
          </cell>
          <cell r="M326" t="str">
            <v>Blooms</v>
          </cell>
          <cell r="N326" t="str">
            <v>Blooms</v>
          </cell>
          <cell r="O326" t="str">
            <v>oui</v>
          </cell>
          <cell r="P326" t="str">
            <v>BP Presse</v>
          </cell>
          <cell r="Q326" t="str">
            <v>nok</v>
          </cell>
          <cell r="R326" t="str">
            <v>nok</v>
          </cell>
          <cell r="S326" t="str">
            <v>nok</v>
          </cell>
        </row>
        <row r="327">
          <cell r="A327" t="str">
            <v>UkadPF009</v>
          </cell>
          <cell r="B327" t="str">
            <v>UkadPF009</v>
          </cell>
          <cell r="D327" t="str">
            <v>UkadPF009</v>
          </cell>
          <cell r="E327" t="str">
            <v>UkadPF009</v>
          </cell>
          <cell r="F327" t="str">
            <v>NA</v>
          </cell>
          <cell r="G327"/>
          <cell r="H327" t="str">
            <v>NA</v>
          </cell>
          <cell r="I327">
            <v>6000</v>
          </cell>
          <cell r="K327">
            <v>1.0666666666666667</v>
          </cell>
          <cell r="L327" t="str">
            <v>Autre</v>
          </cell>
          <cell r="M327" t="str">
            <v/>
          </cell>
          <cell r="N327" t="str">
            <v/>
          </cell>
          <cell r="O327" t="str">
            <v>non</v>
          </cell>
          <cell r="P327" t="str">
            <v>BP Presse</v>
          </cell>
          <cell r="Q327" t="str">
            <v>nok</v>
          </cell>
          <cell r="R327" t="str">
            <v>nok</v>
          </cell>
          <cell r="S327" t="str">
            <v>nok</v>
          </cell>
        </row>
        <row r="328">
          <cell r="A328" t="str">
            <v>UkadPF010</v>
          </cell>
          <cell r="B328" t="str">
            <v>UkadPF010</v>
          </cell>
          <cell r="D328" t="str">
            <v>UkadPF010</v>
          </cell>
          <cell r="E328" t="str">
            <v>UkadPF010</v>
          </cell>
          <cell r="F328" t="str">
            <v>Grenaillage + US Imphy</v>
          </cell>
          <cell r="G328">
            <v>2</v>
          </cell>
          <cell r="H328"/>
          <cell r="I328">
            <v>5500</v>
          </cell>
          <cell r="J328">
            <v>2</v>
          </cell>
          <cell r="K328">
            <v>1.1636363636363636</v>
          </cell>
          <cell r="L328" t="str">
            <v>Autre</v>
          </cell>
          <cell r="M328" t="str">
            <v/>
          </cell>
          <cell r="N328" t="str">
            <v/>
          </cell>
          <cell r="O328" t="str">
            <v>non</v>
          </cell>
          <cell r="P328" t="str">
            <v>BP Presse</v>
          </cell>
          <cell r="Q328" t="str">
            <v>nok</v>
          </cell>
          <cell r="R328" t="str">
            <v>nok</v>
          </cell>
          <cell r="S328" t="str">
            <v>nok</v>
          </cell>
        </row>
        <row r="329">
          <cell r="A329" t="str">
            <v>UkadPF011</v>
          </cell>
          <cell r="B329" t="str">
            <v>UkadPF011</v>
          </cell>
          <cell r="D329" t="str">
            <v>UkadPF011</v>
          </cell>
          <cell r="E329" t="str">
            <v>UkadPF011</v>
          </cell>
          <cell r="F329" t="str">
            <v>NA</v>
          </cell>
          <cell r="G329"/>
          <cell r="H329" t="str">
            <v>NA</v>
          </cell>
          <cell r="I329" t="e">
            <v>#N/A</v>
          </cell>
          <cell r="K329" t="e">
            <v>#N/A</v>
          </cell>
          <cell r="L329" t="str">
            <v>Autre</v>
          </cell>
          <cell r="M329" t="str">
            <v/>
          </cell>
          <cell r="N329" t="str">
            <v/>
          </cell>
          <cell r="O329" t="str">
            <v>non</v>
          </cell>
          <cell r="P329" t="str">
            <v>BP Presse</v>
          </cell>
          <cell r="Q329" t="str">
            <v>nok</v>
          </cell>
          <cell r="R329" t="str">
            <v>nok</v>
          </cell>
          <cell r="S329" t="str">
            <v>nok</v>
          </cell>
        </row>
        <row r="330">
          <cell r="A330" t="str">
            <v>UkadPF012</v>
          </cell>
          <cell r="B330" t="str">
            <v>UkadPF012</v>
          </cell>
          <cell r="D330" t="str">
            <v>UkadPF012</v>
          </cell>
          <cell r="E330" t="str">
            <v>UkadPF012</v>
          </cell>
          <cell r="F330" t="str">
            <v>NA</v>
          </cell>
          <cell r="G330"/>
          <cell r="H330" t="str">
            <v>NA</v>
          </cell>
          <cell r="I330" t="e">
            <v>#N/A</v>
          </cell>
          <cell r="K330" t="e">
            <v>#N/A</v>
          </cell>
          <cell r="L330" t="str">
            <v>Autre</v>
          </cell>
          <cell r="M330" t="str">
            <v/>
          </cell>
          <cell r="N330" t="str">
            <v/>
          </cell>
          <cell r="O330" t="str">
            <v>non</v>
          </cell>
          <cell r="P330" t="str">
            <v>BP Presse</v>
          </cell>
          <cell r="Q330" t="str">
            <v>nok</v>
          </cell>
          <cell r="R330" t="str">
            <v>nok</v>
          </cell>
          <cell r="S330" t="str">
            <v>nok</v>
          </cell>
        </row>
        <row r="331">
          <cell r="A331" t="str">
            <v>UkadPF013GT</v>
          </cell>
          <cell r="B331" t="str">
            <v>UkadPF013GT</v>
          </cell>
          <cell r="D331" t="str">
            <v>UkadPF013GT</v>
          </cell>
          <cell r="E331" t="str">
            <v>UkadPF013</v>
          </cell>
          <cell r="F331" t="str">
            <v>GT(CAG155) + Redressage CA400T</v>
          </cell>
          <cell r="G331">
            <v>3</v>
          </cell>
          <cell r="H331"/>
          <cell r="I331">
            <v>5000</v>
          </cell>
          <cell r="K331">
            <v>1.28</v>
          </cell>
          <cell r="L331" t="str">
            <v>Autre</v>
          </cell>
          <cell r="M331" t="str">
            <v/>
          </cell>
          <cell r="N331" t="str">
            <v/>
          </cell>
          <cell r="O331" t="str">
            <v>non</v>
          </cell>
          <cell r="P331" t="str">
            <v>BP Presse</v>
          </cell>
          <cell r="Q331" t="str">
            <v>nok</v>
          </cell>
          <cell r="R331" t="str">
            <v>nok</v>
          </cell>
          <cell r="S331" t="str">
            <v>nok</v>
          </cell>
        </row>
        <row r="332">
          <cell r="A332" t="str">
            <v>UkadPF013SMX</v>
          </cell>
          <cell r="B332" t="str">
            <v>UkadPF013SMX</v>
          </cell>
          <cell r="D332" t="str">
            <v>UkadPF013SMX</v>
          </cell>
          <cell r="E332" t="str">
            <v>UkadPF013</v>
          </cell>
          <cell r="F332" t="str">
            <v xml:space="preserve">SMX + TTL + redressage 400 t </v>
          </cell>
          <cell r="G332">
            <v>3</v>
          </cell>
          <cell r="H332"/>
          <cell r="I332">
            <v>5000</v>
          </cell>
          <cell r="K332">
            <v>1.28</v>
          </cell>
          <cell r="L332" t="str">
            <v>Autre</v>
          </cell>
          <cell r="M332" t="str">
            <v/>
          </cell>
          <cell r="N332" t="str">
            <v/>
          </cell>
          <cell r="O332" t="str">
            <v>non</v>
          </cell>
          <cell r="P332" t="str">
            <v>BP Presse</v>
          </cell>
          <cell r="Q332" t="str">
            <v>nok</v>
          </cell>
          <cell r="R332" t="str">
            <v>nok</v>
          </cell>
          <cell r="S332" t="str">
            <v>nok</v>
          </cell>
        </row>
        <row r="333">
          <cell r="A333" t="str">
            <v>UkadPF013UK</v>
          </cell>
          <cell r="B333" t="str">
            <v>UkadPF013UK</v>
          </cell>
          <cell r="D333" t="str">
            <v>UkadPF013UK</v>
          </cell>
          <cell r="E333" t="str">
            <v>UkadPF013</v>
          </cell>
          <cell r="F333" t="str">
            <v xml:space="preserve">THELF + Redressage colly </v>
          </cell>
          <cell r="G333"/>
          <cell r="H333">
            <v>1</v>
          </cell>
          <cell r="I333">
            <v>5000</v>
          </cell>
          <cell r="K333">
            <v>1.28</v>
          </cell>
          <cell r="L333" t="str">
            <v>Autre</v>
          </cell>
          <cell r="M333" t="str">
            <v/>
          </cell>
          <cell r="N333" t="str">
            <v/>
          </cell>
          <cell r="O333" t="str">
            <v>non</v>
          </cell>
          <cell r="P333" t="str">
            <v>BP Presse</v>
          </cell>
          <cell r="Q333" t="str">
            <v>nok</v>
          </cell>
          <cell r="R333" t="str">
            <v>nok</v>
          </cell>
          <cell r="S333" t="str">
            <v>nok</v>
          </cell>
        </row>
        <row r="334">
          <cell r="A334" t="str">
            <v>UkadPF014</v>
          </cell>
          <cell r="B334" t="str">
            <v>UkadPF014</v>
          </cell>
          <cell r="D334" t="str">
            <v>UkadPF014</v>
          </cell>
          <cell r="E334" t="str">
            <v>UkadPF014</v>
          </cell>
          <cell r="F334" t="str">
            <v>GT(CAG155) + Redressage CA400T</v>
          </cell>
          <cell r="G334">
            <v>3</v>
          </cell>
          <cell r="H334"/>
          <cell r="I334">
            <v>5000</v>
          </cell>
          <cell r="K334">
            <v>1.28</v>
          </cell>
          <cell r="L334" t="str">
            <v>Autre</v>
          </cell>
          <cell r="M334" t="str">
            <v/>
          </cell>
          <cell r="N334" t="str">
            <v/>
          </cell>
          <cell r="O334" t="str">
            <v>non</v>
          </cell>
          <cell r="P334" t="str">
            <v>BP Presse</v>
          </cell>
          <cell r="Q334" t="str">
            <v>nok</v>
          </cell>
          <cell r="R334" t="str">
            <v>nok</v>
          </cell>
          <cell r="S334" t="str">
            <v>nok</v>
          </cell>
        </row>
        <row r="335">
          <cell r="A335" t="str">
            <v>PF05S000540</v>
          </cell>
          <cell r="B335" t="str">
            <v>Rond Ø130 pour UNION DES FORGERONS</v>
          </cell>
          <cell r="D335" t="str">
            <v>UkadPF001</v>
          </cell>
          <cell r="E335" t="str">
            <v>UkadPF001</v>
          </cell>
          <cell r="F335" t="str">
            <v xml:space="preserve">SMX + TTL + redressage 400 t </v>
          </cell>
          <cell r="L335" t="str">
            <v>DP AMS 4928 + Industriel</v>
          </cell>
          <cell r="Q335" t="str">
            <v>DP AMS 4928 + Industriel</v>
          </cell>
          <cell r="R335" t="str">
            <v>DP AMS 4928 + Industriel</v>
          </cell>
          <cell r="S335" t="str">
            <v>DP AMS 4928 + Industriel</v>
          </cell>
        </row>
        <row r="336">
          <cell r="A336" t="str">
            <v>PF05A100252</v>
          </cell>
          <cell r="B336" t="str">
            <v>Rond 10" - Ø254 - DMD0776</v>
          </cell>
          <cell r="D336" t="str">
            <v>UkadPF004</v>
          </cell>
          <cell r="E336" t="str">
            <v>UkadPF004</v>
          </cell>
          <cell r="L336" t="str">
            <v>SAFRAN AE AB ECOTI</v>
          </cell>
          <cell r="Q336" t="str">
            <v>SAFRAN AE AB ECOTI</v>
          </cell>
          <cell r="R336" t="str">
            <v>SAFRAN AE AB</v>
          </cell>
          <cell r="S336" t="str">
            <v>SAFRAN AE AB ECOTI</v>
          </cell>
        </row>
        <row r="337">
          <cell r="A337" t="str">
            <v>PF05S000074</v>
          </cell>
          <cell r="B337" t="str">
            <v>Brame 860x180 VABB Pur Béta</v>
          </cell>
          <cell r="E337" t="str">
            <v>UkadPF016</v>
          </cell>
          <cell r="L337" t="str">
            <v>Bohler B brame pour tôles Aero</v>
          </cell>
          <cell r="Q337" t="str">
            <v>Bohler B brame pour tôles Aero</v>
          </cell>
          <cell r="R337" t="str">
            <v>Bohler B brame</v>
          </cell>
          <cell r="S337" t="str">
            <v>Bohler B brame pour tôles Aero</v>
          </cell>
        </row>
        <row r="338">
          <cell r="A338" t="str">
            <v>PF05A100300</v>
          </cell>
          <cell r="B338" t="str">
            <v>Brame 860x180 VABB Pur Béta</v>
          </cell>
          <cell r="E338" t="str">
            <v>UkadPF016</v>
          </cell>
          <cell r="L338" t="str">
            <v>Bohler B brame pour tôles Aero</v>
          </cell>
          <cell r="Q338" t="str">
            <v>Bohler B brame pour tôles Aero</v>
          </cell>
          <cell r="R338" t="str">
            <v>Bohler B brame</v>
          </cell>
          <cell r="S338" t="str">
            <v>Bohler B brame pour tôles Aero</v>
          </cell>
        </row>
        <row r="339">
          <cell r="A339" t="str">
            <v>T0500LB240</v>
          </cell>
          <cell r="B339" t="str">
            <v>T0500LB240</v>
          </cell>
          <cell r="D339" t="str">
            <v>UkadPF004</v>
          </cell>
          <cell r="E339" t="str">
            <v>UkadPF004</v>
          </cell>
          <cell r="F339" t="str">
            <v xml:space="preserve">TTL + Redressage 400 t </v>
          </cell>
          <cell r="G339">
            <v>3</v>
          </cell>
          <cell r="H339">
            <v>1</v>
          </cell>
          <cell r="I339">
            <v>5500</v>
          </cell>
          <cell r="J339">
            <v>6</v>
          </cell>
          <cell r="K339">
            <v>1.1636363636363636</v>
          </cell>
          <cell r="L339" t="str">
            <v>Conbid Pam.</v>
          </cell>
          <cell r="M339" t="str">
            <v>R240 Pam.</v>
          </cell>
          <cell r="N339" t="str">
            <v>UKAD -09j</v>
          </cell>
          <cell r="O339" t="str">
            <v>non</v>
          </cell>
          <cell r="P339" t="str">
            <v>BR 220-300</v>
          </cell>
          <cell r="Q339" t="str">
            <v>Airbus Billette-Pam.-BR 220-300</v>
          </cell>
          <cell r="R339" t="str">
            <v>Airbus Billettes</v>
          </cell>
          <cell r="S339" t="str">
            <v>Airbus Billette-Pam.</v>
          </cell>
        </row>
        <row r="340">
          <cell r="A340" t="str">
            <v>PF05A100031</v>
          </cell>
          <cell r="B340" t="str">
            <v>ROND 12" - Ø305 - HOWMET SUZHOU</v>
          </cell>
          <cell r="D340" t="str">
            <v>UkadPF005</v>
          </cell>
          <cell r="E340" t="str">
            <v>UkadPF005</v>
          </cell>
          <cell r="I340">
            <v>5000</v>
          </cell>
          <cell r="L340" t="str">
            <v>SAFRAN AE AB ECOTI</v>
          </cell>
          <cell r="Q340" t="str">
            <v>SAFRAN AE AB ECOTI</v>
          </cell>
          <cell r="R340" t="str">
            <v>SAFRAN AE AB</v>
          </cell>
          <cell r="S340" t="str">
            <v>SAFRAN AE AB ECOTI</v>
          </cell>
        </row>
        <row r="341">
          <cell r="A341" t="str">
            <v>PF05A100030</v>
          </cell>
          <cell r="B341" t="str">
            <v>ROND 10"" - Ø254 - HOWMET SUZHOU</v>
          </cell>
          <cell r="D341" t="str">
            <v>UkadPF004</v>
          </cell>
          <cell r="E341" t="str">
            <v>UkadPF004</v>
          </cell>
          <cell r="L341" t="str">
            <v>SAFRAN AE AB ECOTI</v>
          </cell>
          <cell r="Q341" t="str">
            <v>SAFRAN AE AB ECOTI</v>
          </cell>
          <cell r="R341" t="str">
            <v>SAFRAN AE AB</v>
          </cell>
          <cell r="S341" t="str">
            <v>SAFRAN AE AB ECOTI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e"/>
      <sheetName val="Calcul Retard"/>
      <sheetName val="TBCD Retard"/>
      <sheetName val="Profondeur Retards"/>
      <sheetName val="TBCD Com Mois"/>
      <sheetName val="TBCD 2018"/>
      <sheetName val="TBCD pour PIC Mai"/>
      <sheetName val="TBCD A venir Mens"/>
      <sheetName val="Utexam fin 2018"/>
      <sheetName val="TBCD A venir"/>
      <sheetName val="expé à venir"/>
      <sheetName val="Verification Commandes"/>
      <sheetName val="Etat_cde SAP"/>
      <sheetName val="TBCD Fam. PIC"/>
      <sheetName val="VL10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>11002453100</v>
          </cell>
          <cell r="E1">
            <v>11002453</v>
          </cell>
          <cell r="F1">
            <v>100</v>
          </cell>
          <cell r="H1">
            <v>30</v>
          </cell>
          <cell r="I1">
            <v>9</v>
          </cell>
        </row>
        <row r="2">
          <cell r="A2" t="str">
            <v>1100245490</v>
          </cell>
          <cell r="E2">
            <v>11002454</v>
          </cell>
          <cell r="F2">
            <v>90</v>
          </cell>
          <cell r="H2">
            <v>30</v>
          </cell>
          <cell r="I2">
            <v>1</v>
          </cell>
        </row>
        <row r="3">
          <cell r="A3" t="str">
            <v>1100251520</v>
          </cell>
          <cell r="E3">
            <v>11002515</v>
          </cell>
          <cell r="F3">
            <v>20</v>
          </cell>
          <cell r="H3">
            <v>9416</v>
          </cell>
          <cell r="I3">
            <v>3088</v>
          </cell>
        </row>
        <row r="4">
          <cell r="A4" t="str">
            <v>1100271720</v>
          </cell>
          <cell r="E4">
            <v>11002717</v>
          </cell>
          <cell r="F4">
            <v>20</v>
          </cell>
          <cell r="H4">
            <v>18000</v>
          </cell>
          <cell r="I4">
            <v>60</v>
          </cell>
        </row>
        <row r="5">
          <cell r="A5" t="str">
            <v>1100251530</v>
          </cell>
          <cell r="E5">
            <v>11002515</v>
          </cell>
          <cell r="F5">
            <v>30</v>
          </cell>
          <cell r="H5">
            <v>9594</v>
          </cell>
          <cell r="I5">
            <v>5174</v>
          </cell>
        </row>
        <row r="6">
          <cell r="A6" t="str">
            <v>1100264020</v>
          </cell>
          <cell r="E6">
            <v>11002640</v>
          </cell>
          <cell r="F6">
            <v>20</v>
          </cell>
          <cell r="H6">
            <v>70</v>
          </cell>
          <cell r="I6">
            <v>40</v>
          </cell>
        </row>
        <row r="7">
          <cell r="A7" t="str">
            <v>1100274110</v>
          </cell>
          <cell r="E7">
            <v>11002741</v>
          </cell>
          <cell r="F7">
            <v>10</v>
          </cell>
          <cell r="H7">
            <v>5897</v>
          </cell>
          <cell r="I7">
            <v>657</v>
          </cell>
        </row>
        <row r="8">
          <cell r="A8" t="str">
            <v>1100264030</v>
          </cell>
          <cell r="E8">
            <v>11002640</v>
          </cell>
          <cell r="F8">
            <v>30</v>
          </cell>
          <cell r="H8">
            <v>70</v>
          </cell>
          <cell r="I8">
            <v>70</v>
          </cell>
        </row>
        <row r="9">
          <cell r="A9" t="str">
            <v>1100235610</v>
          </cell>
          <cell r="E9">
            <v>11002356</v>
          </cell>
          <cell r="F9">
            <v>10</v>
          </cell>
          <cell r="H9">
            <v>2750</v>
          </cell>
          <cell r="I9">
            <v>354</v>
          </cell>
        </row>
        <row r="10">
          <cell r="A10" t="str">
            <v>1100275950</v>
          </cell>
          <cell r="E10">
            <v>11002759</v>
          </cell>
          <cell r="F10">
            <v>50</v>
          </cell>
          <cell r="H10">
            <v>7896</v>
          </cell>
          <cell r="I10">
            <v>7162</v>
          </cell>
        </row>
        <row r="11">
          <cell r="A11" t="str">
            <v>1100294310</v>
          </cell>
          <cell r="E11">
            <v>11002943</v>
          </cell>
          <cell r="F11">
            <v>10</v>
          </cell>
          <cell r="H11">
            <v>4800</v>
          </cell>
          <cell r="I11">
            <v>170</v>
          </cell>
        </row>
        <row r="12">
          <cell r="A12" t="str">
            <v>1100223330</v>
          </cell>
          <cell r="E12">
            <v>11002233</v>
          </cell>
          <cell r="F12">
            <v>30</v>
          </cell>
          <cell r="H12">
            <v>8160</v>
          </cell>
          <cell r="I12">
            <v>4052</v>
          </cell>
        </row>
        <row r="13">
          <cell r="A13" t="str">
            <v>1100275940</v>
          </cell>
          <cell r="E13">
            <v>11002759</v>
          </cell>
          <cell r="F13">
            <v>40</v>
          </cell>
          <cell r="H13">
            <v>7896</v>
          </cell>
          <cell r="I13">
            <v>7896</v>
          </cell>
        </row>
        <row r="14">
          <cell r="A14" t="str">
            <v>1100256810</v>
          </cell>
          <cell r="E14">
            <v>11002568</v>
          </cell>
          <cell r="F14">
            <v>10</v>
          </cell>
          <cell r="H14">
            <v>2905</v>
          </cell>
          <cell r="I14">
            <v>2279</v>
          </cell>
        </row>
        <row r="15">
          <cell r="A15" t="str">
            <v>1100264050</v>
          </cell>
          <cell r="E15">
            <v>11002640</v>
          </cell>
          <cell r="F15">
            <v>50</v>
          </cell>
          <cell r="H15">
            <v>70</v>
          </cell>
          <cell r="I15">
            <v>70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ARBRE Xavier" refreshedDate="43949.445533101854" createdVersion="6" refreshedVersion="6" minRefreshableVersion="3" recordCount="628" xr:uid="{00000000-000A-0000-FFFF-FFFF4B000000}">
  <cacheSource type="worksheet">
    <worksheetSource ref="B1:AO1048576" sheet="Etat_cde SAP_230420"/>
  </cacheSource>
  <cacheFields count="40">
    <cacheField name="Document" numFmtId="0">
      <sharedItems containsString="0" containsBlank="1" containsNumber="1" containsInteger="1" minValue="11000883" maxValue="70000033"/>
    </cacheField>
    <cacheField name="TDVt" numFmtId="0">
      <sharedItems containsBlank="1"/>
    </cacheField>
    <cacheField name="Don. ordre" numFmtId="0">
      <sharedItems containsBlank="1" count="36">
        <s v="AD PAMIERS"/>
        <s v="AIRBUS 31"/>
        <s v="OTTO FUCHS"/>
        <s v="AD FIRMINY"/>
        <s v="IFA"/>
        <s v="ROLF"/>
        <s v="AEQUS"/>
        <s v="BOHLER"/>
        <s v="METTIS"/>
        <s v="FORGIT IT"/>
        <s v="FORGES"/>
        <s v="SETFORGE"/>
        <s v="TRANSPART"/>
        <s v="FEDRIGA"/>
        <s v="PLYMOUTH"/>
        <s v="ARCONIC L"/>
        <s v="TMM"/>
        <s v="ATI"/>
        <s v="DONZEBAUME"/>
        <s v="AEQUS PVT"/>
        <s v="PERRYMAN"/>
        <s v="BOLHER BLE"/>
        <s v="DYNAMET"/>
        <s v="ERASTEEL C"/>
        <s v="ECOTIT"/>
        <s v="HOWMET"/>
        <s v="UDF"/>
        <s v="ALINOX"/>
        <s v="UKTMPI"/>
        <s v="FORECREU"/>
        <s v="ARCONIC_IN"/>
        <s v="GOULD A"/>
        <s v="FERINOX"/>
        <s v="UTEXAM"/>
        <s v="AD ANCIZES"/>
        <m/>
      </sharedItems>
    </cacheField>
    <cacheField name="Nº commande d'achat" numFmtId="0">
      <sharedItems containsBlank="1" containsMixedTypes="1" containsNumber="1" containsInteger="1" minValue="8900" maxValue="4500504983"/>
    </cacheField>
    <cacheField name="Poste" numFmtId="0">
      <sharedItems containsString="0" containsBlank="1" containsNumber="1" containsInteger="1" minValue="10" maxValue="310"/>
    </cacheField>
    <cacheField name="Ech." numFmtId="0">
      <sharedItems containsString="0" containsBlank="1" containsNumber="1" containsInteger="1" minValue="1" maxValue="2"/>
    </cacheField>
    <cacheField name="Article" numFmtId="0">
      <sharedItems containsBlank="1" containsMixedTypes="1" containsNumber="1" containsInteger="1" minValue="41" maxValue="41"/>
    </cacheField>
    <cacheField name="Désignation" numFmtId="0">
      <sharedItems containsBlank="1"/>
    </cacheField>
    <cacheField name="     Qté conf" numFmtId="0">
      <sharedItems containsString="0" containsBlank="1" containsNumber="1" minValue="1E-3" maxValue="202570"/>
    </cacheField>
    <cacheField name="UQ" numFmtId="0">
      <sharedItems containsBlank="1"/>
    </cacheField>
    <cacheField name="  Prix net" numFmtId="0">
      <sharedItems containsBlank="1" containsMixedTypes="1" containsNumber="1" minValue="0" maxValue="932.33"/>
    </cacheField>
    <cacheField name="           Net" numFmtId="0">
      <sharedItems containsBlank="1" containsMixedTypes="1" containsNumber="1" minValue="0" maxValue="850"/>
    </cacheField>
    <cacheField name="Dev." numFmtId="0">
      <sharedItems containsBlank="1"/>
    </cacheField>
    <cacheField name="Sort.March" numFmtId="0">
      <sharedItems containsBlank="1"/>
    </cacheField>
    <cacheField name="Date livr/" numFmtId="0">
      <sharedItems containsBlank="1"/>
    </cacheField>
    <cacheField name="BlLi" numFmtId="0">
      <sharedItems containsBlank="1"/>
    </cacheField>
    <cacheField name="Rf" numFmtId="0">
      <sharedItems containsNonDate="0" containsString="0" containsBlank="1"/>
    </cacheField>
    <cacheField name="BF" numFmtId="0">
      <sharedItems containsNonDate="0" containsString="0" containsBlank="1"/>
    </cacheField>
    <cacheField name="Statut" numFmtId="0">
      <sharedItems containsBlank="1"/>
    </cacheField>
    <cacheField name="Version" numFmtId="0">
      <sharedItems containsBlank="1"/>
    </cacheField>
    <cacheField name="Marché Art" numFmtId="0">
      <sharedItems containsBlank="1"/>
    </cacheField>
    <cacheField name="Fam.Techn." numFmtId="0">
      <sharedItems containsString="0" containsBlank="1" containsNumber="1" containsInteger="1" minValue="10" maxValue="100"/>
    </cacheField>
    <cacheField name="Marché clt" numFmtId="0">
      <sharedItems containsString="0" containsBlank="1" containsNumber="1" containsInteger="1" minValue="10" maxValue="100"/>
    </cacheField>
    <cacheField name="Gp.CltUKAD" numFmtId="0">
      <sharedItems containsString="0" containsBlank="1" containsNumber="1" containsInteger="1" minValue="1" maxValue="1"/>
    </cacheField>
    <cacheField name="Date doc." numFmtId="0">
      <sharedItems containsBlank="1"/>
    </cacheField>
    <cacheField name="Créé par" numFmtId="0">
      <sharedItems containsBlank="1"/>
    </cacheField>
    <cacheField name="Dt.réel.SM" numFmtId="0">
      <sharedItems containsBlank="1"/>
    </cacheField>
    <cacheField name="Qt.réel.SM" numFmtId="0">
      <sharedItems containsBlank="1" containsMixedTypes="1" containsNumber="1" minValue="0" maxValue="856"/>
    </cacheField>
    <cacheField name="Type Article" numFmtId="0">
      <sharedItems containsBlank="1"/>
    </cacheField>
    <cacheField name="Date Livraison corrigée" numFmtId="14">
      <sharedItems containsBlank="1"/>
    </cacheField>
    <cacheField name="Commande active?" numFmtId="0">
      <sharedItems containsBlank="1"/>
    </cacheField>
    <cacheField name="Type Commande?" numFmtId="0">
      <sharedItems containsBlank="1"/>
    </cacheField>
    <cacheField name="Qté à livrer?" numFmtId="0">
      <sharedItems containsString="0" containsBlank="1" containsNumber="1" minValue="0" maxValue="202570"/>
    </cacheField>
    <cacheField name="Commande à venir? (90j)" numFmtId="0">
      <sharedItems containsBlank="1"/>
    </cacheField>
    <cacheField name="Annee-Mois" numFmtId="0">
      <sharedItems containsBlank="1" count="46">
        <s v="2016-12"/>
        <s v="2016-11"/>
        <s v="2016-10"/>
        <s v="2016-04"/>
        <s v="2016-01"/>
        <s v="2016-03"/>
        <s v="2017-10"/>
        <s v="2020-04"/>
        <s v="2020-07"/>
        <s v="2020-09"/>
        <s v="2020-06"/>
        <s v="2020-02"/>
        <s v="2020-01"/>
        <s v="2020-03"/>
        <s v="2020-05"/>
        <s v="2019-02"/>
        <s v="2019-03"/>
        <s v="2019-04"/>
        <s v="2019-05"/>
        <s v="2019-06"/>
        <s v="2019-08"/>
        <s v="2018-11"/>
        <s v="2019-07"/>
        <s v="2020-08"/>
        <s v="2020-12"/>
        <s v="2020-10"/>
        <s v="2020-11"/>
        <s v="2019-12"/>
        <s v="2019-11"/>
        <s v="2019-10"/>
        <s v="2021-01"/>
        <s v="2021-02"/>
        <s v="2021-05"/>
        <s v="2021-03"/>
        <s v="2021-04"/>
        <s v="2021-06"/>
        <s v="2021-07"/>
        <s v="2021-08"/>
        <s v="2021-09"/>
        <s v="2021-10"/>
        <s v="2021-11"/>
        <s v="2021-12"/>
        <s v="2018-06"/>
        <s v="2019-09"/>
        <e v="#VALUE!"/>
        <m/>
      </sharedItems>
    </cacheField>
    <cacheField name="Annee-Semaine" numFmtId="0">
      <sharedItems containsBlank="1"/>
    </cacheField>
    <cacheField name="Semaine Liv." numFmtId="0">
      <sharedItems containsBlank="1"/>
    </cacheField>
    <cacheField name="CONBID" numFmtId="0">
      <sharedItems containsBlank="1" count="5">
        <s v="Conbid"/>
        <s v="Autre"/>
        <s v="Airbus Autre"/>
        <e v="#N/A"/>
        <m/>
      </sharedItems>
    </cacheField>
    <cacheField name="Famille PIC" numFmtId="0">
      <sharedItems containsBlank="1" containsMixedTypes="1" containsNumber="1" containsInteger="1" minValue="0" maxValue="0"/>
    </cacheField>
    <cacheField name="Date AD Pamiers à jour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28">
  <r>
    <n v="11000883"/>
    <s v="SPTE"/>
    <x v="0"/>
    <s v="PA18410AVT131216"/>
    <n v="10"/>
    <n v="1"/>
    <s v="PF05S000002"/>
    <s v="Rond Ø280 pour Pamiers"/>
    <n v="0.01"/>
    <s v="KG"/>
    <n v="0"/>
    <n v="0"/>
    <s v="USD"/>
    <s v="08.12.2016"/>
    <s v="08.12.2016"/>
    <m/>
    <m/>
    <m/>
    <s v="Non livré"/>
    <s v="A"/>
    <s v="UKA"/>
    <n v="10"/>
    <n v="10"/>
    <n v="1"/>
    <s v="11.05.2015"/>
    <s v="RVRAY"/>
    <m/>
    <n v="0"/>
    <s v="PF"/>
    <s v="08/12/2016"/>
    <s v="non"/>
    <s v="client"/>
    <n v="0.01"/>
    <s v="oui"/>
    <x v="0"/>
    <s v="2016-50"/>
    <s v="retard"/>
    <x v="0"/>
    <s v="UkadPF004"/>
    <m/>
  </r>
  <r>
    <n v="11000883"/>
    <s v="SPTE"/>
    <x v="0"/>
    <s v="PA18410AVT131216"/>
    <n v="20"/>
    <n v="2"/>
    <s v="PF05S000001"/>
    <s v="Rond Ø330 pour Pamiers"/>
    <n v="0.01"/>
    <s v="KG"/>
    <n v="0"/>
    <n v="0"/>
    <s v="USD"/>
    <s v="14.12.2016"/>
    <s v="14.12.2016"/>
    <m/>
    <m/>
    <m/>
    <s v="Non livré"/>
    <s v="A"/>
    <s v="UKA"/>
    <n v="10"/>
    <n v="10"/>
    <n v="1"/>
    <s v="11.05.2015"/>
    <s v="LKESLER"/>
    <m/>
    <n v="0"/>
    <s v="PF"/>
    <s v="14/12/2016"/>
    <s v="non"/>
    <s v="client"/>
    <n v="0.01"/>
    <s v="oui"/>
    <x v="0"/>
    <s v="2016-51"/>
    <s v="retard"/>
    <x v="0"/>
    <s v="UkadPF005"/>
    <m/>
  </r>
  <r>
    <n v="11000893"/>
    <s v="SPTE"/>
    <x v="0"/>
    <s v="PA18432AVT090616"/>
    <n v="10"/>
    <n v="1"/>
    <s v="PF05S000007"/>
    <s v="Rond Ø160 pour Pamiers"/>
    <n v="1E-3"/>
    <s v="KG"/>
    <n v="0"/>
    <n v="0"/>
    <s v="USD"/>
    <s v="04.11.2016"/>
    <s v="04.11.2016"/>
    <m/>
    <m/>
    <m/>
    <s v="Non livré"/>
    <s v="A"/>
    <s v="UKA"/>
    <n v="10"/>
    <n v="10"/>
    <n v="1"/>
    <s v="11.05.2015"/>
    <s v="RVRAY"/>
    <m/>
    <n v="0"/>
    <s v="PF"/>
    <s v="04/11/2016"/>
    <s v="non"/>
    <s v="client"/>
    <n v="1E-3"/>
    <s v="oui"/>
    <x v="1"/>
    <s v="2016-45"/>
    <s v="retard"/>
    <x v="1"/>
    <s v="UkadPF001"/>
    <m/>
  </r>
  <r>
    <n v="11000910"/>
    <s v="SPTE"/>
    <x v="0"/>
    <s v="PA18498AVT190916"/>
    <n v="20"/>
    <n v="1"/>
    <s v="PF05S000028"/>
    <s v="Rond Ø180 SMX Beta Pamiers"/>
    <n v="1E-3"/>
    <s v="KG"/>
    <n v="0"/>
    <n v="0"/>
    <s v="USD"/>
    <s v="27.10.2016"/>
    <s v="27.10.2016"/>
    <m/>
    <m/>
    <m/>
    <s v="Non livré"/>
    <s v="A"/>
    <s v="UKA"/>
    <n v="10"/>
    <n v="10"/>
    <n v="1"/>
    <s v="19.05.2015"/>
    <s v="LKESLER"/>
    <m/>
    <n v="0"/>
    <s v="PF"/>
    <s v="27/10/2016"/>
    <s v="non"/>
    <s v="client"/>
    <n v="1E-3"/>
    <s v="oui"/>
    <x v="2"/>
    <s v="2016-44"/>
    <s v="retard"/>
    <x v="2"/>
    <s v="UkadPF002"/>
    <m/>
  </r>
  <r>
    <n v="11000920"/>
    <s v="SPTE"/>
    <x v="0"/>
    <s v="PA18457AVT190916"/>
    <n v="40"/>
    <n v="2"/>
    <s v="PF05S000028"/>
    <s v="Rond Ø180 SMX Beta Pamiers"/>
    <n v="1E-3"/>
    <s v="KG"/>
    <n v="0"/>
    <n v="0"/>
    <s v="USD"/>
    <s v="14.10.2016"/>
    <s v="14.10.2016"/>
    <m/>
    <m/>
    <m/>
    <s v="Non livré"/>
    <s v="A"/>
    <s v="UKA"/>
    <n v="10"/>
    <n v="10"/>
    <n v="1"/>
    <s v="20.05.2015"/>
    <s v="LKESLER"/>
    <m/>
    <n v="0"/>
    <s v="PF"/>
    <s v="14/10/2016"/>
    <s v="non"/>
    <s v="client"/>
    <n v="1E-3"/>
    <s v="oui"/>
    <x v="2"/>
    <s v="2016-42"/>
    <s v="retard"/>
    <x v="2"/>
    <s v="UkadPF002"/>
    <m/>
  </r>
  <r>
    <n v="11000952"/>
    <s v="SPTE"/>
    <x v="0"/>
    <s v="PA18538AVT301115"/>
    <n v="10"/>
    <n v="1"/>
    <s v="PF05S000003"/>
    <s v="Rond Ø240 pour Pamiers"/>
    <n v="1E-3"/>
    <s v="KG"/>
    <n v="30.5"/>
    <n v="0.03"/>
    <s v="USD"/>
    <s v="14.04.2016"/>
    <s v="14.04.2016"/>
    <m/>
    <m/>
    <m/>
    <s v="Non livré"/>
    <s v="A"/>
    <s v="UKA"/>
    <n v="10"/>
    <n v="10"/>
    <n v="1"/>
    <s v="21.05.2015"/>
    <s v="RVRAY"/>
    <m/>
    <n v="0"/>
    <s v="PF"/>
    <s v="14/04/2016"/>
    <s v="non"/>
    <s v="client"/>
    <n v="1E-3"/>
    <s v="oui"/>
    <x v="3"/>
    <s v="2016-16"/>
    <s v="retard"/>
    <x v="0"/>
    <s v="UkadPF004"/>
    <m/>
  </r>
  <r>
    <n v="11001133"/>
    <s v="SPTE"/>
    <x v="1"/>
    <n v="6101965"/>
    <n v="20"/>
    <n v="1"/>
    <n v="41"/>
    <s v="UKAD TRANSPORT CHARGES REIMBURSEMENT"/>
    <n v="1"/>
    <s v="PCE"/>
    <s v="   16.630,00"/>
    <s v="     16.630,00"/>
    <s v="EUR"/>
    <s v="29.01.2016"/>
    <s v="29.01.2016"/>
    <m/>
    <m/>
    <m/>
    <s v="En cours"/>
    <m/>
    <m/>
    <m/>
    <m/>
    <m/>
    <s v="29.01.2016"/>
    <s v="XDELARBRE"/>
    <m/>
    <n v="0"/>
    <s v="41"/>
    <s v="29/01/2016"/>
    <s v="oui"/>
    <s v="client"/>
    <n v="1"/>
    <s v="oui"/>
    <x v="4"/>
    <s v="2016-05"/>
    <s v="retard"/>
    <x v="3"/>
    <e v="#N/A"/>
    <m/>
  </r>
  <r>
    <n v="11001160"/>
    <s v="SPTE"/>
    <x v="2"/>
    <n v="4500382485"/>
    <n v="10"/>
    <n v="1"/>
    <n v="41"/>
    <s v="Costs for lab tests"/>
    <n v="1"/>
    <s v="PCE"/>
    <s v="    2.000,00"/>
    <s v="      2.000,00"/>
    <s v="EUR"/>
    <s v="25.03.2016"/>
    <s v="25.03.2016"/>
    <m/>
    <m/>
    <m/>
    <s v="En cours"/>
    <m/>
    <m/>
    <m/>
    <m/>
    <m/>
    <s v="08.03.2016"/>
    <s v="XDELARBRE"/>
    <m/>
    <n v="0"/>
    <s v="41"/>
    <s v="25/03/2016"/>
    <s v="oui"/>
    <s v="client"/>
    <n v="1"/>
    <s v="oui"/>
    <x v="5"/>
    <s v="2016-13"/>
    <s v="retard"/>
    <x v="3"/>
    <e v="#N/A"/>
    <m/>
  </r>
  <r>
    <n v="11001851"/>
    <s v="SPTE"/>
    <x v="3"/>
    <s v="facturation AMR"/>
    <n v="10"/>
    <n v="2"/>
    <n v="41"/>
    <s v="Refacturation Prestations Diverses"/>
    <n v="1"/>
    <s v="PCE"/>
    <s v="   24.434,50"/>
    <s v="     24.434,50"/>
    <s v="EUR"/>
    <s v="02.10.2017"/>
    <s v="02.10.2017"/>
    <m/>
    <m/>
    <m/>
    <s v="En cours"/>
    <m/>
    <m/>
    <m/>
    <m/>
    <m/>
    <s v="29.09.2017"/>
    <s v="LKESLER"/>
    <m/>
    <n v="0"/>
    <s v="41"/>
    <s v="02/10/2017"/>
    <s v="oui"/>
    <s v="client"/>
    <n v="1"/>
    <s v="oui"/>
    <x v="6"/>
    <s v="2017-40"/>
    <s v="retard"/>
    <x v="3"/>
    <e v="#N/A"/>
    <m/>
  </r>
  <r>
    <n v="11002118"/>
    <s v="SPTE"/>
    <x v="2"/>
    <s v="4500448062/AVT020820"/>
    <n v="40"/>
    <n v="1"/>
    <s v="PF05S000531"/>
    <s v="Rond Ø200 Otto Fuchs x 35,49 Kg"/>
    <n v="1775"/>
    <s v="KG"/>
    <n v="32.86"/>
    <s v="     58.326,50"/>
    <s v="USD"/>
    <s v="29.04.2020"/>
    <s v="29.04.2020"/>
    <m/>
    <m/>
    <m/>
    <s v="Non livré"/>
    <s v="A"/>
    <s v="UKA"/>
    <n v="10"/>
    <m/>
    <m/>
    <s v="08.05.2018"/>
    <s v="CYHAV34"/>
    <m/>
    <n v="0"/>
    <s v="PF"/>
    <s v="29/04/2020"/>
    <s v="oui"/>
    <s v="client"/>
    <n v="1775"/>
    <s v="oui"/>
    <x v="7"/>
    <s v="2020-18"/>
    <s v="2020-18"/>
    <x v="0"/>
    <s v="UkadPF003"/>
    <m/>
  </r>
  <r>
    <n v="11002118"/>
    <s v="SPTE"/>
    <x v="2"/>
    <s v="4500448062/AVT020820"/>
    <n v="50"/>
    <n v="1"/>
    <s v="PF05S000531"/>
    <s v="Rond Ø200 Otto Fuchs x 35,49 Kg"/>
    <n v="1775"/>
    <s v="KG"/>
    <n v="32.86"/>
    <s v="     58.326,50"/>
    <s v="USD"/>
    <s v="15.07.2020"/>
    <s v="15.07.2020"/>
    <m/>
    <m/>
    <m/>
    <s v="Non livré"/>
    <s v="A"/>
    <s v="UKA"/>
    <n v="10"/>
    <m/>
    <m/>
    <s v="08.05.2018"/>
    <s v="CYHAV34"/>
    <m/>
    <n v="0"/>
    <s v="PF"/>
    <s v="15/07/2020"/>
    <s v="oui"/>
    <s v="client"/>
    <n v="1775"/>
    <s v="oui"/>
    <x v="8"/>
    <s v="2020-29"/>
    <s v="2020-29"/>
    <x v="0"/>
    <s v="UkadPF003"/>
    <m/>
  </r>
  <r>
    <n v="11002118"/>
    <s v="SPTE"/>
    <x v="2"/>
    <s v="4500448062/AVT020820"/>
    <n v="60"/>
    <n v="1"/>
    <s v="PF05S000531"/>
    <s v="Rond Ø200 Otto Fuchs x 35,49 Kg"/>
    <n v="1775"/>
    <s v="KG"/>
    <n v="32.86"/>
    <s v="     58.326,50"/>
    <s v="USD"/>
    <s v="29.07.2020"/>
    <s v="29.07.2020"/>
    <m/>
    <m/>
    <m/>
    <s v="Non livré"/>
    <s v="A"/>
    <s v="UKA"/>
    <n v="10"/>
    <m/>
    <m/>
    <s v="08.05.2018"/>
    <s v="CYHAV34"/>
    <m/>
    <n v="0"/>
    <s v="PF"/>
    <s v="29/07/2020"/>
    <s v="oui"/>
    <s v="client"/>
    <n v="1775"/>
    <s v="non"/>
    <x v="8"/>
    <s v="2020-31"/>
    <s v="2020-31"/>
    <x v="0"/>
    <s v="UkadPF003"/>
    <m/>
  </r>
  <r>
    <n v="11002120"/>
    <s v="SPTE"/>
    <x v="2"/>
    <s v="4500448085AVT020819"/>
    <n v="60"/>
    <n v="1"/>
    <s v="PF05B000016"/>
    <s v="Rond Ø250 OTTOFUCHS BETA x 108,95 Kg"/>
    <n v="2396"/>
    <s v="KG"/>
    <n v="32.33"/>
    <s v="     77.462,68"/>
    <s v="USD"/>
    <s v="08.04.2020"/>
    <s v="08.04.2020"/>
    <m/>
    <m/>
    <m/>
    <s v="Non livré"/>
    <s v="A"/>
    <s v="UKA"/>
    <n v="10"/>
    <m/>
    <m/>
    <s v="08.05.2018"/>
    <s v="CYHAV34"/>
    <m/>
    <n v="0"/>
    <s v="PF"/>
    <s v="08/04/2020"/>
    <s v="oui"/>
    <s v="client"/>
    <n v="2396"/>
    <s v="oui"/>
    <x v="7"/>
    <s v="2020-15"/>
    <s v="retard"/>
    <x v="0"/>
    <s v="UkadPF004"/>
    <m/>
  </r>
  <r>
    <n v="11002120"/>
    <s v="SPTE"/>
    <x v="2"/>
    <s v="4500448085AVT020819"/>
    <n v="80"/>
    <n v="1"/>
    <s v="PF05B000016"/>
    <s v="Rond Ø250 OTTOFUCHS BETA x 108,95 Kg"/>
    <n v="2272"/>
    <s v="KG"/>
    <n v="32.33"/>
    <s v="     73.453,76"/>
    <s v="USD"/>
    <s v="02.09.2020"/>
    <s v="02.09.2020"/>
    <m/>
    <m/>
    <m/>
    <s v="Non livré"/>
    <s v="A"/>
    <s v="UKA"/>
    <n v="10"/>
    <m/>
    <m/>
    <s v="08.05.2018"/>
    <s v="CYHAV34"/>
    <m/>
    <n v="0"/>
    <s v="PF"/>
    <s v="02/09/2020"/>
    <s v="oui"/>
    <s v="client"/>
    <n v="2272"/>
    <s v="non"/>
    <x v="9"/>
    <s v="2020-36"/>
    <s v="2020-36"/>
    <x v="0"/>
    <s v="UkadPF004"/>
    <m/>
  </r>
  <r>
    <n v="11002120"/>
    <s v="SPTE"/>
    <x v="2"/>
    <s v="4500448085AVT020819"/>
    <n v="100"/>
    <n v="1"/>
    <s v="PF05B000017"/>
    <s v="Rond Ø250 OTTOFUCHS BETA x 139,39Kg"/>
    <n v="3346"/>
    <s v="KG"/>
    <n v="32.33"/>
    <s v="    108.176,18"/>
    <s v="USD"/>
    <s v="03.06.2020"/>
    <s v="03.06.2020"/>
    <m/>
    <m/>
    <m/>
    <s v="Non livré"/>
    <s v="A"/>
    <s v="UKA"/>
    <n v="10"/>
    <m/>
    <m/>
    <s v="08.05.2018"/>
    <s v="CYHAV34"/>
    <m/>
    <n v="0"/>
    <s v="PF"/>
    <s v="03/06/2020"/>
    <s v="oui"/>
    <s v="client"/>
    <n v="3346"/>
    <s v="oui"/>
    <x v="10"/>
    <s v="2020-23"/>
    <s v="2020-23"/>
    <x v="0"/>
    <s v="UkadPF004"/>
    <m/>
  </r>
  <r>
    <n v="11002120"/>
    <s v="SPTE"/>
    <x v="2"/>
    <s v="4500448085AVT020819"/>
    <n v="120"/>
    <n v="1"/>
    <s v="PF05B000017"/>
    <s v="Rond Ø250 OTTOFUCHS BETA x 139,39Kg"/>
    <n v="3346"/>
    <s v="KG"/>
    <n v="32.33"/>
    <s v="    108.176,18"/>
    <s v="USD"/>
    <s v="02.09.2020"/>
    <s v="02.09.2020"/>
    <m/>
    <m/>
    <m/>
    <s v="Non livré"/>
    <s v="A"/>
    <s v="UKA"/>
    <n v="10"/>
    <m/>
    <m/>
    <s v="08.05.2018"/>
    <s v="CYHAV34"/>
    <m/>
    <n v="0"/>
    <s v="PF"/>
    <s v="02/09/2020"/>
    <s v="oui"/>
    <s v="client"/>
    <n v="3346"/>
    <s v="non"/>
    <x v="9"/>
    <s v="2020-36"/>
    <s v="2020-36"/>
    <x v="0"/>
    <s v="UkadPF004"/>
    <m/>
  </r>
  <r>
    <n v="11002120"/>
    <s v="SPTE"/>
    <x v="2"/>
    <s v="4500448085AVT020819"/>
    <n v="160"/>
    <n v="1"/>
    <s v="PF05B000018"/>
    <s v="Rond Ø250 OTTOFUCHS BETA x 133,30 Kg"/>
    <n v="3197"/>
    <s v="KG"/>
    <n v="32.33"/>
    <s v="    103.359,01"/>
    <s v="USD"/>
    <s v="02.09.2020"/>
    <s v="02.09.2020"/>
    <m/>
    <m/>
    <m/>
    <s v="Non livré"/>
    <s v="A"/>
    <s v="UKA"/>
    <n v="10"/>
    <m/>
    <m/>
    <s v="08.05.2018"/>
    <s v="CYHAV34"/>
    <m/>
    <n v="0"/>
    <s v="PF"/>
    <s v="02/09/2020"/>
    <s v="oui"/>
    <s v="client"/>
    <n v="3197"/>
    <s v="non"/>
    <x v="9"/>
    <s v="2020-36"/>
    <s v="2020-36"/>
    <x v="0"/>
    <s v="UkadPF004"/>
    <m/>
  </r>
  <r>
    <n v="11002131"/>
    <s v="SPTE"/>
    <x v="2"/>
    <s v="4500449201AVT2505201"/>
    <n v="80"/>
    <n v="1"/>
    <s v="PF05S000500"/>
    <s v="Rond Ø250 OTTO FUCHS X 117,37Kg"/>
    <n v="4930"/>
    <s v="KG"/>
    <n v="32.33"/>
    <s v="    159.386,90"/>
    <s v="USD"/>
    <s v="01.04.2020"/>
    <s v="01.04.2020"/>
    <m/>
    <m/>
    <m/>
    <s v="Non livré"/>
    <s v="A"/>
    <s v="UKA"/>
    <n v="10"/>
    <m/>
    <m/>
    <s v="16.07.2019"/>
    <s v="CYHAV34"/>
    <m/>
    <n v="0"/>
    <s v="PF"/>
    <s v="01/04/2020"/>
    <s v="oui"/>
    <s v="client"/>
    <n v="4930"/>
    <s v="oui"/>
    <x v="7"/>
    <s v="2020-14"/>
    <s v="retard"/>
    <x v="0"/>
    <s v="UkadPF004"/>
    <m/>
  </r>
  <r>
    <n v="11002131"/>
    <s v="SPTE"/>
    <x v="2"/>
    <s v="4500449201AVT2505201"/>
    <n v="90"/>
    <n v="1"/>
    <s v="PF05S000500"/>
    <s v="Rond Ø250 OTTO FUCHS X 117,37Kg"/>
    <n v="4930"/>
    <s v="KG"/>
    <n v="32.33"/>
    <s v="    159.386,90"/>
    <s v="USD"/>
    <s v="01.04.2020"/>
    <s v="01.04.2020"/>
    <m/>
    <m/>
    <m/>
    <s v="Non livré"/>
    <s v="A"/>
    <s v="UKA"/>
    <n v="10"/>
    <m/>
    <m/>
    <s v="16.07.2019"/>
    <s v="CYHAV34"/>
    <m/>
    <n v="0"/>
    <s v="PF"/>
    <s v="01/04/2020"/>
    <s v="oui"/>
    <s v="client"/>
    <n v="4930"/>
    <s v="oui"/>
    <x v="7"/>
    <s v="2020-14"/>
    <s v="retard"/>
    <x v="0"/>
    <s v="UkadPF004"/>
    <m/>
  </r>
  <r>
    <n v="11002131"/>
    <s v="SPTE"/>
    <x v="2"/>
    <s v="4500449201AVT2505201"/>
    <n v="190"/>
    <n v="1"/>
    <s v="PF05S000501"/>
    <s v="Rond Ø250 OTTO FUCHS X 114,32Kg"/>
    <n v="4802"/>
    <s v="KG"/>
    <n v="32.33"/>
    <s v="    155.248,66"/>
    <s v="USD"/>
    <s v="05.02.2020"/>
    <s v="05.02.2020"/>
    <m/>
    <m/>
    <m/>
    <s v="Non livré"/>
    <s v="A"/>
    <s v="UKA"/>
    <n v="10"/>
    <m/>
    <m/>
    <s v="16.07.2019"/>
    <s v="CYHAV34"/>
    <m/>
    <n v="0"/>
    <s v="PF"/>
    <s v="05/02/2020"/>
    <s v="oui"/>
    <s v="client"/>
    <n v="4802"/>
    <s v="oui"/>
    <x v="11"/>
    <s v="2020-06"/>
    <s v="retard"/>
    <x v="0"/>
    <s v="UkadPF004"/>
    <m/>
  </r>
  <r>
    <n v="11002131"/>
    <s v="SPTE"/>
    <x v="2"/>
    <s v="4500449201AVT2505201"/>
    <n v="200"/>
    <n v="1"/>
    <s v="PF05S000501"/>
    <s v="Rond Ø250 OTTO FUCHS X 114,32Kg"/>
    <n v="6630"/>
    <s v="KG"/>
    <n v="32.33"/>
    <s v="    214.347,90"/>
    <s v="USD"/>
    <s v="08.04.2020"/>
    <s v="08.04.2020"/>
    <m/>
    <m/>
    <m/>
    <s v="Non livré"/>
    <s v="A"/>
    <s v="UKA"/>
    <n v="10"/>
    <m/>
    <m/>
    <s v="16.07.2019"/>
    <s v="CYHAV34"/>
    <m/>
    <n v="0"/>
    <s v="PF"/>
    <s v="08/04/2020"/>
    <s v="oui"/>
    <s v="client"/>
    <n v="6630"/>
    <s v="oui"/>
    <x v="7"/>
    <s v="2020-15"/>
    <s v="retard"/>
    <x v="0"/>
    <s v="UkadPF004"/>
    <m/>
  </r>
  <r>
    <n v="11002131"/>
    <s v="SPTE"/>
    <x v="2"/>
    <s v="4500449201AVT2505201"/>
    <n v="270"/>
    <n v="1"/>
    <s v="PF05S000530"/>
    <s v="Rond Ø200 Otto Fuchs x 58,73 Kg"/>
    <n v="2467"/>
    <s v="KG"/>
    <n v="32.86"/>
    <s v="     81.065,62"/>
    <s v="USD"/>
    <s v="22.01.2020"/>
    <s v="22.01.2020"/>
    <m/>
    <m/>
    <m/>
    <s v="Non livré"/>
    <s v="A"/>
    <s v="UKA"/>
    <n v="10"/>
    <m/>
    <m/>
    <s v="16.07.2019"/>
    <s v="CYHAV34"/>
    <m/>
    <n v="0"/>
    <s v="PF"/>
    <s v="22/01/2020"/>
    <s v="oui"/>
    <s v="client"/>
    <n v="2467"/>
    <s v="oui"/>
    <x v="12"/>
    <s v="2020-04"/>
    <s v="retard"/>
    <x v="0"/>
    <s v="UkadPF003"/>
    <m/>
  </r>
  <r>
    <n v="11002131"/>
    <s v="SPTE"/>
    <x v="2"/>
    <s v="4500449201AVT2505201"/>
    <n v="290"/>
    <n v="1"/>
    <s v="PF05S000530"/>
    <s v="Rond Ø200 Otto Fuchs x 58,73 Kg"/>
    <n v="2467"/>
    <s v="KG"/>
    <n v="32.86"/>
    <s v="     81.065,62"/>
    <s v="USD"/>
    <s v="25.03.2020"/>
    <s v="25.03.2020"/>
    <m/>
    <m/>
    <m/>
    <s v="Non livré"/>
    <s v="A"/>
    <s v="UKA"/>
    <n v="10"/>
    <m/>
    <m/>
    <s v="16.07.2019"/>
    <s v="CYHAV34"/>
    <m/>
    <n v="0"/>
    <s v="PF"/>
    <s v="25/03/2020"/>
    <s v="oui"/>
    <s v="client"/>
    <n v="2467"/>
    <s v="oui"/>
    <x v="13"/>
    <s v="2020-13"/>
    <s v="retard"/>
    <x v="0"/>
    <s v="UkadPF003"/>
    <m/>
  </r>
  <r>
    <n v="11002131"/>
    <s v="SPTE"/>
    <x v="2"/>
    <s v="4500449201AVT2505201"/>
    <n v="300"/>
    <n v="1"/>
    <s v="PF05S000530"/>
    <s v="Rond Ø200 Otto Fuchs x 58,73 Kg"/>
    <n v="2467"/>
    <s v="KG"/>
    <n v="32.86"/>
    <s v="     81.065,62"/>
    <s v="USD"/>
    <s v="20.05.2020"/>
    <s v="20.05.2020"/>
    <m/>
    <m/>
    <m/>
    <s v="Non livré"/>
    <s v="A"/>
    <s v="UKA"/>
    <n v="10"/>
    <m/>
    <m/>
    <s v="16.07.2019"/>
    <s v="CYHAV34"/>
    <m/>
    <n v="0"/>
    <s v="PF"/>
    <s v="20/05/2020"/>
    <s v="oui"/>
    <s v="client"/>
    <n v="2467"/>
    <s v="oui"/>
    <x v="14"/>
    <s v="2020-21"/>
    <s v="2020-21"/>
    <x v="0"/>
    <s v="UkadPF003"/>
    <m/>
  </r>
  <r>
    <n v="11002131"/>
    <s v="SPTE"/>
    <x v="2"/>
    <s v="4500449201AVT2505201"/>
    <n v="310"/>
    <n v="1"/>
    <s v="PF05S000505"/>
    <s v="Rond Ø250 OTTO FUCHS X 32,40Kg"/>
    <n v="5121"/>
    <s v="KG"/>
    <n v="32.33"/>
    <s v="    165.561,93"/>
    <s v="USD"/>
    <s v="29.07.2020"/>
    <s v="29.07.2020"/>
    <m/>
    <m/>
    <m/>
    <s v="Non livré"/>
    <s v="A"/>
    <s v="UKA"/>
    <n v="10"/>
    <m/>
    <m/>
    <s v="16.07.2019"/>
    <s v="SBALLESTEROS"/>
    <m/>
    <n v="0"/>
    <s v="PF"/>
    <s v="29/07/2020"/>
    <s v="oui"/>
    <s v="client"/>
    <n v="5121"/>
    <s v="non"/>
    <x v="8"/>
    <s v="2020-31"/>
    <s v="2020-31"/>
    <x v="0"/>
    <s v="UkadPF004"/>
    <m/>
  </r>
  <r>
    <n v="11002176"/>
    <s v="SPTE"/>
    <x v="4"/>
    <s v="PO012007"/>
    <n v="80"/>
    <n v="1"/>
    <s v="LI05A100001"/>
    <s v="Lingot TA6V Structure - ECOTITANIUM"/>
    <n v="6000"/>
    <s v="KG"/>
    <n v="12.8"/>
    <s v="     76.800,00"/>
    <s v="EUR"/>
    <s v="27.02.2019"/>
    <s v="27.02.2019"/>
    <m/>
    <m/>
    <m/>
    <s v="Non livré"/>
    <s v="A"/>
    <s v="UKA"/>
    <n v="10"/>
    <m/>
    <m/>
    <s v="12.06.2018"/>
    <s v="CYHAV34"/>
    <m/>
    <n v="0"/>
    <s v="LI"/>
    <s v="27/02/2019"/>
    <s v="oui"/>
    <s v="client"/>
    <n v="6000"/>
    <s v="oui"/>
    <x v="15"/>
    <s v="2019-09"/>
    <s v="retard"/>
    <x v="1"/>
    <n v="0"/>
    <m/>
  </r>
  <r>
    <n v="11002176"/>
    <s v="SPTE"/>
    <x v="4"/>
    <s v="PO012007"/>
    <n v="90"/>
    <n v="1"/>
    <s v="LI05A100001"/>
    <s v="Lingot TA6V Structure - ECOTITANIUM"/>
    <n v="6000"/>
    <s v="KG"/>
    <n v="12.8"/>
    <s v="     76.800,00"/>
    <s v="EUR"/>
    <s v="25.03.2019"/>
    <s v="25.03.2019"/>
    <m/>
    <m/>
    <m/>
    <s v="Non livré"/>
    <s v="A"/>
    <s v="UKA"/>
    <n v="10"/>
    <m/>
    <m/>
    <s v="12.06.2018"/>
    <s v="CYHAV34"/>
    <m/>
    <n v="0"/>
    <s v="LI"/>
    <s v="25/03/2019"/>
    <s v="oui"/>
    <s v="client"/>
    <n v="6000"/>
    <s v="oui"/>
    <x v="16"/>
    <s v="2019-13"/>
    <s v="retard"/>
    <x v="1"/>
    <n v="0"/>
    <m/>
  </r>
  <r>
    <n v="11002176"/>
    <s v="SPTE"/>
    <x v="4"/>
    <s v="PO012007"/>
    <n v="100"/>
    <n v="1"/>
    <s v="LI05A100001"/>
    <s v="Lingot TA6V Structure - ECOTITANIUM"/>
    <n v="6000"/>
    <s v="KG"/>
    <n v="12.8"/>
    <s v="     76.800,00"/>
    <s v="EUR"/>
    <s v="24.04.2019"/>
    <s v="24.04.2019"/>
    <m/>
    <m/>
    <m/>
    <s v="Non livré"/>
    <s v="A"/>
    <s v="UKA"/>
    <n v="10"/>
    <m/>
    <m/>
    <s v="12.06.2018"/>
    <s v="CYHAV34"/>
    <m/>
    <n v="0"/>
    <s v="LI"/>
    <s v="24/04/2019"/>
    <s v="oui"/>
    <s v="client"/>
    <n v="6000"/>
    <s v="oui"/>
    <x v="17"/>
    <s v="2019-17"/>
    <s v="retard"/>
    <x v="1"/>
    <n v="0"/>
    <m/>
  </r>
  <r>
    <n v="11002176"/>
    <s v="SPTE"/>
    <x v="4"/>
    <s v="PO012007"/>
    <n v="110"/>
    <n v="1"/>
    <s v="LI05A100001"/>
    <s v="Lingot TA6V Structure - ECOTITANIUM"/>
    <n v="6000"/>
    <s v="KG"/>
    <n v="12.8"/>
    <s v="     76.800,00"/>
    <s v="EUR"/>
    <s v="27.05.2019"/>
    <s v="27.05.2019"/>
    <m/>
    <m/>
    <m/>
    <s v="Non livré"/>
    <s v="A"/>
    <s v="UKA"/>
    <n v="10"/>
    <m/>
    <m/>
    <s v="12.06.2018"/>
    <s v="CYHAV34"/>
    <m/>
    <n v="0"/>
    <s v="LI"/>
    <s v="27/05/2019"/>
    <s v="oui"/>
    <s v="client"/>
    <n v="6000"/>
    <s v="oui"/>
    <x v="18"/>
    <s v="2019-22"/>
    <s v="retard"/>
    <x v="1"/>
    <n v="0"/>
    <m/>
  </r>
  <r>
    <n v="11002176"/>
    <s v="SPTE"/>
    <x v="4"/>
    <s v="PO012007"/>
    <n v="120"/>
    <n v="1"/>
    <s v="LI05A100001"/>
    <s v="Lingot TA6V Structure - ECOTITANIUM"/>
    <n v="6000"/>
    <s v="KG"/>
    <n v="12.8"/>
    <s v="     76.800,00"/>
    <s v="EUR"/>
    <s v="25.06.2019"/>
    <s v="25.06.2019"/>
    <m/>
    <m/>
    <m/>
    <s v="Non livré"/>
    <s v="A"/>
    <s v="UKA"/>
    <n v="10"/>
    <m/>
    <m/>
    <s v="12.06.2018"/>
    <s v="CYHAV34"/>
    <m/>
    <n v="0"/>
    <s v="LI"/>
    <s v="25/06/2019"/>
    <s v="oui"/>
    <s v="client"/>
    <n v="6000"/>
    <s v="oui"/>
    <x v="19"/>
    <s v="2019-26"/>
    <s v="retard"/>
    <x v="1"/>
    <n v="0"/>
    <m/>
  </r>
  <r>
    <n v="11002176"/>
    <s v="SPTE"/>
    <x v="4"/>
    <s v="PO012007"/>
    <n v="130"/>
    <n v="1"/>
    <s v="LI05A100001"/>
    <s v="Lingot TA6V Structure - ECOTITANIUM"/>
    <n v="6000"/>
    <s v="KG"/>
    <n v="12.8"/>
    <s v="     76.800,00"/>
    <s v="EUR"/>
    <s v="26.08.2019"/>
    <s v="26.08.2019"/>
    <m/>
    <m/>
    <m/>
    <s v="Non livré"/>
    <s v="A"/>
    <s v="UKA"/>
    <n v="10"/>
    <m/>
    <m/>
    <s v="12.06.2018"/>
    <s v="CYHAV34"/>
    <m/>
    <n v="0"/>
    <s v="LI"/>
    <s v="26/08/2019"/>
    <s v="oui"/>
    <s v="client"/>
    <n v="6000"/>
    <s v="oui"/>
    <x v="20"/>
    <s v="2019-35"/>
    <s v="retard"/>
    <x v="1"/>
    <n v="0"/>
    <m/>
  </r>
  <r>
    <n v="11002307"/>
    <s v="SPTE"/>
    <x v="5"/>
    <n v="700265"/>
    <n v="20"/>
    <n v="1"/>
    <n v="41"/>
    <s v="TRANSPORT"/>
    <n v="1"/>
    <s v="PCE"/>
    <n v="850"/>
    <n v="850"/>
    <s v="EUR"/>
    <s v="28.11.2018"/>
    <s v="28.11.2018"/>
    <m/>
    <m/>
    <m/>
    <s v="En cours"/>
    <m/>
    <m/>
    <m/>
    <m/>
    <m/>
    <s v="24.09.2018"/>
    <s v="XDELARBRE"/>
    <m/>
    <n v="0"/>
    <s v="41"/>
    <s v="28/11/2018"/>
    <s v="oui"/>
    <s v="client"/>
    <n v="1"/>
    <s v="oui"/>
    <x v="21"/>
    <s v="2018-48"/>
    <s v="retard"/>
    <x v="3"/>
    <e v="#N/A"/>
    <m/>
  </r>
  <r>
    <n v="11002453"/>
    <s v="SPTE"/>
    <x v="6"/>
    <s v="ASAPO/18-19/2070 REV"/>
    <n v="100"/>
    <n v="2"/>
    <s v="PF05A100102"/>
    <s v="Rond Ø152.4 AEQUS"/>
    <n v="30"/>
    <s v="PCE"/>
    <n v="470.25"/>
    <s v="     14.107,50"/>
    <s v="EUR"/>
    <s v="24.05.2019"/>
    <s v="24.05.2019"/>
    <m/>
    <m/>
    <m/>
    <s v="Partiellement livré"/>
    <s v="A"/>
    <s v="UKA"/>
    <n v="10"/>
    <m/>
    <m/>
    <s v="13.12.2018"/>
    <s v="MBINALIAKARB"/>
    <s v="23.05.2019"/>
    <n v="346.5"/>
    <s v="PF"/>
    <s v="24/05/2019"/>
    <s v="oui"/>
    <s v="client"/>
    <n v="9"/>
    <s v="oui"/>
    <x v="18"/>
    <s v="2019-21"/>
    <s v="retard"/>
    <x v="1"/>
    <s v="UKADPF014"/>
    <m/>
  </r>
  <r>
    <n v="11002454"/>
    <s v="SPTE"/>
    <x v="6"/>
    <s v="ASAPO/18-19/2074 REV"/>
    <n v="90"/>
    <n v="2"/>
    <s v="PF05A100102"/>
    <s v="Rond Ø152.4 AEQUS"/>
    <n v="30"/>
    <s v="PCE"/>
    <n v="470.25"/>
    <s v="     14.107,50"/>
    <s v="EUR"/>
    <s v="19.07.2019"/>
    <s v="19.07.2019"/>
    <m/>
    <m/>
    <m/>
    <s v="Partiellement livré"/>
    <s v="A"/>
    <s v="UKA"/>
    <n v="10"/>
    <m/>
    <m/>
    <s v="13.12.2018"/>
    <s v="XDELARBRE"/>
    <s v="18.07.2019"/>
    <n v="346.5"/>
    <s v="PF"/>
    <s v="19/07/2019"/>
    <s v="oui"/>
    <s v="client"/>
    <n v="1"/>
    <s v="oui"/>
    <x v="22"/>
    <s v="2019-29"/>
    <s v="retard"/>
    <x v="1"/>
    <s v="UKADPF014"/>
    <m/>
  </r>
  <r>
    <n v="11002547"/>
    <s v="SPTE"/>
    <x v="7"/>
    <s v="20594389AVT15102019"/>
    <n v="10"/>
    <n v="1"/>
    <s v="PF05S000061"/>
    <s v="Rond Ø228 Bohler"/>
    <n v="2000"/>
    <s v="KG"/>
    <n v="31"/>
    <s v="     62.000,00"/>
    <s v="USD"/>
    <s v="13.05.2020"/>
    <s v="13.05.2020"/>
    <m/>
    <m/>
    <m/>
    <s v="Non livré"/>
    <s v="A"/>
    <s v="UKA"/>
    <n v="10"/>
    <m/>
    <m/>
    <s v="14.03.2019"/>
    <s v="SBALLESTEROS"/>
    <m/>
    <n v="0"/>
    <s v="PF"/>
    <s v="13/05/2020"/>
    <s v="oui"/>
    <s v="client"/>
    <n v="2000"/>
    <s v="oui"/>
    <x v="14"/>
    <s v="2020-20"/>
    <s v="2020-20"/>
    <x v="0"/>
    <s v="UkadPF004"/>
    <m/>
  </r>
  <r>
    <n v="11002549"/>
    <s v="SPTE"/>
    <x v="7"/>
    <n v="20594391"/>
    <n v="10"/>
    <n v="1"/>
    <s v="PF05S000061"/>
    <s v="Rond Ø228 Bohler"/>
    <n v="3300"/>
    <s v="KG"/>
    <n v="31"/>
    <s v="    102.300,00"/>
    <s v="USD"/>
    <s v="05.06.2020"/>
    <s v="05.06.2020"/>
    <m/>
    <m/>
    <m/>
    <s v="Non livré"/>
    <s v="A"/>
    <s v="UKA"/>
    <n v="10"/>
    <m/>
    <m/>
    <s v="15.03.2019"/>
    <s v="SBALLESTEROS"/>
    <m/>
    <n v="0"/>
    <s v="PF"/>
    <s v="05/06/2020"/>
    <s v="oui"/>
    <s v="client"/>
    <n v="3300"/>
    <s v="oui"/>
    <x v="10"/>
    <s v="2020-23"/>
    <s v="2020-23"/>
    <x v="0"/>
    <s v="UkadPF004"/>
    <m/>
  </r>
  <r>
    <n v="11002550"/>
    <s v="SPTE"/>
    <x v="7"/>
    <n v="20594392"/>
    <n v="10"/>
    <n v="1"/>
    <s v="PF05S000061"/>
    <s v="Rond Ø228 Bohler"/>
    <n v="3600"/>
    <s v="KG"/>
    <n v="31"/>
    <s v="    111.600,00"/>
    <s v="USD"/>
    <s v="04.08.2020"/>
    <s v="04.08.2020"/>
    <m/>
    <m/>
    <m/>
    <s v="Non livré"/>
    <s v="A"/>
    <s v="UKA"/>
    <n v="10"/>
    <m/>
    <m/>
    <s v="15.03.2019"/>
    <s v="SBALLESTEROS"/>
    <m/>
    <n v="0"/>
    <s v="PF"/>
    <s v="04/08/2020"/>
    <s v="oui"/>
    <s v="client"/>
    <n v="3600"/>
    <s v="non"/>
    <x v="23"/>
    <s v="2020-32"/>
    <s v="2020-32"/>
    <x v="0"/>
    <s v="UkadPF004"/>
    <m/>
  </r>
  <r>
    <n v="11002551"/>
    <s v="SPTE"/>
    <x v="7"/>
    <n v="20594393"/>
    <n v="10"/>
    <n v="1"/>
    <s v="PF05S000061"/>
    <s v="Rond Ø228 Bohler"/>
    <n v="1800"/>
    <s v="KG"/>
    <n v="31"/>
    <s v="     55.800,00"/>
    <s v="USD"/>
    <s v="04.09.2020"/>
    <s v="04.09.2020"/>
    <m/>
    <m/>
    <m/>
    <s v="Non livré"/>
    <s v="A"/>
    <s v="UKA"/>
    <n v="10"/>
    <m/>
    <m/>
    <s v="15.03.2019"/>
    <s v="SBALLESTEROS"/>
    <m/>
    <n v="0"/>
    <s v="PF"/>
    <s v="04/09/2020"/>
    <s v="oui"/>
    <s v="client"/>
    <n v="1800"/>
    <s v="non"/>
    <x v="9"/>
    <s v="2020-36"/>
    <s v="2020-36"/>
    <x v="0"/>
    <s v="UkadPF004"/>
    <m/>
  </r>
  <r>
    <n v="11002555"/>
    <s v="SPTE"/>
    <x v="7"/>
    <n v="20594397"/>
    <n v="10"/>
    <n v="1"/>
    <s v="PF05S000060"/>
    <s v="Rond Ø152 Bohler - Multiple 83.5 Kg"/>
    <n v="5600"/>
    <s v="KG"/>
    <n v="34.6"/>
    <s v="    193.760,00"/>
    <s v="USD"/>
    <s v="04.05.2020"/>
    <s v="04.05.2020"/>
    <m/>
    <m/>
    <m/>
    <s v="Non livré"/>
    <s v="A"/>
    <s v="UKA"/>
    <n v="10"/>
    <m/>
    <m/>
    <s v="15.03.2019"/>
    <s v="SBALLESTEROS"/>
    <m/>
    <n v="0"/>
    <s v="PF"/>
    <s v="04/05/2020"/>
    <s v="oui"/>
    <s v="client"/>
    <n v="5600"/>
    <s v="oui"/>
    <x v="14"/>
    <s v="2020-19"/>
    <s v="2020-19"/>
    <x v="0"/>
    <s v="UkadPF001"/>
    <m/>
  </r>
  <r>
    <n v="11002556"/>
    <s v="SPTE"/>
    <x v="7"/>
    <n v="20594398"/>
    <n v="10"/>
    <n v="1"/>
    <s v="PF05S000060"/>
    <s v="Rond Ø152 Bohler - Multiple 83.5 Kg"/>
    <n v="11000"/>
    <s v="KG"/>
    <n v="34.6"/>
    <s v="    380.600,00"/>
    <s v="USD"/>
    <s v="05.06.2020"/>
    <s v="05.06.2020"/>
    <m/>
    <m/>
    <m/>
    <s v="Non livré"/>
    <s v="A"/>
    <s v="UKA"/>
    <n v="10"/>
    <m/>
    <m/>
    <s v="15.03.2019"/>
    <s v="SBALLESTEROS"/>
    <m/>
    <n v="0"/>
    <s v="PF"/>
    <s v="05/06/2020"/>
    <s v="oui"/>
    <s v="client"/>
    <n v="11000"/>
    <s v="oui"/>
    <x v="10"/>
    <s v="2020-23"/>
    <s v="2020-23"/>
    <x v="0"/>
    <s v="UkadPF001"/>
    <m/>
  </r>
  <r>
    <n v="11002557"/>
    <s v="SPTE"/>
    <x v="7"/>
    <n v="20594399"/>
    <n v="10"/>
    <n v="1"/>
    <s v="PF05S000060"/>
    <s v="Rond Ø152 Bohler - Multiple 83.5 Kg"/>
    <n v="5500"/>
    <s v="KG"/>
    <n v="34.6"/>
    <s v="    190.300,00"/>
    <s v="USD"/>
    <s v="04.08.2020"/>
    <s v="04.08.2020"/>
    <m/>
    <m/>
    <m/>
    <s v="Non livré"/>
    <s v="A"/>
    <s v="UKA"/>
    <n v="10"/>
    <m/>
    <m/>
    <s v="15.03.2019"/>
    <s v="SBALLESTEROS"/>
    <m/>
    <n v="0"/>
    <s v="PF"/>
    <s v="04/08/2020"/>
    <s v="oui"/>
    <s v="client"/>
    <n v="5500"/>
    <s v="non"/>
    <x v="23"/>
    <s v="2020-32"/>
    <s v="2020-32"/>
    <x v="0"/>
    <s v="UkadPF001"/>
    <m/>
  </r>
  <r>
    <n v="11002558"/>
    <s v="SPTE"/>
    <x v="7"/>
    <n v="20594400"/>
    <n v="10"/>
    <n v="1"/>
    <s v="PF05S000060"/>
    <s v="Rond Ø152 Bohler - Multiple 83.5 Kg"/>
    <n v="5500"/>
    <s v="KG"/>
    <n v="34.6"/>
    <s v="    190.300,00"/>
    <s v="USD"/>
    <s v="04.09.2020"/>
    <s v="04.09.2020"/>
    <m/>
    <m/>
    <m/>
    <s v="Non livré"/>
    <s v="A"/>
    <s v="UKA"/>
    <n v="10"/>
    <m/>
    <m/>
    <s v="15.03.2019"/>
    <s v="SBALLESTEROS"/>
    <m/>
    <n v="0"/>
    <s v="PF"/>
    <s v="04/09/2020"/>
    <s v="oui"/>
    <s v="client"/>
    <n v="5500"/>
    <s v="non"/>
    <x v="9"/>
    <s v="2020-36"/>
    <s v="2020-36"/>
    <x v="0"/>
    <s v="UkadPF001"/>
    <m/>
  </r>
  <r>
    <n v="11002561"/>
    <s v="SPTE"/>
    <x v="7"/>
    <n v="20594403"/>
    <n v="10"/>
    <n v="2"/>
    <s v="PF05S000067"/>
    <s v="Rond Ø170 Bohler - SMX"/>
    <n v="4400"/>
    <s v="KG"/>
    <n v="32"/>
    <s v="    140.800,00"/>
    <s v="USD"/>
    <s v="23.03.2020"/>
    <s v="23.03.2020"/>
    <m/>
    <m/>
    <m/>
    <s v="Partiellement livré"/>
    <s v="A"/>
    <s v="UKA"/>
    <n v="10"/>
    <m/>
    <m/>
    <s v="18.03.2019"/>
    <s v="SBALLESTEROS"/>
    <s v="20.03.2020"/>
    <s v="    2.816"/>
    <s v="PF"/>
    <s v="23/03/2020"/>
    <s v="oui"/>
    <s v="client"/>
    <n v="4400"/>
    <s v="oui"/>
    <x v="13"/>
    <s v="2020-13"/>
    <s v="retard"/>
    <x v="0"/>
    <s v="UkadPF001"/>
    <m/>
  </r>
  <r>
    <n v="11002562"/>
    <s v="SPTE"/>
    <x v="7"/>
    <n v="20594404"/>
    <n v="10"/>
    <n v="1"/>
    <s v="PF05S000067"/>
    <s v="Rond Ø170 Bohler - SMX"/>
    <n v="7800"/>
    <s v="KG"/>
    <n v="32"/>
    <s v="    249.600,00"/>
    <s v="USD"/>
    <s v="04.05.2020"/>
    <s v="04.05.2020"/>
    <m/>
    <m/>
    <m/>
    <s v="Non livré"/>
    <s v="A"/>
    <s v="UKA"/>
    <n v="10"/>
    <m/>
    <m/>
    <s v="18.03.2019"/>
    <s v="SBALLESTEROS"/>
    <m/>
    <n v="0"/>
    <s v="PF"/>
    <s v="04/05/2020"/>
    <s v="oui"/>
    <s v="client"/>
    <n v="7800"/>
    <s v="oui"/>
    <x v="14"/>
    <s v="2020-19"/>
    <s v="2020-19"/>
    <x v="0"/>
    <s v="UkadPF001"/>
    <m/>
  </r>
  <r>
    <n v="11002563"/>
    <s v="SPTE"/>
    <x v="7"/>
    <n v="20594405"/>
    <n v="10"/>
    <n v="1"/>
    <s v="PF05S000067"/>
    <s v="Rond Ø170 Bohler - SMX"/>
    <n v="4500"/>
    <s v="KG"/>
    <n v="32"/>
    <s v="    144.000,00"/>
    <s v="USD"/>
    <s v="04.08.2020"/>
    <s v="04.08.2020"/>
    <m/>
    <m/>
    <m/>
    <s v="Non livré"/>
    <s v="A"/>
    <s v="UKA"/>
    <n v="10"/>
    <m/>
    <m/>
    <s v="18.03.2019"/>
    <s v="SBALLESTEROS"/>
    <m/>
    <n v="0"/>
    <s v="PF"/>
    <s v="04/08/2020"/>
    <s v="oui"/>
    <s v="client"/>
    <n v="4500"/>
    <s v="non"/>
    <x v="23"/>
    <s v="2020-32"/>
    <s v="2020-32"/>
    <x v="0"/>
    <s v="UkadPF001"/>
    <m/>
  </r>
  <r>
    <n v="11002565"/>
    <s v="SPTE"/>
    <x v="7"/>
    <s v="20594407AVT14052019"/>
    <n v="10"/>
    <n v="1"/>
    <s v="PF05B000101"/>
    <s v="Rond Ø300 - Béta - 238kg-240kg - BOHLER"/>
    <n v="5480"/>
    <s v="KG"/>
    <n v="33.200000000000003"/>
    <s v="    181.936,00"/>
    <s v="USD"/>
    <s v="01.07.2020"/>
    <s v="01.07.2020"/>
    <m/>
    <m/>
    <m/>
    <s v="Non livré"/>
    <s v="A"/>
    <s v="UKA"/>
    <n v="10"/>
    <m/>
    <m/>
    <s v="18.03.2019"/>
    <s v="SBALLESTEROS"/>
    <m/>
    <n v="0"/>
    <s v="PF"/>
    <s v="01/07/2020"/>
    <s v="oui"/>
    <s v="client"/>
    <n v="5480"/>
    <s v="oui"/>
    <x v="8"/>
    <s v="2020-27"/>
    <s v="2020-27"/>
    <x v="0"/>
    <s v="UkadPF004"/>
    <m/>
  </r>
  <r>
    <n v="11002566"/>
    <s v="SPTE"/>
    <x v="7"/>
    <s v="20594408AVT14052019"/>
    <n v="10"/>
    <n v="1"/>
    <s v="PF05B000101"/>
    <s v="Rond Ø300 - Béta - 238kg-240kg - BOHLER"/>
    <n v="3112"/>
    <s v="KG"/>
    <n v="33.200000000000003"/>
    <s v="    103.318,40"/>
    <s v="USD"/>
    <s v="04.08.2020"/>
    <s v="04.08.2020"/>
    <m/>
    <m/>
    <m/>
    <s v="Non livré"/>
    <s v="A"/>
    <s v="UKA"/>
    <n v="10"/>
    <m/>
    <m/>
    <s v="18.03.2019"/>
    <s v="SBALLESTEROS"/>
    <m/>
    <n v="0"/>
    <s v="PF"/>
    <s v="04/08/2020"/>
    <s v="oui"/>
    <s v="client"/>
    <n v="3112"/>
    <s v="non"/>
    <x v="23"/>
    <s v="2020-32"/>
    <s v="2020-32"/>
    <x v="0"/>
    <s v="UkadPF004"/>
    <m/>
  </r>
  <r>
    <n v="11002570"/>
    <s v="SPTE"/>
    <x v="7"/>
    <s v="20594411AVT160120"/>
    <n v="10"/>
    <n v="1"/>
    <s v="PF05B000102"/>
    <s v="Rond Ø254 - Béta - BOHLER MULT 208 KG"/>
    <n v="2075"/>
    <s v="KG"/>
    <n v="32.33"/>
    <s v="     67.084,75"/>
    <s v="USD"/>
    <s v="02.06.2020"/>
    <s v="02.06.2020"/>
    <m/>
    <m/>
    <m/>
    <s v="Non livré"/>
    <s v="A"/>
    <s v="UKA"/>
    <n v="10"/>
    <m/>
    <m/>
    <s v="19.03.2019"/>
    <s v="SBALLESTEROS"/>
    <m/>
    <n v="0"/>
    <s v="PF"/>
    <s v="02/06/2020"/>
    <s v="oui"/>
    <s v="client"/>
    <n v="2075"/>
    <s v="oui"/>
    <x v="10"/>
    <s v="2020-23"/>
    <s v="2020-23"/>
    <x v="0"/>
    <s v="UkadPF004"/>
    <m/>
  </r>
  <r>
    <n v="11002571"/>
    <s v="SPTE"/>
    <x v="7"/>
    <s v="20594412AVT14.02.202"/>
    <n v="10"/>
    <n v="1"/>
    <s v="PF05B000102"/>
    <s v="Rond Ø254 - Béta - BOHLER MULT 208 KG"/>
    <n v="2490"/>
    <s v="KG"/>
    <n v="32.33"/>
    <s v="     80.501,70"/>
    <s v="USD"/>
    <s v="11.12.2020"/>
    <s v="11.12.2020"/>
    <m/>
    <m/>
    <m/>
    <s v="Non livré"/>
    <s v="A"/>
    <s v="UKA"/>
    <n v="10"/>
    <m/>
    <m/>
    <s v="19.03.2019"/>
    <s v="SBALLESTEROS"/>
    <m/>
    <n v="0"/>
    <s v="PF"/>
    <s v="11/12/2020"/>
    <s v="oui"/>
    <s v="client"/>
    <n v="2490"/>
    <s v="non"/>
    <x v="24"/>
    <s v="2020-50"/>
    <s v="2020-50"/>
    <x v="0"/>
    <s v="UkadPF004"/>
    <m/>
  </r>
  <r>
    <n v="11002572"/>
    <s v="SPTE"/>
    <x v="7"/>
    <s v="20594413AVT160120"/>
    <n v="10"/>
    <n v="1"/>
    <s v="PF05B000102"/>
    <s v="Rond Ø254 - Béta - BOHLER MULT 208 KG"/>
    <n v="2075"/>
    <s v="KG"/>
    <n v="32.33"/>
    <s v="     67.084,75"/>
    <s v="USD"/>
    <s v="01.09.2020"/>
    <s v="01.09.2020"/>
    <m/>
    <m/>
    <m/>
    <s v="Non livré"/>
    <s v="A"/>
    <s v="UKA"/>
    <n v="10"/>
    <m/>
    <m/>
    <s v="19.03.2019"/>
    <s v="SBALLESTEROS"/>
    <m/>
    <n v="0"/>
    <s v="PF"/>
    <s v="01/09/2020"/>
    <s v="oui"/>
    <s v="client"/>
    <n v="2075"/>
    <s v="non"/>
    <x v="9"/>
    <s v="2020-36"/>
    <s v="2020-36"/>
    <x v="0"/>
    <s v="UkadPF004"/>
    <m/>
  </r>
  <r>
    <n v="11002577"/>
    <s v="SPTE"/>
    <x v="8"/>
    <s v="P-108581AVT13.02.202"/>
    <n v="40"/>
    <n v="1"/>
    <s v="PF05S000101"/>
    <s v="Rond Ø210  METTIS - 41,42 Kg"/>
    <n v="3000"/>
    <s v="KG"/>
    <n v="32.86"/>
    <s v="     98.580,00"/>
    <s v="USD"/>
    <s v="01.04.2020"/>
    <s v="01.04.2020"/>
    <m/>
    <m/>
    <m/>
    <s v="Partiellement livré"/>
    <s v="A"/>
    <s v="UKA"/>
    <n v="10"/>
    <m/>
    <m/>
    <s v="16.04.2019"/>
    <s v="SBALLESTEROS"/>
    <s v="20.03.2020"/>
    <s v="    1.742"/>
    <s v="PF"/>
    <s v="01/04/2020"/>
    <s v="oui"/>
    <s v="client"/>
    <n v="3000"/>
    <s v="oui"/>
    <x v="7"/>
    <s v="2020-14"/>
    <s v="retard"/>
    <x v="0"/>
    <s v="UkadPF001"/>
    <m/>
  </r>
  <r>
    <n v="11002577"/>
    <s v="SPTE"/>
    <x v="8"/>
    <s v="P-108581AVT13.02.202"/>
    <n v="50"/>
    <n v="1"/>
    <s v="PF05S000101"/>
    <s v="Rond Ø210  METTIS - 41,42 Kg"/>
    <n v="3000"/>
    <s v="KG"/>
    <n v="32.86"/>
    <s v="     98.580,00"/>
    <s v="USD"/>
    <s v="04.05.2020"/>
    <s v="04.05.2020"/>
    <m/>
    <m/>
    <m/>
    <s v="Non livré"/>
    <s v="A"/>
    <s v="UKA"/>
    <n v="10"/>
    <m/>
    <m/>
    <s v="16.04.2019"/>
    <s v="SBALLESTEROS"/>
    <m/>
    <n v="0"/>
    <s v="PF"/>
    <s v="04/05/2020"/>
    <s v="oui"/>
    <s v="client"/>
    <n v="3000"/>
    <s v="oui"/>
    <x v="14"/>
    <s v="2020-19"/>
    <s v="2020-19"/>
    <x v="0"/>
    <s v="UkadPF001"/>
    <m/>
  </r>
  <r>
    <n v="11002577"/>
    <s v="SPTE"/>
    <x v="8"/>
    <s v="P-108581AVT13.02.202"/>
    <n v="60"/>
    <n v="1"/>
    <s v="PF05S000101"/>
    <s v="Rond Ø210  METTIS - 41,42 Kg"/>
    <n v="4500"/>
    <s v="KG"/>
    <n v="32.86"/>
    <s v="    147.870,00"/>
    <s v="USD"/>
    <s v="02.06.2020"/>
    <s v="02.06.2020"/>
    <m/>
    <m/>
    <m/>
    <s v="Non livré"/>
    <s v="A"/>
    <s v="UKA"/>
    <n v="10"/>
    <m/>
    <m/>
    <s v="16.04.2019"/>
    <s v="SBALLESTEROS"/>
    <m/>
    <n v="0"/>
    <s v="PF"/>
    <s v="02/06/2020"/>
    <s v="oui"/>
    <s v="client"/>
    <n v="4500"/>
    <s v="oui"/>
    <x v="10"/>
    <s v="2020-23"/>
    <s v="2020-23"/>
    <x v="0"/>
    <s v="UkadPF001"/>
    <m/>
  </r>
  <r>
    <n v="11002577"/>
    <s v="SPTE"/>
    <x v="8"/>
    <s v="P-108581AVT13.02.202"/>
    <n v="70"/>
    <n v="1"/>
    <s v="PF05S000101"/>
    <s v="Rond Ø210  METTIS - 41,42 Kg"/>
    <n v="4500"/>
    <s v="KG"/>
    <n v="32.86"/>
    <s v="    147.870,00"/>
    <s v="USD"/>
    <s v="02.07.2020"/>
    <s v="02.07.2020"/>
    <m/>
    <m/>
    <m/>
    <s v="Non livré"/>
    <s v="A"/>
    <s v="UKA"/>
    <n v="10"/>
    <m/>
    <m/>
    <s v="16.04.2019"/>
    <s v="SBALLESTEROS"/>
    <m/>
    <n v="0"/>
    <s v="PF"/>
    <s v="02/07/2020"/>
    <s v="oui"/>
    <s v="client"/>
    <n v="4500"/>
    <s v="oui"/>
    <x v="8"/>
    <s v="2020-27"/>
    <s v="2020-27"/>
    <x v="0"/>
    <s v="UkadPF001"/>
    <m/>
  </r>
  <r>
    <n v="11002577"/>
    <s v="SPTE"/>
    <x v="8"/>
    <s v="P-108581AVT13.02.202"/>
    <n v="90"/>
    <n v="1"/>
    <s v="PF05S000101"/>
    <s v="Rond Ø210  METTIS - 41,42 Kg"/>
    <n v="3000"/>
    <s v="KG"/>
    <n v="32.86"/>
    <s v="     98.580,00"/>
    <s v="USD"/>
    <s v="02.09.2020"/>
    <s v="02.09.2020"/>
    <m/>
    <m/>
    <m/>
    <s v="Non livré"/>
    <s v="A"/>
    <s v="UKA"/>
    <n v="10"/>
    <m/>
    <m/>
    <s v="16.04.2019"/>
    <s v="SBALLESTEROS"/>
    <m/>
    <n v="0"/>
    <s v="PF"/>
    <s v="02/09/2020"/>
    <s v="oui"/>
    <s v="client"/>
    <n v="3000"/>
    <s v="non"/>
    <x v="9"/>
    <s v="2020-36"/>
    <s v="2020-36"/>
    <x v="0"/>
    <s v="UkadPF001"/>
    <m/>
  </r>
  <r>
    <n v="11002577"/>
    <s v="SPTE"/>
    <x v="8"/>
    <s v="P-108581AVT13.02.202"/>
    <n v="100"/>
    <n v="1"/>
    <s v="PF05S000101"/>
    <s v="Rond Ø210  METTIS - 41,42 Kg"/>
    <n v="3000"/>
    <s v="KG"/>
    <n v="32.86"/>
    <s v="     98.580,00"/>
    <s v="USD"/>
    <s v="02.10.2020"/>
    <s v="02.10.2020"/>
    <m/>
    <m/>
    <m/>
    <s v="Non livré"/>
    <s v="A"/>
    <s v="UKA"/>
    <n v="10"/>
    <m/>
    <m/>
    <s v="16.04.2019"/>
    <s v="SBALLESTEROS"/>
    <m/>
    <n v="0"/>
    <s v="PF"/>
    <s v="02/10/2020"/>
    <s v="oui"/>
    <s v="client"/>
    <n v="3000"/>
    <s v="non"/>
    <x v="25"/>
    <s v="2020-40"/>
    <s v="2020-40"/>
    <x v="0"/>
    <s v="UkadPF001"/>
    <m/>
  </r>
  <r>
    <n v="11002577"/>
    <s v="SPTE"/>
    <x v="8"/>
    <s v="P-108581AVT13.02.202"/>
    <n v="110"/>
    <n v="1"/>
    <s v="PF05S000101"/>
    <s v="Rond Ø210  METTIS - 41,42 Kg"/>
    <n v="3000"/>
    <s v="KG"/>
    <n v="32.86"/>
    <s v="     98.580,00"/>
    <s v="USD"/>
    <s v="02.11.2020"/>
    <s v="02.11.2020"/>
    <m/>
    <m/>
    <m/>
    <s v="Non livré"/>
    <s v="A"/>
    <s v="UKA"/>
    <n v="10"/>
    <m/>
    <m/>
    <s v="16.04.2019"/>
    <s v="SBALLESTEROS"/>
    <m/>
    <n v="0"/>
    <s v="PF"/>
    <s v="02/11/2020"/>
    <s v="oui"/>
    <s v="client"/>
    <n v="3000"/>
    <s v="non"/>
    <x v="26"/>
    <s v="2020-45"/>
    <s v="2020-45"/>
    <x v="0"/>
    <s v="UkadPF001"/>
    <m/>
  </r>
  <r>
    <n v="11002577"/>
    <s v="SPTE"/>
    <x v="8"/>
    <s v="P-108581AVT13.02.202"/>
    <n v="120"/>
    <n v="1"/>
    <s v="PF05S000101"/>
    <s v="Rond Ø210  METTIS - 41,42 Kg"/>
    <n v="3000"/>
    <s v="KG"/>
    <n v="32.86"/>
    <s v="     98.580,00"/>
    <s v="USD"/>
    <s v="01.12.2020"/>
    <s v="01.12.2020"/>
    <m/>
    <m/>
    <m/>
    <s v="Non livré"/>
    <s v="A"/>
    <s v="UKA"/>
    <n v="10"/>
    <m/>
    <m/>
    <s v="16.04.2019"/>
    <s v="SBALLESTEROS"/>
    <m/>
    <n v="0"/>
    <s v="PF"/>
    <s v="01/12/2020"/>
    <s v="oui"/>
    <s v="client"/>
    <n v="3000"/>
    <s v="non"/>
    <x v="24"/>
    <s v="2020-49"/>
    <s v="2020-49"/>
    <x v="0"/>
    <s v="UkadPF001"/>
    <m/>
  </r>
  <r>
    <n v="11002578"/>
    <s v="SPTE"/>
    <x v="8"/>
    <s v="P-108585"/>
    <n v="20"/>
    <n v="1"/>
    <s v="PF05S000100"/>
    <s v="Rond Ø165 METTIS - Multiple"/>
    <n v="1678"/>
    <s v="KG"/>
    <n v="33.92"/>
    <s v="     56.917,76"/>
    <s v="USD"/>
    <s v="01.04.2020"/>
    <s v="01.04.2020"/>
    <m/>
    <m/>
    <m/>
    <s v="Non livré"/>
    <s v="A"/>
    <s v="UKA"/>
    <n v="10"/>
    <m/>
    <m/>
    <s v="16.04.2019"/>
    <s v="SBALLESTEROS"/>
    <m/>
    <n v="0"/>
    <s v="PF"/>
    <s v="01/04/2020"/>
    <s v="oui"/>
    <s v="client"/>
    <n v="1678"/>
    <s v="oui"/>
    <x v="7"/>
    <s v="2020-14"/>
    <s v="retard"/>
    <x v="0"/>
    <s v="UkadPF001"/>
    <m/>
  </r>
  <r>
    <n v="11002578"/>
    <s v="SPTE"/>
    <x v="8"/>
    <s v="P-108585"/>
    <n v="30"/>
    <n v="1"/>
    <s v="PF05S000100"/>
    <s v="Rond Ø165 METTIS - Multiple"/>
    <n v="1678"/>
    <s v="KG"/>
    <n v="33.92"/>
    <s v="     56.917,76"/>
    <s v="USD"/>
    <s v="01.07.2020"/>
    <s v="01.07.2020"/>
    <m/>
    <m/>
    <m/>
    <s v="Non livré"/>
    <s v="A"/>
    <s v="UKA"/>
    <n v="10"/>
    <m/>
    <m/>
    <s v="16.04.2019"/>
    <s v="SBALLESTEROS"/>
    <m/>
    <n v="0"/>
    <s v="PF"/>
    <s v="01/07/2020"/>
    <s v="oui"/>
    <s v="client"/>
    <n v="1678"/>
    <s v="oui"/>
    <x v="8"/>
    <s v="2020-27"/>
    <s v="2020-27"/>
    <x v="0"/>
    <s v="UkadPF001"/>
    <m/>
  </r>
  <r>
    <n v="11002578"/>
    <s v="SPTE"/>
    <x v="8"/>
    <s v="P-108585"/>
    <n v="40"/>
    <n v="1"/>
    <s v="PF05S000100"/>
    <s v="Rond Ø165 METTIS - Multiple"/>
    <n v="1678"/>
    <s v="KG"/>
    <n v="33.92"/>
    <s v="     56.917,76"/>
    <s v="USD"/>
    <s v="01.10.2020"/>
    <s v="01.10.2020"/>
    <m/>
    <m/>
    <m/>
    <s v="Non livré"/>
    <s v="A"/>
    <s v="UKA"/>
    <n v="10"/>
    <m/>
    <m/>
    <s v="16.04.2019"/>
    <s v="SBALLESTEROS"/>
    <m/>
    <n v="0"/>
    <s v="PF"/>
    <s v="01/10/2020"/>
    <s v="oui"/>
    <s v="client"/>
    <n v="1678"/>
    <s v="non"/>
    <x v="25"/>
    <s v="2020-40"/>
    <s v="2020-40"/>
    <x v="0"/>
    <s v="UkadPF001"/>
    <m/>
  </r>
  <r>
    <n v="11002580"/>
    <s v="SPTE"/>
    <x v="9"/>
    <s v="603r.3AVT20.12.2020"/>
    <n v="20"/>
    <n v="1"/>
    <s v="PF05S000160"/>
    <s v="Rond Ø330 pour FORGITAL (I) x 654 Kg"/>
    <n v="7848"/>
    <s v="KG"/>
    <n v="24.3"/>
    <s v="    190.706,40"/>
    <s v="USD"/>
    <s v="17.02.2020"/>
    <s v="17.02.2020"/>
    <m/>
    <m/>
    <m/>
    <s v="Non livré"/>
    <s v="A"/>
    <s v="UKA"/>
    <n v="10"/>
    <m/>
    <m/>
    <s v="23.04.2019"/>
    <s v="SBALLESTEROS"/>
    <m/>
    <n v="0"/>
    <s v="PF"/>
    <s v="17/02/2020"/>
    <s v="oui"/>
    <s v="client"/>
    <n v="7848"/>
    <s v="oui"/>
    <x v="11"/>
    <s v="2020-08"/>
    <s v="retard"/>
    <x v="1"/>
    <s v="UkadPF005"/>
    <m/>
  </r>
  <r>
    <n v="11002581"/>
    <s v="SPTE"/>
    <x v="2"/>
    <s v="4500481154AVT250719"/>
    <n v="10"/>
    <n v="1"/>
    <s v="PF05A100201"/>
    <s v="Rond Ø145 OTTOFUCHS x 9,73Kg"/>
    <n v="844"/>
    <s v="KG"/>
    <n v="26.5"/>
    <s v="     22.366,00"/>
    <s v="EUR"/>
    <s v="03.01.2020"/>
    <s v="03.01.2020"/>
    <m/>
    <m/>
    <m/>
    <s v="Non livré"/>
    <s v="A"/>
    <s v="UKA"/>
    <n v="10"/>
    <m/>
    <m/>
    <s v="23.04.2019"/>
    <s v="SBALLESTEROS"/>
    <m/>
    <n v="0"/>
    <s v="PF"/>
    <s v="03/01/2020"/>
    <s v="oui"/>
    <s v="client"/>
    <n v="844"/>
    <s v="oui"/>
    <x v="12"/>
    <s v="2020-01"/>
    <s v="retard"/>
    <x v="1"/>
    <s v="UKADPF014"/>
    <m/>
  </r>
  <r>
    <n v="11002587"/>
    <s v="SPTE"/>
    <x v="9"/>
    <s v="804r.3AVT20.12.2019"/>
    <n v="10"/>
    <n v="2"/>
    <s v="PF05S000160"/>
    <s v="Rond Ø330 pour FORGITAL (I) x 654 Kg"/>
    <n v="11772"/>
    <s v="KG"/>
    <n v="24.3"/>
    <s v="    286.059,60"/>
    <s v="USD"/>
    <s v="14.02.2020"/>
    <s v="14.02.2020"/>
    <m/>
    <m/>
    <m/>
    <s v="Non livré"/>
    <s v="A"/>
    <s v="UKA"/>
    <n v="10"/>
    <m/>
    <m/>
    <s v="29.04.2019"/>
    <s v="SBALLESTEROS"/>
    <m/>
    <n v="0"/>
    <s v="PF"/>
    <s v="14/02/2020"/>
    <s v="oui"/>
    <s v="client"/>
    <n v="11772"/>
    <s v="oui"/>
    <x v="11"/>
    <s v="2020-07"/>
    <s v="retard"/>
    <x v="1"/>
    <s v="UkadPF005"/>
    <m/>
  </r>
  <r>
    <n v="11002587"/>
    <s v="SPTE"/>
    <x v="9"/>
    <s v="804r.3AVT20.12.2019"/>
    <n v="20"/>
    <n v="1"/>
    <s v="PF05S000160"/>
    <s v="Rond Ø330 pour FORGITAL (I) x 654 Kg"/>
    <n v="11772"/>
    <s v="KG"/>
    <n v="24.3"/>
    <s v="    286.059,60"/>
    <s v="USD"/>
    <s v="17.02.2020"/>
    <s v="17.02.2020"/>
    <m/>
    <m/>
    <m/>
    <s v="Non livré"/>
    <s v="A"/>
    <s v="UKA"/>
    <n v="10"/>
    <m/>
    <m/>
    <s v="29.04.2019"/>
    <s v="SBALLESTEROS"/>
    <m/>
    <n v="0"/>
    <s v="PF"/>
    <s v="17/02/2020"/>
    <s v="oui"/>
    <s v="client"/>
    <n v="11772"/>
    <s v="oui"/>
    <x v="11"/>
    <s v="2020-08"/>
    <s v="retard"/>
    <x v="1"/>
    <s v="UkadPF005"/>
    <m/>
  </r>
  <r>
    <n v="11002587"/>
    <s v="SPTE"/>
    <x v="9"/>
    <s v="804r.3AVT20.12.2019"/>
    <n v="30"/>
    <n v="1"/>
    <s v="PF05S000160"/>
    <s v="Rond Ø330 pour FORGITAL (I) x 654 Kg"/>
    <n v="11772"/>
    <s v="KG"/>
    <n v="24.3"/>
    <s v="    286.059,60"/>
    <s v="USD"/>
    <s v="09.03.2020"/>
    <s v="09.03.2020"/>
    <m/>
    <m/>
    <m/>
    <s v="Non livré"/>
    <s v="A"/>
    <s v="UKA"/>
    <n v="10"/>
    <m/>
    <m/>
    <s v="29.04.2019"/>
    <s v="SBALLESTEROS"/>
    <m/>
    <n v="0"/>
    <s v="PF"/>
    <s v="09/03/2020"/>
    <s v="oui"/>
    <s v="client"/>
    <n v="11772"/>
    <s v="oui"/>
    <x v="13"/>
    <s v="2020-11"/>
    <s v="retard"/>
    <x v="1"/>
    <s v="UkadPF005"/>
    <m/>
  </r>
  <r>
    <n v="11002587"/>
    <s v="SPTE"/>
    <x v="9"/>
    <s v="804r.3AVT20.12.2019"/>
    <n v="40"/>
    <n v="1"/>
    <s v="PF05S000160"/>
    <s v="Rond Ø330 pour FORGITAL (I) x 654 Kg"/>
    <n v="11772"/>
    <s v="KG"/>
    <n v="24.3"/>
    <s v="    286.059,60"/>
    <s v="USD"/>
    <s v="23.03.2020"/>
    <s v="23.03.2020"/>
    <m/>
    <m/>
    <m/>
    <s v="Non livré"/>
    <s v="A"/>
    <s v="UKA"/>
    <n v="10"/>
    <m/>
    <m/>
    <s v="29.04.2019"/>
    <s v="SBALLESTEROS"/>
    <m/>
    <n v="0"/>
    <s v="PF"/>
    <s v="23/03/2020"/>
    <s v="oui"/>
    <s v="client"/>
    <n v="11772"/>
    <s v="oui"/>
    <x v="13"/>
    <s v="2020-13"/>
    <s v="retard"/>
    <x v="1"/>
    <s v="UkadPF005"/>
    <m/>
  </r>
  <r>
    <n v="11002587"/>
    <s v="SPTE"/>
    <x v="9"/>
    <s v="804r.3AVT20.12.2019"/>
    <n v="50"/>
    <n v="1"/>
    <s v="PF05S000160"/>
    <s v="Rond Ø330 pour FORGITAL (I) x 654 Kg"/>
    <n v="11772"/>
    <s v="KG"/>
    <n v="24.3"/>
    <s v="    286.059,60"/>
    <s v="USD"/>
    <s v="10.04.2020"/>
    <s v="11.04.2020"/>
    <m/>
    <m/>
    <m/>
    <s v="Non livré"/>
    <s v="A"/>
    <s v="UKA"/>
    <n v="10"/>
    <m/>
    <m/>
    <s v="29.04.2019"/>
    <s v="SBALLESTEROS"/>
    <m/>
    <n v="0"/>
    <s v="PF"/>
    <s v="11/04/2020"/>
    <s v="oui"/>
    <s v="client"/>
    <n v="11772"/>
    <s v="oui"/>
    <x v="7"/>
    <s v="2020-15"/>
    <s v="retard"/>
    <x v="1"/>
    <s v="UkadPF005"/>
    <m/>
  </r>
  <r>
    <n v="11002587"/>
    <s v="SPTE"/>
    <x v="9"/>
    <s v="804r.3AVT20.12.2019"/>
    <n v="60"/>
    <n v="1"/>
    <s v="PF05S000160"/>
    <s v="Rond Ø330 pour FORGITAL (I) x 654 Kg"/>
    <n v="7848"/>
    <s v="KG"/>
    <n v="24.3"/>
    <s v="    190.706,40"/>
    <s v="USD"/>
    <s v="11.05.2020"/>
    <s v="11.05.2020"/>
    <m/>
    <m/>
    <m/>
    <s v="Non livré"/>
    <s v="A"/>
    <s v="UKA"/>
    <n v="10"/>
    <m/>
    <m/>
    <s v="29.04.2019"/>
    <s v="SBALLESTEROS"/>
    <m/>
    <n v="0"/>
    <s v="PF"/>
    <s v="11/05/2020"/>
    <s v="oui"/>
    <s v="client"/>
    <n v="7848"/>
    <s v="oui"/>
    <x v="14"/>
    <s v="2020-20"/>
    <s v="2020-20"/>
    <x v="1"/>
    <s v="UkadPF005"/>
    <m/>
  </r>
  <r>
    <n v="11002604"/>
    <s v="SPTE"/>
    <x v="0"/>
    <s v="PA25735AVT291019"/>
    <n v="10"/>
    <n v="1"/>
    <s v="PF05S000043"/>
    <s v="Rond Ø240 BOMBARDIER - Multiple"/>
    <n v="0.01"/>
    <s v="KG"/>
    <n v="0"/>
    <n v="0"/>
    <s v="USD"/>
    <s v="05.12.2019"/>
    <s v="05.12.2019"/>
    <m/>
    <m/>
    <m/>
    <s v="Non livré"/>
    <s v="A"/>
    <s v="UKA"/>
    <n v="10"/>
    <n v="10"/>
    <n v="1"/>
    <s v="06.05.2019"/>
    <s v="LKESLER"/>
    <m/>
    <n v="0"/>
    <s v="PF"/>
    <s v="05/12/2019"/>
    <s v="non"/>
    <s v="client"/>
    <n v="0.01"/>
    <s v="oui"/>
    <x v="27"/>
    <s v="2019-49"/>
    <s v="retard"/>
    <x v="1"/>
    <s v="UkadPF004"/>
    <m/>
  </r>
  <r>
    <n v="11002606"/>
    <s v="SPTE"/>
    <x v="0"/>
    <s v="PA25542AVT110320"/>
    <n v="10"/>
    <n v="1"/>
    <s v="PF05S000002"/>
    <s v="Rond Ø280 pour Pamiers"/>
    <n v="3740"/>
    <s v="KG"/>
    <n v="30.5"/>
    <s v="    114.070,00"/>
    <s v="USD"/>
    <s v="03.09.2020"/>
    <s v="03.09.2020"/>
    <m/>
    <m/>
    <m/>
    <s v="Non livré"/>
    <s v="A"/>
    <s v="UKA"/>
    <n v="10"/>
    <n v="10"/>
    <n v="1"/>
    <s v="06.05.2019"/>
    <s v="LKESLER"/>
    <m/>
    <n v="0"/>
    <s v="PF"/>
    <s v="03/09/2020"/>
    <s v="oui"/>
    <s v="client"/>
    <n v="3740"/>
    <s v="non"/>
    <x v="9"/>
    <s v="2020-36"/>
    <s v="2020-36"/>
    <x v="0"/>
    <s v="UkadPF004"/>
    <m/>
  </r>
  <r>
    <n v="11002617"/>
    <s v="SPTE"/>
    <x v="10"/>
    <s v="470455/419124AVT6"/>
    <n v="60"/>
    <n v="1"/>
    <s v="PF05S000073"/>
    <s v="Rond Ø130 pour FdB"/>
    <n v="3400"/>
    <s v="KG"/>
    <n v="34.5"/>
    <s v="    117.300,00"/>
    <s v="USD"/>
    <s v="27.04.2020"/>
    <s v="29.04.2020"/>
    <m/>
    <m/>
    <m/>
    <s v="Non livré"/>
    <s v="A"/>
    <s v="UKA"/>
    <n v="10"/>
    <m/>
    <m/>
    <s v="13.05.2019"/>
    <s v="LKESLER"/>
    <m/>
    <n v="0"/>
    <s v="PF"/>
    <s v="29/04/2020"/>
    <s v="oui"/>
    <s v="client"/>
    <n v="3400"/>
    <s v="oui"/>
    <x v="7"/>
    <s v="2020-18"/>
    <s v="2020-18"/>
    <x v="0"/>
    <s v="UkadPF001"/>
    <m/>
  </r>
  <r>
    <n v="11002617"/>
    <s v="SPTE"/>
    <x v="10"/>
    <s v="470455/419124AVT6"/>
    <n v="70"/>
    <n v="1"/>
    <s v="PF05S000073"/>
    <s v="Rond Ø130 pour FdB"/>
    <n v="3400"/>
    <s v="KG"/>
    <n v="34.5"/>
    <s v="    117.300,00"/>
    <s v="USD"/>
    <s v="13.05.2020"/>
    <s v="15.05.2020"/>
    <m/>
    <m/>
    <m/>
    <s v="Non livré"/>
    <s v="A"/>
    <s v="UKA"/>
    <n v="10"/>
    <m/>
    <m/>
    <s v="13.05.2019"/>
    <s v="LKESLER"/>
    <m/>
    <n v="0"/>
    <s v="PF"/>
    <s v="15/05/2020"/>
    <s v="oui"/>
    <s v="client"/>
    <n v="3400"/>
    <s v="oui"/>
    <x v="14"/>
    <s v="2020-20"/>
    <s v="2020-20"/>
    <x v="0"/>
    <s v="UkadPF001"/>
    <m/>
  </r>
  <r>
    <n v="11002617"/>
    <s v="SPTE"/>
    <x v="10"/>
    <s v="470455/419124AVT6"/>
    <n v="80"/>
    <n v="1"/>
    <s v="PF05S000073"/>
    <s v="Rond Ø130 pour FdB"/>
    <n v="1700"/>
    <s v="KG"/>
    <n v="34.5"/>
    <s v="     58.650,00"/>
    <s v="USD"/>
    <s v="06.07.2020"/>
    <s v="08.07.2020"/>
    <m/>
    <m/>
    <m/>
    <s v="Non livré"/>
    <s v="A"/>
    <s v="UKA"/>
    <n v="10"/>
    <m/>
    <m/>
    <s v="13.05.2019"/>
    <s v="LKESLER"/>
    <m/>
    <n v="0"/>
    <s v="PF"/>
    <s v="08/07/2020"/>
    <s v="oui"/>
    <s v="client"/>
    <n v="1700"/>
    <s v="oui"/>
    <x v="8"/>
    <s v="2020-28"/>
    <s v="2020-28"/>
    <x v="0"/>
    <s v="UkadPF001"/>
    <m/>
  </r>
  <r>
    <n v="11002617"/>
    <s v="SPTE"/>
    <x v="10"/>
    <s v="470455/419124AVT6"/>
    <n v="90"/>
    <n v="1"/>
    <s v="PF05S000073"/>
    <s v="Rond Ø130 pour FdB"/>
    <n v="850"/>
    <s v="KG"/>
    <n v="34.5"/>
    <s v="     29.325,00"/>
    <s v="USD"/>
    <s v="26.08.2020"/>
    <s v="28.08.2020"/>
    <m/>
    <m/>
    <m/>
    <s v="Non livré"/>
    <s v="A"/>
    <s v="UKA"/>
    <n v="10"/>
    <m/>
    <m/>
    <s v="13.05.2019"/>
    <s v="LKESLER"/>
    <m/>
    <n v="0"/>
    <s v="PF"/>
    <s v="28/08/2020"/>
    <s v="oui"/>
    <s v="client"/>
    <n v="850"/>
    <s v="non"/>
    <x v="23"/>
    <s v="2020-35"/>
    <s v="2020-35"/>
    <x v="0"/>
    <s v="UkadPF001"/>
    <m/>
  </r>
  <r>
    <n v="11002617"/>
    <s v="SPTE"/>
    <x v="10"/>
    <s v="470455/419124AVT6"/>
    <n v="100"/>
    <n v="1"/>
    <s v="PF05S000073"/>
    <s v="Rond Ø130 pour FdB"/>
    <n v="1700"/>
    <s v="KG"/>
    <n v="34.5"/>
    <s v="     58.650,00"/>
    <s v="USD"/>
    <s v="26.08.2020"/>
    <s v="28.08.2020"/>
    <m/>
    <m/>
    <m/>
    <s v="Non livré"/>
    <s v="A"/>
    <s v="UKA"/>
    <n v="10"/>
    <m/>
    <m/>
    <s v="13.05.2019"/>
    <s v="LKESLER"/>
    <m/>
    <n v="0"/>
    <s v="PF"/>
    <s v="28/08/2020"/>
    <s v="oui"/>
    <s v="client"/>
    <n v="1700"/>
    <s v="non"/>
    <x v="23"/>
    <s v="2020-35"/>
    <s v="2020-35"/>
    <x v="0"/>
    <s v="UkadPF001"/>
    <m/>
  </r>
  <r>
    <n v="11002617"/>
    <s v="SPTE"/>
    <x v="10"/>
    <s v="470455/419124AVT6"/>
    <n v="110"/>
    <n v="1"/>
    <s v="PF05S000073"/>
    <s v="Rond Ø130 pour FdB"/>
    <n v="1300"/>
    <s v="KG"/>
    <n v="34.5"/>
    <s v="     44.850,00"/>
    <s v="USD"/>
    <s v="23.09.2020"/>
    <s v="25.09.2020"/>
    <m/>
    <m/>
    <m/>
    <s v="Non livré"/>
    <s v="A"/>
    <s v="UKA"/>
    <n v="10"/>
    <m/>
    <m/>
    <s v="13.05.2019"/>
    <s v="LKESLER"/>
    <m/>
    <n v="0"/>
    <s v="PF"/>
    <s v="25/09/2020"/>
    <s v="oui"/>
    <s v="client"/>
    <n v="1300"/>
    <s v="non"/>
    <x v="9"/>
    <s v="2020-39"/>
    <s v="2020-39"/>
    <x v="0"/>
    <s v="UkadPF001"/>
    <m/>
  </r>
  <r>
    <n v="11002617"/>
    <s v="SPTE"/>
    <x v="10"/>
    <s v="470455/419124AVT6"/>
    <n v="120"/>
    <n v="1"/>
    <s v="PF05S000073"/>
    <s v="Rond Ø130 pour FdB"/>
    <n v="5850"/>
    <s v="KG"/>
    <n v="34.5"/>
    <s v="    201.825,00"/>
    <s v="USD"/>
    <s v="14.10.2020"/>
    <s v="16.10.2020"/>
    <m/>
    <m/>
    <m/>
    <s v="Non livré"/>
    <s v="A"/>
    <s v="UKA"/>
    <n v="10"/>
    <m/>
    <m/>
    <s v="13.05.2019"/>
    <s v="LKESLER"/>
    <m/>
    <n v="0"/>
    <s v="PF"/>
    <s v="16/10/2020"/>
    <s v="oui"/>
    <s v="client"/>
    <n v="5850"/>
    <s v="non"/>
    <x v="25"/>
    <s v="2020-42"/>
    <s v="2020-42"/>
    <x v="0"/>
    <s v="UkadPF001"/>
    <m/>
  </r>
  <r>
    <n v="11002618"/>
    <s v="SPTE"/>
    <x v="10"/>
    <s v="470456/414582AVT03"/>
    <n v="40"/>
    <n v="1"/>
    <s v="PF05S000070"/>
    <s v="Rond Ø140 pour FdB"/>
    <n v="2000"/>
    <s v="KG"/>
    <n v="34.5"/>
    <s v="     69.000,00"/>
    <s v="USD"/>
    <s v="08.04.2020"/>
    <s v="13.04.2020"/>
    <m/>
    <m/>
    <m/>
    <s v="Non livré"/>
    <s v="A"/>
    <s v="UKA"/>
    <n v="10"/>
    <m/>
    <m/>
    <s v="13.05.2019"/>
    <s v="LKESLER"/>
    <m/>
    <n v="0"/>
    <s v="PF"/>
    <s v="13/04/2020"/>
    <s v="oui"/>
    <s v="client"/>
    <n v="2000"/>
    <s v="oui"/>
    <x v="7"/>
    <s v="2020-16"/>
    <s v="retard"/>
    <x v="0"/>
    <s v="UkadPF001"/>
    <m/>
  </r>
  <r>
    <n v="11002618"/>
    <s v="SPTE"/>
    <x v="10"/>
    <s v="470456/414582AVT03"/>
    <n v="50"/>
    <n v="1"/>
    <s v="PF05S000070"/>
    <s v="Rond Ø140 pour FdB"/>
    <n v="2000"/>
    <s v="KG"/>
    <n v="34.5"/>
    <s v="     69.000,00"/>
    <s v="USD"/>
    <s v="29.04.2020"/>
    <s v="04.05.2020"/>
    <m/>
    <m/>
    <m/>
    <s v="Non livré"/>
    <s v="A"/>
    <s v="UKA"/>
    <n v="10"/>
    <m/>
    <m/>
    <s v="13.05.2019"/>
    <s v="LKESLER"/>
    <m/>
    <n v="0"/>
    <s v="PF"/>
    <s v="04/05/2020"/>
    <s v="oui"/>
    <s v="client"/>
    <n v="2000"/>
    <s v="oui"/>
    <x v="14"/>
    <s v="2020-19"/>
    <s v="2020-19"/>
    <x v="0"/>
    <s v="UkadPF001"/>
    <m/>
  </r>
  <r>
    <n v="11002618"/>
    <s v="SPTE"/>
    <x v="10"/>
    <s v="470456/414582AVT03"/>
    <n v="60"/>
    <n v="1"/>
    <s v="PF05S000070"/>
    <s v="Rond Ø140 pour FdB"/>
    <n v="2000"/>
    <s v="KG"/>
    <n v="34.5"/>
    <s v="     69.000,00"/>
    <s v="USD"/>
    <s v="11.06.2020"/>
    <s v="15.06.2020"/>
    <m/>
    <m/>
    <m/>
    <s v="Non livré"/>
    <s v="A"/>
    <s v="UKA"/>
    <n v="10"/>
    <m/>
    <m/>
    <s v="13.05.2019"/>
    <s v="LKESLER"/>
    <m/>
    <n v="0"/>
    <s v="PF"/>
    <s v="15/06/2020"/>
    <s v="oui"/>
    <s v="client"/>
    <n v="2000"/>
    <s v="oui"/>
    <x v="10"/>
    <s v="2020-25"/>
    <s v="2020-25"/>
    <x v="0"/>
    <s v="UkadPF001"/>
    <m/>
  </r>
  <r>
    <n v="11002618"/>
    <s v="SPTE"/>
    <x v="10"/>
    <s v="470456/414582AVT03"/>
    <n v="70"/>
    <n v="1"/>
    <s v="PF05S000070"/>
    <s v="Rond Ø140 pour FdB"/>
    <n v="2500"/>
    <s v="KG"/>
    <n v="34.5"/>
    <s v="     86.250,00"/>
    <s v="USD"/>
    <s v="13.08.2020"/>
    <s v="17.08.2020"/>
    <m/>
    <m/>
    <m/>
    <s v="Non livré"/>
    <s v="A"/>
    <s v="UKA"/>
    <n v="10"/>
    <m/>
    <m/>
    <s v="13.05.2019"/>
    <s v="LKESLER"/>
    <m/>
    <n v="0"/>
    <s v="PF"/>
    <s v="17/08/2020"/>
    <s v="oui"/>
    <s v="client"/>
    <n v="2500"/>
    <s v="non"/>
    <x v="23"/>
    <s v="2020-34"/>
    <s v="2020-34"/>
    <x v="0"/>
    <s v="UkadPF001"/>
    <m/>
  </r>
  <r>
    <n v="11002618"/>
    <s v="SPTE"/>
    <x v="10"/>
    <s v="470456/414582AVT03"/>
    <n v="80"/>
    <n v="1"/>
    <s v="PF05S000070"/>
    <s v="Rond Ø140 pour FdB"/>
    <n v="2000"/>
    <s v="KG"/>
    <n v="34.5"/>
    <s v="     69.000,00"/>
    <s v="USD"/>
    <s v="29.09.2020"/>
    <s v="01.10.2020"/>
    <m/>
    <m/>
    <m/>
    <s v="Non livré"/>
    <s v="A"/>
    <s v="UKA"/>
    <n v="10"/>
    <m/>
    <m/>
    <s v="13.05.2019"/>
    <s v="LKESLER"/>
    <m/>
    <n v="0"/>
    <s v="PF"/>
    <s v="01/10/2020"/>
    <s v="oui"/>
    <s v="client"/>
    <n v="2000"/>
    <s v="non"/>
    <x v="25"/>
    <s v="2020-40"/>
    <s v="2020-40"/>
    <x v="0"/>
    <s v="UkadPF001"/>
    <m/>
  </r>
  <r>
    <n v="11002618"/>
    <s v="SPTE"/>
    <x v="10"/>
    <s v="470456/414582AVT03"/>
    <n v="90"/>
    <n v="1"/>
    <s v="PF05S000070"/>
    <s v="Rond Ø140 pour FdB"/>
    <n v="1168"/>
    <s v="KG"/>
    <n v="34.5"/>
    <s v="     40.296,00"/>
    <s v="USD"/>
    <s v="02.11.2020"/>
    <s v="04.11.2020"/>
    <m/>
    <m/>
    <m/>
    <s v="Non livré"/>
    <s v="A"/>
    <s v="UKA"/>
    <n v="10"/>
    <m/>
    <m/>
    <s v="13.05.2019"/>
    <s v="LKESLER"/>
    <m/>
    <n v="0"/>
    <s v="PF"/>
    <s v="04/11/2020"/>
    <s v="oui"/>
    <s v="client"/>
    <n v="1168"/>
    <s v="non"/>
    <x v="26"/>
    <s v="2020-45"/>
    <s v="2020-45"/>
    <x v="0"/>
    <s v="UkadPF001"/>
    <m/>
  </r>
  <r>
    <n v="11002618"/>
    <s v="SPTE"/>
    <x v="10"/>
    <s v="470456/414582AVT03"/>
    <n v="100"/>
    <n v="1"/>
    <s v="PF05S000070"/>
    <s v="Rond Ø140 pour FdB"/>
    <n v="2000"/>
    <s v="KG"/>
    <n v="34.5"/>
    <s v="     69.000,00"/>
    <s v="USD"/>
    <s v="09.12.2020"/>
    <s v="12.12.2020"/>
    <m/>
    <m/>
    <m/>
    <s v="Non livré"/>
    <s v="A"/>
    <s v="UKA"/>
    <n v="10"/>
    <m/>
    <m/>
    <s v="13.05.2019"/>
    <s v="LKESLER"/>
    <m/>
    <n v="0"/>
    <s v="PF"/>
    <s v="12/12/2020"/>
    <s v="oui"/>
    <s v="client"/>
    <n v="2000"/>
    <s v="non"/>
    <x v="24"/>
    <s v="2020-50"/>
    <s v="2020-50"/>
    <x v="0"/>
    <s v="UkadPF001"/>
    <m/>
  </r>
  <r>
    <n v="11002619"/>
    <s v="SPTE"/>
    <x v="10"/>
    <s v="470458/426841AVT05"/>
    <n v="60"/>
    <n v="1"/>
    <s v="PF05B000200"/>
    <s v="Rond Ø200 Béta FdB"/>
    <n v="1300"/>
    <s v="KG"/>
    <n v="31"/>
    <s v="     40.300,00"/>
    <s v="USD"/>
    <s v="15.04.2020"/>
    <s v="19.04.2020"/>
    <m/>
    <m/>
    <m/>
    <s v="Non livré"/>
    <s v="A"/>
    <s v="UKA"/>
    <n v="10"/>
    <m/>
    <m/>
    <s v="13.05.2019"/>
    <s v="LKESLER"/>
    <m/>
    <n v="0"/>
    <s v="PF"/>
    <s v="19/04/2020"/>
    <s v="oui"/>
    <s v="client"/>
    <n v="1300"/>
    <s v="oui"/>
    <x v="7"/>
    <s v="2020-17"/>
    <s v="retard"/>
    <x v="0"/>
    <s v="UkadPF003"/>
    <m/>
  </r>
  <r>
    <n v="11002619"/>
    <s v="SPTE"/>
    <x v="10"/>
    <s v="470458/426841AVT05"/>
    <n v="70"/>
    <n v="1"/>
    <s v="PF05B000200"/>
    <s v="Rond Ø200 Béta FdB"/>
    <n v="2100"/>
    <s v="KG"/>
    <n v="31"/>
    <s v="     65.100,00"/>
    <s v="USD"/>
    <s v="03.06.2020"/>
    <s v="07.06.2020"/>
    <m/>
    <m/>
    <m/>
    <s v="Non livré"/>
    <s v="A"/>
    <s v="UKA"/>
    <n v="10"/>
    <m/>
    <m/>
    <s v="13.05.2019"/>
    <s v="LKESLER"/>
    <m/>
    <n v="0"/>
    <s v="PF"/>
    <s v="07/06/2020"/>
    <s v="oui"/>
    <s v="client"/>
    <n v="2100"/>
    <s v="oui"/>
    <x v="10"/>
    <s v="2020-24"/>
    <s v="2020-24"/>
    <x v="0"/>
    <s v="UkadPF003"/>
    <m/>
  </r>
  <r>
    <n v="11002619"/>
    <s v="SPTE"/>
    <x v="10"/>
    <s v="470458/426841AVT05"/>
    <n v="80"/>
    <n v="1"/>
    <s v="PF05B000200"/>
    <s v="Rond Ø200 Béta FdB"/>
    <n v="2100"/>
    <s v="KG"/>
    <n v="31"/>
    <s v="     65.100,00"/>
    <s v="USD"/>
    <s v="19.08.2020"/>
    <s v="23.08.2020"/>
    <m/>
    <m/>
    <m/>
    <s v="Non livré"/>
    <s v="A"/>
    <s v="UKA"/>
    <n v="10"/>
    <m/>
    <m/>
    <s v="13.05.2019"/>
    <s v="LKESLER"/>
    <m/>
    <n v="0"/>
    <s v="PF"/>
    <s v="23/08/2020"/>
    <s v="oui"/>
    <s v="client"/>
    <n v="2100"/>
    <s v="non"/>
    <x v="23"/>
    <s v="2020-35"/>
    <s v="2020-35"/>
    <x v="0"/>
    <s v="UkadPF003"/>
    <m/>
  </r>
  <r>
    <n v="11002619"/>
    <s v="SPTE"/>
    <x v="10"/>
    <s v="470458/426841AVT05"/>
    <n v="90"/>
    <n v="1"/>
    <s v="PF05B000200"/>
    <s v="Rond Ø200 Béta FdB"/>
    <n v="1000"/>
    <s v="KG"/>
    <n v="31"/>
    <s v="     31.000,00"/>
    <s v="USD"/>
    <s v="01.10.2020"/>
    <s v="05.10.2020"/>
    <m/>
    <m/>
    <m/>
    <s v="Non livré"/>
    <s v="A"/>
    <s v="UKA"/>
    <n v="10"/>
    <m/>
    <m/>
    <s v="13.05.2019"/>
    <s v="LKESLER"/>
    <m/>
    <n v="0"/>
    <s v="PF"/>
    <s v="05/10/2020"/>
    <s v="oui"/>
    <s v="client"/>
    <n v="1000"/>
    <s v="non"/>
    <x v="25"/>
    <s v="2020-41"/>
    <s v="2020-41"/>
    <x v="0"/>
    <s v="UkadPF003"/>
    <m/>
  </r>
  <r>
    <n v="11002619"/>
    <s v="SPTE"/>
    <x v="10"/>
    <s v="470458/426841AVT05"/>
    <n v="100"/>
    <n v="1"/>
    <s v="PF05B000200"/>
    <s v="Rond Ø200 Béta FdB"/>
    <n v="2100"/>
    <s v="KG"/>
    <n v="31"/>
    <s v="     65.100,00"/>
    <s v="USD"/>
    <s v="10.11.2020"/>
    <s v="14.11.2020"/>
    <m/>
    <m/>
    <m/>
    <s v="Non livré"/>
    <s v="A"/>
    <s v="UKA"/>
    <n v="10"/>
    <m/>
    <m/>
    <s v="13.05.2019"/>
    <s v="LKESLER"/>
    <m/>
    <n v="0"/>
    <s v="PF"/>
    <s v="14/11/2020"/>
    <s v="oui"/>
    <s v="client"/>
    <n v="2100"/>
    <s v="non"/>
    <x v="26"/>
    <s v="2020-46"/>
    <s v="2020-46"/>
    <x v="0"/>
    <s v="UkadPF003"/>
    <m/>
  </r>
  <r>
    <n v="11002619"/>
    <s v="SPTE"/>
    <x v="10"/>
    <s v="470458/426841AVT05"/>
    <n v="110"/>
    <n v="1"/>
    <s v="PF05B000200"/>
    <s v="Rond Ø200 Béta FdB"/>
    <n v="2100"/>
    <s v="KG"/>
    <n v="31"/>
    <s v="     65.100,00"/>
    <s v="USD"/>
    <s v="02.12.2020"/>
    <s v="06.12.2020"/>
    <m/>
    <m/>
    <m/>
    <s v="Non livré"/>
    <s v="A"/>
    <s v="UKA"/>
    <n v="10"/>
    <m/>
    <m/>
    <s v="13.05.2019"/>
    <s v="LKESLER"/>
    <m/>
    <n v="0"/>
    <s v="PF"/>
    <s v="06/12/2020"/>
    <s v="oui"/>
    <s v="client"/>
    <n v="2100"/>
    <s v="non"/>
    <x v="24"/>
    <s v="2020-50"/>
    <s v="2020-50"/>
    <x v="0"/>
    <s v="UkadPF003"/>
    <m/>
  </r>
  <r>
    <n v="11002621"/>
    <s v="SPTE"/>
    <x v="11"/>
    <s v="4500153354AVT1"/>
    <n v="20"/>
    <n v="1"/>
    <s v="PF05S000300"/>
    <s v="Rond Ø109 Sans ZM - SETFORGE"/>
    <n v="400"/>
    <s v="KG"/>
    <n v="38.700000000000003"/>
    <s v="     15.480,00"/>
    <s v="EUR"/>
    <s v="06.03.2020"/>
    <s v="06.03.2020"/>
    <m/>
    <m/>
    <m/>
    <s v="Partiellement livré"/>
    <s v="A"/>
    <s v="UKA"/>
    <n v="10"/>
    <m/>
    <m/>
    <s v="15.05.2019"/>
    <s v="LKESLER"/>
    <s v="06.03.2020"/>
    <n v="256"/>
    <s v="PF"/>
    <s v="06/03/2020"/>
    <s v="oui"/>
    <s v="client"/>
    <n v="400"/>
    <s v="oui"/>
    <x v="13"/>
    <s v="2020-10"/>
    <s v="retard"/>
    <x v="1"/>
    <s v="UKADPF014"/>
    <m/>
  </r>
  <r>
    <n v="11002621"/>
    <s v="SPTE"/>
    <x v="11"/>
    <s v="4500153354AVT1"/>
    <n v="30"/>
    <n v="1"/>
    <s v="PF05S000300"/>
    <s v="Rond Ø109 Sans ZM - SETFORGE"/>
    <n v="1500"/>
    <s v="KG"/>
    <n v="38.700000000000003"/>
    <s v="     58.050,00"/>
    <s v="EUR"/>
    <s v="04.05.2020"/>
    <s v="04.05.2020"/>
    <m/>
    <m/>
    <m/>
    <s v="Non livré"/>
    <s v="A"/>
    <s v="UKA"/>
    <n v="10"/>
    <m/>
    <m/>
    <s v="15.05.2019"/>
    <s v="LKESLER"/>
    <m/>
    <n v="0"/>
    <s v="PF"/>
    <s v="04/05/2020"/>
    <s v="oui"/>
    <s v="client"/>
    <n v="1500"/>
    <s v="oui"/>
    <x v="14"/>
    <s v="2020-19"/>
    <s v="2020-19"/>
    <x v="1"/>
    <s v="UKADPF014"/>
    <m/>
  </r>
  <r>
    <n v="11002622"/>
    <s v="SPTE"/>
    <x v="9"/>
    <s v="806r.3AVT20.12.2019"/>
    <n v="10"/>
    <n v="1"/>
    <s v="PF05S000160"/>
    <s v="Rond Ø330 pour FORGITAL (I) x 652 Kg"/>
    <n v="11772"/>
    <s v="KG"/>
    <n v="24.3"/>
    <s v="    286.059,60"/>
    <s v="USD"/>
    <s v="27.04.2020"/>
    <s v="27.04.2020"/>
    <m/>
    <m/>
    <m/>
    <s v="Non livré"/>
    <s v="A"/>
    <s v="UKA"/>
    <n v="10"/>
    <m/>
    <m/>
    <s v="17.05.2019"/>
    <s v="SBALLESTEROS"/>
    <m/>
    <n v="0"/>
    <s v="PF"/>
    <s v="27/04/2020"/>
    <s v="oui"/>
    <s v="client"/>
    <n v="11772"/>
    <s v="oui"/>
    <x v="7"/>
    <s v="2020-18"/>
    <s v="retard"/>
    <x v="1"/>
    <s v="UkadPF005"/>
    <m/>
  </r>
  <r>
    <n v="11002622"/>
    <s v="SPTE"/>
    <x v="9"/>
    <s v="806r.3AVT20.12.2019"/>
    <n v="20"/>
    <n v="1"/>
    <s v="PF05S000160"/>
    <s v="Rond Ø330 pour FORGITAL (I) x 652 Kg"/>
    <n v="11772"/>
    <s v="KG"/>
    <n v="24.3"/>
    <s v="    286.059,60"/>
    <s v="USD"/>
    <s v="25.05.2020"/>
    <s v="25.05.2020"/>
    <m/>
    <m/>
    <m/>
    <s v="Non livré"/>
    <s v="A"/>
    <s v="UKA"/>
    <n v="10"/>
    <m/>
    <m/>
    <s v="17.05.2019"/>
    <s v="SBALLESTEROS"/>
    <m/>
    <n v="0"/>
    <s v="PF"/>
    <s v="25/05/2020"/>
    <s v="oui"/>
    <s v="client"/>
    <n v="11772"/>
    <s v="oui"/>
    <x v="14"/>
    <s v="2020-22"/>
    <s v="2020-22"/>
    <x v="1"/>
    <s v="UkadPF005"/>
    <m/>
  </r>
  <r>
    <n v="11002622"/>
    <s v="SPTE"/>
    <x v="9"/>
    <s v="806r.3AVT20.12.2019"/>
    <n v="30"/>
    <n v="1"/>
    <s v="PF05S000160"/>
    <s v="Rond Ø330 pour FORGITAL (I) x 652 Kg"/>
    <n v="11772"/>
    <s v="KG"/>
    <n v="24.3"/>
    <s v="    286.059,60"/>
    <s v="USD"/>
    <s v="08.06.2020"/>
    <s v="08.06.2020"/>
    <m/>
    <m/>
    <m/>
    <s v="Non livré"/>
    <s v="A"/>
    <s v="UKA"/>
    <n v="10"/>
    <m/>
    <m/>
    <s v="17.05.2019"/>
    <s v="SBALLESTEROS"/>
    <m/>
    <n v="0"/>
    <s v="PF"/>
    <s v="08/06/2020"/>
    <s v="oui"/>
    <s v="client"/>
    <n v="11772"/>
    <s v="oui"/>
    <x v="10"/>
    <s v="2020-24"/>
    <s v="2020-24"/>
    <x v="1"/>
    <s v="UkadPF005"/>
    <m/>
  </r>
  <r>
    <n v="11002622"/>
    <s v="SPTE"/>
    <x v="9"/>
    <s v="806r.3AVT20.12.2019"/>
    <n v="40"/>
    <n v="1"/>
    <s v="PF05S000160"/>
    <s v="Rond Ø330 pour FORGITAL (I) x 652 Kg"/>
    <n v="11772"/>
    <s v="KG"/>
    <n v="24.3"/>
    <s v="    286.059,60"/>
    <s v="USD"/>
    <s v="22.06.2020"/>
    <s v="22.06.2020"/>
    <m/>
    <m/>
    <m/>
    <s v="Non livré"/>
    <s v="A"/>
    <s v="UKA"/>
    <n v="10"/>
    <m/>
    <m/>
    <s v="17.05.2019"/>
    <s v="SBALLESTEROS"/>
    <m/>
    <n v="0"/>
    <s v="PF"/>
    <s v="22/06/2020"/>
    <s v="oui"/>
    <s v="client"/>
    <n v="11772"/>
    <s v="oui"/>
    <x v="10"/>
    <s v="2020-26"/>
    <s v="2020-26"/>
    <x v="1"/>
    <s v="UkadPF005"/>
    <m/>
  </r>
  <r>
    <n v="11002622"/>
    <s v="SPTE"/>
    <x v="9"/>
    <s v="806r.3AVT20.12.2019"/>
    <n v="50"/>
    <n v="1"/>
    <s v="PF05S000160"/>
    <s v="Rond Ø330 pour FORGITAL (I) x 652 Kg"/>
    <n v="11772"/>
    <s v="KG"/>
    <n v="24.3"/>
    <s v="    286.059,60"/>
    <s v="USD"/>
    <s v="06.07.2020"/>
    <s v="06.07.2020"/>
    <m/>
    <m/>
    <m/>
    <s v="Non livré"/>
    <s v="A"/>
    <s v="UKA"/>
    <n v="10"/>
    <m/>
    <m/>
    <s v="17.05.2019"/>
    <s v="SBALLESTEROS"/>
    <m/>
    <n v="0"/>
    <s v="PF"/>
    <s v="06/07/2020"/>
    <s v="oui"/>
    <s v="client"/>
    <n v="11772"/>
    <s v="oui"/>
    <x v="8"/>
    <s v="2020-28"/>
    <s v="2020-28"/>
    <x v="1"/>
    <s v="UkadPF005"/>
    <m/>
  </r>
  <r>
    <n v="11002625"/>
    <s v="SPTE"/>
    <x v="2"/>
    <n v="4500482782"/>
    <n v="10"/>
    <n v="1"/>
    <s v="PF05S000520"/>
    <s v="Rond Ø120 OTTO FUCHS Multiple 1775 mm"/>
    <n v="15280"/>
    <s v="KG"/>
    <n v="33.799999999999997"/>
    <s v="    516.464,00"/>
    <s v="EUR"/>
    <s v="27.12.2019"/>
    <s v="27.12.2019"/>
    <m/>
    <m/>
    <m/>
    <s v="Partiellement livré"/>
    <s v="A"/>
    <s v="UKA"/>
    <n v="10"/>
    <m/>
    <m/>
    <s v="21.05.2019"/>
    <s v="SBALLESTEROS"/>
    <m/>
    <s v="    4.326"/>
    <s v="PF"/>
    <s v="27/12/2019"/>
    <s v="oui"/>
    <s v="client"/>
    <n v="15280"/>
    <s v="oui"/>
    <x v="27"/>
    <s v="2019-52"/>
    <s v="retard"/>
    <x v="1"/>
    <s v="UkadPF001"/>
    <m/>
  </r>
  <r>
    <n v="11002632"/>
    <s v="SPTE"/>
    <x v="12"/>
    <s v="19/A3/038690"/>
    <n v="10"/>
    <n v="1"/>
    <s v="PF05S000402"/>
    <s v="Plats 220 x 50 TRANSPART"/>
    <n v="50"/>
    <s v="PCE"/>
    <n v="428"/>
    <s v="     21.400,00"/>
    <s v="EUR"/>
    <s v="20.10.2020"/>
    <s v="20.10.2020"/>
    <m/>
    <m/>
    <m/>
    <s v="Non livré"/>
    <s v="A"/>
    <s v="UKA"/>
    <n v="10"/>
    <m/>
    <m/>
    <s v="27.05.2019"/>
    <s v="SBALLESTEROS"/>
    <m/>
    <n v="0"/>
    <s v="PF"/>
    <s v="20/10/2020"/>
    <s v="oui"/>
    <s v="client"/>
    <n v="50"/>
    <s v="non"/>
    <x v="25"/>
    <s v="2020-43"/>
    <s v="2020-43"/>
    <x v="1"/>
    <s v="UKADPF014"/>
    <m/>
  </r>
  <r>
    <n v="11002636"/>
    <s v="SPTE"/>
    <x v="8"/>
    <s v="P-110109AVT21082019"/>
    <n v="60"/>
    <n v="1"/>
    <s v="PF05S000103"/>
    <s v="Rond Ø125  METTIS"/>
    <n v="690"/>
    <s v="KG"/>
    <n v="37.1"/>
    <s v="     25.599,00"/>
    <s v="USD"/>
    <s v="02.03.2020"/>
    <s v="03.02.2020"/>
    <m/>
    <m/>
    <m/>
    <s v="Non livré"/>
    <s v="A"/>
    <s v="UKA"/>
    <n v="10"/>
    <m/>
    <m/>
    <s v="07.06.2019"/>
    <s v="SBALLESTEROS"/>
    <m/>
    <n v="0"/>
    <s v="PF"/>
    <s v="03/02/2020"/>
    <s v="oui"/>
    <s v="client"/>
    <n v="690"/>
    <s v="oui"/>
    <x v="11"/>
    <s v="2020-06"/>
    <s v="retard"/>
    <x v="0"/>
    <s v="UkadPF001"/>
    <m/>
  </r>
  <r>
    <n v="11002636"/>
    <s v="SPTE"/>
    <x v="8"/>
    <s v="P-110109AVT21082019"/>
    <n v="70"/>
    <n v="1"/>
    <s v="PF05S000103"/>
    <s v="Rond Ø125  METTIS"/>
    <n v="690"/>
    <s v="KG"/>
    <n v="37.1"/>
    <s v="     25.599,00"/>
    <s v="USD"/>
    <s v="30.03.2020"/>
    <s v="30.03.2020"/>
    <m/>
    <m/>
    <m/>
    <s v="Non livré"/>
    <s v="A"/>
    <s v="UKA"/>
    <n v="10"/>
    <m/>
    <m/>
    <s v="07.06.2019"/>
    <s v="SBALLESTEROS"/>
    <m/>
    <n v="0"/>
    <s v="PF"/>
    <s v="30/03/2020"/>
    <s v="oui"/>
    <s v="client"/>
    <n v="690"/>
    <s v="oui"/>
    <x v="13"/>
    <s v="2020-14"/>
    <s v="retard"/>
    <x v="0"/>
    <s v="UkadPF001"/>
    <m/>
  </r>
  <r>
    <n v="11002636"/>
    <s v="SPTE"/>
    <x v="8"/>
    <s v="P-110109AVT21082019"/>
    <n v="80"/>
    <n v="1"/>
    <s v="PF05S000103"/>
    <s v="Rond Ø125  METTIS"/>
    <n v="690"/>
    <s v="KG"/>
    <n v="37.1"/>
    <s v="     25.599,00"/>
    <s v="USD"/>
    <s v="29.05.2020"/>
    <s v="29.05.2020"/>
    <m/>
    <m/>
    <m/>
    <s v="Non livré"/>
    <s v="A"/>
    <s v="UKA"/>
    <n v="10"/>
    <m/>
    <m/>
    <s v="07.06.2019"/>
    <s v="SBALLESTEROS"/>
    <m/>
    <n v="0"/>
    <s v="PF"/>
    <s v="29/05/2020"/>
    <s v="oui"/>
    <s v="client"/>
    <n v="690"/>
    <s v="oui"/>
    <x v="14"/>
    <s v="2020-22"/>
    <s v="2020-22"/>
    <x v="0"/>
    <s v="UkadPF001"/>
    <m/>
  </r>
  <r>
    <n v="11002636"/>
    <s v="SPTE"/>
    <x v="8"/>
    <s v="P-110109AVT21082019"/>
    <n v="90"/>
    <n v="1"/>
    <s v="PF05S000103"/>
    <s v="Rond Ø125  METTIS"/>
    <n v="690"/>
    <s v="KG"/>
    <n v="37.1"/>
    <s v="     25.599,00"/>
    <s v="USD"/>
    <s v="03.08.2020"/>
    <s v="03.08.2020"/>
    <m/>
    <m/>
    <m/>
    <s v="Non livré"/>
    <s v="A"/>
    <s v="UKA"/>
    <n v="10"/>
    <m/>
    <m/>
    <s v="07.06.2019"/>
    <s v="SBALLESTEROS"/>
    <m/>
    <n v="0"/>
    <s v="PF"/>
    <s v="03/08/2020"/>
    <s v="oui"/>
    <s v="client"/>
    <n v="690"/>
    <s v="non"/>
    <x v="23"/>
    <s v="2020-32"/>
    <s v="2020-32"/>
    <x v="0"/>
    <s v="UkadPF001"/>
    <m/>
  </r>
  <r>
    <n v="11002636"/>
    <s v="SPTE"/>
    <x v="8"/>
    <s v="P-110109AVT21082019"/>
    <n v="100"/>
    <n v="1"/>
    <s v="PF05S000103"/>
    <s v="Rond Ø125  METTIS"/>
    <n v="690"/>
    <s v="KG"/>
    <n v="37.1"/>
    <s v="     25.599,00"/>
    <s v="USD"/>
    <s v="28.09.2020"/>
    <s v="28.09.2020"/>
    <m/>
    <m/>
    <m/>
    <s v="Non livré"/>
    <s v="A"/>
    <s v="UKA"/>
    <n v="10"/>
    <m/>
    <m/>
    <s v="07.06.2019"/>
    <s v="SBALLESTEROS"/>
    <m/>
    <n v="0"/>
    <s v="PF"/>
    <s v="28/09/2020"/>
    <s v="oui"/>
    <s v="client"/>
    <n v="690"/>
    <s v="non"/>
    <x v="9"/>
    <s v="2020-40"/>
    <s v="2020-40"/>
    <x v="0"/>
    <s v="UkadPF001"/>
    <m/>
  </r>
  <r>
    <n v="11002637"/>
    <s v="SPTE"/>
    <x v="7"/>
    <s v="20594401AVT14102019"/>
    <n v="10"/>
    <n v="1"/>
    <s v="PF05B000103"/>
    <s v="Rond Ø300B BOHLER - Longueur Courante"/>
    <n v="2400"/>
    <s v="KG"/>
    <n v="30.5"/>
    <s v="     73.200,00"/>
    <s v="USD"/>
    <s v="07.09.2020"/>
    <s v="07.09.2020"/>
    <m/>
    <m/>
    <m/>
    <s v="Non livré"/>
    <s v="A"/>
    <s v="UKA"/>
    <n v="10"/>
    <m/>
    <m/>
    <s v="12.06.2019"/>
    <s v="SBALLESTEROS"/>
    <m/>
    <n v="0"/>
    <s v="PF"/>
    <s v="07/09/2020"/>
    <s v="oui"/>
    <s v="client"/>
    <n v="2400"/>
    <s v="non"/>
    <x v="9"/>
    <s v="2020-37"/>
    <s v="2020-37"/>
    <x v="0"/>
    <s v="UkadPF004"/>
    <m/>
  </r>
  <r>
    <n v="11002640"/>
    <s v="SPTE"/>
    <x v="6"/>
    <s v="ASAPO/19-20/0153"/>
    <n v="20"/>
    <n v="2"/>
    <s v="PF05A100102"/>
    <s v="Rond Ø152.4 AEQUS"/>
    <n v="70"/>
    <s v="PCE"/>
    <n v="484.35"/>
    <s v="     33.904,50"/>
    <s v="EUR"/>
    <s v="02.03.2020"/>
    <s v="02.03.2020"/>
    <m/>
    <m/>
    <m/>
    <s v="Partiellement livré"/>
    <s v="A"/>
    <s v="UKA"/>
    <n v="10"/>
    <m/>
    <m/>
    <s v="13.04.2019"/>
    <s v="MBINALIAKARB"/>
    <s v="04.12.2019"/>
    <n v="495"/>
    <s v="PF"/>
    <s v="02/03/2020"/>
    <s v="oui"/>
    <s v="client"/>
    <n v="40"/>
    <s v="oui"/>
    <x v="13"/>
    <s v="2020-10"/>
    <s v="retard"/>
    <x v="1"/>
    <s v="UKADPF014"/>
    <m/>
  </r>
  <r>
    <n v="11002640"/>
    <s v="SPTE"/>
    <x v="6"/>
    <s v="ASAPO/19-20/0153"/>
    <n v="70"/>
    <n v="1"/>
    <s v="PF05A100102"/>
    <s v="Rond Ø152.4 AEQUS"/>
    <n v="70"/>
    <s v="PCE"/>
    <n v="484.35"/>
    <s v="     33.904,50"/>
    <s v="EUR"/>
    <s v="05.03.2020"/>
    <s v="05.03.2020"/>
    <m/>
    <m/>
    <m/>
    <s v="Non livré"/>
    <s v="A"/>
    <s v="UKA"/>
    <n v="10"/>
    <m/>
    <m/>
    <s v="13.04.2019"/>
    <s v="MBINALIAKARB"/>
    <m/>
    <n v="0"/>
    <s v="PF"/>
    <s v="05/03/2020"/>
    <s v="oui"/>
    <s v="client"/>
    <n v="70"/>
    <s v="oui"/>
    <x v="13"/>
    <s v="2020-10"/>
    <s v="retard"/>
    <x v="1"/>
    <s v="UKADPF014"/>
    <m/>
  </r>
  <r>
    <n v="11002640"/>
    <s v="SPTE"/>
    <x v="6"/>
    <s v="ASAPO/19-20/0153"/>
    <n v="80"/>
    <n v="1"/>
    <s v="PF05A100102"/>
    <s v="Rond Ø152.4 AEQUS"/>
    <n v="70"/>
    <s v="PCE"/>
    <n v="484.35"/>
    <s v="     33.904,50"/>
    <s v="EUR"/>
    <s v="03.04.2020"/>
    <s v="05.04.2020"/>
    <m/>
    <m/>
    <m/>
    <s v="Non livré"/>
    <s v="A"/>
    <s v="UKA"/>
    <n v="10"/>
    <m/>
    <m/>
    <s v="13.04.2019"/>
    <s v="MBINALIAKARB"/>
    <m/>
    <n v="0"/>
    <s v="PF"/>
    <s v="05/04/2020"/>
    <s v="oui"/>
    <s v="client"/>
    <n v="70"/>
    <s v="oui"/>
    <x v="7"/>
    <s v="2020-15"/>
    <s v="retard"/>
    <x v="1"/>
    <s v="UKADPF014"/>
    <m/>
  </r>
  <r>
    <n v="11002647"/>
    <s v="SPTE"/>
    <x v="10"/>
    <s v="471106/415936AVT03"/>
    <n v="40"/>
    <n v="1"/>
    <s v="PF05S000071"/>
    <s v="Rond Ø250 pour FdB"/>
    <n v="2000"/>
    <s v="KG"/>
    <n v="30.5"/>
    <s v="     61.000,00"/>
    <s v="USD"/>
    <s v="23.04.2020"/>
    <s v="27.04.2020"/>
    <m/>
    <m/>
    <m/>
    <s v="Partiellement livré"/>
    <s v="A"/>
    <s v="UKA"/>
    <n v="10"/>
    <m/>
    <m/>
    <s v="25.06.2019"/>
    <s v="LKESLER"/>
    <s v="09.03.2020"/>
    <n v="856"/>
    <s v="PF"/>
    <s v="27/04/2020"/>
    <s v="oui"/>
    <s v="client"/>
    <n v="2000"/>
    <s v="oui"/>
    <x v="7"/>
    <s v="2020-18"/>
    <s v="retard"/>
    <x v="0"/>
    <s v="UkadPF004"/>
    <m/>
  </r>
  <r>
    <n v="11002647"/>
    <s v="SPTE"/>
    <x v="10"/>
    <s v="471106/415936AVT03"/>
    <n v="50"/>
    <n v="1"/>
    <s v="PF05S000071"/>
    <s v="Rond Ø250 pour FdB"/>
    <n v="4400"/>
    <s v="KG"/>
    <n v="30.5"/>
    <s v="    134.200,00"/>
    <s v="USD"/>
    <s v="29.04.2020"/>
    <s v="04.05.2020"/>
    <m/>
    <m/>
    <m/>
    <s v="Non livré"/>
    <s v="A"/>
    <s v="UKA"/>
    <n v="10"/>
    <m/>
    <m/>
    <s v="25.06.2019"/>
    <s v="LKESLER"/>
    <m/>
    <n v="0"/>
    <s v="PF"/>
    <s v="04/05/2020"/>
    <s v="oui"/>
    <s v="client"/>
    <n v="4400"/>
    <s v="oui"/>
    <x v="14"/>
    <s v="2020-19"/>
    <s v="2020-19"/>
    <x v="0"/>
    <s v="UkadPF004"/>
    <m/>
  </r>
  <r>
    <n v="11002647"/>
    <s v="SPTE"/>
    <x v="10"/>
    <s v="471106/415936AVT03"/>
    <n v="60"/>
    <n v="1"/>
    <s v="PF05S000071"/>
    <s v="Rond Ø250 pour FdB"/>
    <n v="4400"/>
    <s v="KG"/>
    <n v="30.5"/>
    <s v="    134.200,00"/>
    <s v="USD"/>
    <s v="12.05.2020"/>
    <s v="14.05.2020"/>
    <m/>
    <m/>
    <m/>
    <s v="Non livré"/>
    <s v="A"/>
    <s v="UKA"/>
    <n v="10"/>
    <m/>
    <m/>
    <s v="25.06.2019"/>
    <s v="LKESLER"/>
    <m/>
    <n v="0"/>
    <s v="PF"/>
    <s v="14/05/2020"/>
    <s v="oui"/>
    <s v="client"/>
    <n v="4400"/>
    <s v="oui"/>
    <x v="14"/>
    <s v="2020-20"/>
    <s v="2020-20"/>
    <x v="0"/>
    <s v="UkadPF004"/>
    <m/>
  </r>
  <r>
    <n v="11002647"/>
    <s v="SPTE"/>
    <x v="10"/>
    <s v="471106/415936AVT03"/>
    <n v="70"/>
    <n v="1"/>
    <s v="PF05S000071"/>
    <s v="Rond Ø250 pour FdB"/>
    <n v="5700"/>
    <s v="KG"/>
    <n v="30.5"/>
    <s v="    173.850,00"/>
    <s v="USD"/>
    <s v="25.06.2020"/>
    <s v="29.06.2020"/>
    <m/>
    <m/>
    <m/>
    <s v="Non livré"/>
    <s v="A"/>
    <s v="UKA"/>
    <n v="10"/>
    <m/>
    <m/>
    <s v="25.06.2019"/>
    <s v="LKESLER"/>
    <m/>
    <n v="0"/>
    <s v="PF"/>
    <s v="29/06/2020"/>
    <s v="oui"/>
    <s v="client"/>
    <n v="5700"/>
    <s v="oui"/>
    <x v="10"/>
    <s v="2020-27"/>
    <s v="2020-27"/>
    <x v="0"/>
    <s v="UkadPF004"/>
    <m/>
  </r>
  <r>
    <n v="11002647"/>
    <s v="SPTE"/>
    <x v="10"/>
    <s v="471106/415936AVT03"/>
    <n v="80"/>
    <n v="1"/>
    <s v="PF05S000071"/>
    <s v="Rond Ø250 pour FdB"/>
    <n v="5690"/>
    <s v="KG"/>
    <n v="30.5"/>
    <s v="    173.545,00"/>
    <s v="USD"/>
    <s v="14.09.2020"/>
    <s v="16.09.2020"/>
    <m/>
    <m/>
    <m/>
    <s v="Non livré"/>
    <s v="A"/>
    <s v="UKA"/>
    <n v="10"/>
    <m/>
    <m/>
    <s v="25.06.2019"/>
    <s v="LKESLER"/>
    <m/>
    <n v="0"/>
    <s v="PF"/>
    <s v="16/09/2020"/>
    <s v="oui"/>
    <s v="client"/>
    <n v="5690"/>
    <s v="non"/>
    <x v="9"/>
    <s v="2020-38"/>
    <s v="2020-38"/>
    <x v="0"/>
    <s v="UkadPF004"/>
    <m/>
  </r>
  <r>
    <n v="11002647"/>
    <s v="SPTE"/>
    <x v="10"/>
    <s v="471106/415936AVT03"/>
    <n v="90"/>
    <n v="1"/>
    <s v="PF05S000071"/>
    <s v="Rond Ø250 pour FdB"/>
    <n v="4400"/>
    <s v="KG"/>
    <n v="30.5"/>
    <s v="    134.200,00"/>
    <s v="USD"/>
    <s v="09.11.2020"/>
    <s v="12.11.2020"/>
    <m/>
    <m/>
    <m/>
    <s v="Non livré"/>
    <s v="A"/>
    <s v="UKA"/>
    <n v="10"/>
    <m/>
    <m/>
    <s v="25.06.2019"/>
    <s v="LKESLER"/>
    <m/>
    <n v="0"/>
    <s v="PF"/>
    <s v="12/11/2020"/>
    <s v="oui"/>
    <s v="client"/>
    <n v="4400"/>
    <s v="non"/>
    <x v="26"/>
    <s v="2020-46"/>
    <s v="2020-46"/>
    <x v="0"/>
    <s v="UkadPF004"/>
    <m/>
  </r>
  <r>
    <n v="11002651"/>
    <s v="SPTE"/>
    <x v="0"/>
    <s v="PA25870AVT090320"/>
    <n v="10"/>
    <n v="1"/>
    <s v="PF05S000004"/>
    <s v="Rond Ø220 pour Pamiers"/>
    <n v="5500"/>
    <s v="KG"/>
    <n v="31"/>
    <s v="    170.500,00"/>
    <s v="USD"/>
    <s v="24.09.2020"/>
    <s v="24.09.2020"/>
    <m/>
    <m/>
    <m/>
    <s v="Non livré"/>
    <s v="A"/>
    <s v="UKA"/>
    <n v="10"/>
    <n v="10"/>
    <n v="1"/>
    <s v="26.06.2019"/>
    <s v="LKESLER"/>
    <m/>
    <n v="0"/>
    <s v="PF"/>
    <s v="24/09/2020"/>
    <s v="oui"/>
    <s v="client"/>
    <n v="5500"/>
    <s v="non"/>
    <x v="9"/>
    <s v="2020-39"/>
    <s v="2020-39"/>
    <x v="0"/>
    <s v="UkadPF003"/>
    <m/>
  </r>
  <r>
    <n v="11002666"/>
    <s v="SPTE"/>
    <x v="0"/>
    <s v="PA26018AVT110320"/>
    <n v="10"/>
    <n v="1"/>
    <s v="PF05S000002"/>
    <s v="Rond Ø280 pour Pamiers"/>
    <n v="3740"/>
    <s v="KG"/>
    <n v="30.5"/>
    <s v="    114.070,00"/>
    <s v="USD"/>
    <s v="13.11.2020"/>
    <s v="13.11.2020"/>
    <m/>
    <m/>
    <m/>
    <s v="Non livré"/>
    <s v="A"/>
    <s v="UKA"/>
    <n v="10"/>
    <n v="10"/>
    <n v="1"/>
    <s v="27.06.2019"/>
    <s v="LKESLER"/>
    <m/>
    <n v="0"/>
    <s v="PF"/>
    <s v="13/11/2020"/>
    <s v="oui"/>
    <s v="client"/>
    <n v="3740"/>
    <s v="non"/>
    <x v="26"/>
    <s v="2020-46"/>
    <s v="2020-46"/>
    <x v="0"/>
    <s v="UkadPF004"/>
    <m/>
  </r>
  <r>
    <n v="11002709"/>
    <s v="SPTE"/>
    <x v="2"/>
    <s v="4500488975AVT0411201"/>
    <n v="20"/>
    <n v="1"/>
    <s v="PF05A100201"/>
    <s v="Rond Ø145 OTTO FUCHS x 9,73Kg"/>
    <n v="1265"/>
    <s v="KG"/>
    <n v="27.25"/>
    <s v="     34.471,25"/>
    <s v="EUR"/>
    <s v="24.02.2020"/>
    <s v="24.02.2020"/>
    <m/>
    <m/>
    <m/>
    <s v="Non livré"/>
    <s v="A"/>
    <s v="UKA"/>
    <n v="10"/>
    <m/>
    <m/>
    <s v="05.07.2019"/>
    <s v="SBALLESTEROS"/>
    <m/>
    <n v="0"/>
    <s v="PF"/>
    <s v="24/02/2020"/>
    <s v="oui"/>
    <s v="client"/>
    <n v="1265"/>
    <s v="oui"/>
    <x v="11"/>
    <s v="2020-09"/>
    <s v="retard"/>
    <x v="1"/>
    <s v="UKADPF014"/>
    <m/>
  </r>
  <r>
    <n v="11002709"/>
    <s v="SPTE"/>
    <x v="2"/>
    <s v="4500488975AVT0411201"/>
    <n v="30"/>
    <n v="1"/>
    <s v="PF05A100201"/>
    <s v="Rond Ø145 OTTO FUCHS x 9,73Kg"/>
    <n v="1265"/>
    <s v="KG"/>
    <n v="27.25"/>
    <s v="     34.471,25"/>
    <s v="EUR"/>
    <s v="30.03.2020"/>
    <s v="30.03.2020"/>
    <m/>
    <m/>
    <m/>
    <s v="Non livré"/>
    <s v="A"/>
    <s v="UKA"/>
    <n v="10"/>
    <m/>
    <m/>
    <s v="05.07.2019"/>
    <s v="SBALLESTEROS"/>
    <m/>
    <n v="0"/>
    <s v="PF"/>
    <s v="30/03/2020"/>
    <s v="oui"/>
    <s v="client"/>
    <n v="1265"/>
    <s v="oui"/>
    <x v="13"/>
    <s v="2020-14"/>
    <s v="retard"/>
    <x v="1"/>
    <s v="UKADPF014"/>
    <m/>
  </r>
  <r>
    <n v="11002713"/>
    <s v="SPTE"/>
    <x v="0"/>
    <s v="PA26156AVT110320"/>
    <n v="10"/>
    <n v="1"/>
    <s v="PF05S000601"/>
    <s v="Rond Ø330 pour Pamiers - Nouvelle Chimie"/>
    <n v="3032"/>
    <s v="KG"/>
    <n v="32"/>
    <s v="     97.024,00"/>
    <s v="USD"/>
    <s v="14.05.2020"/>
    <s v="14.05.2020"/>
    <m/>
    <m/>
    <m/>
    <s v="Non livré"/>
    <s v="A"/>
    <s v="UKA"/>
    <n v="10"/>
    <n v="10"/>
    <n v="1"/>
    <s v="11.07.2019"/>
    <s v="LKESLER"/>
    <m/>
    <n v="0"/>
    <s v="PF"/>
    <s v="14/05/2020"/>
    <s v="oui"/>
    <s v="client"/>
    <n v="3032"/>
    <s v="oui"/>
    <x v="14"/>
    <s v="2020-20"/>
    <s v="2020-20"/>
    <x v="1"/>
    <s v="UkadPF005"/>
    <m/>
  </r>
  <r>
    <n v="11002717"/>
    <s v="SPTE"/>
    <x v="13"/>
    <s v="OF1-19-0082"/>
    <n v="20"/>
    <n v="1"/>
    <s v="LI05A100001"/>
    <s v="Lingot TA6V Structure - ECOTITANIUM"/>
    <n v="18000"/>
    <s v="KG"/>
    <n v="13.5"/>
    <s v="    243.000,00"/>
    <s v="EUR"/>
    <s v="01.08.2019"/>
    <s v="01.08.2019"/>
    <m/>
    <m/>
    <m/>
    <s v="Partiellement livré"/>
    <s v="A"/>
    <s v="UKA"/>
    <n v="10"/>
    <m/>
    <m/>
    <s v="16.07.2019"/>
    <s v="XDELARBRE"/>
    <s v="01.08.2019"/>
    <s v="   17.940"/>
    <s v="LI"/>
    <s v="01/08/2019"/>
    <s v="oui"/>
    <s v="client"/>
    <n v="60"/>
    <s v="oui"/>
    <x v="20"/>
    <s v="2019-31"/>
    <s v="retard"/>
    <x v="1"/>
    <n v="0"/>
    <m/>
  </r>
  <r>
    <n v="11002720"/>
    <s v="SPTE"/>
    <x v="10"/>
    <n v="476630"/>
    <n v="10"/>
    <n v="1"/>
    <s v="PF05S000250"/>
    <s v="Rond Ø160 pour LISI FDB - SAFRAN"/>
    <n v="430"/>
    <s v="KG"/>
    <n v="28.3"/>
    <s v="     12.169,00"/>
    <s v="USD"/>
    <s v="08.11.2019"/>
    <s v="13.11.2019"/>
    <m/>
    <m/>
    <m/>
    <s v="Non livré"/>
    <s v="A"/>
    <s v="UKA"/>
    <n v="10"/>
    <m/>
    <m/>
    <s v="22.07.2019"/>
    <s v="LKESLER"/>
    <m/>
    <n v="0"/>
    <s v="PF"/>
    <s v="13/11/2019"/>
    <s v="oui"/>
    <s v="client"/>
    <n v="430"/>
    <s v="oui"/>
    <x v="28"/>
    <s v="2019-46"/>
    <s v="retard"/>
    <x v="1"/>
    <s v="UkadPF001"/>
    <m/>
  </r>
  <r>
    <n v="11002723"/>
    <s v="SPTE"/>
    <x v="2"/>
    <n v="4500489607"/>
    <n v="10"/>
    <n v="1"/>
    <s v="PF05S000520"/>
    <s v="Rond Ø120 OTTO FUCHS Multiple 1775 mm"/>
    <n v="1778"/>
    <s v="KG"/>
    <n v="35"/>
    <s v="     62.230,00"/>
    <s v="EUR"/>
    <s v="03.01.2020"/>
    <s v="03.01.2020"/>
    <m/>
    <m/>
    <m/>
    <s v="Non livré"/>
    <s v="A"/>
    <s v="UKA"/>
    <n v="10"/>
    <m/>
    <m/>
    <s v="07.08.2019"/>
    <s v="SBALLESTEROS"/>
    <m/>
    <n v="0"/>
    <s v="PF"/>
    <s v="03/01/2020"/>
    <s v="oui"/>
    <s v="client"/>
    <n v="1778"/>
    <s v="oui"/>
    <x v="12"/>
    <s v="2020-01"/>
    <s v="retard"/>
    <x v="1"/>
    <s v="UkadPF001"/>
    <m/>
  </r>
  <r>
    <n v="11002723"/>
    <s v="SPTE"/>
    <x v="2"/>
    <n v="4500489607"/>
    <n v="20"/>
    <n v="1"/>
    <s v="PF05S000520"/>
    <s v="Rond Ø120 OTTO FUCHS Multiple 1775 mm"/>
    <n v="1778"/>
    <s v="KG"/>
    <n v="35"/>
    <s v="     62.230,00"/>
    <s v="EUR"/>
    <s v="29.01.2020"/>
    <s v="29.01.2020"/>
    <m/>
    <m/>
    <m/>
    <s v="Non livré"/>
    <s v="A"/>
    <s v="UKA"/>
    <n v="10"/>
    <m/>
    <m/>
    <s v="07.08.2019"/>
    <s v="SBALLESTEROS"/>
    <m/>
    <n v="0"/>
    <s v="PF"/>
    <s v="29/01/2020"/>
    <s v="oui"/>
    <s v="client"/>
    <n v="1778"/>
    <s v="oui"/>
    <x v="12"/>
    <s v="2020-05"/>
    <s v="retard"/>
    <x v="1"/>
    <s v="UkadPF001"/>
    <m/>
  </r>
  <r>
    <n v="11002723"/>
    <s v="SPTE"/>
    <x v="2"/>
    <n v="4500489607"/>
    <n v="30"/>
    <n v="1"/>
    <s v="PF05S000520"/>
    <s v="Rond Ø120 OTTO FUCHS Multiple 1775 mm"/>
    <n v="3198"/>
    <s v="KG"/>
    <n v="35"/>
    <s v="    111.930,00"/>
    <s v="EUR"/>
    <s v="26.02.2020"/>
    <s v="26.02.2020"/>
    <m/>
    <m/>
    <m/>
    <s v="Non livré"/>
    <s v="A"/>
    <s v="UKA"/>
    <n v="10"/>
    <m/>
    <m/>
    <s v="07.08.2019"/>
    <s v="SBALLESTEROS"/>
    <m/>
    <n v="0"/>
    <s v="PF"/>
    <s v="26/02/2020"/>
    <s v="oui"/>
    <s v="client"/>
    <n v="3198"/>
    <s v="oui"/>
    <x v="11"/>
    <s v="2020-09"/>
    <s v="retard"/>
    <x v="1"/>
    <s v="UkadPF001"/>
    <m/>
  </r>
  <r>
    <n v="11002724"/>
    <s v="SPTE"/>
    <x v="7"/>
    <n v="20597260"/>
    <n v="10"/>
    <n v="1"/>
    <s v="PF05B000101"/>
    <s v="Rond Ø300 - Béta - 238kg-240kg - BOHLER"/>
    <n v="2380"/>
    <s v="KG"/>
    <n v="33.200000000000003"/>
    <s v="     79.016,00"/>
    <s v="USD"/>
    <s v="09.09.2020"/>
    <s v="09.09.2020"/>
    <m/>
    <m/>
    <m/>
    <s v="Non livré"/>
    <s v="A"/>
    <s v="UKA"/>
    <n v="10"/>
    <m/>
    <m/>
    <s v="08.08.2019"/>
    <s v="SBALLESTEROS"/>
    <m/>
    <n v="0"/>
    <s v="PF"/>
    <s v="09/09/2020"/>
    <s v="oui"/>
    <s v="client"/>
    <n v="2380"/>
    <s v="non"/>
    <x v="9"/>
    <s v="2020-37"/>
    <s v="2020-37"/>
    <x v="0"/>
    <s v="UkadPF004"/>
    <m/>
  </r>
  <r>
    <n v="11002725"/>
    <s v="SPTE"/>
    <x v="7"/>
    <n v="20597261"/>
    <n v="10"/>
    <n v="1"/>
    <s v="PF05B000101"/>
    <s v="Rond Ø300 - Béta - 238kg-240kg - BOHLER"/>
    <n v="2856"/>
    <s v="KG"/>
    <n v="33.200000000000003"/>
    <s v="     94.819,20"/>
    <s v="USD"/>
    <s v="04.11.2020"/>
    <s v="04.11.2020"/>
    <m/>
    <m/>
    <m/>
    <s v="Non livré"/>
    <s v="A"/>
    <s v="UKA"/>
    <n v="10"/>
    <m/>
    <m/>
    <s v="08.08.2019"/>
    <s v="SBALLESTEROS"/>
    <m/>
    <n v="0"/>
    <s v="PF"/>
    <s v="04/11/2020"/>
    <s v="oui"/>
    <s v="client"/>
    <n v="2856"/>
    <s v="non"/>
    <x v="26"/>
    <s v="2020-45"/>
    <s v="2020-45"/>
    <x v="0"/>
    <s v="UkadPF004"/>
    <m/>
  </r>
  <r>
    <n v="11002726"/>
    <s v="SPTE"/>
    <x v="7"/>
    <s v="20597307AVT160120"/>
    <n v="10"/>
    <n v="1"/>
    <s v="PF05B000102"/>
    <s v="Rond Ø254 - Béta - BOHLER MULT 208 KG"/>
    <n v="2900"/>
    <s v="KG"/>
    <n v="32.33"/>
    <s v="     93.757,00"/>
    <s v="USD"/>
    <s v="11.12.2020"/>
    <s v="11.12.2020"/>
    <m/>
    <m/>
    <m/>
    <s v="Non livré"/>
    <s v="A"/>
    <s v="UKA"/>
    <n v="10"/>
    <m/>
    <m/>
    <s v="08.08.2019"/>
    <s v="SBALLESTEROS"/>
    <m/>
    <n v="0"/>
    <s v="PF"/>
    <s v="11/12/2020"/>
    <s v="oui"/>
    <s v="client"/>
    <n v="2900"/>
    <s v="non"/>
    <x v="24"/>
    <s v="2020-50"/>
    <s v="2020-50"/>
    <x v="0"/>
    <s v="UkadPF004"/>
    <m/>
  </r>
  <r>
    <n v="11002727"/>
    <s v="SPTE"/>
    <x v="7"/>
    <n v="20597308"/>
    <n v="10"/>
    <n v="1"/>
    <s v="PF05B000102"/>
    <s v="Rond Ø254 - Béta - BOHLER MULT 208 KG"/>
    <n v="2080"/>
    <s v="KG"/>
    <n v="32.33"/>
    <s v="     67.246,40"/>
    <s v="USD"/>
    <s v="04.11.2020"/>
    <s v="04.11.2020"/>
    <m/>
    <m/>
    <m/>
    <s v="Non livré"/>
    <s v="A"/>
    <s v="UKA"/>
    <n v="10"/>
    <m/>
    <m/>
    <s v="08.08.2019"/>
    <s v="SBALLESTEROS"/>
    <m/>
    <n v="0"/>
    <s v="PF"/>
    <s v="04/11/2020"/>
    <s v="oui"/>
    <s v="client"/>
    <n v="2080"/>
    <s v="non"/>
    <x v="26"/>
    <s v="2020-45"/>
    <s v="2020-45"/>
    <x v="0"/>
    <s v="UkadPF004"/>
    <m/>
  </r>
  <r>
    <n v="11002728"/>
    <s v="SPTE"/>
    <x v="7"/>
    <n v="20597309"/>
    <n v="10"/>
    <n v="1"/>
    <s v="PF05S000065"/>
    <s v="Rond Ø127 Bohler"/>
    <n v="4500"/>
    <s v="KG"/>
    <n v="35"/>
    <s v="    157.500,00"/>
    <s v="USD"/>
    <s v="07.10.2020"/>
    <s v="07.10.2020"/>
    <m/>
    <m/>
    <m/>
    <s v="Non livré"/>
    <s v="A"/>
    <s v="UKA"/>
    <n v="10"/>
    <m/>
    <m/>
    <s v="08.08.2019"/>
    <s v="SBALLESTEROS"/>
    <m/>
    <n v="0"/>
    <s v="PF"/>
    <s v="07/10/2020"/>
    <s v="oui"/>
    <s v="client"/>
    <n v="4500"/>
    <s v="non"/>
    <x v="25"/>
    <s v="2020-41"/>
    <s v="2020-41"/>
    <x v="0"/>
    <s v="UkadPF001"/>
    <m/>
  </r>
  <r>
    <n v="11002729"/>
    <s v="SPTE"/>
    <x v="7"/>
    <n v="20597310"/>
    <n v="10"/>
    <n v="1"/>
    <s v="PF05S000065"/>
    <s v="Rond Ø127 Bohler"/>
    <n v="2800"/>
    <s v="KG"/>
    <n v="35"/>
    <s v="     98.000,00"/>
    <s v="USD"/>
    <s v="06.11.2020"/>
    <s v="06.11.2020"/>
    <m/>
    <m/>
    <m/>
    <s v="Non livré"/>
    <s v="A"/>
    <s v="UKA"/>
    <n v="10"/>
    <m/>
    <m/>
    <s v="08.08.2019"/>
    <s v="SBALLESTEROS"/>
    <m/>
    <n v="0"/>
    <s v="PF"/>
    <s v="06/11/2020"/>
    <s v="oui"/>
    <s v="client"/>
    <n v="2800"/>
    <s v="non"/>
    <x v="26"/>
    <s v="2020-45"/>
    <s v="2020-45"/>
    <x v="0"/>
    <s v="UkadPF001"/>
    <m/>
  </r>
  <r>
    <n v="11002730"/>
    <s v="SPTE"/>
    <x v="7"/>
    <n v="20597311"/>
    <n v="10"/>
    <n v="1"/>
    <s v="PF05S000067"/>
    <s v="Rond Ø170 Bohler - SMX"/>
    <n v="4800"/>
    <s v="KG"/>
    <n v="32"/>
    <s v="    153.600,00"/>
    <s v="USD"/>
    <s v="07.10.2020"/>
    <s v="07.10.2020"/>
    <m/>
    <m/>
    <m/>
    <s v="Non livré"/>
    <s v="A"/>
    <s v="UKA"/>
    <n v="10"/>
    <m/>
    <m/>
    <s v="08.08.2019"/>
    <s v="SBALLESTEROS"/>
    <m/>
    <n v="0"/>
    <s v="PF"/>
    <s v="07/10/2020"/>
    <s v="oui"/>
    <s v="client"/>
    <n v="4800"/>
    <s v="non"/>
    <x v="25"/>
    <s v="2020-41"/>
    <s v="2020-41"/>
    <x v="0"/>
    <s v="UkadPF001"/>
    <m/>
  </r>
  <r>
    <n v="11002731"/>
    <s v="SPTE"/>
    <x v="7"/>
    <n v="20597312"/>
    <n v="10"/>
    <n v="1"/>
    <s v="PF05S000067"/>
    <s v="Rond Ø170 Bohler - SMX"/>
    <n v="2700"/>
    <s v="KG"/>
    <n v="32"/>
    <s v="     86.400,00"/>
    <s v="USD"/>
    <s v="06.11.2020"/>
    <s v="06.11.2020"/>
    <m/>
    <m/>
    <m/>
    <s v="Non livré"/>
    <s v="A"/>
    <s v="UKA"/>
    <n v="10"/>
    <m/>
    <m/>
    <s v="08.08.2019"/>
    <s v="SBALLESTEROS"/>
    <m/>
    <n v="0"/>
    <s v="PF"/>
    <s v="06/11/2020"/>
    <s v="oui"/>
    <s v="client"/>
    <n v="2700"/>
    <s v="non"/>
    <x v="26"/>
    <s v="2020-45"/>
    <s v="2020-45"/>
    <x v="0"/>
    <s v="UkadPF001"/>
    <m/>
  </r>
  <r>
    <n v="11002732"/>
    <s v="SPTE"/>
    <x v="7"/>
    <n v="20597258"/>
    <n v="10"/>
    <n v="1"/>
    <s v="PF05S000068"/>
    <s v="Rond Ø152 BOHLER"/>
    <n v="1200"/>
    <s v="KG"/>
    <n v="32"/>
    <s v="     38.400,00"/>
    <s v="USD"/>
    <s v="06.07.2020"/>
    <s v="06.07.2020"/>
    <m/>
    <m/>
    <m/>
    <s v="Non livré"/>
    <s v="A"/>
    <s v="UKA"/>
    <n v="10"/>
    <m/>
    <m/>
    <s v="08.08.2019"/>
    <s v="SBALLESTEROS"/>
    <m/>
    <n v="0"/>
    <s v="PF"/>
    <s v="06/07/2020"/>
    <s v="oui"/>
    <s v="client"/>
    <n v="1200"/>
    <s v="oui"/>
    <x v="8"/>
    <s v="2020-28"/>
    <s v="2020-28"/>
    <x v="0"/>
    <s v="UkadPF001"/>
    <m/>
  </r>
  <r>
    <n v="11002733"/>
    <s v="SPTE"/>
    <x v="7"/>
    <n v="20597259"/>
    <n v="10"/>
    <n v="1"/>
    <s v="PF05S000068"/>
    <s v="Rond Ø152 BOHLER"/>
    <n v="1400"/>
    <s v="KG"/>
    <n v="32"/>
    <s v="     44.800,00"/>
    <s v="USD"/>
    <s v="09.11.2020"/>
    <s v="09.11.2020"/>
    <m/>
    <m/>
    <m/>
    <s v="Non livré"/>
    <s v="A"/>
    <s v="UKA"/>
    <n v="10"/>
    <m/>
    <m/>
    <s v="08.08.2019"/>
    <s v="SBALLESTEROS"/>
    <m/>
    <n v="0"/>
    <s v="PF"/>
    <s v="09/11/2020"/>
    <s v="oui"/>
    <s v="client"/>
    <n v="1400"/>
    <s v="non"/>
    <x v="26"/>
    <s v="2020-46"/>
    <s v="2020-46"/>
    <x v="0"/>
    <s v="UkadPF001"/>
    <m/>
  </r>
  <r>
    <n v="11002735"/>
    <s v="SPTE"/>
    <x v="7"/>
    <n v="20597313"/>
    <n v="10"/>
    <n v="1"/>
    <s v="PF05S000060"/>
    <s v="Rond Ø152 BOHLER x 83,5 Kg"/>
    <n v="10000"/>
    <s v="KG"/>
    <n v="34.6"/>
    <s v="    346.000,00"/>
    <s v="USD"/>
    <s v="06.11.2020"/>
    <s v="06.11.2020"/>
    <m/>
    <m/>
    <m/>
    <s v="Non livré"/>
    <s v="A"/>
    <s v="UKA"/>
    <n v="10"/>
    <m/>
    <m/>
    <s v="09.08.2019"/>
    <s v="SBALLESTEROS"/>
    <m/>
    <n v="0"/>
    <s v="PF"/>
    <s v="06/11/2020"/>
    <s v="oui"/>
    <s v="client"/>
    <n v="10000"/>
    <s v="non"/>
    <x v="26"/>
    <s v="2020-45"/>
    <s v="2020-45"/>
    <x v="0"/>
    <s v="UkadPF001"/>
    <m/>
  </r>
  <r>
    <n v="11002736"/>
    <s v="SPTE"/>
    <x v="7"/>
    <n v="20597314"/>
    <n v="10"/>
    <n v="1"/>
    <s v="PF05S000061"/>
    <s v="Rond Ø228 Bohler"/>
    <n v="2300"/>
    <s v="KG"/>
    <n v="31"/>
    <s v="     71.300,00"/>
    <s v="USD"/>
    <s v="06.11.2020"/>
    <s v="06.11.2020"/>
    <m/>
    <m/>
    <m/>
    <s v="Non livré"/>
    <s v="A"/>
    <s v="UKA"/>
    <n v="10"/>
    <m/>
    <m/>
    <s v="09.08.2019"/>
    <s v="SBALLESTEROS"/>
    <m/>
    <n v="0"/>
    <s v="PF"/>
    <s v="06/11/2020"/>
    <s v="oui"/>
    <s v="client"/>
    <n v="2300"/>
    <s v="non"/>
    <x v="26"/>
    <s v="2020-45"/>
    <s v="2020-45"/>
    <x v="0"/>
    <s v="UkadPF004"/>
    <m/>
  </r>
  <r>
    <n v="11002737"/>
    <s v="SPTE"/>
    <x v="7"/>
    <n v="20597458"/>
    <n v="10"/>
    <n v="1"/>
    <s v="PF05S000060"/>
    <s v="Rond Ø152 BOHLER x 83,5 Kg"/>
    <n v="4536"/>
    <s v="KG"/>
    <n v="34.6"/>
    <s v="    156.945,60"/>
    <s v="USD"/>
    <s v="27.11.2020"/>
    <s v="27.11.2020"/>
    <m/>
    <m/>
    <m/>
    <s v="Non livré"/>
    <s v="A"/>
    <s v="UKA"/>
    <n v="10"/>
    <m/>
    <m/>
    <s v="20.08.2019"/>
    <s v="SBALLESTEROS"/>
    <m/>
    <n v="0"/>
    <s v="PF"/>
    <s v="27/11/2020"/>
    <s v="oui"/>
    <s v="client"/>
    <n v="4536"/>
    <s v="non"/>
    <x v="26"/>
    <s v="2020-48"/>
    <s v="2020-48"/>
    <x v="0"/>
    <s v="UkadPF001"/>
    <m/>
  </r>
  <r>
    <n v="11002744"/>
    <s v="SPTE"/>
    <x v="14"/>
    <s v="8669_Conbid2020 AVT0"/>
    <n v="10"/>
    <n v="1"/>
    <s v="PF05PL00002"/>
    <s v="Rond Ø200 PLYMOUTH"/>
    <n v="9980"/>
    <s v="KG"/>
    <n v="31"/>
    <s v="    309.380,00"/>
    <s v="USD"/>
    <s v="25.03.2020"/>
    <s v="30.04.2020"/>
    <m/>
    <m/>
    <m/>
    <s v="Non livré"/>
    <s v="A"/>
    <s v="UKA"/>
    <n v="10"/>
    <m/>
    <m/>
    <s v="27.08.2019"/>
    <s v="SBALLESTEROS"/>
    <m/>
    <n v="0"/>
    <s v="PF"/>
    <s v="30/04/2020"/>
    <s v="oui"/>
    <s v="client"/>
    <n v="9980"/>
    <s v="oui"/>
    <x v="7"/>
    <s v="2020-18"/>
    <s v="2020-18"/>
    <x v="0"/>
    <s v="UkadPF001"/>
    <m/>
  </r>
  <r>
    <n v="11002748"/>
    <s v="SPTE"/>
    <x v="14"/>
    <s v="8755_Conbid2020"/>
    <n v="10"/>
    <n v="1"/>
    <s v="PF05PL00001"/>
    <s v="Rond Ø223 PLYMOUTH"/>
    <n v="4536"/>
    <s v="KG"/>
    <n v="31"/>
    <s v="    140.616,00"/>
    <s v="USD"/>
    <s v="06.05.2020"/>
    <s v="12.06.2020"/>
    <m/>
    <m/>
    <m/>
    <s v="Non livré"/>
    <s v="A"/>
    <s v="UKA"/>
    <n v="10"/>
    <m/>
    <m/>
    <s v="09.09.2019"/>
    <s v="SBALLESTEROS"/>
    <m/>
    <n v="0"/>
    <s v="PF"/>
    <s v="12/06/2020"/>
    <s v="oui"/>
    <s v="client"/>
    <n v="4536"/>
    <s v="oui"/>
    <x v="10"/>
    <s v="2020-24"/>
    <s v="2020-24"/>
    <x v="0"/>
    <s v="UkadPF001"/>
    <m/>
  </r>
  <r>
    <n v="11002750"/>
    <s v="SPTE"/>
    <x v="2"/>
    <n v="4500490890"/>
    <n v="10"/>
    <n v="1"/>
    <s v="PF05A900009"/>
    <s v="Rond Ø130 OTTO FUCHS multiple 7,94 Kg"/>
    <n v="468"/>
    <s v="KG"/>
    <n v="38.5"/>
    <s v="     18.018,00"/>
    <s v="EUR"/>
    <s v="27.11.2019"/>
    <s v="27.11.2019"/>
    <m/>
    <m/>
    <m/>
    <s v="Non livré"/>
    <s v="A"/>
    <s v="UKA"/>
    <n v="10"/>
    <m/>
    <m/>
    <s v="12.09.2019"/>
    <s v="SBALLESTEROS"/>
    <m/>
    <n v="0"/>
    <s v="PF"/>
    <s v="27/11/2019"/>
    <s v="oui"/>
    <s v="client"/>
    <n v="468"/>
    <s v="oui"/>
    <x v="28"/>
    <s v="2019-48"/>
    <s v="retard"/>
    <x v="1"/>
    <n v="0"/>
    <m/>
  </r>
  <r>
    <n v="11002750"/>
    <s v="SPTE"/>
    <x v="2"/>
    <n v="4500490890"/>
    <n v="20"/>
    <n v="1"/>
    <s v="PF05A900009"/>
    <s v="Rond Ø130 OTTO FUCHS multiple 7,94 Kg"/>
    <n v="278"/>
    <s v="KG"/>
    <n v="38.5"/>
    <s v="     10.703,00"/>
    <s v="EUR"/>
    <s v="27.11.2019"/>
    <s v="27.11.2019"/>
    <m/>
    <m/>
    <m/>
    <s v="Non livré"/>
    <s v="A"/>
    <s v="UKA"/>
    <n v="10"/>
    <m/>
    <m/>
    <s v="12.09.2019"/>
    <s v="SBALLESTEROS"/>
    <m/>
    <n v="0"/>
    <s v="PF"/>
    <s v="27/11/2019"/>
    <s v="oui"/>
    <s v="client"/>
    <n v="278"/>
    <s v="oui"/>
    <x v="28"/>
    <s v="2019-48"/>
    <s v="retard"/>
    <x v="1"/>
    <n v="0"/>
    <m/>
  </r>
  <r>
    <n v="11002750"/>
    <s v="SPTE"/>
    <x v="2"/>
    <n v="4500490890"/>
    <n v="30"/>
    <n v="1"/>
    <s v="PF05A900009"/>
    <s v="Rond Ø130 OTTO FUCHS multiple 7,94 Kg"/>
    <n v="278"/>
    <s v="KG"/>
    <n v="38.5"/>
    <s v="     10.703,00"/>
    <s v="EUR"/>
    <s v="28.04.2020"/>
    <s v="28.04.2020"/>
    <m/>
    <m/>
    <m/>
    <s v="Non livré"/>
    <s v="A"/>
    <s v="UKA"/>
    <n v="10"/>
    <m/>
    <m/>
    <s v="12.09.2019"/>
    <s v="SBALLESTEROS"/>
    <m/>
    <n v="0"/>
    <s v="PF"/>
    <s v="28/04/2020"/>
    <s v="oui"/>
    <s v="client"/>
    <n v="278"/>
    <s v="oui"/>
    <x v="7"/>
    <s v="2020-18"/>
    <s v="2020-18"/>
    <x v="1"/>
    <n v="0"/>
    <m/>
  </r>
  <r>
    <n v="11002750"/>
    <s v="SPTE"/>
    <x v="2"/>
    <n v="4500490890"/>
    <n v="40"/>
    <n v="1"/>
    <s v="PF05A900009"/>
    <s v="Rond Ø130 OTTO FUCHS multiple 7,94 Kg"/>
    <n v="1350"/>
    <s v="KG"/>
    <n v="38.5"/>
    <s v="     51.975,00"/>
    <s v="EUR"/>
    <s v="06.11.2020"/>
    <s v="06.11.2020"/>
    <m/>
    <m/>
    <m/>
    <s v="Non livré"/>
    <s v="A"/>
    <s v="UKA"/>
    <n v="10"/>
    <m/>
    <m/>
    <s v="12.09.2019"/>
    <s v="HHAMMAMI"/>
    <m/>
    <n v="0"/>
    <s v="PF"/>
    <s v="06/11/2020"/>
    <s v="oui"/>
    <s v="client"/>
    <n v="1350"/>
    <s v="non"/>
    <x v="26"/>
    <s v="2020-45"/>
    <s v="2020-45"/>
    <x v="1"/>
    <n v="0"/>
    <m/>
  </r>
  <r>
    <n v="11002759"/>
    <s v="SPTE"/>
    <x v="15"/>
    <n v="2325358"/>
    <n v="20"/>
    <n v="1"/>
    <s v="PF05S000080"/>
    <s v="Rond Ø250 ARCONIC  x 120 Kg"/>
    <n v="7896"/>
    <s v="KG"/>
    <n v="32.33"/>
    <s v="    255.277,68"/>
    <s v="USD"/>
    <s v="07.02.2020"/>
    <s v="13.03.2020"/>
    <m/>
    <m/>
    <m/>
    <s v="Partiellement livré"/>
    <s v="A"/>
    <s v="UKA"/>
    <n v="10"/>
    <m/>
    <m/>
    <s v="23.09.2019"/>
    <s v="SBALLESTEROS"/>
    <s v="09.04.2020"/>
    <s v="    1.212"/>
    <s v="PF"/>
    <s v="13/03/2020"/>
    <s v="oui"/>
    <s v="client"/>
    <n v="7896"/>
    <s v="oui"/>
    <x v="13"/>
    <s v="2020-11"/>
    <s v="retard"/>
    <x v="0"/>
    <s v="UkadPF004"/>
    <m/>
  </r>
  <r>
    <n v="11002760"/>
    <s v="SPTE"/>
    <x v="15"/>
    <s v="2224225-120"/>
    <n v="10"/>
    <n v="1"/>
    <s v="PF05S000080"/>
    <s v="Rond Ø250 ARCONIC  x 120 Kg"/>
    <n v="7773"/>
    <s v="KG"/>
    <n v="32.33"/>
    <s v="    251.301,09"/>
    <s v="USD"/>
    <s v="06.03.2020"/>
    <s v="10.04.2020"/>
    <m/>
    <m/>
    <m/>
    <s v="Non livré"/>
    <s v="A"/>
    <s v="UKA"/>
    <n v="10"/>
    <m/>
    <m/>
    <s v="23.09.2019"/>
    <s v="SBALLESTEROS"/>
    <m/>
    <n v="0"/>
    <s v="PF"/>
    <s v="10/04/2020"/>
    <s v="oui"/>
    <s v="client"/>
    <n v="7773"/>
    <s v="oui"/>
    <x v="7"/>
    <s v="2020-15"/>
    <s v="retard"/>
    <x v="0"/>
    <s v="UkadPF004"/>
    <m/>
  </r>
  <r>
    <n v="11002760"/>
    <s v="SPTE"/>
    <x v="15"/>
    <s v="2224225-120"/>
    <n v="20"/>
    <n v="1"/>
    <s v="PF05S000080"/>
    <s v="Rond Ø250 ARCONIC  x 120 Kg"/>
    <n v="7773"/>
    <s v="KG"/>
    <n v="32.33"/>
    <s v="    251.301,09"/>
    <s v="USD"/>
    <s v="31.03.2020"/>
    <s v="07.05.2020"/>
    <m/>
    <m/>
    <m/>
    <s v="Non livré"/>
    <s v="A"/>
    <s v="UKA"/>
    <n v="10"/>
    <m/>
    <m/>
    <s v="23.09.2019"/>
    <s v="SBALLESTEROS"/>
    <m/>
    <n v="0"/>
    <s v="PF"/>
    <s v="07/05/2020"/>
    <s v="oui"/>
    <s v="client"/>
    <n v="7773"/>
    <s v="oui"/>
    <x v="14"/>
    <s v="2020-19"/>
    <s v="2020-19"/>
    <x v="0"/>
    <s v="UkadPF004"/>
    <m/>
  </r>
  <r>
    <n v="11002760"/>
    <s v="SPTE"/>
    <x v="15"/>
    <s v="2224225-120"/>
    <n v="30"/>
    <n v="1"/>
    <s v="PF05S000080"/>
    <s v="Rond Ø250 ARCONIC  x 120 Kg"/>
    <n v="7773"/>
    <s v="KG"/>
    <n v="32.33"/>
    <s v="    251.301,09"/>
    <s v="USD"/>
    <s v="28.04.2020"/>
    <s v="05.06.2020"/>
    <m/>
    <m/>
    <m/>
    <s v="Non livré"/>
    <s v="A"/>
    <s v="UKA"/>
    <n v="10"/>
    <m/>
    <m/>
    <s v="23.09.2019"/>
    <s v="SBALLESTEROS"/>
    <m/>
    <n v="0"/>
    <s v="PF"/>
    <s v="05/06/2020"/>
    <s v="oui"/>
    <s v="client"/>
    <n v="7773"/>
    <s v="oui"/>
    <x v="10"/>
    <s v="2020-23"/>
    <s v="2020-23"/>
    <x v="0"/>
    <s v="UkadPF004"/>
    <m/>
  </r>
  <r>
    <n v="11002760"/>
    <s v="SPTE"/>
    <x v="15"/>
    <s v="2224225-120"/>
    <n v="40"/>
    <n v="1"/>
    <s v="PF05S000080"/>
    <s v="Rond Ø250 ARCONIC  x 120 Kg"/>
    <n v="7773"/>
    <s v="KG"/>
    <n v="32.33"/>
    <s v="    251.301,09"/>
    <s v="USD"/>
    <s v="28.05.2020"/>
    <s v="03.07.2020"/>
    <m/>
    <m/>
    <m/>
    <s v="Non livré"/>
    <s v="A"/>
    <s v="UKA"/>
    <n v="10"/>
    <m/>
    <m/>
    <s v="23.09.2019"/>
    <s v="SBALLESTEROS"/>
    <m/>
    <n v="0"/>
    <s v="PF"/>
    <s v="03/07/2020"/>
    <s v="oui"/>
    <s v="client"/>
    <n v="7773"/>
    <s v="oui"/>
    <x v="8"/>
    <s v="2020-27"/>
    <s v="2020-27"/>
    <x v="0"/>
    <s v="UkadPF004"/>
    <m/>
  </r>
  <r>
    <n v="11002760"/>
    <s v="SPTE"/>
    <x v="15"/>
    <s v="2224225-120"/>
    <n v="50"/>
    <n v="1"/>
    <s v="PF05S000080"/>
    <s v="Rond Ø250 ARCONIC  x 120 Kg"/>
    <n v="7773"/>
    <s v="KG"/>
    <n v="32.33"/>
    <s v="    251.301,09"/>
    <s v="USD"/>
    <s v="25.06.2020"/>
    <s v="31.07.2020"/>
    <m/>
    <m/>
    <m/>
    <s v="Non livré"/>
    <s v="A"/>
    <s v="UKA"/>
    <n v="10"/>
    <m/>
    <m/>
    <s v="23.09.2019"/>
    <s v="SBALLESTEROS"/>
    <m/>
    <n v="0"/>
    <s v="PF"/>
    <s v="31/07/2020"/>
    <s v="oui"/>
    <s v="client"/>
    <n v="7773"/>
    <s v="non"/>
    <x v="8"/>
    <s v="2020-31"/>
    <s v="2020-31"/>
    <x v="0"/>
    <s v="UkadPF004"/>
    <m/>
  </r>
  <r>
    <n v="11002761"/>
    <s v="SPTE"/>
    <x v="15"/>
    <n v="2325363"/>
    <n v="20"/>
    <n v="1"/>
    <s v="PF05S000082"/>
    <s v="Rond Ø250 ARCONIC  x 285 Kg"/>
    <n v="9362"/>
    <s v="KG"/>
    <n v="32.33"/>
    <s v="    302.673,46"/>
    <s v="USD"/>
    <s v="07.02.2020"/>
    <s v="13.03.2020"/>
    <m/>
    <m/>
    <m/>
    <s v="Non livré"/>
    <s v="A"/>
    <s v="UKA"/>
    <n v="10"/>
    <m/>
    <m/>
    <s v="24.09.2019"/>
    <s v="SBALLESTEROS"/>
    <m/>
    <n v="0"/>
    <s v="PF"/>
    <s v="13/03/2020"/>
    <s v="oui"/>
    <s v="client"/>
    <n v="9362"/>
    <s v="oui"/>
    <x v="13"/>
    <s v="2020-11"/>
    <s v="retard"/>
    <x v="0"/>
    <s v="UkadPF004"/>
    <m/>
  </r>
  <r>
    <n v="11002761"/>
    <s v="SPTE"/>
    <x v="15"/>
    <n v="2325363"/>
    <n v="30"/>
    <n v="1"/>
    <s v="PF05S000082"/>
    <s v="Rond Ø250 ARCONIC  x 285 Kg"/>
    <n v="9362"/>
    <s v="KG"/>
    <n v="32.33"/>
    <s v="    302.673,46"/>
    <s v="USD"/>
    <s v="10.01.2020"/>
    <s v="14.02.2020"/>
    <m/>
    <m/>
    <m/>
    <s v="Partiellement livré"/>
    <s v="A"/>
    <s v="UKA"/>
    <n v="10"/>
    <m/>
    <m/>
    <s v="24.09.2019"/>
    <s v="SBALLESTEROS"/>
    <s v="08.04.2020"/>
    <s v="    1.420"/>
    <s v="PF"/>
    <s v="14/02/2020"/>
    <s v="oui"/>
    <s v="client"/>
    <n v="9362"/>
    <s v="oui"/>
    <x v="11"/>
    <s v="2020-07"/>
    <s v="retard"/>
    <x v="0"/>
    <s v="UkadPF004"/>
    <m/>
  </r>
  <r>
    <n v="11002762"/>
    <s v="SPTE"/>
    <x v="15"/>
    <s v="2224225-118"/>
    <n v="10"/>
    <n v="1"/>
    <s v="PF05S000082"/>
    <s v="Rond Ø250 ARCONIC  x 285 Kg"/>
    <n v="9362"/>
    <s v="KG"/>
    <n v="32.33"/>
    <s v="    302.673,46"/>
    <s v="USD"/>
    <s v="06.03.2020"/>
    <s v="10.04.2020"/>
    <m/>
    <m/>
    <m/>
    <s v="Non livré"/>
    <s v="A"/>
    <s v="UKA"/>
    <n v="10"/>
    <m/>
    <m/>
    <s v="24.09.2019"/>
    <s v="SBALLESTEROS"/>
    <m/>
    <n v="0"/>
    <s v="PF"/>
    <s v="10/04/2020"/>
    <s v="oui"/>
    <s v="client"/>
    <n v="9362"/>
    <s v="oui"/>
    <x v="7"/>
    <s v="2020-15"/>
    <s v="retard"/>
    <x v="0"/>
    <s v="UkadPF004"/>
    <m/>
  </r>
  <r>
    <n v="11002762"/>
    <s v="SPTE"/>
    <x v="15"/>
    <s v="2224225-118"/>
    <n v="20"/>
    <n v="1"/>
    <s v="PF05S000082"/>
    <s v="Rond Ø250 ARCONIC  x 285 Kg"/>
    <n v="9362"/>
    <s v="KG"/>
    <n v="32.33"/>
    <s v="    302.673,46"/>
    <s v="USD"/>
    <s v="31.03.2020"/>
    <s v="07.05.2020"/>
    <m/>
    <m/>
    <m/>
    <s v="Non livré"/>
    <s v="A"/>
    <s v="UKA"/>
    <n v="10"/>
    <m/>
    <m/>
    <s v="24.09.2019"/>
    <s v="SBALLESTEROS"/>
    <m/>
    <n v="0"/>
    <s v="PF"/>
    <s v="07/05/2020"/>
    <s v="oui"/>
    <s v="client"/>
    <n v="9362"/>
    <s v="oui"/>
    <x v="14"/>
    <s v="2020-19"/>
    <s v="2020-19"/>
    <x v="0"/>
    <s v="UkadPF004"/>
    <m/>
  </r>
  <r>
    <n v="11002763"/>
    <s v="SPTE"/>
    <x v="15"/>
    <s v="2224225-119"/>
    <n v="10"/>
    <n v="1"/>
    <s v="PF05S000082"/>
    <s v="Rond Ø250 ARCONIC  x 285 Kg"/>
    <n v="9362"/>
    <s v="KG"/>
    <n v="32.33"/>
    <s v="    302.673,46"/>
    <s v="USD"/>
    <s v="28.04.2020"/>
    <s v="05.06.2020"/>
    <m/>
    <m/>
    <m/>
    <s v="Non livré"/>
    <s v="A"/>
    <s v="UKA"/>
    <n v="10"/>
    <m/>
    <m/>
    <s v="24.09.2019"/>
    <s v="SBALLESTEROS"/>
    <m/>
    <n v="0"/>
    <s v="PF"/>
    <s v="05/06/2020"/>
    <s v="oui"/>
    <s v="client"/>
    <n v="9362"/>
    <s v="oui"/>
    <x v="10"/>
    <s v="2020-23"/>
    <s v="2020-23"/>
    <x v="0"/>
    <s v="UkadPF004"/>
    <m/>
  </r>
  <r>
    <n v="11002763"/>
    <s v="SPTE"/>
    <x v="15"/>
    <s v="2224225-119"/>
    <n v="20"/>
    <n v="1"/>
    <s v="PF05S000082"/>
    <s v="Rond Ø250 ARCONIC  x 285 Kg"/>
    <n v="9362"/>
    <s v="KG"/>
    <n v="32.33"/>
    <s v="    302.673,46"/>
    <s v="USD"/>
    <s v="28.05.2020"/>
    <s v="03.07.2020"/>
    <m/>
    <m/>
    <m/>
    <s v="Non livré"/>
    <s v="A"/>
    <s v="UKA"/>
    <n v="10"/>
    <m/>
    <m/>
    <s v="24.09.2019"/>
    <s v="SBALLESTEROS"/>
    <m/>
    <n v="0"/>
    <s v="PF"/>
    <s v="03/07/2020"/>
    <s v="oui"/>
    <s v="client"/>
    <n v="9362"/>
    <s v="oui"/>
    <x v="8"/>
    <s v="2020-27"/>
    <s v="2020-27"/>
    <x v="0"/>
    <s v="UkadPF004"/>
    <m/>
  </r>
  <r>
    <n v="11002763"/>
    <s v="SPTE"/>
    <x v="15"/>
    <s v="2224225-119"/>
    <n v="30"/>
    <n v="1"/>
    <s v="PF05S000082"/>
    <s v="Rond Ø250 ARCONIC  x 285 Kg"/>
    <n v="9362"/>
    <s v="KG"/>
    <n v="32.33"/>
    <s v="    302.673,46"/>
    <s v="USD"/>
    <s v="25.06.2020"/>
    <s v="31.07.2020"/>
    <m/>
    <m/>
    <m/>
    <s v="Non livré"/>
    <s v="A"/>
    <s v="UKA"/>
    <n v="10"/>
    <m/>
    <m/>
    <s v="24.09.2019"/>
    <s v="SBALLESTEROS"/>
    <m/>
    <n v="0"/>
    <s v="PF"/>
    <s v="31/07/2020"/>
    <s v="oui"/>
    <s v="client"/>
    <n v="9362"/>
    <s v="non"/>
    <x v="8"/>
    <s v="2020-31"/>
    <s v="2020-31"/>
    <x v="0"/>
    <s v="UkadPF004"/>
    <m/>
  </r>
  <r>
    <n v="11002764"/>
    <s v="SPTE"/>
    <x v="2"/>
    <n v="4500495512"/>
    <n v="10"/>
    <n v="1"/>
    <s v="PF05B000005"/>
    <s v="Rond Ø150 Otto Fuchs Beta - Multiple"/>
    <n v="8100"/>
    <s v="KG"/>
    <n v="37.200000000000003"/>
    <s v="    301.320,00"/>
    <s v="USD"/>
    <s v="03.08.2020"/>
    <s v="03.08.2020"/>
    <m/>
    <m/>
    <m/>
    <s v="Non livré"/>
    <s v="A"/>
    <s v="UKA"/>
    <n v="10"/>
    <m/>
    <m/>
    <s v="25.09.2019"/>
    <s v="SBALLESTEROS"/>
    <m/>
    <n v="0"/>
    <s v="PF"/>
    <s v="03/08/2020"/>
    <s v="oui"/>
    <s v="client"/>
    <n v="8100"/>
    <s v="non"/>
    <x v="23"/>
    <s v="2020-32"/>
    <s v="2020-32"/>
    <x v="0"/>
    <s v="UkadPF001"/>
    <m/>
  </r>
  <r>
    <n v="11002767"/>
    <s v="SPTE"/>
    <x v="16"/>
    <s v="REFACTURATION CONVER"/>
    <n v="10"/>
    <n v="2"/>
    <n v="41"/>
    <s v="Refacturation F. HAVEZ projet Convergenc"/>
    <n v="1"/>
    <s v="PCE"/>
    <s v="   40.699,00"/>
    <s v="     40.699,00"/>
    <s v="EUR"/>
    <s v="01.10.2019"/>
    <s v="01.10.2019"/>
    <s v="Z1"/>
    <m/>
    <m/>
    <s v="En cours"/>
    <m/>
    <m/>
    <m/>
    <m/>
    <m/>
    <s v="30.09.2019"/>
    <s v="XDELARBRE"/>
    <m/>
    <n v="0"/>
    <s v="41"/>
    <s v="01/10/2019"/>
    <s v="oui"/>
    <s v="client"/>
    <n v="1"/>
    <s v="oui"/>
    <x v="29"/>
    <s v="2019-40"/>
    <s v="retard"/>
    <x v="3"/>
    <e v="#N/A"/>
    <m/>
  </r>
  <r>
    <n v="11002770"/>
    <s v="SPTE"/>
    <x v="0"/>
    <s v="PA26593"/>
    <n v="10"/>
    <n v="1"/>
    <s v="PF05S000033"/>
    <s v="Rond Ø240 BOMBARDIER - Lg Crte"/>
    <n v="5500"/>
    <s v="KG"/>
    <n v="28.95"/>
    <s v="    159.225,00"/>
    <s v="USD"/>
    <s v="12.03.2020"/>
    <s v="12.03.2020"/>
    <m/>
    <m/>
    <m/>
    <s v="Partiellement livré"/>
    <s v="A"/>
    <s v="UKA"/>
    <n v="10"/>
    <n v="10"/>
    <n v="1"/>
    <s v="02.10.2019"/>
    <s v="LKESLER"/>
    <s v="27.02.2020"/>
    <s v="    3.196"/>
    <s v="PF"/>
    <s v="12/03/2020"/>
    <s v="oui"/>
    <s v="client"/>
    <n v="5500"/>
    <s v="oui"/>
    <x v="13"/>
    <s v="2020-11"/>
    <s v="retard"/>
    <x v="1"/>
    <s v="UkadPF004"/>
    <m/>
  </r>
  <r>
    <n v="11002773"/>
    <s v="SPTE"/>
    <x v="0"/>
    <s v="PA26453AVT110320"/>
    <n v="10"/>
    <n v="1"/>
    <s v="PF05S000002"/>
    <s v="Rond Ø280 pour Pamiers"/>
    <n v="3744"/>
    <s v="KG"/>
    <n v="30.5"/>
    <s v="    114.192,00"/>
    <s v="USD"/>
    <s v="15.10.2020"/>
    <s v="15.10.2020"/>
    <m/>
    <m/>
    <m/>
    <s v="Non livré"/>
    <s v="A"/>
    <s v="UKA"/>
    <n v="10"/>
    <n v="10"/>
    <n v="1"/>
    <s v="09.10.2019"/>
    <s v="LKESLER"/>
    <m/>
    <n v="0"/>
    <s v="PF"/>
    <s v="15/10/2020"/>
    <s v="oui"/>
    <s v="client"/>
    <n v="3744"/>
    <s v="non"/>
    <x v="25"/>
    <s v="2020-42"/>
    <s v="2020-42"/>
    <x v="0"/>
    <s v="UkadPF004"/>
    <m/>
  </r>
  <r>
    <n v="11002774"/>
    <s v="SPTE"/>
    <x v="0"/>
    <s v="PA26454AVT110320"/>
    <n v="10"/>
    <n v="1"/>
    <s v="PF05S000002"/>
    <s v="Rond Ø280 pour Pamiers"/>
    <n v="3744"/>
    <s v="KG"/>
    <n v="30.5"/>
    <s v="    114.192,00"/>
    <s v="USD"/>
    <s v="22.10.2020"/>
    <s v="22.10.2020"/>
    <m/>
    <m/>
    <m/>
    <s v="Non livré"/>
    <s v="A"/>
    <s v="UKA"/>
    <n v="10"/>
    <n v="10"/>
    <n v="1"/>
    <s v="09.10.2019"/>
    <s v="LKESLER"/>
    <m/>
    <n v="0"/>
    <s v="PF"/>
    <s v="22/10/2020"/>
    <s v="oui"/>
    <s v="client"/>
    <n v="3744"/>
    <s v="non"/>
    <x v="25"/>
    <s v="2020-43"/>
    <s v="2020-43"/>
    <x v="0"/>
    <s v="UkadPF004"/>
    <m/>
  </r>
  <r>
    <n v="11002775"/>
    <s v="SPTE"/>
    <x v="0"/>
    <s v="PA26455AVT110320"/>
    <n v="10"/>
    <n v="1"/>
    <s v="PF05S000002"/>
    <s v="Rond Ø280 pour Pamiers"/>
    <n v="3744"/>
    <s v="KG"/>
    <n v="30.5"/>
    <s v="    114.192,00"/>
    <s v="USD"/>
    <s v="29.10.2020"/>
    <s v="29.10.2020"/>
    <m/>
    <m/>
    <m/>
    <s v="Non livré"/>
    <s v="A"/>
    <s v="UKA"/>
    <n v="10"/>
    <n v="10"/>
    <n v="1"/>
    <s v="09.10.2019"/>
    <s v="LKESLER"/>
    <m/>
    <n v="0"/>
    <s v="PF"/>
    <s v="29/10/2020"/>
    <s v="oui"/>
    <s v="client"/>
    <n v="3744"/>
    <s v="non"/>
    <x v="25"/>
    <s v="2020-44"/>
    <s v="2020-44"/>
    <x v="0"/>
    <s v="UkadPF004"/>
    <m/>
  </r>
  <r>
    <n v="11002776"/>
    <s v="SPTE"/>
    <x v="0"/>
    <s v="PA26456AVT110320"/>
    <n v="10"/>
    <n v="1"/>
    <s v="PF05S000002"/>
    <s v="Rond Ø280 pour Pamiers"/>
    <n v="3744"/>
    <s v="KG"/>
    <n v="30.5"/>
    <s v="    114.192,00"/>
    <s v="USD"/>
    <s v="19.11.2020"/>
    <s v="19.11.2020"/>
    <m/>
    <m/>
    <m/>
    <s v="Non livré"/>
    <s v="A"/>
    <s v="UKA"/>
    <n v="10"/>
    <n v="10"/>
    <n v="1"/>
    <s v="09.10.2019"/>
    <s v="LKESLER"/>
    <m/>
    <n v="0"/>
    <s v="PF"/>
    <s v="19/11/2020"/>
    <s v="oui"/>
    <s v="client"/>
    <n v="3744"/>
    <s v="non"/>
    <x v="26"/>
    <s v="2020-47"/>
    <s v="2020-47"/>
    <x v="0"/>
    <s v="UkadPF004"/>
    <m/>
  </r>
  <r>
    <n v="11002779"/>
    <s v="SPTE"/>
    <x v="0"/>
    <s v="PA26460AVT110320"/>
    <n v="10"/>
    <n v="1"/>
    <s v="PF05S000002"/>
    <s v="Rond Ø280 pour Pamiers"/>
    <n v="3744"/>
    <s v="KG"/>
    <n v="30.5"/>
    <s v="    114.192,00"/>
    <s v="USD"/>
    <s v="04.06.2020"/>
    <s v="04.06.2020"/>
    <m/>
    <m/>
    <m/>
    <s v="Non livré"/>
    <s v="A"/>
    <s v="UKA"/>
    <n v="10"/>
    <n v="10"/>
    <n v="1"/>
    <s v="09.10.2019"/>
    <s v="LKESLER"/>
    <m/>
    <n v="0"/>
    <s v="PF"/>
    <s v="04/06/2020"/>
    <s v="oui"/>
    <s v="client"/>
    <n v="3744"/>
    <s v="oui"/>
    <x v="10"/>
    <s v="2020-23"/>
    <s v="2020-23"/>
    <x v="0"/>
    <s v="UkadPF004"/>
    <m/>
  </r>
  <r>
    <n v="11002780"/>
    <s v="SPTE"/>
    <x v="0"/>
    <s v="PA26461AVT110320"/>
    <n v="10"/>
    <n v="1"/>
    <s v="PF05S000002"/>
    <s v="Rond Ø280 pour Pamiers"/>
    <n v="3744"/>
    <s v="KG"/>
    <n v="30.5"/>
    <s v="    114.192,00"/>
    <s v="USD"/>
    <s v="25.06.2020"/>
    <s v="25.06.2020"/>
    <m/>
    <m/>
    <m/>
    <s v="Non livré"/>
    <s v="A"/>
    <s v="UKA"/>
    <n v="10"/>
    <n v="10"/>
    <n v="1"/>
    <s v="09.10.2019"/>
    <s v="LKESLER"/>
    <m/>
    <n v="0"/>
    <s v="PF"/>
    <s v="25/06/2020"/>
    <s v="oui"/>
    <s v="client"/>
    <n v="3744"/>
    <s v="oui"/>
    <x v="10"/>
    <s v="2020-26"/>
    <s v="2020-26"/>
    <x v="0"/>
    <s v="UkadPF004"/>
    <m/>
  </r>
  <r>
    <n v="11002783"/>
    <s v="SPTE"/>
    <x v="0"/>
    <s v="PA26464AVT110320"/>
    <n v="10"/>
    <n v="1"/>
    <s v="PF05S000002"/>
    <s v="Rond Ø280 pour Pamiers"/>
    <n v="3744"/>
    <s v="KG"/>
    <n v="30.5"/>
    <s v="    114.192,00"/>
    <s v="USD"/>
    <s v="02.07.2020"/>
    <s v="02.07.2020"/>
    <m/>
    <m/>
    <m/>
    <s v="Non livré"/>
    <s v="A"/>
    <s v="UKA"/>
    <n v="10"/>
    <n v="10"/>
    <n v="1"/>
    <s v="09.10.2019"/>
    <s v="LKESLER"/>
    <m/>
    <n v="0"/>
    <s v="PF"/>
    <s v="02/07/2020"/>
    <s v="oui"/>
    <s v="client"/>
    <n v="3744"/>
    <s v="oui"/>
    <x v="8"/>
    <s v="2020-27"/>
    <s v="2020-27"/>
    <x v="0"/>
    <s v="UkadPF004"/>
    <m/>
  </r>
  <r>
    <n v="11002785"/>
    <s v="SPTE"/>
    <x v="0"/>
    <s v="PA26466AVT110320"/>
    <n v="10"/>
    <n v="1"/>
    <s v="PF05S000002"/>
    <s v="Rond Ø280 pour Pamiers"/>
    <n v="3744"/>
    <s v="KG"/>
    <n v="30.5"/>
    <s v="    114.192,00"/>
    <s v="USD"/>
    <s v="17.04.2020"/>
    <s v="17.04.2020"/>
    <m/>
    <m/>
    <m/>
    <s v="Non livré"/>
    <s v="A"/>
    <s v="UKA"/>
    <n v="10"/>
    <n v="10"/>
    <n v="1"/>
    <s v="09.10.2019"/>
    <s v="LKESLER"/>
    <m/>
    <n v="0"/>
    <s v="PF"/>
    <s v="17/04/2020"/>
    <s v="oui"/>
    <s v="client"/>
    <n v="3744"/>
    <s v="oui"/>
    <x v="7"/>
    <s v="2020-16"/>
    <s v="retard"/>
    <x v="0"/>
    <s v="UkadPF004"/>
    <m/>
  </r>
  <r>
    <n v="11002787"/>
    <s v="SPTE"/>
    <x v="0"/>
    <s v="PA26468AVT110320"/>
    <n v="10"/>
    <n v="1"/>
    <s v="PF05S000002"/>
    <s v="Rond Ø280 pour Pamiers"/>
    <n v="3744"/>
    <s v="KG"/>
    <n v="30.5"/>
    <s v="    114.192,00"/>
    <s v="USD"/>
    <s v="10.09.2020"/>
    <s v="10.09.2020"/>
    <m/>
    <m/>
    <m/>
    <s v="Non livré"/>
    <s v="A"/>
    <s v="UKA"/>
    <n v="10"/>
    <n v="10"/>
    <n v="1"/>
    <s v="09.10.2019"/>
    <s v="LKESLER"/>
    <m/>
    <n v="0"/>
    <s v="PF"/>
    <s v="10/09/2020"/>
    <s v="oui"/>
    <s v="client"/>
    <n v="3744"/>
    <s v="non"/>
    <x v="9"/>
    <s v="2020-37"/>
    <s v="2020-37"/>
    <x v="0"/>
    <s v="UkadPF004"/>
    <m/>
  </r>
  <r>
    <n v="11002789"/>
    <s v="SPTE"/>
    <x v="0"/>
    <s v="PA26470AVT181119"/>
    <n v="10"/>
    <n v="1"/>
    <s v="PF05S000002"/>
    <s v="Rond Ø280 pour Pamiers"/>
    <n v="3744"/>
    <s v="KG"/>
    <n v="30.5"/>
    <s v="    114.192,00"/>
    <s v="USD"/>
    <s v="24.09.2020"/>
    <s v="24.09.2020"/>
    <m/>
    <m/>
    <m/>
    <s v="Non livré"/>
    <s v="A"/>
    <s v="UKA"/>
    <n v="10"/>
    <n v="10"/>
    <n v="1"/>
    <s v="09.10.2019"/>
    <s v="LKESLER"/>
    <m/>
    <n v="0"/>
    <s v="PF"/>
    <s v="24/09/2020"/>
    <s v="oui"/>
    <s v="client"/>
    <n v="3744"/>
    <s v="non"/>
    <x v="9"/>
    <s v="2020-39"/>
    <s v="2020-39"/>
    <x v="0"/>
    <s v="UkadPF004"/>
    <m/>
  </r>
  <r>
    <n v="11002790"/>
    <s v="SPTE"/>
    <x v="0"/>
    <s v="PA26471AVT110320"/>
    <n v="10"/>
    <n v="1"/>
    <s v="PF05S000002"/>
    <s v="Rond Ø280 pour Pamiers"/>
    <n v="3744"/>
    <s v="KG"/>
    <n v="30.5"/>
    <s v="    114.192,00"/>
    <s v="USD"/>
    <s v="01.10.2020"/>
    <s v="01.10.2020"/>
    <m/>
    <m/>
    <m/>
    <s v="Non livré"/>
    <s v="A"/>
    <s v="UKA"/>
    <n v="10"/>
    <n v="10"/>
    <n v="1"/>
    <s v="09.10.2019"/>
    <s v="LKESLER"/>
    <m/>
    <n v="0"/>
    <s v="PF"/>
    <s v="01/10/2020"/>
    <s v="oui"/>
    <s v="client"/>
    <n v="3744"/>
    <s v="non"/>
    <x v="25"/>
    <s v="2020-40"/>
    <s v="2020-40"/>
    <x v="0"/>
    <s v="UkadPF004"/>
    <m/>
  </r>
  <r>
    <n v="11002792"/>
    <s v="SPTE"/>
    <x v="0"/>
    <s v="PA26473AVT110320"/>
    <n v="10"/>
    <n v="1"/>
    <s v="PF05S000002"/>
    <s v="Rond Ø280 pour Pamiers"/>
    <n v="3744"/>
    <s v="KG"/>
    <n v="30.5"/>
    <s v="    114.192,00"/>
    <s v="USD"/>
    <s v="02.04.2020"/>
    <s v="02.04.2020"/>
    <m/>
    <m/>
    <m/>
    <s v="Non livré"/>
    <s v="A"/>
    <s v="UKA"/>
    <n v="10"/>
    <n v="10"/>
    <n v="1"/>
    <s v="09.10.2019"/>
    <s v="LKESLER"/>
    <m/>
    <n v="0"/>
    <s v="PF"/>
    <s v="02/04/2020"/>
    <s v="oui"/>
    <s v="client"/>
    <n v="3744"/>
    <s v="oui"/>
    <x v="7"/>
    <s v="2020-14"/>
    <s v="retard"/>
    <x v="0"/>
    <s v="UkadPF004"/>
    <m/>
  </r>
  <r>
    <n v="11002794"/>
    <s v="SPTE"/>
    <x v="0"/>
    <s v="PA26475AVT181119"/>
    <n v="10"/>
    <n v="1"/>
    <s v="PF05S000002"/>
    <s v="Rond Ø280 pour Pamiers"/>
    <n v="3744"/>
    <s v="KG"/>
    <n v="30.5"/>
    <s v="    114.192,00"/>
    <s v="USD"/>
    <s v="17.09.2020"/>
    <s v="17.09.2020"/>
    <m/>
    <m/>
    <m/>
    <s v="Non livré"/>
    <s v="A"/>
    <s v="UKA"/>
    <n v="10"/>
    <n v="10"/>
    <n v="1"/>
    <s v="09.10.2019"/>
    <s v="LKESLER"/>
    <m/>
    <n v="0"/>
    <s v="PF"/>
    <s v="17/09/2020"/>
    <s v="oui"/>
    <s v="client"/>
    <n v="3744"/>
    <s v="non"/>
    <x v="9"/>
    <s v="2020-38"/>
    <s v="2020-38"/>
    <x v="0"/>
    <s v="UkadPF004"/>
    <m/>
  </r>
  <r>
    <n v="11002795"/>
    <s v="SPTE"/>
    <x v="0"/>
    <s v="PA26517AVT110320"/>
    <n v="10"/>
    <n v="1"/>
    <s v="PF05S000001"/>
    <s v="Rond Ø330 pour Pamiers"/>
    <n v="5500"/>
    <s v="KG"/>
    <n v="30.5"/>
    <s v="    167.750,00"/>
    <s v="USD"/>
    <s v="16.04.2020"/>
    <s v="16.04.2020"/>
    <m/>
    <m/>
    <m/>
    <s v="Partiellement livré"/>
    <s v="A"/>
    <s v="UKA"/>
    <n v="10"/>
    <n v="10"/>
    <n v="1"/>
    <s v="09.10.2019"/>
    <s v="LKESLER"/>
    <s v="15.04.2020"/>
    <s v="    4.818"/>
    <s v="PF"/>
    <s v="16/04/2020"/>
    <s v="oui"/>
    <s v="client"/>
    <n v="5500"/>
    <s v="oui"/>
    <x v="7"/>
    <s v="2020-16"/>
    <s v="retard"/>
    <x v="0"/>
    <s v="UkadPF005"/>
    <m/>
  </r>
  <r>
    <n v="11002797"/>
    <s v="SPTE"/>
    <x v="0"/>
    <s v="PA26519AVT110320"/>
    <n v="10"/>
    <n v="1"/>
    <s v="PF05S000001"/>
    <s v="Rond Ø330 pour Pamiers"/>
    <n v="5500"/>
    <s v="KG"/>
    <n v="30.5"/>
    <s v="    167.750,00"/>
    <s v="USD"/>
    <s v="20.05.2020"/>
    <s v="20.05.2020"/>
    <m/>
    <m/>
    <m/>
    <s v="Non livré"/>
    <s v="A"/>
    <s v="UKA"/>
    <n v="10"/>
    <n v="10"/>
    <n v="1"/>
    <s v="09.10.2019"/>
    <s v="LKESLER"/>
    <m/>
    <n v="0"/>
    <s v="PF"/>
    <s v="20/05/2020"/>
    <s v="oui"/>
    <s v="client"/>
    <n v="5500"/>
    <s v="oui"/>
    <x v="14"/>
    <s v="2020-21"/>
    <s v="2020-21"/>
    <x v="0"/>
    <s v="UkadPF005"/>
    <m/>
  </r>
  <r>
    <n v="11002800"/>
    <s v="SPTE"/>
    <x v="0"/>
    <s v="PA26522AVT110320"/>
    <n v="10"/>
    <n v="1"/>
    <s v="PF05S000001"/>
    <s v="Rond Ø330 pour Pamiers"/>
    <n v="5500"/>
    <s v="KG"/>
    <n v="30.5"/>
    <s v="    167.750,00"/>
    <s v="USD"/>
    <s v="26.11.2020"/>
    <s v="26.11.2020"/>
    <m/>
    <m/>
    <m/>
    <s v="Non livré"/>
    <s v="A"/>
    <s v="UKA"/>
    <n v="10"/>
    <n v="10"/>
    <n v="1"/>
    <s v="09.10.2019"/>
    <s v="LKESLER"/>
    <m/>
    <n v="0"/>
    <s v="PF"/>
    <s v="26/11/2020"/>
    <s v="oui"/>
    <s v="client"/>
    <n v="5500"/>
    <s v="non"/>
    <x v="26"/>
    <s v="2020-48"/>
    <s v="2020-48"/>
    <x v="0"/>
    <s v="UkadPF005"/>
    <m/>
  </r>
  <r>
    <n v="11002807"/>
    <s v="SPTE"/>
    <x v="0"/>
    <s v="PA26529AVT110320"/>
    <n v="10"/>
    <n v="1"/>
    <s v="PF05S000001"/>
    <s v="Rond Ø330 pour Pamiers"/>
    <n v="5500"/>
    <s v="KG"/>
    <n v="30.5"/>
    <s v="    167.750,00"/>
    <s v="USD"/>
    <s v="19.11.2020"/>
    <s v="19.11.2020"/>
    <m/>
    <m/>
    <m/>
    <s v="Non livré"/>
    <s v="A"/>
    <s v="UKA"/>
    <n v="10"/>
    <n v="10"/>
    <n v="1"/>
    <s v="09.10.2019"/>
    <s v="LKESLER"/>
    <m/>
    <n v="0"/>
    <s v="PF"/>
    <s v="19/11/2020"/>
    <s v="oui"/>
    <s v="client"/>
    <n v="5500"/>
    <s v="non"/>
    <x v="26"/>
    <s v="2020-47"/>
    <s v="2020-47"/>
    <x v="0"/>
    <s v="UkadPF005"/>
    <m/>
  </r>
  <r>
    <n v="11002809"/>
    <s v="SPTE"/>
    <x v="0"/>
    <s v="PA26531AVT110320"/>
    <n v="10"/>
    <n v="1"/>
    <s v="PF05S000001"/>
    <s v="Rond Ø330 pour Pamiers"/>
    <n v="5500"/>
    <s v="KG"/>
    <n v="30.5"/>
    <s v="    167.750,00"/>
    <s v="USD"/>
    <s v="28.05.2020"/>
    <s v="28.05.2020"/>
    <m/>
    <m/>
    <m/>
    <s v="Non livré"/>
    <s v="A"/>
    <s v="UKA"/>
    <n v="10"/>
    <n v="10"/>
    <n v="1"/>
    <s v="09.10.2019"/>
    <s v="LKESLER"/>
    <m/>
    <n v="0"/>
    <s v="PF"/>
    <s v="28/05/2020"/>
    <s v="oui"/>
    <s v="client"/>
    <n v="5500"/>
    <s v="oui"/>
    <x v="14"/>
    <s v="2020-22"/>
    <s v="2020-22"/>
    <x v="0"/>
    <s v="UkadPF005"/>
    <m/>
  </r>
  <r>
    <n v="11002810"/>
    <s v="SPTE"/>
    <x v="0"/>
    <s v="PA26532AVT110320"/>
    <n v="10"/>
    <n v="1"/>
    <s v="PF05S000001"/>
    <s v="Rond Ø330 pour Pamiers"/>
    <n v="5500"/>
    <s v="KG"/>
    <n v="30.5"/>
    <s v="    167.750,00"/>
    <s v="USD"/>
    <s v="03.12.2020"/>
    <s v="03.12.2020"/>
    <m/>
    <m/>
    <m/>
    <s v="Non livré"/>
    <s v="A"/>
    <s v="UKA"/>
    <n v="10"/>
    <n v="10"/>
    <n v="1"/>
    <s v="09.10.2019"/>
    <s v="LKESLER"/>
    <m/>
    <n v="0"/>
    <s v="PF"/>
    <s v="03/12/2020"/>
    <s v="oui"/>
    <s v="client"/>
    <n v="5500"/>
    <s v="non"/>
    <x v="24"/>
    <s v="2020-49"/>
    <s v="2020-49"/>
    <x v="0"/>
    <s v="UkadPF005"/>
    <m/>
  </r>
  <r>
    <n v="11002816"/>
    <s v="SPTE"/>
    <x v="0"/>
    <s v="PA26444AVT090420"/>
    <n v="10"/>
    <n v="1"/>
    <s v="PF05S000006"/>
    <s v="Rond Ø180 pour Pamiers"/>
    <n v="2750"/>
    <s v="KG"/>
    <n v="32"/>
    <s v="     88.000,00"/>
    <s v="USD"/>
    <s v="29.10.2020"/>
    <s v="29.10.2020"/>
    <m/>
    <m/>
    <m/>
    <s v="Non livré"/>
    <s v="A"/>
    <s v="UKA"/>
    <n v="10"/>
    <n v="10"/>
    <n v="1"/>
    <s v="09.10.2019"/>
    <s v="LKESLER"/>
    <m/>
    <n v="0"/>
    <s v="PF"/>
    <s v="29/10/2020"/>
    <s v="oui"/>
    <s v="client"/>
    <n v="2750"/>
    <s v="non"/>
    <x v="25"/>
    <s v="2020-44"/>
    <s v="2020-44"/>
    <x v="0"/>
    <s v="UkadPF003"/>
    <m/>
  </r>
  <r>
    <n v="11002817"/>
    <s v="SPTE"/>
    <x v="0"/>
    <s v="PA26445AVT090420"/>
    <n v="10"/>
    <n v="1"/>
    <s v="PF05S000006"/>
    <s v="Rond Ø180 pour Pamiers"/>
    <n v="2750"/>
    <s v="KG"/>
    <n v="32"/>
    <s v="     88.000,00"/>
    <s v="USD"/>
    <s v="01.10.2020"/>
    <s v="01.10.2020"/>
    <m/>
    <m/>
    <m/>
    <s v="Non livré"/>
    <s v="A"/>
    <s v="UKA"/>
    <n v="10"/>
    <n v="10"/>
    <n v="1"/>
    <s v="09.10.2019"/>
    <s v="LKESLER"/>
    <m/>
    <n v="0"/>
    <s v="PF"/>
    <s v="01/10/2020"/>
    <s v="oui"/>
    <s v="client"/>
    <n v="2750"/>
    <s v="non"/>
    <x v="25"/>
    <s v="2020-40"/>
    <s v="2020-40"/>
    <x v="0"/>
    <s v="UkadPF003"/>
    <m/>
  </r>
  <r>
    <n v="11002818"/>
    <s v="SPTE"/>
    <x v="0"/>
    <s v="PA26446AVT090420"/>
    <n v="10"/>
    <n v="1"/>
    <s v="PF05S000006"/>
    <s v="Rond Ø180 pour Pamiers"/>
    <n v="2750"/>
    <s v="KG"/>
    <n v="32"/>
    <s v="     88.000,00"/>
    <s v="USD"/>
    <s v="26.11.2020"/>
    <s v="26.11.2020"/>
    <m/>
    <m/>
    <m/>
    <s v="Non livré"/>
    <s v="A"/>
    <s v="UKA"/>
    <n v="10"/>
    <n v="10"/>
    <n v="1"/>
    <s v="09.10.2019"/>
    <s v="LKESLER"/>
    <m/>
    <n v="0"/>
    <s v="PF"/>
    <s v="26/11/2020"/>
    <s v="oui"/>
    <s v="client"/>
    <n v="2750"/>
    <s v="non"/>
    <x v="26"/>
    <s v="2020-48"/>
    <s v="2020-48"/>
    <x v="0"/>
    <s v="UkadPF003"/>
    <m/>
  </r>
  <r>
    <n v="11002819"/>
    <s v="SPTE"/>
    <x v="0"/>
    <s v="PA26491AVT110320"/>
    <n v="10"/>
    <n v="1"/>
    <s v="PF05S000005"/>
    <s v="Rond Ø200 PAMIERS"/>
    <n v="5500"/>
    <s v="KG"/>
    <n v="31"/>
    <s v="    170.500,00"/>
    <s v="USD"/>
    <s v="15.10.2020"/>
    <s v="15.10.2020"/>
    <m/>
    <m/>
    <m/>
    <s v="Non livré"/>
    <s v="A"/>
    <s v="UKA"/>
    <n v="10"/>
    <n v="10"/>
    <n v="1"/>
    <s v="09.10.2019"/>
    <s v="LKESLER"/>
    <m/>
    <n v="0"/>
    <s v="PF"/>
    <s v="15/10/2020"/>
    <s v="oui"/>
    <s v="client"/>
    <n v="5500"/>
    <s v="non"/>
    <x v="25"/>
    <s v="2020-42"/>
    <s v="2020-42"/>
    <x v="0"/>
    <s v="UkadPF003"/>
    <m/>
  </r>
  <r>
    <n v="11002824"/>
    <s v="SPTE"/>
    <x v="0"/>
    <s v="PA26496AVT110320"/>
    <n v="10"/>
    <n v="1"/>
    <s v="PF05S000005"/>
    <s v="Rond Ø200 PAMIERS"/>
    <n v="5500"/>
    <s v="KG"/>
    <n v="31"/>
    <s v="    170.500,00"/>
    <s v="USD"/>
    <s v="20.05.2020"/>
    <s v="20.05.2020"/>
    <m/>
    <m/>
    <m/>
    <s v="Non livré"/>
    <s v="A"/>
    <s v="UKA"/>
    <n v="10"/>
    <n v="10"/>
    <n v="1"/>
    <s v="09.10.2019"/>
    <s v="LKESLER"/>
    <m/>
    <n v="0"/>
    <s v="PF"/>
    <s v="20/05/2020"/>
    <s v="oui"/>
    <s v="client"/>
    <n v="5500"/>
    <s v="oui"/>
    <x v="14"/>
    <s v="2020-21"/>
    <s v="2020-21"/>
    <x v="0"/>
    <s v="UkadPF003"/>
    <m/>
  </r>
  <r>
    <n v="11002827"/>
    <s v="SPTE"/>
    <x v="0"/>
    <s v="PA26556AVT090320"/>
    <n v="10"/>
    <n v="1"/>
    <s v="PF05S000005"/>
    <s v="Rond Ø200 PAMIERS"/>
    <n v="5500"/>
    <s v="KG"/>
    <n v="31"/>
    <s v="    170.500,00"/>
    <s v="USD"/>
    <s v="04.06.2020"/>
    <s v="04.06.2020"/>
    <m/>
    <m/>
    <m/>
    <s v="Non livré"/>
    <s v="A"/>
    <s v="UKA"/>
    <n v="10"/>
    <n v="10"/>
    <n v="1"/>
    <s v="09.10.2019"/>
    <s v="LKESLER"/>
    <m/>
    <n v="0"/>
    <s v="PF"/>
    <s v="04/06/2020"/>
    <s v="oui"/>
    <s v="client"/>
    <n v="5500"/>
    <s v="oui"/>
    <x v="10"/>
    <s v="2020-23"/>
    <s v="2020-23"/>
    <x v="0"/>
    <s v="UkadPF003"/>
    <m/>
  </r>
  <r>
    <n v="11002831"/>
    <s v="SPTE"/>
    <x v="0"/>
    <s v="PA26452AVT090320"/>
    <n v="10"/>
    <n v="1"/>
    <s v="PF05S000003"/>
    <s v="Rond Ø240 PAMIERS - Lg Crte"/>
    <n v="5500"/>
    <s v="KG"/>
    <n v="30.5"/>
    <s v="    167.750,00"/>
    <s v="USD"/>
    <s v="14.05.2020"/>
    <s v="14.05.2020"/>
    <m/>
    <m/>
    <m/>
    <s v="Non livré"/>
    <s v="A"/>
    <s v="UKA"/>
    <n v="10"/>
    <n v="10"/>
    <n v="1"/>
    <s v="10.10.2019"/>
    <s v="LKESLER"/>
    <m/>
    <n v="0"/>
    <s v="PF"/>
    <s v="14/05/2020"/>
    <s v="oui"/>
    <s v="client"/>
    <n v="5500"/>
    <s v="oui"/>
    <x v="14"/>
    <s v="2020-20"/>
    <s v="2020-20"/>
    <x v="0"/>
    <s v="UkadPF004"/>
    <m/>
  </r>
  <r>
    <n v="11002835"/>
    <s v="SPTE"/>
    <x v="0"/>
    <s v="PA26502AVT181119"/>
    <n v="10"/>
    <n v="1"/>
    <s v="PF05S000004"/>
    <s v="Rond Ø220 pour Pamiers"/>
    <n v="5500"/>
    <s v="KG"/>
    <n v="31"/>
    <s v="    170.500,00"/>
    <s v="USD"/>
    <s v="11.06.2020"/>
    <s v="11.06.2020"/>
    <m/>
    <m/>
    <m/>
    <s v="Non livré"/>
    <s v="A"/>
    <s v="UKA"/>
    <n v="10"/>
    <n v="10"/>
    <n v="1"/>
    <s v="10.10.2019"/>
    <s v="LKESLER"/>
    <m/>
    <n v="0"/>
    <s v="PF"/>
    <s v="11/06/2020"/>
    <s v="oui"/>
    <s v="client"/>
    <n v="5500"/>
    <s v="oui"/>
    <x v="10"/>
    <s v="2020-24"/>
    <s v="2020-24"/>
    <x v="0"/>
    <s v="UkadPF003"/>
    <m/>
  </r>
  <r>
    <n v="11002840"/>
    <s v="SPTE"/>
    <x v="0"/>
    <s v="PA26507AVT090420"/>
    <n v="10"/>
    <n v="1"/>
    <s v="PF05B000400"/>
    <s v="Rond Ø330 Béta Shade 1 PAMIERS"/>
    <n v="5500"/>
    <s v="KG"/>
    <n v="30.5"/>
    <s v="    167.750,00"/>
    <s v="USD"/>
    <s v="20.05.2020"/>
    <s v="20.05.2020"/>
    <m/>
    <m/>
    <m/>
    <s v="Non livré"/>
    <s v="A"/>
    <s v="UKA"/>
    <n v="10"/>
    <n v="10"/>
    <n v="1"/>
    <s v="10.10.2019"/>
    <s v="LKESLER"/>
    <m/>
    <n v="0"/>
    <s v="PF"/>
    <s v="20/05/2020"/>
    <s v="oui"/>
    <s v="client"/>
    <n v="5500"/>
    <s v="oui"/>
    <x v="14"/>
    <s v="2020-21"/>
    <s v="2020-21"/>
    <x v="0"/>
    <s v="UkadPF005"/>
    <m/>
  </r>
  <r>
    <n v="11002844"/>
    <s v="SPTE"/>
    <x v="0"/>
    <s v="PA26552AVT090420"/>
    <n v="10"/>
    <n v="1"/>
    <s v="PF05S000608"/>
    <s v="Rond Ø140 pour Pamiers"/>
    <n v="900"/>
    <s v="KG"/>
    <n v="34.5"/>
    <s v="     31.050,00"/>
    <s v="USD"/>
    <s v="29.10.2020"/>
    <s v="29.10.2020"/>
    <m/>
    <m/>
    <m/>
    <s v="Non livré"/>
    <s v="A"/>
    <s v="UKA"/>
    <n v="10"/>
    <n v="10"/>
    <n v="1"/>
    <s v="15.10.2019"/>
    <s v="LKESLER"/>
    <m/>
    <n v="0"/>
    <s v="PF"/>
    <s v="29/10/2020"/>
    <s v="oui"/>
    <s v="client"/>
    <n v="900"/>
    <s v="non"/>
    <x v="25"/>
    <s v="2020-44"/>
    <s v="2020-44"/>
    <x v="0"/>
    <s v="UKADPF014"/>
    <m/>
  </r>
  <r>
    <n v="11002846"/>
    <s v="SPTE"/>
    <x v="0"/>
    <s v="PA26433AVT150420"/>
    <n v="10"/>
    <n v="1"/>
    <s v="PF23A000013"/>
    <s v="Ø110 ELI Pamiers"/>
    <n v="794"/>
    <s v="KG"/>
    <n v="38"/>
    <s v="     30.172,00"/>
    <s v="USD"/>
    <s v="18.06.2020"/>
    <s v="18.06.2020"/>
    <m/>
    <m/>
    <m/>
    <s v="Non livré"/>
    <s v="A"/>
    <s v="UKA"/>
    <n v="10"/>
    <n v="10"/>
    <n v="1"/>
    <s v="15.10.2019"/>
    <s v="LKESLER"/>
    <m/>
    <n v="0"/>
    <s v="PF"/>
    <s v="18/06/2020"/>
    <s v="oui"/>
    <s v="client"/>
    <n v="794"/>
    <s v="oui"/>
    <x v="10"/>
    <s v="2020-25"/>
    <s v="2020-25"/>
    <x v="0"/>
    <s v="UkadPF001"/>
    <m/>
  </r>
  <r>
    <n v="11002847"/>
    <s v="SPTE"/>
    <x v="0"/>
    <s v="PA26432AVT110320"/>
    <n v="10"/>
    <n v="1"/>
    <s v="PF05S000030"/>
    <s v="Rond Ø330 PAMIERS - BOMBARDIER 4 Barres"/>
    <n v="5500"/>
    <s v="KG"/>
    <n v="31.5"/>
    <s v="    173.250,00"/>
    <s v="USD"/>
    <s v="14.01.2021"/>
    <s v="14.01.2021"/>
    <m/>
    <m/>
    <m/>
    <s v="Non livré"/>
    <s v="A"/>
    <s v="UKA"/>
    <n v="10"/>
    <n v="10"/>
    <n v="1"/>
    <s v="15.10.2019"/>
    <s v="LKESLER"/>
    <m/>
    <n v="0"/>
    <s v="PF"/>
    <s v="14/01/2021"/>
    <s v="oui"/>
    <s v="client"/>
    <n v="5500"/>
    <s v="non"/>
    <x v="30"/>
    <s v="2021-03"/>
    <s v="2021-03"/>
    <x v="1"/>
    <s v="UkadPF005"/>
    <m/>
  </r>
  <r>
    <n v="11002848"/>
    <s v="SPTE"/>
    <x v="0"/>
    <s v="PA26431AVT110320"/>
    <n v="10"/>
    <n v="1"/>
    <s v="PF05S000030"/>
    <s v="Rond Ø330 PAMIERS - BOMBARDIER 4 Barres"/>
    <n v="5500"/>
    <s v="KG"/>
    <n v="31.5"/>
    <s v="    173.250,00"/>
    <s v="USD"/>
    <s v="09.07.2020"/>
    <s v="09.07.2020"/>
    <m/>
    <m/>
    <m/>
    <s v="Non livré"/>
    <s v="A"/>
    <s v="UKA"/>
    <n v="10"/>
    <n v="10"/>
    <n v="1"/>
    <s v="15.10.2019"/>
    <s v="LKESLER"/>
    <m/>
    <n v="0"/>
    <s v="PF"/>
    <s v="09/07/2020"/>
    <s v="oui"/>
    <s v="client"/>
    <n v="5500"/>
    <s v="oui"/>
    <x v="8"/>
    <s v="2020-28"/>
    <s v="2020-28"/>
    <x v="1"/>
    <s v="UkadPF005"/>
    <m/>
  </r>
  <r>
    <n v="11002850"/>
    <s v="SPTE"/>
    <x v="0"/>
    <s v="PA26540AVT070520"/>
    <n v="10"/>
    <n v="1"/>
    <s v="PF05S000043"/>
    <s v="Rond Ø240 BOMBARDIER - Multiple"/>
    <n v="5920"/>
    <s v="KG"/>
    <n v="30.66"/>
    <s v="    181.507,20"/>
    <s v="USD"/>
    <s v="07.05.2020"/>
    <s v="07.05.2020"/>
    <m/>
    <m/>
    <m/>
    <s v="Non livré"/>
    <s v="A"/>
    <s v="UKA"/>
    <n v="10"/>
    <n v="10"/>
    <n v="1"/>
    <s v="15.10.2019"/>
    <s v="LKESLER"/>
    <m/>
    <n v="0"/>
    <s v="PF"/>
    <s v="07/05/2020"/>
    <s v="oui"/>
    <s v="client"/>
    <n v="5920"/>
    <s v="oui"/>
    <x v="14"/>
    <s v="2020-19"/>
    <s v="2020-19"/>
    <x v="1"/>
    <s v="UkadPF004"/>
    <m/>
  </r>
  <r>
    <n v="11002851"/>
    <s v="SPTE"/>
    <x v="0"/>
    <s v="PA26541AVT020420"/>
    <n v="10"/>
    <n v="1"/>
    <s v="PF05S000043"/>
    <s v="Rond Ø240 BOMBARDIER - Multiple"/>
    <n v="5920"/>
    <s v="KG"/>
    <n v="30.66"/>
    <s v="    181.507,20"/>
    <s v="USD"/>
    <s v="11.06.2020"/>
    <s v="11.06.2020"/>
    <m/>
    <m/>
    <m/>
    <s v="Non livré"/>
    <s v="A"/>
    <s v="UKA"/>
    <n v="10"/>
    <n v="10"/>
    <n v="1"/>
    <s v="15.10.2019"/>
    <s v="LKESLER"/>
    <m/>
    <n v="0"/>
    <s v="PF"/>
    <s v="11/06/2020"/>
    <s v="oui"/>
    <s v="client"/>
    <n v="5920"/>
    <s v="oui"/>
    <x v="10"/>
    <s v="2020-24"/>
    <s v="2020-24"/>
    <x v="1"/>
    <s v="UkadPF004"/>
    <m/>
  </r>
  <r>
    <n v="11002854"/>
    <s v="SPTE"/>
    <x v="0"/>
    <s v="PA26594AVT020420"/>
    <n v="10"/>
    <n v="1"/>
    <s v="PF05S000043"/>
    <s v="Rond Ø240 BOMBARDIER - Multiple"/>
    <n v="5920"/>
    <s v="KG"/>
    <n v="30.66"/>
    <s v="    181.507,20"/>
    <s v="USD"/>
    <s v="16.04.2020"/>
    <s v="16.04.2020"/>
    <m/>
    <m/>
    <m/>
    <s v="Non livré"/>
    <s v="A"/>
    <s v="UKA"/>
    <n v="10"/>
    <n v="10"/>
    <n v="1"/>
    <s v="15.10.2019"/>
    <s v="LKESLER"/>
    <m/>
    <n v="0"/>
    <s v="PF"/>
    <s v="16/04/2020"/>
    <s v="oui"/>
    <s v="client"/>
    <n v="5920"/>
    <s v="oui"/>
    <x v="7"/>
    <s v="2020-16"/>
    <s v="retard"/>
    <x v="1"/>
    <s v="UkadPF004"/>
    <m/>
  </r>
  <r>
    <n v="11002855"/>
    <s v="SPTE"/>
    <x v="0"/>
    <s v="PA26545AVT020420"/>
    <n v="10"/>
    <n v="1"/>
    <s v="PF05A100009"/>
    <s v="Rond Ø240 BOMBARDIER - Lgt ECOTI"/>
    <n v="5000"/>
    <s v="KG"/>
    <n v="28.95"/>
    <s v="    144.750,00"/>
    <s v="USD"/>
    <s v="05.11.2020"/>
    <s v="05.11.2020"/>
    <m/>
    <m/>
    <m/>
    <s v="Non livré"/>
    <s v="A"/>
    <s v="UKA"/>
    <n v="10"/>
    <n v="10"/>
    <n v="1"/>
    <s v="15.10.2019"/>
    <s v="LKESLER"/>
    <m/>
    <n v="0"/>
    <s v="PF"/>
    <s v="05/11/2020"/>
    <s v="oui"/>
    <s v="client"/>
    <n v="5000"/>
    <s v="non"/>
    <x v="26"/>
    <s v="2020-45"/>
    <s v="2020-45"/>
    <x v="1"/>
    <s v="UkadPF004"/>
    <m/>
  </r>
  <r>
    <n v="11002858"/>
    <s v="SPTE"/>
    <x v="0"/>
    <s v="PA26548AVT100320"/>
    <n v="10"/>
    <n v="1"/>
    <s v="PF05A100009"/>
    <s v="Rond Ø240 BOMBARDIER - Lgt ECOTI"/>
    <n v="5000"/>
    <s v="KG"/>
    <n v="28.95"/>
    <s v="    144.750,00"/>
    <s v="USD"/>
    <s v="24.09.2020"/>
    <s v="24.09.2020"/>
    <m/>
    <m/>
    <m/>
    <s v="Non livré"/>
    <s v="A"/>
    <s v="UKA"/>
    <n v="10"/>
    <n v="10"/>
    <n v="1"/>
    <s v="15.10.2019"/>
    <s v="LKESLER"/>
    <m/>
    <n v="0"/>
    <s v="PF"/>
    <s v="24/09/2020"/>
    <s v="oui"/>
    <s v="client"/>
    <n v="5000"/>
    <s v="non"/>
    <x v="9"/>
    <s v="2020-39"/>
    <s v="2020-39"/>
    <x v="1"/>
    <s v="UkadPF004"/>
    <m/>
  </r>
  <r>
    <n v="11002859"/>
    <s v="SPTE"/>
    <x v="0"/>
    <s v="PA26549AVT110320"/>
    <n v="20"/>
    <n v="1"/>
    <s v="PF05S000033"/>
    <s v="Rond Ø240 BOMBARDIER - Lg Crte"/>
    <n v="5500"/>
    <s v="KG"/>
    <n v="28.95"/>
    <s v="    159.225,00"/>
    <s v="USD"/>
    <s v="02.04.2020"/>
    <s v="02.04.2020"/>
    <m/>
    <m/>
    <m/>
    <s v="Partiellement livré"/>
    <s v="A"/>
    <s v="UKA"/>
    <n v="10"/>
    <n v="10"/>
    <n v="1"/>
    <s v="15.10.2019"/>
    <s v="LKESLER"/>
    <m/>
    <s v="    4.642"/>
    <s v="PF"/>
    <s v="02/04/2020"/>
    <s v="oui"/>
    <s v="client"/>
    <n v="5500"/>
    <s v="oui"/>
    <x v="7"/>
    <s v="2020-14"/>
    <s v="retard"/>
    <x v="1"/>
    <s v="UkadPF004"/>
    <m/>
  </r>
  <r>
    <n v="11002860"/>
    <s v="SPTE"/>
    <x v="0"/>
    <s v="PA26550AVT100320"/>
    <n v="10"/>
    <n v="1"/>
    <s v="PF05A100009"/>
    <s v="Rond Ø240 BOMBARDIER - Lgt ECOTI"/>
    <n v="5000"/>
    <s v="KG"/>
    <n v="28.95"/>
    <s v="    144.750,00"/>
    <s v="USD"/>
    <s v="07.05.2020"/>
    <s v="07.05.2020"/>
    <m/>
    <m/>
    <m/>
    <s v="Non livré"/>
    <s v="A"/>
    <s v="UKA"/>
    <n v="10"/>
    <n v="10"/>
    <n v="1"/>
    <s v="15.10.2019"/>
    <s v="LKESLER"/>
    <m/>
    <n v="0"/>
    <s v="PF"/>
    <s v="07/05/2020"/>
    <s v="oui"/>
    <s v="client"/>
    <n v="5000"/>
    <s v="oui"/>
    <x v="14"/>
    <s v="2020-19"/>
    <s v="2020-19"/>
    <x v="1"/>
    <s v="UkadPF004"/>
    <m/>
  </r>
  <r>
    <n v="11002862"/>
    <s v="SPTE"/>
    <x v="0"/>
    <s v="PA26484AVT110320"/>
    <n v="10"/>
    <n v="1"/>
    <s v="PF05S000606"/>
    <s v="Plat 650x305 Usiné pour Pamiers"/>
    <n v="5500"/>
    <s v="KG"/>
    <n v="30.95"/>
    <s v="    170.225,00"/>
    <s v="USD"/>
    <s v="25.06.2020"/>
    <s v="25.06.2020"/>
    <m/>
    <m/>
    <m/>
    <s v="Non livré"/>
    <s v="A"/>
    <s v="UKA"/>
    <n v="10"/>
    <n v="10"/>
    <n v="1"/>
    <s v="15.10.2019"/>
    <s v="LKESLER"/>
    <m/>
    <n v="0"/>
    <s v="PF"/>
    <s v="25/06/2020"/>
    <s v="oui"/>
    <s v="client"/>
    <n v="5500"/>
    <s v="oui"/>
    <x v="10"/>
    <s v="2020-26"/>
    <s v="2020-26"/>
    <x v="0"/>
    <s v="UkadPF009"/>
    <m/>
  </r>
  <r>
    <n v="11002863"/>
    <s v="SPTE"/>
    <x v="0"/>
    <s v="PA26485AVT110320"/>
    <n v="10"/>
    <n v="1"/>
    <s v="PF05S000606"/>
    <s v="Plat 650x305 Usiné pour Pamiers"/>
    <n v="5500"/>
    <s v="KG"/>
    <n v="30.95"/>
    <s v="    170.225,00"/>
    <s v="USD"/>
    <s v="09.07.2020"/>
    <s v="09.07.2020"/>
    <m/>
    <m/>
    <m/>
    <s v="Non livré"/>
    <s v="A"/>
    <s v="UKA"/>
    <n v="10"/>
    <n v="10"/>
    <n v="1"/>
    <s v="15.10.2019"/>
    <s v="LKESLER"/>
    <m/>
    <n v="0"/>
    <s v="PF"/>
    <s v="09/07/2020"/>
    <s v="oui"/>
    <s v="client"/>
    <n v="5500"/>
    <s v="oui"/>
    <x v="8"/>
    <s v="2020-28"/>
    <s v="2020-28"/>
    <x v="0"/>
    <s v="UkadPF009"/>
    <m/>
  </r>
  <r>
    <n v="11002865"/>
    <s v="SPTE"/>
    <x v="0"/>
    <s v="PA26487AVT110320"/>
    <n v="10"/>
    <n v="1"/>
    <s v="PF05S000606"/>
    <s v="Plat 650x305 Usiné pour Pamiers"/>
    <n v="5500"/>
    <s v="KG"/>
    <n v="30.95"/>
    <s v="    170.225,00"/>
    <s v="USD"/>
    <s v="29.10.2020"/>
    <s v="29.10.2020"/>
    <m/>
    <m/>
    <m/>
    <s v="Non livré"/>
    <s v="A"/>
    <s v="UKA"/>
    <n v="10"/>
    <n v="10"/>
    <n v="1"/>
    <s v="15.10.2019"/>
    <s v="LKESLER"/>
    <m/>
    <n v="0"/>
    <s v="PF"/>
    <s v="29/10/2020"/>
    <s v="oui"/>
    <s v="client"/>
    <n v="5500"/>
    <s v="non"/>
    <x v="25"/>
    <s v="2020-44"/>
    <s v="2020-44"/>
    <x v="0"/>
    <s v="UkadPF009"/>
    <m/>
  </r>
  <r>
    <n v="11002871"/>
    <s v="SPTE"/>
    <x v="0"/>
    <s v="PA26558AVT241019"/>
    <n v="10"/>
    <n v="1"/>
    <s v="PF05S000028"/>
    <s v="Rond Ø180 SMX Beta Pamiers"/>
    <n v="5400"/>
    <s v="KG"/>
    <n v="32"/>
    <s v="    172.800,00"/>
    <s v="USD"/>
    <s v="11.06.2020"/>
    <s v="11.06.2020"/>
    <m/>
    <m/>
    <m/>
    <s v="Non livré"/>
    <s v="A"/>
    <s v="UKA"/>
    <n v="10"/>
    <n v="10"/>
    <n v="1"/>
    <s v="15.10.2019"/>
    <s v="LKESLER"/>
    <m/>
    <n v="0"/>
    <s v="PF"/>
    <s v="11/06/2020"/>
    <s v="oui"/>
    <s v="client"/>
    <n v="5400"/>
    <s v="oui"/>
    <x v="10"/>
    <s v="2020-24"/>
    <s v="2020-24"/>
    <x v="2"/>
    <s v="UkadPF002"/>
    <m/>
  </r>
  <r>
    <n v="11002881"/>
    <s v="SPTE"/>
    <x v="0"/>
    <s v="PA26568AVT241019"/>
    <n v="10"/>
    <n v="1"/>
    <s v="PF05S000028"/>
    <s v="Rond Ø180 SMX Beta Pamiers"/>
    <n v="5400"/>
    <s v="KG"/>
    <n v="32"/>
    <s v="    172.800,00"/>
    <s v="USD"/>
    <s v="09.04.2020"/>
    <s v="09.04.2020"/>
    <m/>
    <m/>
    <m/>
    <s v="Non livré"/>
    <s v="A"/>
    <s v="UKA"/>
    <n v="10"/>
    <n v="10"/>
    <n v="1"/>
    <s v="15.10.2019"/>
    <s v="LKESLER"/>
    <m/>
    <n v="0"/>
    <s v="PF"/>
    <s v="09/04/2020"/>
    <s v="oui"/>
    <s v="client"/>
    <n v="5400"/>
    <s v="oui"/>
    <x v="7"/>
    <s v="2020-15"/>
    <s v="retard"/>
    <x v="2"/>
    <s v="UkadPF002"/>
    <m/>
  </r>
  <r>
    <n v="11002882"/>
    <s v="SPTE"/>
    <x v="0"/>
    <s v="PA26569AVT241019"/>
    <n v="10"/>
    <n v="1"/>
    <s v="PF05S000028"/>
    <s v="Rond Ø180 SMX Beta Pamiers"/>
    <n v="5400"/>
    <s v="KG"/>
    <n v="32"/>
    <s v="    172.800,00"/>
    <s v="USD"/>
    <s v="23.04.2020"/>
    <s v="23.04.2020"/>
    <m/>
    <m/>
    <m/>
    <s v="Non livré"/>
    <s v="A"/>
    <s v="UKA"/>
    <n v="10"/>
    <n v="10"/>
    <n v="1"/>
    <s v="15.10.2019"/>
    <s v="LKESLER"/>
    <m/>
    <n v="0"/>
    <s v="PF"/>
    <s v="23/04/2020"/>
    <s v="oui"/>
    <s v="client"/>
    <n v="5400"/>
    <s v="oui"/>
    <x v="7"/>
    <s v="2020-17"/>
    <s v="retard"/>
    <x v="2"/>
    <s v="UkadPF002"/>
    <m/>
  </r>
  <r>
    <n v="11002883"/>
    <s v="SPTE"/>
    <x v="0"/>
    <s v="PA26570AVT241019"/>
    <n v="10"/>
    <n v="1"/>
    <s v="PF05S000028"/>
    <s v="Rond Ø180 SMX Beta Pamiers"/>
    <n v="5400"/>
    <s v="KG"/>
    <n v="32"/>
    <s v="    172.800,00"/>
    <s v="USD"/>
    <s v="30.04.2020"/>
    <s v="30.04.2020"/>
    <m/>
    <m/>
    <m/>
    <s v="Non livré"/>
    <s v="A"/>
    <s v="UKA"/>
    <n v="10"/>
    <n v="10"/>
    <n v="1"/>
    <s v="15.10.2019"/>
    <s v="LKESLER"/>
    <m/>
    <n v="0"/>
    <s v="PF"/>
    <s v="30/04/2020"/>
    <s v="oui"/>
    <s v="client"/>
    <n v="5400"/>
    <s v="oui"/>
    <x v="7"/>
    <s v="2020-18"/>
    <s v="2020-18"/>
    <x v="2"/>
    <s v="UkadPF002"/>
    <m/>
  </r>
  <r>
    <n v="11002884"/>
    <s v="SPTE"/>
    <x v="0"/>
    <s v="PA26571AVT241019"/>
    <n v="10"/>
    <n v="1"/>
    <s v="PF05S000028"/>
    <s v="Rond Ø180 SMX Beta Pamiers"/>
    <n v="5400"/>
    <s v="KG"/>
    <n v="32"/>
    <s v="    172.800,00"/>
    <s v="USD"/>
    <s v="28.05.2020"/>
    <s v="28.05.2020"/>
    <m/>
    <m/>
    <m/>
    <s v="Non livré"/>
    <s v="A"/>
    <s v="UKA"/>
    <n v="10"/>
    <n v="10"/>
    <n v="1"/>
    <s v="15.10.2019"/>
    <s v="LKESLER"/>
    <m/>
    <n v="0"/>
    <s v="PF"/>
    <s v="28/05/2020"/>
    <s v="oui"/>
    <s v="client"/>
    <n v="5400"/>
    <s v="oui"/>
    <x v="14"/>
    <s v="2020-22"/>
    <s v="2020-22"/>
    <x v="2"/>
    <s v="UkadPF002"/>
    <m/>
  </r>
  <r>
    <n v="11002885"/>
    <s v="SPTE"/>
    <x v="0"/>
    <s v="PA26572AVT241019"/>
    <n v="10"/>
    <n v="1"/>
    <s v="PF05S000028"/>
    <s v="Rond Ø180 SMX Beta Pamiers"/>
    <n v="5400"/>
    <s v="KG"/>
    <n v="32"/>
    <s v="    172.800,00"/>
    <s v="USD"/>
    <s v="25.06.2020"/>
    <s v="25.06.2020"/>
    <m/>
    <m/>
    <m/>
    <s v="Non livré"/>
    <s v="A"/>
    <s v="UKA"/>
    <n v="10"/>
    <n v="10"/>
    <n v="1"/>
    <s v="15.10.2019"/>
    <s v="LKESLER"/>
    <m/>
    <n v="0"/>
    <s v="PF"/>
    <s v="25/06/2020"/>
    <s v="oui"/>
    <s v="client"/>
    <n v="5400"/>
    <s v="oui"/>
    <x v="10"/>
    <s v="2020-26"/>
    <s v="2020-26"/>
    <x v="2"/>
    <s v="UkadPF002"/>
    <m/>
  </r>
  <r>
    <n v="11002888"/>
    <s v="SPTE"/>
    <x v="0"/>
    <s v="PA26705AVT24102019"/>
    <n v="10"/>
    <n v="1"/>
    <s v="PF05S000028"/>
    <s v="Rond Ø180 SMX Beta Pamiers"/>
    <n v="5400"/>
    <s v="KG"/>
    <n v="32"/>
    <s v="    172.800,00"/>
    <s v="USD"/>
    <s v="16.04.2020"/>
    <s v="16.04.2020"/>
    <m/>
    <m/>
    <m/>
    <s v="Non livré"/>
    <s v="A"/>
    <s v="UKA"/>
    <n v="10"/>
    <n v="10"/>
    <n v="1"/>
    <s v="15.10.2019"/>
    <s v="LKESLER"/>
    <m/>
    <n v="0"/>
    <s v="PF"/>
    <s v="16/04/2020"/>
    <s v="oui"/>
    <s v="client"/>
    <n v="5400"/>
    <s v="oui"/>
    <x v="7"/>
    <s v="2020-16"/>
    <s v="retard"/>
    <x v="2"/>
    <s v="UkadPF002"/>
    <m/>
  </r>
  <r>
    <n v="11002890"/>
    <s v="SPTE"/>
    <x v="0"/>
    <s v="PA26449AVT090320"/>
    <n v="10"/>
    <n v="1"/>
    <s v="PF05S000003"/>
    <s v="Rond Ø240 PAMIERS - Lg Crte"/>
    <n v="5500"/>
    <s v="KG"/>
    <n v="30.5"/>
    <s v="    167.750,00"/>
    <s v="USD"/>
    <s v="23.04.2020"/>
    <s v="23.04.2020"/>
    <m/>
    <m/>
    <m/>
    <s v="Non livré"/>
    <s v="A"/>
    <s v="UKA"/>
    <n v="10"/>
    <n v="10"/>
    <n v="1"/>
    <s v="16.10.2019"/>
    <s v="LKESLER"/>
    <m/>
    <n v="0"/>
    <s v="PF"/>
    <s v="23/04/2020"/>
    <s v="oui"/>
    <s v="client"/>
    <n v="5500"/>
    <s v="oui"/>
    <x v="7"/>
    <s v="2020-17"/>
    <s v="retard"/>
    <x v="0"/>
    <s v="UkadPF004"/>
    <m/>
  </r>
  <r>
    <n v="11002891"/>
    <s v="SPTE"/>
    <x v="0"/>
    <s v="PA26706AVT241019"/>
    <n v="10"/>
    <n v="1"/>
    <s v="PF05S000028"/>
    <s v="Rond Ø180 SMX Beta Pamiers"/>
    <n v="5400"/>
    <s v="KG"/>
    <n v="32"/>
    <s v="    172.800,00"/>
    <s v="USD"/>
    <s v="09.07.2020"/>
    <s v="09.07.2020"/>
    <m/>
    <m/>
    <m/>
    <s v="Non livré"/>
    <s v="A"/>
    <s v="UKA"/>
    <n v="10"/>
    <n v="10"/>
    <n v="1"/>
    <s v="16.10.2019"/>
    <s v="LKESLER"/>
    <m/>
    <n v="0"/>
    <s v="PF"/>
    <s v="09/07/2020"/>
    <s v="oui"/>
    <s v="client"/>
    <n v="5400"/>
    <s v="oui"/>
    <x v="8"/>
    <s v="2020-28"/>
    <s v="2020-28"/>
    <x v="2"/>
    <s v="UkadPF002"/>
    <m/>
  </r>
  <r>
    <n v="11002892"/>
    <s v="SPTE"/>
    <x v="0"/>
    <s v="PA26708AVT241019"/>
    <n v="10"/>
    <n v="1"/>
    <s v="PF05S000028"/>
    <s v="Rond Ø180 SMX Beta Pamiers"/>
    <n v="5400"/>
    <s v="KG"/>
    <n v="32"/>
    <s v="    172.800,00"/>
    <s v="USD"/>
    <s v="04.06.2020"/>
    <s v="04.06.2020"/>
    <m/>
    <m/>
    <m/>
    <s v="Non livré"/>
    <s v="A"/>
    <s v="UKA"/>
    <n v="10"/>
    <n v="10"/>
    <n v="1"/>
    <s v="16.10.2019"/>
    <s v="LKESLER"/>
    <m/>
    <n v="0"/>
    <s v="PF"/>
    <s v="04/06/2020"/>
    <s v="oui"/>
    <s v="client"/>
    <n v="5400"/>
    <s v="oui"/>
    <x v="10"/>
    <s v="2020-23"/>
    <s v="2020-23"/>
    <x v="2"/>
    <s v="UkadPF002"/>
    <m/>
  </r>
  <r>
    <n v="11002893"/>
    <s v="SPTE"/>
    <x v="0"/>
    <s v="PA26553AVT110320"/>
    <n v="10"/>
    <n v="1"/>
    <s v="PF05S000002"/>
    <s v="Rond Ø280 pour Pamiers"/>
    <n v="3744"/>
    <s v="KG"/>
    <n v="30.5"/>
    <s v="    114.192,00"/>
    <s v="USD"/>
    <s v="26.11.2020"/>
    <s v="26.11.2020"/>
    <m/>
    <m/>
    <m/>
    <s v="Non livré"/>
    <s v="A"/>
    <s v="UKA"/>
    <n v="10"/>
    <n v="10"/>
    <n v="1"/>
    <s v="16.10.2019"/>
    <s v="LKESLER"/>
    <m/>
    <n v="0"/>
    <s v="PF"/>
    <s v="26/11/2020"/>
    <s v="oui"/>
    <s v="client"/>
    <n v="3744"/>
    <s v="non"/>
    <x v="26"/>
    <s v="2020-48"/>
    <s v="2020-48"/>
    <x v="0"/>
    <s v="UkadPF004"/>
    <m/>
  </r>
  <r>
    <n v="11002894"/>
    <s v="SPTE"/>
    <x v="0"/>
    <s v="PA26554AVT110320"/>
    <n v="10"/>
    <n v="1"/>
    <s v="PF05S000002"/>
    <s v="Rond Ø280 pour Pamiers"/>
    <n v="3744"/>
    <s v="KG"/>
    <n v="30.5"/>
    <s v="    114.192,00"/>
    <s v="USD"/>
    <s v="28.05.2020"/>
    <s v="28.05.2020"/>
    <m/>
    <m/>
    <m/>
    <s v="Non livré"/>
    <s v="A"/>
    <s v="UKA"/>
    <n v="10"/>
    <n v="10"/>
    <n v="1"/>
    <s v="16.10.2019"/>
    <s v="LKESLER"/>
    <m/>
    <n v="0"/>
    <s v="PF"/>
    <s v="28/05/2020"/>
    <s v="oui"/>
    <s v="client"/>
    <n v="3744"/>
    <s v="oui"/>
    <x v="14"/>
    <s v="2020-22"/>
    <s v="2020-22"/>
    <x v="0"/>
    <s v="UkadPF004"/>
    <m/>
  </r>
  <r>
    <n v="11002895"/>
    <s v="SPTE"/>
    <x v="0"/>
    <s v="PA26555AVT110320"/>
    <n v="10"/>
    <n v="1"/>
    <s v="PF05S000002"/>
    <s v="Rond Ø280 pour Pamiers"/>
    <n v="3744"/>
    <s v="KG"/>
    <n v="30.5"/>
    <s v="    114.192,00"/>
    <s v="USD"/>
    <s v="10.12.2020"/>
    <s v="10.12.2020"/>
    <m/>
    <m/>
    <m/>
    <s v="Non livré"/>
    <s v="A"/>
    <s v="UKA"/>
    <n v="10"/>
    <n v="10"/>
    <n v="1"/>
    <s v="16.10.2019"/>
    <s v="LKESLER"/>
    <m/>
    <n v="0"/>
    <s v="PF"/>
    <s v="10/12/2020"/>
    <s v="oui"/>
    <s v="client"/>
    <n v="3744"/>
    <s v="non"/>
    <x v="24"/>
    <s v="2020-50"/>
    <s v="2020-50"/>
    <x v="0"/>
    <s v="UkadPF004"/>
    <m/>
  </r>
  <r>
    <n v="11002896"/>
    <s v="SPTE"/>
    <x v="0"/>
    <s v="PA26931AVT110320"/>
    <n v="10"/>
    <n v="1"/>
    <s v="PF05S000002"/>
    <s v="Rond Ø280 pour Pamiers"/>
    <n v="3744"/>
    <s v="KG"/>
    <n v="30.5"/>
    <s v="    114.192,00"/>
    <s v="USD"/>
    <s v="17.12.2020"/>
    <s v="17.12.2020"/>
    <m/>
    <m/>
    <m/>
    <s v="Non livré"/>
    <s v="A"/>
    <s v="UKA"/>
    <n v="10"/>
    <n v="10"/>
    <n v="1"/>
    <s v="16.10.2019"/>
    <s v="LKESLER"/>
    <m/>
    <n v="0"/>
    <s v="PF"/>
    <s v="17/12/2020"/>
    <s v="oui"/>
    <s v="client"/>
    <n v="3744"/>
    <s v="non"/>
    <x v="24"/>
    <s v="2020-51"/>
    <s v="2020-51"/>
    <x v="0"/>
    <s v="UkadPF004"/>
    <m/>
  </r>
  <r>
    <n v="11002901"/>
    <s v="SPTE"/>
    <x v="0"/>
    <s v="PA27021AVT110320"/>
    <n v="10"/>
    <n v="1"/>
    <s v="PF05S000030"/>
    <s v="Rond Ø330 PAMIERS - BOMBARDIER 4 Barres"/>
    <n v="5500"/>
    <s v="KG"/>
    <n v="31.5"/>
    <s v="    173.250,00"/>
    <s v="USD"/>
    <s v="22.10.2020"/>
    <s v="22.10.2020"/>
    <m/>
    <m/>
    <m/>
    <s v="Non livré"/>
    <s v="A"/>
    <s v="UKA"/>
    <n v="10"/>
    <n v="10"/>
    <n v="1"/>
    <s v="17.10.2019"/>
    <s v="LKESLER"/>
    <m/>
    <n v="0"/>
    <s v="PF"/>
    <s v="22/10/2020"/>
    <s v="oui"/>
    <s v="client"/>
    <n v="5500"/>
    <s v="non"/>
    <x v="25"/>
    <s v="2020-43"/>
    <s v="2020-43"/>
    <x v="1"/>
    <s v="UkadPF005"/>
    <m/>
  </r>
  <r>
    <n v="11002904"/>
    <s v="SPTE"/>
    <x v="2"/>
    <n v="4500495515"/>
    <n v="20"/>
    <n v="1"/>
    <s v="PF05S000506"/>
    <s v="Rond Ø250 OTTO FUCHS X 94.16Kg"/>
    <n v="1318"/>
    <s v="KG"/>
    <n v="32.33"/>
    <s v="     42.610,94"/>
    <s v="USD"/>
    <s v="22.06.2020"/>
    <s v="22.06.2020"/>
    <m/>
    <m/>
    <m/>
    <s v="Non livré"/>
    <s v="A"/>
    <s v="UKA"/>
    <n v="10"/>
    <m/>
    <m/>
    <s v="25.10.2019"/>
    <s v="SBALLESTEROS"/>
    <m/>
    <n v="0"/>
    <s v="PF"/>
    <s v="22/06/2020"/>
    <s v="oui"/>
    <s v="client"/>
    <n v="1318"/>
    <s v="oui"/>
    <x v="10"/>
    <s v="2020-26"/>
    <s v="2020-26"/>
    <x v="0"/>
    <s v="UkadPF004"/>
    <m/>
  </r>
  <r>
    <n v="11002905"/>
    <s v="SPTE"/>
    <x v="14"/>
    <s v="8851_Conbid2020AVT15"/>
    <n v="10"/>
    <n v="1"/>
    <s v="PF05PL00004"/>
    <s v="Rond Ø209.5  PLYMOUTH"/>
    <n v="6804"/>
    <s v="KG"/>
    <n v="31"/>
    <s v="    210.924,00"/>
    <s v="USD"/>
    <s v="07.02.2020"/>
    <s v="13.03.2020"/>
    <m/>
    <m/>
    <m/>
    <s v="Partiellement livré"/>
    <s v="A"/>
    <s v="UKA"/>
    <n v="10"/>
    <m/>
    <m/>
    <s v="28.10.2019"/>
    <s v="SBALLESTEROS"/>
    <s v="10.04.2020"/>
    <s v="    4.432"/>
    <s v="PF"/>
    <s v="13/03/2020"/>
    <s v="oui"/>
    <s v="client"/>
    <n v="6804"/>
    <s v="oui"/>
    <x v="13"/>
    <s v="2020-11"/>
    <s v="retard"/>
    <x v="0"/>
    <s v="UkadPF001"/>
    <m/>
  </r>
  <r>
    <n v="11002907"/>
    <s v="SPTE"/>
    <x v="14"/>
    <s v="8856_Conbid2020"/>
    <n v="10"/>
    <n v="1"/>
    <s v="PF05PL00004"/>
    <s v="Rond Ø209.5  PLYMOUTH"/>
    <n v="2722"/>
    <s v="KG"/>
    <n v="31"/>
    <s v="     84.382,00"/>
    <s v="USD"/>
    <s v="27.03.2020"/>
    <s v="05.05.2020"/>
    <m/>
    <m/>
    <m/>
    <s v="Non livré"/>
    <s v="A"/>
    <s v="UKA"/>
    <n v="10"/>
    <m/>
    <m/>
    <s v="29.10.2019"/>
    <s v="SBALLESTEROS"/>
    <m/>
    <n v="0"/>
    <s v="PF"/>
    <s v="05/05/2020"/>
    <s v="oui"/>
    <s v="client"/>
    <n v="2722"/>
    <s v="oui"/>
    <x v="14"/>
    <s v="2020-19"/>
    <s v="2020-19"/>
    <x v="0"/>
    <s v="UkadPF001"/>
    <m/>
  </r>
  <r>
    <n v="11002908"/>
    <s v="SPTE"/>
    <x v="14"/>
    <s v="8866_Conbid2020"/>
    <n v="10"/>
    <n v="1"/>
    <s v="PF05PL00002"/>
    <s v="Rond Ø200 PLYMOUTH"/>
    <n v="6804"/>
    <s v="KG"/>
    <n v="31"/>
    <s v="    210.924,00"/>
    <s v="USD"/>
    <s v="13.05.2020"/>
    <s v="19.06.2020"/>
    <m/>
    <m/>
    <m/>
    <s v="Non livré"/>
    <s v="A"/>
    <s v="UKA"/>
    <n v="10"/>
    <m/>
    <m/>
    <s v="29.10.2019"/>
    <s v="SBALLESTEROS"/>
    <m/>
    <n v="0"/>
    <s v="PF"/>
    <s v="19/06/2020"/>
    <s v="oui"/>
    <s v="client"/>
    <n v="6804"/>
    <s v="oui"/>
    <x v="10"/>
    <s v="2020-25"/>
    <s v="2020-25"/>
    <x v="0"/>
    <s v="UkadPF001"/>
    <m/>
  </r>
  <r>
    <n v="11002910"/>
    <s v="SPTE"/>
    <x v="2"/>
    <n v="4500495513"/>
    <n v="10"/>
    <n v="1"/>
    <s v="PF05S000508"/>
    <s v="Rond Ø250 OTTO FUCHS X 116.99Kg"/>
    <n v="9355"/>
    <s v="KG"/>
    <n v="32.33"/>
    <s v="    302.447,15"/>
    <s v="USD"/>
    <s v="26.10.2020"/>
    <s v="26.10.2020"/>
    <m/>
    <m/>
    <m/>
    <s v="Non livré"/>
    <s v="A"/>
    <s v="UKA"/>
    <n v="10"/>
    <m/>
    <m/>
    <s v="31.10.2019"/>
    <s v="SBALLESTEROS"/>
    <m/>
    <n v="0"/>
    <s v="PF"/>
    <s v="26/10/2020"/>
    <s v="oui"/>
    <s v="client"/>
    <n v="9355"/>
    <s v="non"/>
    <x v="25"/>
    <s v="2020-44"/>
    <s v="2020-44"/>
    <x v="0"/>
    <s v="UkadPF004"/>
    <m/>
  </r>
  <r>
    <n v="11002910"/>
    <s v="SPTE"/>
    <x v="2"/>
    <n v="4500495513"/>
    <n v="20"/>
    <n v="1"/>
    <s v="PF05S000507"/>
    <s v="Rond Ø250 OTTO FUCHS X 113.99Kg"/>
    <n v="3189"/>
    <s v="KG"/>
    <n v="32.33"/>
    <s v="    103.100,37"/>
    <s v="USD"/>
    <s v="22.06.2020"/>
    <s v="22.06.2020"/>
    <m/>
    <m/>
    <m/>
    <s v="Non livré"/>
    <s v="A"/>
    <s v="UKA"/>
    <n v="10"/>
    <m/>
    <m/>
    <s v="31.10.2019"/>
    <s v="SBALLESTEROS"/>
    <m/>
    <n v="0"/>
    <s v="PF"/>
    <s v="22/06/2020"/>
    <s v="oui"/>
    <s v="client"/>
    <n v="3189"/>
    <s v="oui"/>
    <x v="10"/>
    <s v="2020-26"/>
    <s v="2020-26"/>
    <x v="0"/>
    <s v="UkadPF004"/>
    <m/>
  </r>
  <r>
    <n v="11002910"/>
    <s v="SPTE"/>
    <x v="2"/>
    <n v="4500495513"/>
    <n v="30"/>
    <n v="1"/>
    <s v="PF05S000507"/>
    <s v="Rond Ø250 OTTO FUCHS X 113.95Kg"/>
    <n v="11389"/>
    <s v="KG"/>
    <n v="32.33"/>
    <s v="    368.206,37"/>
    <s v="USD"/>
    <s v="17.08.2020"/>
    <s v="17.08.2020"/>
    <m/>
    <m/>
    <m/>
    <s v="Non livré"/>
    <s v="A"/>
    <s v="UKA"/>
    <n v="10"/>
    <m/>
    <m/>
    <s v="31.10.2019"/>
    <s v="SBALLESTEROS"/>
    <m/>
    <n v="0"/>
    <s v="PF"/>
    <s v="17/08/2020"/>
    <s v="oui"/>
    <s v="client"/>
    <n v="11389"/>
    <s v="non"/>
    <x v="23"/>
    <s v="2020-34"/>
    <s v="2020-34"/>
    <x v="0"/>
    <s v="UkadPF004"/>
    <m/>
  </r>
  <r>
    <n v="11002910"/>
    <s v="SPTE"/>
    <x v="2"/>
    <n v="4500495513"/>
    <n v="40"/>
    <n v="1"/>
    <s v="PF05S000528"/>
    <s v="Rond Ø200 Otto Fuchs x 58,45 Kg"/>
    <n v="5846"/>
    <s v="KG"/>
    <n v="32.86"/>
    <s v="    192.099,56"/>
    <s v="USD"/>
    <s v="17.08.2020"/>
    <s v="17.08.2020"/>
    <m/>
    <m/>
    <m/>
    <s v="Non livré"/>
    <s v="A"/>
    <s v="UKA"/>
    <n v="10"/>
    <m/>
    <m/>
    <s v="31.10.2019"/>
    <s v="SBALLESTEROS"/>
    <m/>
    <n v="0"/>
    <s v="PF"/>
    <s v="17/08/2020"/>
    <s v="oui"/>
    <s v="client"/>
    <n v="5846"/>
    <s v="non"/>
    <x v="23"/>
    <s v="2020-34"/>
    <s v="2020-34"/>
    <x v="0"/>
    <s v="UkadPF003"/>
    <m/>
  </r>
  <r>
    <n v="11002914"/>
    <s v="SPTE"/>
    <x v="17"/>
    <s v="EMG19/0143AVT2802202"/>
    <n v="20"/>
    <n v="1"/>
    <s v="PF05S000158"/>
    <s v="Rond 10&quot; - Ø254 - ATI ZKM"/>
    <n v="3500"/>
    <s v="KG"/>
    <n v="242.1"/>
    <s v="     84.735,00"/>
    <s v="USD"/>
    <s v="04.05.2020"/>
    <s v="04.05.2020"/>
    <m/>
    <m/>
    <m/>
    <s v="Non livré"/>
    <s v="A"/>
    <s v="UKA"/>
    <n v="10"/>
    <m/>
    <m/>
    <s v="06.11.2019"/>
    <s v="SBALLESTEROS"/>
    <m/>
    <n v="0"/>
    <s v="PF"/>
    <s v="04/05/2020"/>
    <s v="oui"/>
    <s v="client"/>
    <n v="3500"/>
    <s v="oui"/>
    <x v="14"/>
    <s v="2020-19"/>
    <s v="2020-19"/>
    <x v="1"/>
    <s v="UkadPF004"/>
    <m/>
  </r>
  <r>
    <n v="11002914"/>
    <s v="SPTE"/>
    <x v="17"/>
    <s v="EMG19/0143AVT2802202"/>
    <n v="30"/>
    <n v="1"/>
    <s v="PF05S000158"/>
    <s v="Rond 10&quot; - Ø254 - ATI ZKM"/>
    <n v="7000"/>
    <s v="KG"/>
    <n v="23.77"/>
    <s v="    166.390,00"/>
    <s v="USD"/>
    <s v="01.07.2020"/>
    <s v="01.07.2020"/>
    <m/>
    <m/>
    <m/>
    <s v="Non livré"/>
    <s v="A"/>
    <s v="UKA"/>
    <n v="10"/>
    <m/>
    <m/>
    <s v="06.11.2019"/>
    <s v="HHAMMAMI"/>
    <m/>
    <n v="0"/>
    <s v="PF"/>
    <s v="01/07/2020"/>
    <s v="oui"/>
    <s v="client"/>
    <n v="7000"/>
    <s v="oui"/>
    <x v="8"/>
    <s v="2020-27"/>
    <s v="2020-27"/>
    <x v="1"/>
    <s v="UkadPF004"/>
    <m/>
  </r>
  <r>
    <n v="11002914"/>
    <s v="SPTE"/>
    <x v="17"/>
    <s v="EMG19/0143AVT2802202"/>
    <n v="40"/>
    <n v="1"/>
    <s v="PF05S000158"/>
    <s v="Rond 10&quot; - Ø254 - ATI ZKM"/>
    <n v="7000"/>
    <s v="KG"/>
    <n v="23.77"/>
    <s v="    166.390,00"/>
    <s v="USD"/>
    <s v="30.09.2020"/>
    <s v="30.09.2020"/>
    <m/>
    <m/>
    <m/>
    <s v="Non livré"/>
    <s v="A"/>
    <s v="UKA"/>
    <n v="10"/>
    <m/>
    <m/>
    <s v="06.11.2019"/>
    <s v="HHAMMAMI"/>
    <m/>
    <n v="0"/>
    <s v="PF"/>
    <s v="30/09/2020"/>
    <s v="oui"/>
    <s v="client"/>
    <n v="7000"/>
    <s v="non"/>
    <x v="9"/>
    <s v="2020-40"/>
    <s v="2020-40"/>
    <x v="1"/>
    <s v="UkadPF004"/>
    <m/>
  </r>
  <r>
    <n v="11002915"/>
    <s v="SPTE"/>
    <x v="0"/>
    <s v="PA26533AVT110320"/>
    <n v="10"/>
    <n v="1"/>
    <s v="PF05S000001"/>
    <s v="Rond Ø330 pour Pamiers"/>
    <n v="5500"/>
    <s v="KG"/>
    <n v="30.5"/>
    <s v="    167.750,00"/>
    <s v="USD"/>
    <s v="18.06.2020"/>
    <s v="18.06.2020"/>
    <m/>
    <m/>
    <m/>
    <s v="Non livré"/>
    <s v="A"/>
    <s v="UKA"/>
    <n v="10"/>
    <n v="10"/>
    <n v="1"/>
    <s v="07.11.2019"/>
    <s v="LKESLER"/>
    <m/>
    <n v="0"/>
    <s v="PF"/>
    <s v="18/06/2020"/>
    <s v="oui"/>
    <s v="client"/>
    <n v="5500"/>
    <s v="oui"/>
    <x v="10"/>
    <s v="2020-25"/>
    <s v="2020-25"/>
    <x v="0"/>
    <s v="UkadPF005"/>
    <m/>
  </r>
  <r>
    <n v="11002916"/>
    <s v="SPTE"/>
    <x v="0"/>
    <s v="PA26557AVT110320"/>
    <n v="10"/>
    <n v="1"/>
    <s v="PF05S000001"/>
    <s v="Rond Ø330 pour Pamiers"/>
    <n v="5500"/>
    <s v="KG"/>
    <n v="30.5"/>
    <s v="    167.750,00"/>
    <s v="USD"/>
    <s v="25.06.2020"/>
    <s v="25.06.2020"/>
    <m/>
    <m/>
    <m/>
    <s v="Non livré"/>
    <s v="A"/>
    <s v="UKA"/>
    <n v="10"/>
    <n v="10"/>
    <n v="1"/>
    <s v="07.11.2019"/>
    <s v="LKESLER"/>
    <m/>
    <n v="0"/>
    <s v="PF"/>
    <s v="25/06/2020"/>
    <s v="oui"/>
    <s v="client"/>
    <n v="5500"/>
    <s v="oui"/>
    <x v="10"/>
    <s v="2020-26"/>
    <s v="2020-26"/>
    <x v="0"/>
    <s v="UkadPF005"/>
    <m/>
  </r>
  <r>
    <n v="11002917"/>
    <s v="SPTE"/>
    <x v="0"/>
    <s v="PA26936AVT090420"/>
    <n v="10"/>
    <n v="1"/>
    <s v="PF05S000005"/>
    <s v="Rond Ø200 PAMIERS"/>
    <n v="5500"/>
    <s v="KG"/>
    <n v="31"/>
    <s v="    170.500,00"/>
    <s v="USD"/>
    <s v="05.11.2020"/>
    <s v="05.11.2020"/>
    <m/>
    <m/>
    <m/>
    <s v="Non livré"/>
    <s v="A"/>
    <s v="UKA"/>
    <n v="10"/>
    <n v="10"/>
    <n v="1"/>
    <s v="07.11.2019"/>
    <s v="LKESLER"/>
    <m/>
    <n v="0"/>
    <s v="PF"/>
    <s v="05/11/2020"/>
    <s v="oui"/>
    <s v="client"/>
    <n v="5500"/>
    <s v="non"/>
    <x v="26"/>
    <s v="2020-45"/>
    <s v="2020-45"/>
    <x v="0"/>
    <s v="UkadPF003"/>
    <m/>
  </r>
  <r>
    <n v="11002918"/>
    <s v="SPTE"/>
    <x v="0"/>
    <s v="PA27101AVT090420"/>
    <n v="10"/>
    <n v="1"/>
    <s v="PF05S000004"/>
    <s v="Rond Ø220 pour Pamiers"/>
    <n v="5500"/>
    <s v="KG"/>
    <n v="31"/>
    <s v="    170.500,00"/>
    <s v="USD"/>
    <s v="03.09.2020"/>
    <s v="03.09.2020"/>
    <m/>
    <m/>
    <m/>
    <s v="Non livré"/>
    <s v="A"/>
    <s v="UKA"/>
    <n v="10"/>
    <n v="10"/>
    <n v="1"/>
    <s v="07.11.2019"/>
    <s v="LKESLER"/>
    <m/>
    <n v="0"/>
    <s v="PF"/>
    <s v="03/09/2020"/>
    <s v="oui"/>
    <s v="client"/>
    <n v="5500"/>
    <s v="non"/>
    <x v="9"/>
    <s v="2020-36"/>
    <s v="2020-36"/>
    <x v="0"/>
    <s v="UkadPF003"/>
    <m/>
  </r>
  <r>
    <n v="11002919"/>
    <s v="SPTE"/>
    <x v="0"/>
    <s v="PA26707AVT241019"/>
    <n v="10"/>
    <n v="1"/>
    <s v="PF05S000028"/>
    <s v="Rond Ø180 SMX Beta Pamiers"/>
    <n v="5400"/>
    <s v="KG"/>
    <n v="32"/>
    <s v="    172.800,00"/>
    <s v="USD"/>
    <s v="16.07.2020"/>
    <s v="16.07.2020"/>
    <m/>
    <m/>
    <m/>
    <s v="Non livré"/>
    <s v="A"/>
    <s v="UKA"/>
    <n v="10"/>
    <n v="10"/>
    <n v="1"/>
    <s v="07.11.2019"/>
    <s v="LKESLER"/>
    <m/>
    <n v="0"/>
    <s v="PF"/>
    <s v="16/07/2020"/>
    <s v="oui"/>
    <s v="client"/>
    <n v="5400"/>
    <s v="oui"/>
    <x v="8"/>
    <s v="2020-29"/>
    <s v="2020-29"/>
    <x v="2"/>
    <s v="UkadPF002"/>
    <m/>
  </r>
  <r>
    <n v="11002920"/>
    <s v="SPTE"/>
    <x v="0"/>
    <s v="PA26434AVT110320"/>
    <n v="10"/>
    <n v="1"/>
    <s v="PF05S000009"/>
    <s v="Rond Ø125 pour Pamiers"/>
    <n v="2750"/>
    <s v="KG"/>
    <n v="35"/>
    <s v="     96.250,00"/>
    <s v="USD"/>
    <s v="04.06.2020"/>
    <s v="04.06.2020"/>
    <m/>
    <m/>
    <m/>
    <s v="Non livré"/>
    <s v="A"/>
    <s v="UKA"/>
    <n v="10"/>
    <n v="10"/>
    <n v="1"/>
    <s v="07.11.2019"/>
    <s v="LKESLER"/>
    <m/>
    <n v="0"/>
    <s v="PF"/>
    <s v="04/06/2020"/>
    <s v="oui"/>
    <s v="client"/>
    <n v="2750"/>
    <s v="oui"/>
    <x v="10"/>
    <s v="2020-23"/>
    <s v="2020-23"/>
    <x v="0"/>
    <s v="UkadPF001"/>
    <m/>
  </r>
  <r>
    <n v="11002921"/>
    <s v="SPTE"/>
    <x v="0"/>
    <s v="PA27104AVT110320"/>
    <n v="10"/>
    <n v="1"/>
    <s v="PF05S000001"/>
    <s v="Rond Ø330 pour Pamiers"/>
    <n v="5500"/>
    <s v="KG"/>
    <n v="30.5"/>
    <s v="    167.750,00"/>
    <s v="USD"/>
    <s v="16.07.2020"/>
    <s v="16.07.2020"/>
    <m/>
    <m/>
    <m/>
    <s v="Non livré"/>
    <s v="A"/>
    <s v="UKA"/>
    <n v="10"/>
    <n v="10"/>
    <n v="1"/>
    <s v="07.11.2019"/>
    <s v="LKESLER"/>
    <m/>
    <n v="0"/>
    <s v="PF"/>
    <s v="16/07/2020"/>
    <s v="oui"/>
    <s v="client"/>
    <n v="5500"/>
    <s v="oui"/>
    <x v="8"/>
    <s v="2020-29"/>
    <s v="2020-29"/>
    <x v="0"/>
    <s v="UkadPF005"/>
    <m/>
  </r>
  <r>
    <n v="11002926"/>
    <s v="SPTE"/>
    <x v="14"/>
    <n v="8901"/>
    <n v="10"/>
    <n v="1"/>
    <s v="PF05PL00001"/>
    <s v="Rond Ø223 PLYMOUTH"/>
    <n v="6804"/>
    <s v="KG"/>
    <n v="31"/>
    <s v="    210.924,00"/>
    <s v="USD"/>
    <s v="28.05.2020"/>
    <s v="03.07.2020"/>
    <m/>
    <m/>
    <m/>
    <s v="Non livré"/>
    <s v="A"/>
    <s v="UKA"/>
    <n v="10"/>
    <m/>
    <m/>
    <s v="14.11.2019"/>
    <s v="HHAMMAMI"/>
    <m/>
    <n v="0"/>
    <s v="PF"/>
    <s v="03/07/2020"/>
    <s v="oui"/>
    <s v="client"/>
    <n v="6804"/>
    <s v="oui"/>
    <x v="8"/>
    <s v="2020-27"/>
    <s v="2020-27"/>
    <x v="0"/>
    <s v="UkadPF001"/>
    <m/>
  </r>
  <r>
    <n v="11002927"/>
    <s v="SPTE"/>
    <x v="14"/>
    <n v="8900"/>
    <n v="10"/>
    <n v="1"/>
    <s v="PF05PL00001"/>
    <s v="Rond Ø223 PLYMOUTH"/>
    <n v="4536"/>
    <s v="KG"/>
    <n v="31"/>
    <s v="    140.616,00"/>
    <s v="USD"/>
    <s v="31.03.2020"/>
    <s v="07.05.2020"/>
    <m/>
    <m/>
    <m/>
    <s v="Non livré"/>
    <s v="A"/>
    <s v="UKA"/>
    <n v="10"/>
    <m/>
    <m/>
    <s v="15.11.2019"/>
    <s v="HHAMMAMI"/>
    <m/>
    <n v="0"/>
    <s v="PF"/>
    <s v="07/05/2020"/>
    <s v="oui"/>
    <s v="client"/>
    <n v="4536"/>
    <s v="oui"/>
    <x v="14"/>
    <s v="2020-19"/>
    <s v="2020-19"/>
    <x v="0"/>
    <s v="UkadPF001"/>
    <m/>
  </r>
  <r>
    <n v="11002928"/>
    <s v="SPTE"/>
    <x v="0"/>
    <s v="Demande d'acompte"/>
    <n v="10"/>
    <n v="2"/>
    <n v="41"/>
    <s v="Acompte sur commandes selon liste jointe"/>
    <n v="1"/>
    <s v="PCE"/>
    <s v="2.833.000,00"/>
    <s v="  2.833.000,00"/>
    <s v="USD"/>
    <s v="18.11.2019"/>
    <s v="18.11.2019"/>
    <m/>
    <m/>
    <m/>
    <s v="En cours"/>
    <m/>
    <m/>
    <m/>
    <n v="10"/>
    <n v="1"/>
    <s v="15.11.2019"/>
    <s v="XDELARBRE"/>
    <m/>
    <n v="0"/>
    <s v="41"/>
    <s v="18/11/2019"/>
    <s v="oui"/>
    <s v="client"/>
    <n v="1"/>
    <s v="oui"/>
    <x v="28"/>
    <s v="2019-47"/>
    <s v="retard"/>
    <x v="3"/>
    <e v="#N/A"/>
    <m/>
  </r>
  <r>
    <n v="11002929"/>
    <s v="SPTE"/>
    <x v="6"/>
    <s v="ASAPO/19-20/1448"/>
    <n v="40"/>
    <n v="1"/>
    <s v="PF05A100108"/>
    <s v="Rond Ø148,6 AEQUS"/>
    <n v="40"/>
    <s v="PCE"/>
    <n v="220"/>
    <s v="      8.800,00"/>
    <s v="EUR"/>
    <s v="03.04.2020"/>
    <s v="05.04.2020"/>
    <m/>
    <m/>
    <m/>
    <s v="Non livré"/>
    <s v="A"/>
    <s v="UKA"/>
    <n v="10"/>
    <m/>
    <m/>
    <s v="22.11.2019"/>
    <s v="XDELARBRE"/>
    <m/>
    <n v="0"/>
    <s v="PF"/>
    <s v="05/04/2020"/>
    <s v="oui"/>
    <s v="client"/>
    <n v="40"/>
    <s v="oui"/>
    <x v="7"/>
    <s v="2020-15"/>
    <s v="retard"/>
    <x v="1"/>
    <s v="UKADPF014"/>
    <m/>
  </r>
  <r>
    <n v="11002929"/>
    <s v="SPTE"/>
    <x v="6"/>
    <s v="ASAPO/19-20/1448"/>
    <n v="50"/>
    <n v="1"/>
    <s v="PF05A100108"/>
    <s v="Rond Ø148,6 AEQUS"/>
    <n v="30"/>
    <s v="PCE"/>
    <n v="220"/>
    <s v="      6.600,00"/>
    <s v="EUR"/>
    <s v="05.05.2020"/>
    <s v="05.05.2020"/>
    <m/>
    <m/>
    <m/>
    <s v="Non livré"/>
    <s v="A"/>
    <s v="UKA"/>
    <n v="10"/>
    <m/>
    <m/>
    <s v="22.11.2019"/>
    <s v="XDELARBRE"/>
    <m/>
    <n v="0"/>
    <s v="PF"/>
    <s v="05/05/2020"/>
    <s v="oui"/>
    <s v="client"/>
    <n v="30"/>
    <s v="oui"/>
    <x v="14"/>
    <s v="2020-19"/>
    <s v="2020-19"/>
    <x v="1"/>
    <s v="UKADPF014"/>
    <m/>
  </r>
  <r>
    <n v="11002929"/>
    <s v="SPTE"/>
    <x v="6"/>
    <s v="ASAPO/19-20/1448"/>
    <n v="60"/>
    <n v="1"/>
    <s v="PF05A100108"/>
    <s v="Rond Ø148,6 AEQUS"/>
    <n v="30"/>
    <s v="PCE"/>
    <n v="220"/>
    <s v="      6.600,00"/>
    <s v="EUR"/>
    <s v="05.06.2020"/>
    <s v="05.06.2020"/>
    <m/>
    <m/>
    <m/>
    <s v="Non livré"/>
    <s v="A"/>
    <s v="UKA"/>
    <n v="10"/>
    <m/>
    <m/>
    <s v="22.11.2019"/>
    <s v="XDELARBRE"/>
    <m/>
    <n v="0"/>
    <s v="PF"/>
    <s v="05/06/2020"/>
    <s v="oui"/>
    <s v="client"/>
    <n v="30"/>
    <s v="oui"/>
    <x v="10"/>
    <s v="2020-23"/>
    <s v="2020-23"/>
    <x v="1"/>
    <s v="UKADPF014"/>
    <m/>
  </r>
  <r>
    <n v="11002929"/>
    <s v="SPTE"/>
    <x v="6"/>
    <s v="ASAPO/19-20/1448"/>
    <n v="70"/>
    <n v="1"/>
    <s v="PF05A100108"/>
    <s v="Rond Ø148,6 AEQUS"/>
    <n v="30"/>
    <s v="PCE"/>
    <n v="220"/>
    <s v="      6.600,00"/>
    <s v="EUR"/>
    <s v="03.07.2020"/>
    <s v="05.07.2020"/>
    <m/>
    <m/>
    <m/>
    <s v="Non livré"/>
    <s v="A"/>
    <s v="UKA"/>
    <n v="10"/>
    <m/>
    <m/>
    <s v="22.11.2019"/>
    <s v="XDELARBRE"/>
    <m/>
    <n v="0"/>
    <s v="PF"/>
    <s v="05/07/2020"/>
    <s v="oui"/>
    <s v="client"/>
    <n v="30"/>
    <s v="oui"/>
    <x v="8"/>
    <s v="2020-28"/>
    <s v="2020-28"/>
    <x v="1"/>
    <s v="UKADPF014"/>
    <m/>
  </r>
  <r>
    <n v="11002929"/>
    <s v="SPTE"/>
    <x v="6"/>
    <s v="ASAPO/19-20/1448"/>
    <n v="80"/>
    <n v="1"/>
    <s v="PF05A100108"/>
    <s v="Rond Ø148,6 AEQUS"/>
    <n v="30"/>
    <s v="PCE"/>
    <n v="220"/>
    <s v="      6.600,00"/>
    <s v="EUR"/>
    <s v="05.08.2020"/>
    <s v="05.08.2020"/>
    <m/>
    <m/>
    <m/>
    <s v="Non livré"/>
    <s v="A"/>
    <s v="UKA"/>
    <n v="10"/>
    <m/>
    <m/>
    <s v="22.11.2019"/>
    <s v="XDELARBRE"/>
    <m/>
    <n v="0"/>
    <s v="PF"/>
    <s v="05/08/2020"/>
    <s v="oui"/>
    <s v="client"/>
    <n v="30"/>
    <s v="non"/>
    <x v="23"/>
    <s v="2020-32"/>
    <s v="2020-32"/>
    <x v="1"/>
    <s v="UKADPF014"/>
    <m/>
  </r>
  <r>
    <n v="11002929"/>
    <s v="SPTE"/>
    <x v="6"/>
    <s v="ASAPO/19-20/1448"/>
    <n v="90"/>
    <n v="1"/>
    <s v="PF05A100108"/>
    <s v="Rond Ø148,6 AEQUS"/>
    <n v="30"/>
    <s v="PCE"/>
    <n v="220"/>
    <s v="      6.600,00"/>
    <s v="EUR"/>
    <s v="04.09.2020"/>
    <s v="05.09.2020"/>
    <m/>
    <m/>
    <m/>
    <s v="Non livré"/>
    <s v="A"/>
    <s v="UKA"/>
    <n v="10"/>
    <m/>
    <m/>
    <s v="22.11.2019"/>
    <s v="XDELARBRE"/>
    <m/>
    <n v="0"/>
    <s v="PF"/>
    <s v="05/09/2020"/>
    <s v="oui"/>
    <s v="client"/>
    <n v="30"/>
    <s v="non"/>
    <x v="9"/>
    <s v="2020-36"/>
    <s v="2020-36"/>
    <x v="1"/>
    <s v="UKADPF014"/>
    <m/>
  </r>
  <r>
    <n v="11002929"/>
    <s v="SPTE"/>
    <x v="6"/>
    <s v="ASAPO/19-20/1448"/>
    <n v="100"/>
    <n v="1"/>
    <s v="PF05A100108"/>
    <s v="Rond Ø148,6 AEQUS"/>
    <n v="30"/>
    <s v="PCE"/>
    <n v="220"/>
    <s v="      6.600,00"/>
    <s v="EUR"/>
    <s v="05.10.2020"/>
    <s v="05.10.2020"/>
    <m/>
    <m/>
    <m/>
    <s v="Non livré"/>
    <s v="A"/>
    <s v="UKA"/>
    <n v="10"/>
    <m/>
    <m/>
    <s v="22.11.2019"/>
    <s v="XDELARBRE"/>
    <m/>
    <n v="0"/>
    <s v="PF"/>
    <s v="05/10/2020"/>
    <s v="oui"/>
    <s v="client"/>
    <n v="30"/>
    <s v="non"/>
    <x v="25"/>
    <s v="2020-41"/>
    <s v="2020-41"/>
    <x v="1"/>
    <s v="UKADPF014"/>
    <m/>
  </r>
  <r>
    <n v="11002931"/>
    <s v="SPTE"/>
    <x v="0"/>
    <s v="PA27422"/>
    <n v="10"/>
    <n v="1"/>
    <s v="PF05S000028"/>
    <s v="Rond Ø180 SMX Beta Pamiers"/>
    <n v="5400"/>
    <s v="KG"/>
    <n v="32"/>
    <s v="    172.800,00"/>
    <s v="USD"/>
    <s v="03.09.2020"/>
    <s v="03.09.2020"/>
    <m/>
    <m/>
    <m/>
    <s v="Non livré"/>
    <s v="A"/>
    <s v="UKA"/>
    <n v="10"/>
    <n v="10"/>
    <n v="1"/>
    <s v="26.11.2019"/>
    <s v="LKESLER"/>
    <m/>
    <n v="0"/>
    <s v="PF"/>
    <s v="03/09/2020"/>
    <s v="oui"/>
    <s v="client"/>
    <n v="5400"/>
    <s v="non"/>
    <x v="9"/>
    <s v="2020-36"/>
    <s v="2020-36"/>
    <x v="2"/>
    <s v="UkadPF002"/>
    <m/>
  </r>
  <r>
    <n v="11002932"/>
    <s v="SPTE"/>
    <x v="0"/>
    <s v="PA27423"/>
    <n v="10"/>
    <n v="1"/>
    <s v="PF05S000028"/>
    <s v="Rond Ø180 SMX Beta Pamiers"/>
    <n v="5400"/>
    <s v="KG"/>
    <n v="32"/>
    <s v="    172.800,00"/>
    <s v="USD"/>
    <s v="10.09.2020"/>
    <s v="10.09.2020"/>
    <m/>
    <m/>
    <m/>
    <s v="Non livré"/>
    <s v="A"/>
    <s v="UKA"/>
    <n v="10"/>
    <n v="10"/>
    <n v="1"/>
    <s v="26.11.2019"/>
    <s v="LKESLER"/>
    <m/>
    <n v="0"/>
    <s v="PF"/>
    <s v="10/09/2020"/>
    <s v="oui"/>
    <s v="client"/>
    <n v="5400"/>
    <s v="non"/>
    <x v="9"/>
    <s v="2020-37"/>
    <s v="2020-37"/>
    <x v="2"/>
    <s v="UkadPF002"/>
    <m/>
  </r>
  <r>
    <n v="11002933"/>
    <s v="SPTE"/>
    <x v="0"/>
    <s v="PA27424"/>
    <n v="10"/>
    <n v="1"/>
    <s v="PF05S000028"/>
    <s v="Rond Ø180 SMX Beta Pamiers"/>
    <n v="5400"/>
    <s v="KG"/>
    <n v="32"/>
    <s v="    172.800,00"/>
    <s v="USD"/>
    <s v="30.07.2020"/>
    <s v="30.07.2020"/>
    <m/>
    <m/>
    <m/>
    <s v="Non livré"/>
    <s v="A"/>
    <s v="UKA"/>
    <n v="10"/>
    <n v="10"/>
    <n v="1"/>
    <s v="26.11.2019"/>
    <s v="LKESLER"/>
    <m/>
    <n v="0"/>
    <s v="PF"/>
    <s v="30/07/2020"/>
    <s v="oui"/>
    <s v="client"/>
    <n v="5400"/>
    <s v="non"/>
    <x v="8"/>
    <s v="2020-31"/>
    <s v="2020-31"/>
    <x v="2"/>
    <s v="UkadPF002"/>
    <m/>
  </r>
  <r>
    <n v="11002935"/>
    <s v="SPTE"/>
    <x v="14"/>
    <n v="8978"/>
    <n v="10"/>
    <n v="1"/>
    <s v="PF05PL00002"/>
    <s v="Rond Ø200 PLYMOUTH"/>
    <n v="3629"/>
    <s v="KG"/>
    <n v="31"/>
    <s v="    112.499,00"/>
    <s v="USD"/>
    <s v="28.05.2020"/>
    <s v="03.07.2020"/>
    <m/>
    <m/>
    <m/>
    <s v="Non livré"/>
    <s v="A"/>
    <s v="UKA"/>
    <n v="10"/>
    <m/>
    <m/>
    <s v="29.11.2019"/>
    <s v="HHAMMAMI"/>
    <m/>
    <n v="0"/>
    <s v="PF"/>
    <s v="03/07/2020"/>
    <s v="oui"/>
    <s v="client"/>
    <n v="3629"/>
    <s v="oui"/>
    <x v="8"/>
    <s v="2020-27"/>
    <s v="2020-27"/>
    <x v="0"/>
    <s v="UkadPF001"/>
    <m/>
  </r>
  <r>
    <n v="11002936"/>
    <s v="SPTE"/>
    <x v="14"/>
    <n v="8984"/>
    <n v="10"/>
    <n v="1"/>
    <s v="PF05PL00004"/>
    <s v="Rond Ø209.5  PLYMOUTH"/>
    <n v="3629"/>
    <s v="KG"/>
    <n v="31"/>
    <s v="    112.499,00"/>
    <s v="USD"/>
    <s v="28.05.2020"/>
    <s v="03.07.2020"/>
    <m/>
    <m/>
    <m/>
    <s v="Non livré"/>
    <s v="A"/>
    <s v="UKA"/>
    <n v="10"/>
    <m/>
    <m/>
    <s v="29.11.2019"/>
    <s v="HHAMMAMI"/>
    <m/>
    <n v="0"/>
    <s v="PF"/>
    <s v="03/07/2020"/>
    <s v="oui"/>
    <s v="client"/>
    <n v="3629"/>
    <s v="oui"/>
    <x v="8"/>
    <s v="2020-27"/>
    <s v="2020-27"/>
    <x v="0"/>
    <s v="UkadPF001"/>
    <m/>
  </r>
  <r>
    <n v="11002937"/>
    <s v="SPTE"/>
    <x v="18"/>
    <n v="256984"/>
    <n v="10"/>
    <n v="1"/>
    <s v="PF05A100104"/>
    <s v="Rond Ø50 PANERAI"/>
    <n v="13"/>
    <s v="PCE"/>
    <s v="    1.099,85"/>
    <s v="     14.298,05"/>
    <s v="EUR"/>
    <s v="12.03.2020"/>
    <s v="12.03.2020"/>
    <m/>
    <m/>
    <m/>
    <s v="Non livré"/>
    <s v="A"/>
    <s v="UKA"/>
    <n v="10"/>
    <m/>
    <m/>
    <s v="05.12.2019"/>
    <s v="LKESLER"/>
    <m/>
    <n v="0"/>
    <s v="PF"/>
    <s v="12/03/2020"/>
    <s v="oui"/>
    <s v="client"/>
    <n v="13"/>
    <s v="oui"/>
    <x v="13"/>
    <s v="2020-11"/>
    <s v="retard"/>
    <x v="1"/>
    <s v="UKADPF014"/>
    <m/>
  </r>
  <r>
    <n v="11002938"/>
    <s v="SPTE"/>
    <x v="18"/>
    <n v="256985"/>
    <n v="10"/>
    <n v="1"/>
    <s v="PF05A100111"/>
    <s v="Rond Ø45 DONZE BAUME"/>
    <n v="3"/>
    <s v="PCE"/>
    <n v="932.33"/>
    <s v="      2.796,99"/>
    <s v="EUR"/>
    <s v="12.03.2020"/>
    <s v="12.03.2020"/>
    <m/>
    <m/>
    <m/>
    <s v="Non livré"/>
    <s v="A"/>
    <s v="UKA"/>
    <n v="10"/>
    <m/>
    <m/>
    <s v="05.12.2019"/>
    <s v="LKESLER"/>
    <m/>
    <n v="0"/>
    <s v="PF"/>
    <s v="12/03/2020"/>
    <s v="oui"/>
    <s v="client"/>
    <n v="3"/>
    <s v="oui"/>
    <x v="13"/>
    <s v="2020-11"/>
    <s v="retard"/>
    <x v="1"/>
    <s v="UKADPF021"/>
    <m/>
  </r>
  <r>
    <n v="11002939"/>
    <s v="SPTE"/>
    <x v="18"/>
    <n v="256982"/>
    <n v="10"/>
    <n v="1"/>
    <s v="PF05A100103"/>
    <s v="Rond Ø68 DONZE BAUME"/>
    <n v="14"/>
    <s v="KG"/>
    <s v="    1.732,64"/>
    <s v="     24.256,96"/>
    <s v="EUR"/>
    <s v="12.03.2020"/>
    <s v="12.03.2020"/>
    <m/>
    <m/>
    <m/>
    <s v="Non livré"/>
    <s v="A"/>
    <s v="UKA"/>
    <n v="10"/>
    <m/>
    <m/>
    <s v="05.12.2019"/>
    <s v="LKESLER"/>
    <m/>
    <n v="0"/>
    <s v="PF"/>
    <s v="12/03/2020"/>
    <s v="oui"/>
    <s v="client"/>
    <n v="14"/>
    <s v="oui"/>
    <x v="13"/>
    <s v="2020-11"/>
    <s v="retard"/>
    <x v="1"/>
    <s v="UKADPF014"/>
    <m/>
  </r>
  <r>
    <n v="11002940"/>
    <s v="SPTE"/>
    <x v="18"/>
    <n v="256983"/>
    <n v="10"/>
    <n v="1"/>
    <s v="PF05A100112"/>
    <s v="Rond Ø65 DONZE BAUME"/>
    <n v="3"/>
    <s v="PCE"/>
    <s v="    1.745,00"/>
    <s v="      5.235,00"/>
    <s v="EUR"/>
    <s v="12.03.2020"/>
    <s v="12.03.2020"/>
    <m/>
    <m/>
    <m/>
    <s v="Non livré"/>
    <s v="A"/>
    <s v="UKA"/>
    <n v="10"/>
    <m/>
    <m/>
    <s v="05.12.2019"/>
    <s v="LKESLER"/>
    <m/>
    <n v="0"/>
    <s v="PF"/>
    <s v="12/03/2020"/>
    <s v="oui"/>
    <s v="client"/>
    <n v="3"/>
    <s v="oui"/>
    <x v="13"/>
    <s v="2020-11"/>
    <s v="retard"/>
    <x v="1"/>
    <s v="UKADPF021"/>
    <m/>
  </r>
  <r>
    <n v="11002941"/>
    <s v="SPTE"/>
    <x v="18"/>
    <n v="256986"/>
    <n v="10"/>
    <n v="1"/>
    <s v="PF05A100105"/>
    <s v="Plat 28x11 DONZE BAUME"/>
    <n v="7"/>
    <s v="KG"/>
    <n v="820.64"/>
    <s v="     17.233,44"/>
    <s v="EUR"/>
    <s v="12.03.2020"/>
    <s v="12.03.2020"/>
    <m/>
    <m/>
    <m/>
    <s v="Non livré"/>
    <s v="A"/>
    <s v="UKA"/>
    <n v="10"/>
    <m/>
    <m/>
    <s v="05.12.2019"/>
    <s v="LKESLER"/>
    <m/>
    <n v="0"/>
    <s v="PF"/>
    <s v="12/03/2020"/>
    <s v="oui"/>
    <s v="client"/>
    <n v="7"/>
    <s v="oui"/>
    <x v="13"/>
    <s v="2020-11"/>
    <s v="retard"/>
    <x v="1"/>
    <s v="UKADPF014"/>
    <m/>
  </r>
  <r>
    <n v="11002942"/>
    <s v="SPTE"/>
    <x v="18"/>
    <n v="256987"/>
    <n v="10"/>
    <n v="1"/>
    <s v="PF05A100106"/>
    <s v="Plat 21x7,5  DONZE BAUME"/>
    <n v="3"/>
    <s v="PCE"/>
    <s v="    1.124,67"/>
    <s v="      3.374,01"/>
    <s v="EUR"/>
    <s v="12.03.2020"/>
    <s v="12.03.2020"/>
    <m/>
    <m/>
    <m/>
    <s v="Non livré"/>
    <s v="A"/>
    <s v="UKA"/>
    <n v="10"/>
    <m/>
    <m/>
    <s v="05.12.2019"/>
    <s v="LKESLER"/>
    <m/>
    <n v="0"/>
    <s v="PF"/>
    <s v="12/03/2020"/>
    <s v="oui"/>
    <s v="client"/>
    <n v="3"/>
    <s v="oui"/>
    <x v="13"/>
    <s v="2020-11"/>
    <s v="retard"/>
    <x v="1"/>
    <s v="UKADPF014"/>
    <m/>
  </r>
  <r>
    <n v="11002944"/>
    <s v="SPTE"/>
    <x v="15"/>
    <s v="2224225-122"/>
    <n v="10"/>
    <n v="1"/>
    <s v="PF05S000082"/>
    <s v="Rond Ø250 ARCONIC  x 285 Kg"/>
    <n v="9362"/>
    <s v="KG"/>
    <n v="32.33"/>
    <s v="    302.673,46"/>
    <s v="USD"/>
    <s v="21.08.2020"/>
    <s v="25.09.2020"/>
    <m/>
    <m/>
    <m/>
    <s v="Non livré"/>
    <s v="A"/>
    <s v="UKA"/>
    <n v="10"/>
    <m/>
    <m/>
    <s v="09.12.2019"/>
    <s v="SBALLESTEROS"/>
    <m/>
    <n v="0"/>
    <s v="PF"/>
    <s v="25/09/2020"/>
    <s v="oui"/>
    <s v="client"/>
    <n v="9362"/>
    <s v="non"/>
    <x v="9"/>
    <s v="2020-39"/>
    <s v="2020-39"/>
    <x v="0"/>
    <s v="UkadPF004"/>
    <m/>
  </r>
  <r>
    <n v="11002945"/>
    <s v="SPTE"/>
    <x v="15"/>
    <s v="2224225-123"/>
    <n v="10"/>
    <n v="1"/>
    <s v="PF05S000082"/>
    <s v="Rond Ø250 ARCONIC  x 285 Kg"/>
    <n v="10532"/>
    <s v="KG"/>
    <n v="32.33"/>
    <s v="    340.499,56"/>
    <s v="USD"/>
    <s v="24.07.2020"/>
    <s v="28.08.2020"/>
    <m/>
    <m/>
    <m/>
    <s v="Non livré"/>
    <s v="A"/>
    <s v="UKA"/>
    <n v="10"/>
    <m/>
    <m/>
    <s v="09.12.2019"/>
    <s v="SBALLESTEROS"/>
    <m/>
    <n v="0"/>
    <s v="PF"/>
    <s v="28/08/2020"/>
    <s v="oui"/>
    <s v="client"/>
    <n v="10532"/>
    <s v="non"/>
    <x v="23"/>
    <s v="2020-35"/>
    <s v="2020-35"/>
    <x v="0"/>
    <s v="UkadPF004"/>
    <m/>
  </r>
  <r>
    <n v="11002946"/>
    <s v="SPTE"/>
    <x v="15"/>
    <s v="2224225-121"/>
    <n v="10"/>
    <n v="1"/>
    <s v="PF05S000080"/>
    <s v="Rond Ø250 ARCONIC  x 120 Kg"/>
    <n v="4688"/>
    <s v="KG"/>
    <n v="32.33"/>
    <s v="    151.563,04"/>
    <s v="USD"/>
    <s v="21.08.2020"/>
    <s v="25.09.2020"/>
    <m/>
    <m/>
    <m/>
    <s v="Non livré"/>
    <s v="A"/>
    <s v="UKA"/>
    <n v="10"/>
    <m/>
    <m/>
    <s v="09.12.2019"/>
    <s v="SBALLESTEROS"/>
    <m/>
    <n v="0"/>
    <s v="PF"/>
    <s v="25/09/2020"/>
    <s v="oui"/>
    <s v="client"/>
    <n v="4688"/>
    <s v="non"/>
    <x v="9"/>
    <s v="2020-39"/>
    <s v="2020-39"/>
    <x v="0"/>
    <s v="UkadPF004"/>
    <m/>
  </r>
  <r>
    <n v="11002947"/>
    <s v="SPTE"/>
    <x v="15"/>
    <s v="2224225-124"/>
    <n v="10"/>
    <n v="1"/>
    <s v="PF05S000080"/>
    <s v="Rond Ø250 ARCONIC  x 120 Kg"/>
    <n v="7773"/>
    <s v="KG"/>
    <n v="32.33"/>
    <s v="    251.301,09"/>
    <s v="USD"/>
    <s v="24.07.2020"/>
    <s v="28.08.2020"/>
    <m/>
    <m/>
    <m/>
    <s v="Non livré"/>
    <s v="A"/>
    <s v="UKA"/>
    <n v="10"/>
    <m/>
    <m/>
    <s v="09.12.2019"/>
    <s v="SBALLESTEROS"/>
    <m/>
    <n v="0"/>
    <s v="PF"/>
    <s v="28/08/2020"/>
    <s v="oui"/>
    <s v="client"/>
    <n v="7773"/>
    <s v="non"/>
    <x v="23"/>
    <s v="2020-35"/>
    <s v="2020-35"/>
    <x v="0"/>
    <s v="UkadPF004"/>
    <m/>
  </r>
  <r>
    <n v="11002948"/>
    <s v="SPTE"/>
    <x v="19"/>
    <n v="4201000364"/>
    <n v="10"/>
    <n v="1"/>
    <s v="PF05A100102"/>
    <s v="Rond Ø152.4 AEQUS"/>
    <n v="70"/>
    <s v="PCE"/>
    <n v="498"/>
    <s v="     34.860,00"/>
    <s v="EUR"/>
    <s v="05.06.2020"/>
    <s v="05.06.2020"/>
    <m/>
    <m/>
    <m/>
    <s v="Non livré"/>
    <s v="A"/>
    <s v="UKA"/>
    <n v="10"/>
    <m/>
    <m/>
    <s v="09.12.2019"/>
    <s v="HHAMMAMI"/>
    <m/>
    <n v="0"/>
    <s v="PF"/>
    <s v="05/06/2020"/>
    <s v="oui"/>
    <s v="client"/>
    <n v="70"/>
    <s v="oui"/>
    <x v="10"/>
    <s v="2020-23"/>
    <s v="2020-23"/>
    <x v="1"/>
    <s v="UKADPF014"/>
    <m/>
  </r>
  <r>
    <n v="11002948"/>
    <s v="SPTE"/>
    <x v="19"/>
    <n v="4201000364"/>
    <n v="20"/>
    <n v="1"/>
    <s v="PF05A100102"/>
    <s v="Rond Ø152.4 AEQUS"/>
    <n v="70"/>
    <s v="PCE"/>
    <n v="498"/>
    <s v="     34.860,00"/>
    <s v="EUR"/>
    <s v="03.07.2020"/>
    <s v="05.07.2020"/>
    <m/>
    <m/>
    <m/>
    <s v="Non livré"/>
    <s v="A"/>
    <s v="UKA"/>
    <n v="10"/>
    <m/>
    <m/>
    <s v="09.12.2019"/>
    <s v="HHAMMAMI"/>
    <m/>
    <n v="0"/>
    <s v="PF"/>
    <s v="05/07/2020"/>
    <s v="oui"/>
    <s v="client"/>
    <n v="70"/>
    <s v="oui"/>
    <x v="8"/>
    <s v="2020-28"/>
    <s v="2020-28"/>
    <x v="1"/>
    <s v="UKADPF014"/>
    <m/>
  </r>
  <r>
    <n v="11002948"/>
    <s v="SPTE"/>
    <x v="19"/>
    <n v="4201000364"/>
    <n v="30"/>
    <n v="1"/>
    <s v="PF05A100102"/>
    <s v="Rond Ø152.4 AEQUS"/>
    <n v="70"/>
    <s v="PCE"/>
    <n v="498"/>
    <s v="     34.860,00"/>
    <s v="EUR"/>
    <s v="05.08.2020"/>
    <s v="05.08.2020"/>
    <m/>
    <m/>
    <m/>
    <s v="Non livré"/>
    <s v="A"/>
    <s v="UKA"/>
    <n v="10"/>
    <m/>
    <m/>
    <s v="09.12.2019"/>
    <s v="HHAMMAMI"/>
    <m/>
    <n v="0"/>
    <s v="PF"/>
    <s v="05/08/2020"/>
    <s v="oui"/>
    <s v="client"/>
    <n v="70"/>
    <s v="non"/>
    <x v="23"/>
    <s v="2020-32"/>
    <s v="2020-32"/>
    <x v="1"/>
    <s v="UKADPF014"/>
    <m/>
  </r>
  <r>
    <n v="11002948"/>
    <s v="SPTE"/>
    <x v="19"/>
    <n v="4201000364"/>
    <n v="40"/>
    <n v="1"/>
    <s v="PF05A100102"/>
    <s v="Rond Ø152.4 AEQUS"/>
    <n v="70"/>
    <s v="PCE"/>
    <n v="498"/>
    <s v="     34.860,00"/>
    <s v="EUR"/>
    <s v="04.09.2020"/>
    <s v="05.09.2020"/>
    <m/>
    <m/>
    <m/>
    <s v="Non livré"/>
    <s v="A"/>
    <s v="UKA"/>
    <n v="10"/>
    <m/>
    <m/>
    <s v="09.12.2019"/>
    <s v="HHAMMAMI"/>
    <m/>
    <n v="0"/>
    <s v="PF"/>
    <s v="05/09/2020"/>
    <s v="oui"/>
    <s v="client"/>
    <n v="70"/>
    <s v="non"/>
    <x v="9"/>
    <s v="2020-36"/>
    <s v="2020-36"/>
    <x v="1"/>
    <s v="UKADPF014"/>
    <m/>
  </r>
  <r>
    <n v="11002948"/>
    <s v="SPTE"/>
    <x v="19"/>
    <n v="4201000364"/>
    <n v="50"/>
    <n v="1"/>
    <s v="PF05A100102"/>
    <s v="Rond Ø152.4 AEQUS"/>
    <n v="70"/>
    <s v="PCE"/>
    <n v="498"/>
    <s v="     34.860,00"/>
    <s v="EUR"/>
    <s v="05.10.2020"/>
    <s v="05.10.2020"/>
    <m/>
    <m/>
    <m/>
    <s v="Non livré"/>
    <s v="A"/>
    <s v="UKA"/>
    <n v="10"/>
    <m/>
    <m/>
    <s v="09.12.2019"/>
    <s v="HHAMMAMI"/>
    <m/>
    <n v="0"/>
    <s v="PF"/>
    <s v="05/10/2020"/>
    <s v="oui"/>
    <s v="client"/>
    <n v="70"/>
    <s v="non"/>
    <x v="25"/>
    <s v="2020-41"/>
    <s v="2020-41"/>
    <x v="1"/>
    <s v="UKADPF014"/>
    <m/>
  </r>
  <r>
    <n v="11002948"/>
    <s v="SPTE"/>
    <x v="19"/>
    <n v="4201000364"/>
    <n v="60"/>
    <n v="1"/>
    <s v="PF05A100102"/>
    <s v="Rond Ø152.4 AEQUS"/>
    <n v="70"/>
    <s v="PCE"/>
    <n v="498"/>
    <s v="     34.860,00"/>
    <s v="EUR"/>
    <s v="05.11.2020"/>
    <s v="05.11.2020"/>
    <m/>
    <m/>
    <m/>
    <s v="Non livré"/>
    <s v="A"/>
    <s v="UKA"/>
    <n v="10"/>
    <m/>
    <m/>
    <s v="09.12.2019"/>
    <s v="HHAMMAMI"/>
    <m/>
    <n v="0"/>
    <s v="PF"/>
    <s v="05/11/2020"/>
    <s v="oui"/>
    <s v="client"/>
    <n v="70"/>
    <s v="non"/>
    <x v="26"/>
    <s v="2020-45"/>
    <s v="2020-45"/>
    <x v="1"/>
    <s v="UKADPF014"/>
    <m/>
  </r>
  <r>
    <n v="11002948"/>
    <s v="SPTE"/>
    <x v="19"/>
    <n v="4201000364"/>
    <n v="70"/>
    <n v="1"/>
    <s v="PF05A100102"/>
    <s v="Rond Ø152.4 AEQUS"/>
    <n v="70"/>
    <s v="PCE"/>
    <n v="498"/>
    <s v="     34.860,00"/>
    <s v="EUR"/>
    <s v="04.12.2020"/>
    <s v="05.12.2020"/>
    <m/>
    <m/>
    <m/>
    <s v="Non livré"/>
    <s v="A"/>
    <s v="UKA"/>
    <n v="10"/>
    <m/>
    <m/>
    <s v="09.12.2019"/>
    <s v="HHAMMAMI"/>
    <m/>
    <n v="0"/>
    <s v="PF"/>
    <s v="05/12/2020"/>
    <s v="oui"/>
    <s v="client"/>
    <n v="70"/>
    <s v="non"/>
    <x v="24"/>
    <s v="2020-49"/>
    <s v="2020-49"/>
    <x v="1"/>
    <s v="UKADPF014"/>
    <m/>
  </r>
  <r>
    <n v="11002950"/>
    <s v="SPTE"/>
    <x v="0"/>
    <s v="PA27105AVT110320"/>
    <n v="10"/>
    <n v="1"/>
    <s v="PF05S000001"/>
    <s v="Rond Ø330 pour Pamiers"/>
    <n v="5500"/>
    <s v="KG"/>
    <n v="30.5"/>
    <s v="    167.750,00"/>
    <s v="USD"/>
    <s v="23.07.2020"/>
    <s v="23.07.2020"/>
    <m/>
    <m/>
    <m/>
    <s v="Non livré"/>
    <s v="A"/>
    <s v="UKA"/>
    <n v="10"/>
    <n v="10"/>
    <n v="1"/>
    <s v="12.12.2019"/>
    <s v="LKESLER"/>
    <m/>
    <n v="0"/>
    <s v="PF"/>
    <s v="23/07/2020"/>
    <s v="oui"/>
    <s v="client"/>
    <n v="5500"/>
    <s v="oui"/>
    <x v="8"/>
    <s v="2020-30"/>
    <s v="2020-30"/>
    <x v="0"/>
    <s v="UkadPF005"/>
    <m/>
  </r>
  <r>
    <n v="11002951"/>
    <s v="SPTE"/>
    <x v="0"/>
    <s v="PA27106AVT110320"/>
    <n v="10"/>
    <n v="1"/>
    <s v="PF05S000001"/>
    <s v="Rond Ø330 pour Pamiers"/>
    <n v="5500"/>
    <s v="KG"/>
    <n v="30.5"/>
    <s v="    167.750,00"/>
    <s v="USD"/>
    <s v="10.12.2020"/>
    <s v="10.12.2020"/>
    <m/>
    <m/>
    <m/>
    <s v="Non livré"/>
    <s v="A"/>
    <s v="UKA"/>
    <n v="10"/>
    <n v="10"/>
    <n v="1"/>
    <s v="12.12.2019"/>
    <s v="LKESLER"/>
    <m/>
    <n v="0"/>
    <s v="PF"/>
    <s v="10/12/2020"/>
    <s v="oui"/>
    <s v="client"/>
    <n v="5500"/>
    <s v="non"/>
    <x v="24"/>
    <s v="2020-50"/>
    <s v="2020-50"/>
    <x v="0"/>
    <s v="UkadPF005"/>
    <m/>
  </r>
  <r>
    <n v="11002954"/>
    <s v="SPTE"/>
    <x v="0"/>
    <s v="PA27534AVT110320"/>
    <n v="10"/>
    <n v="1"/>
    <s v="PF05S000001"/>
    <s v="Rond Ø330 pour Pamiers"/>
    <n v="5500"/>
    <s v="KG"/>
    <n v="30.5"/>
    <s v="    167.750,00"/>
    <s v="USD"/>
    <s v="03.09.2020"/>
    <s v="03.09.2020"/>
    <m/>
    <m/>
    <m/>
    <s v="Non livré"/>
    <s v="A"/>
    <s v="UKA"/>
    <n v="10"/>
    <n v="10"/>
    <n v="1"/>
    <s v="12.12.2019"/>
    <s v="LKESLER"/>
    <m/>
    <n v="0"/>
    <s v="PF"/>
    <s v="03/09/2020"/>
    <s v="oui"/>
    <s v="client"/>
    <n v="5500"/>
    <s v="non"/>
    <x v="9"/>
    <s v="2020-36"/>
    <s v="2020-36"/>
    <x v="0"/>
    <s v="UkadPF005"/>
    <m/>
  </r>
  <r>
    <n v="11002955"/>
    <s v="SPTE"/>
    <x v="0"/>
    <s v="PA27535AVT110320"/>
    <n v="10"/>
    <n v="1"/>
    <s v="PF05S000001"/>
    <s v="Rond Ø330 pour Pamiers"/>
    <n v="5500"/>
    <s v="KG"/>
    <n v="30.5"/>
    <s v="    167.750,00"/>
    <s v="USD"/>
    <s v="10.09.2020"/>
    <s v="10.09.2020"/>
    <m/>
    <m/>
    <m/>
    <s v="Non livré"/>
    <s v="A"/>
    <s v="UKA"/>
    <n v="10"/>
    <n v="10"/>
    <n v="1"/>
    <s v="12.12.2019"/>
    <s v="LKESLER"/>
    <m/>
    <n v="0"/>
    <s v="PF"/>
    <s v="10/09/2020"/>
    <s v="oui"/>
    <s v="client"/>
    <n v="5500"/>
    <s v="non"/>
    <x v="9"/>
    <s v="2020-37"/>
    <s v="2020-37"/>
    <x v="0"/>
    <s v="UkadPF005"/>
    <m/>
  </r>
  <r>
    <n v="11002957"/>
    <s v="SPTE"/>
    <x v="0"/>
    <s v="PA27528AVT110320"/>
    <n v="10"/>
    <n v="1"/>
    <s v="PF05S000005"/>
    <s v="Rond Ø200 PAMIERS"/>
    <n v="5500"/>
    <s v="KG"/>
    <n v="31"/>
    <s v="    170.500,00"/>
    <s v="USD"/>
    <s v="03.09.2020"/>
    <s v="03.09.2020"/>
    <m/>
    <m/>
    <m/>
    <s v="Non livré"/>
    <s v="A"/>
    <s v="UKA"/>
    <n v="10"/>
    <n v="10"/>
    <n v="1"/>
    <s v="12.12.2019"/>
    <s v="LKESLER"/>
    <m/>
    <n v="0"/>
    <s v="PF"/>
    <s v="03/09/2020"/>
    <s v="oui"/>
    <s v="client"/>
    <n v="5500"/>
    <s v="non"/>
    <x v="9"/>
    <s v="2020-36"/>
    <s v="2020-36"/>
    <x v="0"/>
    <s v="UkadPF003"/>
    <m/>
  </r>
  <r>
    <n v="11002958"/>
    <s v="SPTE"/>
    <x v="0"/>
    <s v="PA27589"/>
    <n v="10"/>
    <n v="1"/>
    <s v="PF05S000005"/>
    <s v="Rond Ø200 PAMIERS"/>
    <n v="5500"/>
    <s v="KG"/>
    <n v="31"/>
    <s v="    170.500,00"/>
    <s v="USD"/>
    <s v="24.09.2020"/>
    <s v="24.09.2020"/>
    <m/>
    <m/>
    <m/>
    <s v="Non livré"/>
    <s v="A"/>
    <s v="UKA"/>
    <n v="10"/>
    <n v="10"/>
    <n v="1"/>
    <s v="12.12.2019"/>
    <s v="LKESLER"/>
    <m/>
    <n v="0"/>
    <s v="PF"/>
    <s v="24/09/2020"/>
    <s v="oui"/>
    <s v="client"/>
    <n v="5500"/>
    <s v="non"/>
    <x v="9"/>
    <s v="2020-39"/>
    <s v="2020-39"/>
    <x v="0"/>
    <s v="UkadPF003"/>
    <m/>
  </r>
  <r>
    <n v="11002959"/>
    <s v="SPTE"/>
    <x v="0"/>
    <s v="PA27527"/>
    <n v="10"/>
    <n v="1"/>
    <s v="PF05S000009"/>
    <s v="Rond Ø125 pour Pamiers"/>
    <n v="2750"/>
    <s v="KG"/>
    <n v="35"/>
    <s v="     96.250,00"/>
    <s v="USD"/>
    <s v="24.09.2020"/>
    <s v="24.09.2020"/>
    <m/>
    <m/>
    <m/>
    <s v="Non livré"/>
    <s v="A"/>
    <s v="UKA"/>
    <n v="10"/>
    <n v="10"/>
    <n v="1"/>
    <s v="12.12.2019"/>
    <s v="LKESLER"/>
    <m/>
    <n v="0"/>
    <s v="PF"/>
    <s v="24/09/2020"/>
    <s v="oui"/>
    <s v="client"/>
    <n v="2750"/>
    <s v="non"/>
    <x v="9"/>
    <s v="2020-39"/>
    <s v="2020-39"/>
    <x v="0"/>
    <s v="UkadPF001"/>
    <m/>
  </r>
  <r>
    <n v="11002960"/>
    <s v="SPTE"/>
    <x v="0"/>
    <s v="PA26728AVT020420"/>
    <n v="10"/>
    <n v="1"/>
    <s v="PF05S000043"/>
    <s v="Rond Ø240 BOMBARDIER - Multiple"/>
    <n v="5920"/>
    <s v="KG"/>
    <n v="30.66"/>
    <s v="    181.507,20"/>
    <s v="USD"/>
    <s v="08.10.2020"/>
    <s v="08.10.2020"/>
    <m/>
    <m/>
    <m/>
    <s v="Non livré"/>
    <s v="A"/>
    <s v="UKA"/>
    <n v="10"/>
    <n v="10"/>
    <n v="1"/>
    <s v="12.12.2019"/>
    <s v="LKESLER"/>
    <m/>
    <n v="0"/>
    <s v="PF"/>
    <s v="08/10/2020"/>
    <s v="oui"/>
    <s v="client"/>
    <n v="5920"/>
    <s v="non"/>
    <x v="25"/>
    <s v="2020-41"/>
    <s v="2020-41"/>
    <x v="1"/>
    <s v="UkadPF004"/>
    <m/>
  </r>
  <r>
    <n v="11002961"/>
    <s v="SPTE"/>
    <x v="0"/>
    <s v="PA26729AVT020420"/>
    <n v="10"/>
    <n v="1"/>
    <s v="PF05S000043"/>
    <s v="Rond Ø240 BOMBARDIER - Multiple"/>
    <n v="5920"/>
    <s v="KG"/>
    <n v="30.66"/>
    <s v="    181.507,20"/>
    <s v="USD"/>
    <s v="13.11.2020"/>
    <s v="13.11.2020"/>
    <m/>
    <m/>
    <m/>
    <s v="Non livré"/>
    <s v="A"/>
    <s v="UKA"/>
    <n v="10"/>
    <n v="10"/>
    <n v="1"/>
    <s v="12.12.2019"/>
    <s v="LKESLER"/>
    <m/>
    <n v="0"/>
    <s v="PF"/>
    <s v="13/11/2020"/>
    <s v="oui"/>
    <s v="client"/>
    <n v="5920"/>
    <s v="non"/>
    <x v="26"/>
    <s v="2020-46"/>
    <s v="2020-46"/>
    <x v="1"/>
    <s v="UkadPF004"/>
    <m/>
  </r>
  <r>
    <n v="11002964"/>
    <s v="SPTE"/>
    <x v="20"/>
    <n v="104556"/>
    <n v="10"/>
    <n v="1"/>
    <s v="PF05F000020"/>
    <s v="RCS 9&quot; X 9&quot;  PERRYMAN"/>
    <n v="18899"/>
    <s v="KG"/>
    <n v="25.5"/>
    <s v="    481.924,50"/>
    <s v="USD"/>
    <s v="15.04.2020"/>
    <s v="15.04.2020"/>
    <m/>
    <m/>
    <m/>
    <s v="Partiellement livré"/>
    <s v="A"/>
    <s v="UKA"/>
    <n v="10"/>
    <m/>
    <m/>
    <s v="16.12.2019"/>
    <s v="SBALLESTEROS"/>
    <s v="14.04.2020"/>
    <s v="    6.244"/>
    <s v="PF"/>
    <s v="15/04/2020"/>
    <s v="oui"/>
    <s v="client"/>
    <n v="18899"/>
    <s v="oui"/>
    <x v="7"/>
    <s v="2020-16"/>
    <s v="retard"/>
    <x v="1"/>
    <s v="UkadPF008"/>
    <m/>
  </r>
  <r>
    <n v="11002964"/>
    <s v="SPTE"/>
    <x v="20"/>
    <n v="104556"/>
    <n v="20"/>
    <n v="1"/>
    <s v="PF05F000020"/>
    <s v="RCS 9&quot; X 9&quot;  PERRYMAN"/>
    <n v="18899"/>
    <s v="KG"/>
    <n v="25.5"/>
    <s v="    481.924,50"/>
    <s v="USD"/>
    <s v="31.07.2020"/>
    <s v="31.07.2020"/>
    <m/>
    <m/>
    <m/>
    <s v="Non livré"/>
    <s v="A"/>
    <s v="UKA"/>
    <n v="10"/>
    <m/>
    <m/>
    <s v="16.12.2019"/>
    <s v="SBALLESTEROS"/>
    <m/>
    <n v="0"/>
    <s v="PF"/>
    <s v="31/07/2020"/>
    <s v="oui"/>
    <s v="client"/>
    <n v="18899"/>
    <s v="non"/>
    <x v="8"/>
    <s v="2020-31"/>
    <s v="2020-31"/>
    <x v="1"/>
    <s v="UkadPF008"/>
    <m/>
  </r>
  <r>
    <n v="11002964"/>
    <s v="SPTE"/>
    <x v="20"/>
    <n v="104556"/>
    <n v="30"/>
    <n v="1"/>
    <s v="PF05F000020"/>
    <s v="RCS 9&quot; X 9&quot;  PERRYMAN"/>
    <n v="18899"/>
    <s v="KG"/>
    <n v="25.5"/>
    <s v="    481.924,50"/>
    <s v="USD"/>
    <s v="23.10.2020"/>
    <s v="23.10.2020"/>
    <m/>
    <m/>
    <m/>
    <s v="Non livré"/>
    <s v="A"/>
    <s v="UKA"/>
    <n v="10"/>
    <m/>
    <m/>
    <s v="16.12.2019"/>
    <s v="SBALLESTEROS"/>
    <m/>
    <n v="0"/>
    <s v="PF"/>
    <s v="23/10/2020"/>
    <s v="oui"/>
    <s v="client"/>
    <n v="18899"/>
    <s v="non"/>
    <x v="25"/>
    <s v="2020-43"/>
    <s v="2020-43"/>
    <x v="1"/>
    <s v="UkadPF008"/>
    <m/>
  </r>
  <r>
    <n v="11002967"/>
    <s v="SPTE"/>
    <x v="21"/>
    <n v="4500080742"/>
    <n v="10"/>
    <n v="1"/>
    <s v="PF04A000001"/>
    <s v="Brame 860x180 Grade 4 BOHLER BLECHE"/>
    <n v="12800"/>
    <s v="KG"/>
    <n v="17.75"/>
    <s v="    227.200,00"/>
    <s v="USD"/>
    <s v="25.05.2020"/>
    <s v="25.05.2020"/>
    <m/>
    <m/>
    <m/>
    <s v="Non livré"/>
    <s v="A"/>
    <s v="UKA"/>
    <n v="10"/>
    <m/>
    <m/>
    <s v="17.12.2019"/>
    <s v="SBALLESTEROS"/>
    <m/>
    <n v="0"/>
    <s v="PF"/>
    <s v="25/05/2020"/>
    <s v="oui"/>
    <s v="client"/>
    <n v="12800"/>
    <s v="oui"/>
    <x v="14"/>
    <s v="2020-22"/>
    <s v="2020-22"/>
    <x v="1"/>
    <s v="UkadPF017"/>
    <m/>
  </r>
  <r>
    <n v="11002967"/>
    <s v="SPTE"/>
    <x v="21"/>
    <n v="4500080742"/>
    <n v="20"/>
    <n v="1"/>
    <s v="PF23A000102"/>
    <s v="Brame 860x180 ELI  BOHLER"/>
    <n v="6400"/>
    <s v="KG"/>
    <n v="25.83"/>
    <s v="    165.312,00"/>
    <s v="USD"/>
    <s v="25.05.2020"/>
    <s v="25.05.2020"/>
    <m/>
    <m/>
    <m/>
    <s v="Non livré"/>
    <s v="A"/>
    <s v="UKA"/>
    <n v="10"/>
    <m/>
    <m/>
    <s v="17.12.2019"/>
    <s v="SBALLESTEROS"/>
    <m/>
    <n v="0"/>
    <s v="PF"/>
    <s v="25/05/2020"/>
    <s v="oui"/>
    <s v="client"/>
    <n v="6400"/>
    <s v="oui"/>
    <x v="14"/>
    <s v="2020-22"/>
    <s v="2020-22"/>
    <x v="1"/>
    <s v="UkadPF016"/>
    <m/>
  </r>
  <r>
    <n v="11002971"/>
    <s v="SPTE"/>
    <x v="19"/>
    <n v="4201000388"/>
    <n v="10"/>
    <n v="1"/>
    <s v="PF05A100108"/>
    <s v="Rond Ø148,6 AEQUS"/>
    <n v="40"/>
    <s v="PCE"/>
    <n v="220"/>
    <s v="      8.800,00"/>
    <s v="EUR"/>
    <s v="03.07.2020"/>
    <s v="05.07.2020"/>
    <m/>
    <m/>
    <m/>
    <s v="Non livré"/>
    <s v="A"/>
    <s v="UKA"/>
    <n v="10"/>
    <m/>
    <m/>
    <s v="23.12.2019"/>
    <s v="HHAMMAMI"/>
    <m/>
    <n v="0"/>
    <s v="PF"/>
    <s v="05/07/2020"/>
    <s v="oui"/>
    <s v="client"/>
    <n v="40"/>
    <s v="oui"/>
    <x v="8"/>
    <s v="2020-28"/>
    <s v="2020-28"/>
    <x v="1"/>
    <s v="UKADPF014"/>
    <m/>
  </r>
  <r>
    <n v="11002971"/>
    <s v="SPTE"/>
    <x v="19"/>
    <n v="4201000388"/>
    <n v="20"/>
    <n v="1"/>
    <s v="PF05A100108"/>
    <s v="Rond Ø148,6 AEQUS"/>
    <n v="40"/>
    <s v="PCE"/>
    <n v="220"/>
    <s v="      8.800,00"/>
    <s v="EUR"/>
    <s v="06.08.2020"/>
    <s v="06.08.2020"/>
    <m/>
    <m/>
    <m/>
    <s v="Non livré"/>
    <s v="A"/>
    <s v="UKA"/>
    <n v="10"/>
    <m/>
    <m/>
    <s v="23.12.2019"/>
    <s v="HHAMMAMI"/>
    <m/>
    <n v="0"/>
    <s v="PF"/>
    <s v="06/08/2020"/>
    <s v="oui"/>
    <s v="client"/>
    <n v="40"/>
    <s v="non"/>
    <x v="23"/>
    <s v="2020-32"/>
    <s v="2020-32"/>
    <x v="1"/>
    <s v="UKADPF014"/>
    <m/>
  </r>
  <r>
    <n v="11002971"/>
    <s v="SPTE"/>
    <x v="19"/>
    <n v="4201000388"/>
    <n v="30"/>
    <n v="1"/>
    <s v="PF05A100108"/>
    <s v="Rond Ø148,6 AEQUS"/>
    <n v="40"/>
    <s v="PCE"/>
    <n v="220"/>
    <s v="      8.800,00"/>
    <s v="EUR"/>
    <s v="15.09.2020"/>
    <s v="15.09.2020"/>
    <m/>
    <m/>
    <m/>
    <s v="Non livré"/>
    <s v="A"/>
    <s v="UKA"/>
    <n v="10"/>
    <m/>
    <m/>
    <s v="23.12.2019"/>
    <s v="HHAMMAMI"/>
    <m/>
    <n v="0"/>
    <s v="PF"/>
    <s v="15/09/2020"/>
    <s v="oui"/>
    <s v="client"/>
    <n v="40"/>
    <s v="non"/>
    <x v="9"/>
    <s v="2020-38"/>
    <s v="2020-38"/>
    <x v="1"/>
    <s v="UKADPF014"/>
    <m/>
  </r>
  <r>
    <n v="11002973"/>
    <s v="SPTE"/>
    <x v="14"/>
    <n v="9009"/>
    <n v="10"/>
    <n v="1"/>
    <s v="PF05PL00002"/>
    <s v="Rond Ø200 PLYMOUTH"/>
    <n v="5444"/>
    <s v="KG"/>
    <n v="31"/>
    <s v="    168.764,00"/>
    <s v="USD"/>
    <s v="05.06.2020"/>
    <s v="10.07.2020"/>
    <m/>
    <m/>
    <m/>
    <s v="Non livré"/>
    <s v="A"/>
    <s v="UKA"/>
    <n v="10"/>
    <m/>
    <m/>
    <s v="23.12.2019"/>
    <s v="HHAMMAMI"/>
    <m/>
    <n v="0"/>
    <s v="PF"/>
    <s v="10/07/2020"/>
    <s v="oui"/>
    <s v="client"/>
    <n v="5444"/>
    <s v="oui"/>
    <x v="8"/>
    <s v="2020-28"/>
    <s v="2020-28"/>
    <x v="0"/>
    <s v="UkadPF001"/>
    <m/>
  </r>
  <r>
    <n v="11002974"/>
    <s v="SPTE"/>
    <x v="14"/>
    <n v="9012"/>
    <n v="10"/>
    <n v="1"/>
    <s v="PF05PL00003"/>
    <s v="Rond Ø180 PLYMOUTH"/>
    <n v="9072"/>
    <s v="KG"/>
    <n v="32"/>
    <s v="    290.304,00"/>
    <s v="USD"/>
    <s v="28.04.2020"/>
    <s v="05.06.2020"/>
    <m/>
    <m/>
    <m/>
    <s v="Non livré"/>
    <s v="A"/>
    <s v="UKA"/>
    <n v="10"/>
    <m/>
    <m/>
    <s v="23.12.2019"/>
    <s v="HHAMMAMI"/>
    <m/>
    <n v="0"/>
    <s v="PF"/>
    <s v="05/06/2020"/>
    <s v="oui"/>
    <s v="client"/>
    <n v="9072"/>
    <s v="oui"/>
    <x v="10"/>
    <s v="2020-23"/>
    <s v="2020-23"/>
    <x v="0"/>
    <s v="UkadPF001"/>
    <m/>
  </r>
  <r>
    <n v="11002979"/>
    <s v="SPTE"/>
    <x v="22"/>
    <s v="080828AVT05.03.2020"/>
    <n v="20"/>
    <n v="1"/>
    <s v="PF05F000012"/>
    <s v="RCS 9&quot; DYNAMET Laminé-Grenaillé"/>
    <n v="29484"/>
    <s v="KG"/>
    <n v="25.5"/>
    <s v="    751.842,00"/>
    <s v="USD"/>
    <s v="19.06.2020"/>
    <s v="19.06.2020"/>
    <m/>
    <m/>
    <m/>
    <s v="Non livré"/>
    <s v="A"/>
    <s v="UKA"/>
    <n v="10"/>
    <n v="10"/>
    <n v="1"/>
    <s v="08.01.2020"/>
    <s v="SBALLESTEROS"/>
    <m/>
    <n v="0"/>
    <s v="PF"/>
    <s v="19/06/2020"/>
    <s v="oui"/>
    <s v="client"/>
    <n v="29484"/>
    <s v="oui"/>
    <x v="10"/>
    <s v="2020-25"/>
    <s v="2020-25"/>
    <x v="1"/>
    <s v="UkadPF008"/>
    <m/>
  </r>
  <r>
    <n v="11002983"/>
    <s v="SPTE"/>
    <x v="23"/>
    <n v="4500090679"/>
    <n v="10"/>
    <n v="2"/>
    <s v="CHUTA6V"/>
    <s v="Chutes TA6V Loties"/>
    <n v="37"/>
    <s v="KG"/>
    <n v="5"/>
    <n v="185"/>
    <s v="EUR"/>
    <s v="14.01.2020"/>
    <s v="14.01.2020"/>
    <m/>
    <m/>
    <m/>
    <s v="Partiellement livré"/>
    <m/>
    <m/>
    <m/>
    <m/>
    <m/>
    <s v="10.01.2020"/>
    <s v="LKESLER"/>
    <s v="13.01.2020"/>
    <n v="36"/>
    <s v="CH"/>
    <s v="14/01/2020"/>
    <s v="oui"/>
    <s v="client"/>
    <n v="37"/>
    <s v="oui"/>
    <x v="12"/>
    <s v="2020-03"/>
    <s v="retard"/>
    <x v="1"/>
    <n v="0"/>
    <m/>
  </r>
  <r>
    <n v="11002984"/>
    <s v="SPTE"/>
    <x v="14"/>
    <n v="9010"/>
    <n v="10"/>
    <n v="1"/>
    <s v="PF05PL00002"/>
    <s v="Rond Ø200 PLYMOUTH"/>
    <n v="6804"/>
    <s v="KG"/>
    <n v="31"/>
    <s v="    210.924,00"/>
    <s v="USD"/>
    <s v="02.07.2020"/>
    <s v="07.08.2020"/>
    <m/>
    <m/>
    <m/>
    <s v="Non livré"/>
    <s v="A"/>
    <s v="UKA"/>
    <n v="10"/>
    <m/>
    <m/>
    <s v="13.01.2020"/>
    <s v="HHAMMAMI"/>
    <m/>
    <n v="0"/>
    <s v="PF"/>
    <s v="07/08/2020"/>
    <s v="oui"/>
    <s v="client"/>
    <n v="6804"/>
    <s v="non"/>
    <x v="23"/>
    <s v="2020-32"/>
    <s v="2020-32"/>
    <x v="0"/>
    <s v="UkadPF001"/>
    <m/>
  </r>
  <r>
    <n v="11002985"/>
    <s v="SPTE"/>
    <x v="14"/>
    <n v="9014"/>
    <n v="10"/>
    <n v="1"/>
    <s v="PF05PL00003"/>
    <s v="Rond Ø180 PLYMOUTH"/>
    <n v="6804"/>
    <s v="KG"/>
    <n v="32"/>
    <s v="    217.728,00"/>
    <s v="USD"/>
    <s v="02.07.2020"/>
    <s v="07.08.2020"/>
    <m/>
    <m/>
    <m/>
    <s v="Non livré"/>
    <s v="A"/>
    <s v="UKA"/>
    <n v="10"/>
    <m/>
    <m/>
    <s v="13.01.2020"/>
    <s v="HHAMMAMI"/>
    <m/>
    <n v="0"/>
    <s v="PF"/>
    <s v="07/08/2020"/>
    <s v="oui"/>
    <s v="client"/>
    <n v="6804"/>
    <s v="non"/>
    <x v="23"/>
    <s v="2020-32"/>
    <s v="2020-32"/>
    <x v="0"/>
    <s v="UkadPF001"/>
    <m/>
  </r>
  <r>
    <n v="11002986"/>
    <s v="SPTE"/>
    <x v="14"/>
    <n v="9013"/>
    <n v="10"/>
    <n v="1"/>
    <s v="PF05PL00003"/>
    <s v="Rond Ø180 PLYMOUTH"/>
    <n v="9071"/>
    <s v="KG"/>
    <n v="32"/>
    <s v="    290.272,00"/>
    <s v="USD"/>
    <s v="31.01.2020"/>
    <s v="06.03.2020"/>
    <m/>
    <m/>
    <m/>
    <s v="Partiellement livré"/>
    <s v="A"/>
    <s v="UKA"/>
    <n v="10"/>
    <m/>
    <m/>
    <s v="13.01.2020"/>
    <s v="HHAMMAMI"/>
    <s v="10.04.2020"/>
    <s v="    1.048"/>
    <s v="PF"/>
    <s v="06/03/2020"/>
    <s v="oui"/>
    <s v="client"/>
    <n v="9071"/>
    <s v="oui"/>
    <x v="13"/>
    <s v="2020-10"/>
    <s v="retard"/>
    <x v="0"/>
    <s v="UkadPF001"/>
    <m/>
  </r>
  <r>
    <n v="11002988"/>
    <s v="SPTE"/>
    <x v="2"/>
    <s v="4500503466AVT060320"/>
    <n v="20"/>
    <n v="1"/>
    <s v="PF05A100201"/>
    <s v="Rond Ø145 OTTO FUCHS x 9,73Kg"/>
    <n v="1265"/>
    <s v="KG"/>
    <n v="26.75"/>
    <s v="     33.838,75"/>
    <s v="EUR"/>
    <s v="22.07.2020"/>
    <s v="22.07.2020"/>
    <m/>
    <m/>
    <m/>
    <s v="Non livré"/>
    <s v="A"/>
    <s v="UKA"/>
    <n v="10"/>
    <m/>
    <m/>
    <s v="13.01.2020"/>
    <s v="HHAMMAMI"/>
    <m/>
    <n v="0"/>
    <s v="PF"/>
    <s v="22/07/2020"/>
    <s v="oui"/>
    <s v="client"/>
    <n v="1265"/>
    <s v="oui"/>
    <x v="8"/>
    <s v="2020-30"/>
    <s v="2020-30"/>
    <x v="1"/>
    <s v="UKADPF014"/>
    <m/>
  </r>
  <r>
    <n v="11002990"/>
    <s v="SPTE"/>
    <x v="2"/>
    <n v="4500504983"/>
    <n v="10"/>
    <n v="1"/>
    <s v="PF05S000520"/>
    <s v="Rond Ø120 OTTO FUCHS Multiple 1775 mm"/>
    <n v="21320"/>
    <s v="KG"/>
    <n v="35"/>
    <s v="    746.200,00"/>
    <s v="EUR"/>
    <s v="06.05.2020"/>
    <s v="06.05.2020"/>
    <m/>
    <m/>
    <m/>
    <s v="Non livré"/>
    <s v="A"/>
    <s v="UKA"/>
    <n v="10"/>
    <m/>
    <m/>
    <s v="17.01.2020"/>
    <s v="HHAMMAMI"/>
    <m/>
    <n v="0"/>
    <s v="PF"/>
    <s v="06/05/2020"/>
    <s v="oui"/>
    <s v="client"/>
    <n v="21320"/>
    <s v="oui"/>
    <x v="14"/>
    <s v="2020-19"/>
    <s v="2020-19"/>
    <x v="1"/>
    <s v="UkadPF001"/>
    <m/>
  </r>
  <r>
    <n v="11002991"/>
    <s v="SPTE"/>
    <x v="0"/>
    <s v="PA27587AVT110320"/>
    <n v="10"/>
    <n v="1"/>
    <s v="PF05S000001"/>
    <s v="Rond Ø330 pour Pamiers"/>
    <n v="5500"/>
    <s v="KG"/>
    <n v="30.5"/>
    <s v="    167.750,00"/>
    <s v="USD"/>
    <s v="15.10.2020"/>
    <s v="15.10.2020"/>
    <m/>
    <m/>
    <m/>
    <s v="Non livré"/>
    <s v="A"/>
    <s v="UKA"/>
    <n v="10"/>
    <n v="10"/>
    <n v="1"/>
    <s v="17.01.2020"/>
    <s v="LKESLER"/>
    <m/>
    <n v="0"/>
    <s v="PF"/>
    <s v="15/10/2020"/>
    <s v="oui"/>
    <s v="client"/>
    <n v="5500"/>
    <s v="non"/>
    <x v="25"/>
    <s v="2020-42"/>
    <s v="2020-42"/>
    <x v="0"/>
    <s v="UkadPF005"/>
    <m/>
  </r>
  <r>
    <n v="11002992"/>
    <s v="SPTE"/>
    <x v="0"/>
    <s v="PA27588AVT110320"/>
    <n v="10"/>
    <n v="1"/>
    <s v="PF05S000001"/>
    <s v="Rond Ø330 pour Pamiers"/>
    <n v="5500"/>
    <s v="KG"/>
    <n v="30.5"/>
    <s v="    167.750,00"/>
    <s v="USD"/>
    <s v="08.10.2020"/>
    <s v="08.10.2020"/>
    <m/>
    <m/>
    <m/>
    <s v="Non livré"/>
    <s v="A"/>
    <s v="UKA"/>
    <n v="10"/>
    <n v="10"/>
    <n v="1"/>
    <s v="17.01.2020"/>
    <s v="LKESLER"/>
    <m/>
    <n v="0"/>
    <s v="PF"/>
    <s v="08/10/2020"/>
    <s v="oui"/>
    <s v="client"/>
    <n v="5500"/>
    <s v="non"/>
    <x v="25"/>
    <s v="2020-41"/>
    <s v="2020-41"/>
    <x v="0"/>
    <s v="UkadPF005"/>
    <m/>
  </r>
  <r>
    <n v="11002993"/>
    <s v="SPTE"/>
    <x v="0"/>
    <s v="PA27732AVT110320"/>
    <n v="10"/>
    <n v="1"/>
    <s v="PF05S000001"/>
    <s v="Rond Ø330 pour Pamiers"/>
    <n v="5500"/>
    <s v="KG"/>
    <n v="30.5"/>
    <s v="    167.750,00"/>
    <s v="USD"/>
    <s v="22.10.2020"/>
    <s v="22.10.2020"/>
    <m/>
    <m/>
    <m/>
    <s v="Non livré"/>
    <s v="A"/>
    <s v="UKA"/>
    <n v="10"/>
    <n v="10"/>
    <n v="1"/>
    <s v="17.01.2020"/>
    <s v="LKESLER"/>
    <m/>
    <n v="0"/>
    <s v="PF"/>
    <s v="22/10/2020"/>
    <s v="oui"/>
    <s v="client"/>
    <n v="5500"/>
    <s v="non"/>
    <x v="25"/>
    <s v="2020-43"/>
    <s v="2020-43"/>
    <x v="0"/>
    <s v="UkadPF005"/>
    <m/>
  </r>
  <r>
    <n v="11002994"/>
    <s v="SPTE"/>
    <x v="0"/>
    <s v="PA27533AVT110320"/>
    <n v="10"/>
    <n v="1"/>
    <s v="PF05S000001"/>
    <s v="Rond Ø330 pour Pamiers"/>
    <n v="5500"/>
    <s v="KG"/>
    <n v="30.5"/>
    <s v="    167.750,00"/>
    <s v="USD"/>
    <s v="01.10.2020"/>
    <s v="01.10.2020"/>
    <m/>
    <m/>
    <m/>
    <s v="Non livré"/>
    <s v="A"/>
    <s v="UKA"/>
    <n v="10"/>
    <n v="10"/>
    <n v="1"/>
    <s v="17.01.2020"/>
    <s v="LKESLER"/>
    <m/>
    <n v="0"/>
    <s v="PF"/>
    <s v="01/10/2020"/>
    <s v="oui"/>
    <s v="client"/>
    <n v="5500"/>
    <s v="non"/>
    <x v="25"/>
    <s v="2020-40"/>
    <s v="2020-40"/>
    <x v="0"/>
    <s v="UkadPF005"/>
    <m/>
  </r>
  <r>
    <n v="11002998"/>
    <s v="SPTE"/>
    <x v="0"/>
    <s v="PA27730AVT090320"/>
    <n v="10"/>
    <n v="1"/>
    <s v="PF05S000003"/>
    <s v="Rond Ø240 PAMIERS - Lg Crte"/>
    <n v="5500"/>
    <s v="KG"/>
    <n v="30.5"/>
    <s v="    167.750,00"/>
    <s v="USD"/>
    <s v="01.10.2020"/>
    <s v="01.10.2020"/>
    <m/>
    <m/>
    <m/>
    <s v="Non livré"/>
    <s v="A"/>
    <s v="UKA"/>
    <n v="10"/>
    <n v="10"/>
    <n v="1"/>
    <s v="20.01.2020"/>
    <s v="LKESLER"/>
    <m/>
    <n v="0"/>
    <s v="PF"/>
    <s v="01/10/2020"/>
    <s v="oui"/>
    <s v="client"/>
    <n v="5500"/>
    <s v="non"/>
    <x v="25"/>
    <s v="2020-40"/>
    <s v="2020-40"/>
    <x v="0"/>
    <s v="UkadPF004"/>
    <m/>
  </r>
  <r>
    <n v="11003001"/>
    <s v="SPTE"/>
    <x v="0"/>
    <s v="PA27695AVT110320"/>
    <n v="10"/>
    <n v="1"/>
    <s v="PF05S000033"/>
    <s v="Rond Ø240 BOMBARDIER - Lg Crte"/>
    <n v="5500"/>
    <s v="KG"/>
    <n v="28.95"/>
    <s v="    159.225,00"/>
    <s v="USD"/>
    <s v="04.06.2020"/>
    <s v="04.06.2020"/>
    <m/>
    <m/>
    <m/>
    <s v="Non livré"/>
    <s v="A"/>
    <s v="UKA"/>
    <n v="10"/>
    <n v="10"/>
    <n v="1"/>
    <s v="20.01.2020"/>
    <s v="LKESLER"/>
    <m/>
    <n v="0"/>
    <s v="PF"/>
    <s v="04/06/2020"/>
    <s v="oui"/>
    <s v="client"/>
    <n v="5500"/>
    <s v="oui"/>
    <x v="10"/>
    <s v="2020-23"/>
    <s v="2020-23"/>
    <x v="1"/>
    <s v="UkadPF004"/>
    <m/>
  </r>
  <r>
    <n v="11003002"/>
    <s v="SPTE"/>
    <x v="0"/>
    <s v="PA27696AVT110320"/>
    <n v="10"/>
    <n v="1"/>
    <s v="PF05S000033"/>
    <s v="Rond Ø240 BOMBARDIER - Lg Crte"/>
    <n v="5500"/>
    <s v="KG"/>
    <n v="28.95"/>
    <s v="    159.225,00"/>
    <s v="USD"/>
    <s v="17.07.2020"/>
    <s v="17.07.2020"/>
    <m/>
    <m/>
    <m/>
    <s v="Non livré"/>
    <s v="A"/>
    <s v="UKA"/>
    <n v="10"/>
    <n v="10"/>
    <n v="1"/>
    <s v="20.01.2020"/>
    <s v="LKESLER"/>
    <m/>
    <n v="0"/>
    <s v="PF"/>
    <s v="17/07/2020"/>
    <s v="oui"/>
    <s v="client"/>
    <n v="5500"/>
    <s v="oui"/>
    <x v="8"/>
    <s v="2020-29"/>
    <s v="2020-29"/>
    <x v="1"/>
    <s v="UkadPF004"/>
    <m/>
  </r>
  <r>
    <n v="11003003"/>
    <s v="SPTE"/>
    <x v="0"/>
    <s v="PA26930"/>
    <n v="10"/>
    <n v="1"/>
    <s v="PF05A100002"/>
    <s v="Rond Ø180 Lgt ECOTI"/>
    <n v="1700"/>
    <s v="KG"/>
    <n v="30.55"/>
    <s v="     51.935,00"/>
    <s v="USD"/>
    <s v="07.05.2020"/>
    <s v="07.05.2020"/>
    <m/>
    <m/>
    <m/>
    <s v="Non livré"/>
    <s v="A"/>
    <s v="UKA"/>
    <n v="10"/>
    <n v="10"/>
    <n v="1"/>
    <s v="21.01.2020"/>
    <s v="LKESLER"/>
    <m/>
    <n v="0"/>
    <s v="PF"/>
    <s v="07/05/2020"/>
    <s v="oui"/>
    <s v="client"/>
    <n v="1700"/>
    <s v="oui"/>
    <x v="14"/>
    <s v="2020-19"/>
    <s v="2020-19"/>
    <x v="1"/>
    <s v="UkadPF003"/>
    <m/>
  </r>
  <r>
    <n v="11003004"/>
    <s v="SPTE"/>
    <x v="9"/>
    <s v="2258r.1AVT26.02.2020"/>
    <n v="10"/>
    <n v="1"/>
    <s v="PF05S000156"/>
    <s v="Rond 12&quot; FORGITAL"/>
    <n v="5500"/>
    <s v="KG"/>
    <n v="22.77"/>
    <s v="    125.235,00"/>
    <s v="USD"/>
    <s v="31.08.2020"/>
    <s v="31.08.2020"/>
    <m/>
    <m/>
    <m/>
    <s v="Non livré"/>
    <s v="A"/>
    <s v="UKA"/>
    <n v="10"/>
    <m/>
    <m/>
    <s v="21.01.2020"/>
    <s v="HHAMMAMI"/>
    <m/>
    <n v="0"/>
    <s v="PF"/>
    <s v="31/08/2020"/>
    <s v="oui"/>
    <s v="client"/>
    <n v="5500"/>
    <s v="non"/>
    <x v="23"/>
    <s v="2020-36"/>
    <s v="2020-36"/>
    <x v="1"/>
    <s v="UkadPF005"/>
    <m/>
  </r>
  <r>
    <n v="11003004"/>
    <s v="SPTE"/>
    <x v="9"/>
    <s v="2258r.1AVT26.02.2020"/>
    <n v="20"/>
    <n v="1"/>
    <s v="PF05S000156"/>
    <s v="Rond 12&quot; FORGITAL"/>
    <n v="11000"/>
    <s v="KG"/>
    <n v="22.77"/>
    <s v="    250.470,00"/>
    <s v="USD"/>
    <s v="21.09.2020"/>
    <s v="21.09.2020"/>
    <m/>
    <m/>
    <m/>
    <s v="Non livré"/>
    <s v="A"/>
    <s v="UKA"/>
    <n v="10"/>
    <m/>
    <m/>
    <s v="21.01.2020"/>
    <s v="HHAMMAMI"/>
    <m/>
    <n v="0"/>
    <s v="PF"/>
    <s v="21/09/2020"/>
    <s v="oui"/>
    <s v="client"/>
    <n v="11000"/>
    <s v="non"/>
    <x v="9"/>
    <s v="2020-39"/>
    <s v="2020-39"/>
    <x v="1"/>
    <s v="UkadPF005"/>
    <m/>
  </r>
  <r>
    <n v="11003004"/>
    <s v="SPTE"/>
    <x v="9"/>
    <s v="2258r.1AVT26.02.2020"/>
    <n v="30"/>
    <n v="1"/>
    <s v="PF05S000156"/>
    <s v="Rond 12&quot; FORGITAL"/>
    <n v="8500"/>
    <s v="KG"/>
    <n v="22.77"/>
    <s v="    193.545,00"/>
    <s v="USD"/>
    <s v="08.02.2021"/>
    <s v="08.02.2021"/>
    <m/>
    <m/>
    <m/>
    <s v="Non livré"/>
    <s v="A"/>
    <s v="UKA"/>
    <n v="10"/>
    <m/>
    <m/>
    <s v="21.01.2020"/>
    <s v="HHAMMAMI"/>
    <m/>
    <n v="0"/>
    <s v="PF"/>
    <s v="08/02/2021"/>
    <s v="oui"/>
    <s v="client"/>
    <n v="8500"/>
    <s v="non"/>
    <x v="31"/>
    <s v="2021-07"/>
    <s v="2021-07"/>
    <x v="1"/>
    <s v="UkadPF005"/>
    <m/>
  </r>
  <r>
    <n v="11003004"/>
    <s v="SPTE"/>
    <x v="9"/>
    <s v="2258r.1AVT26.02.2020"/>
    <n v="40"/>
    <n v="1"/>
    <s v="PF05S000156"/>
    <s v="Rond 12&quot; FORGITAL"/>
    <n v="8000"/>
    <s v="KG"/>
    <n v="22.77"/>
    <s v="    182.160,00"/>
    <s v="USD"/>
    <s v="10.05.2021"/>
    <s v="10.05.2021"/>
    <m/>
    <m/>
    <m/>
    <s v="Non livré"/>
    <s v="A"/>
    <s v="UKA"/>
    <n v="10"/>
    <m/>
    <m/>
    <s v="21.01.2020"/>
    <s v="HHAMMAMI"/>
    <m/>
    <n v="0"/>
    <s v="PF"/>
    <s v="10/05/2021"/>
    <s v="oui"/>
    <s v="client"/>
    <n v="8000"/>
    <s v="non"/>
    <x v="32"/>
    <s v="2021-20"/>
    <s v="2021-20"/>
    <x v="1"/>
    <s v="UkadPF005"/>
    <m/>
  </r>
  <r>
    <n v="11003011"/>
    <s v="SPTE"/>
    <x v="0"/>
    <s v="DEMANDE ACOMPTE"/>
    <n v="10"/>
    <n v="2"/>
    <n v="41"/>
    <s v="Acompte sur commandes selon liste jointe"/>
    <n v="1"/>
    <s v="PCE"/>
    <s v="9.999.221,00"/>
    <s v="  9.999.221,00"/>
    <s v="USD"/>
    <s v="03.02.2020"/>
    <s v="03.02.2020"/>
    <s v="Z1"/>
    <m/>
    <m/>
    <s v="En cours"/>
    <m/>
    <m/>
    <m/>
    <n v="10"/>
    <n v="1"/>
    <s v="31.01.2020"/>
    <s v="XDELARBRE"/>
    <m/>
    <n v="0"/>
    <s v="41"/>
    <s v="03/02/2020"/>
    <s v="oui"/>
    <s v="client"/>
    <n v="1"/>
    <s v="oui"/>
    <x v="11"/>
    <s v="2020-06"/>
    <s v="retard"/>
    <x v="3"/>
    <e v="#N/A"/>
    <m/>
  </r>
  <r>
    <n v="11003014"/>
    <s v="SPTE"/>
    <x v="24"/>
    <n v="4500012774"/>
    <n v="10"/>
    <n v="1"/>
    <s v="TOURNURES TA6V"/>
    <s v="TOURNURES TA6V"/>
    <n v="70000"/>
    <s v="KG"/>
    <n v="0.6"/>
    <s v="     42.000,00"/>
    <s v="USD"/>
    <s v="23.03.2020"/>
    <s v="23.03.2020"/>
    <m/>
    <m/>
    <m/>
    <s v="Partiellement livré"/>
    <m/>
    <s v="UKA"/>
    <n v="100"/>
    <m/>
    <m/>
    <s v="10.02.2020"/>
    <s v="LKESLER"/>
    <m/>
    <n v="0"/>
    <s v="TO"/>
    <s v="23/03/2020"/>
    <s v="oui"/>
    <s v="client"/>
    <n v="70000"/>
    <s v="oui"/>
    <x v="13"/>
    <s v="2020-13"/>
    <s v="retard"/>
    <x v="1"/>
    <n v="0"/>
    <m/>
  </r>
  <r>
    <n v="11003018"/>
    <s v="SPTE"/>
    <x v="7"/>
    <n v="20600359"/>
    <n v="10"/>
    <n v="1"/>
    <s v="PF05S000061"/>
    <s v="Rond Ø228 Bohler"/>
    <n v="4000"/>
    <s v="KG"/>
    <n v="31"/>
    <s v="    124.000,00"/>
    <s v="USD"/>
    <s v="05.06.2020"/>
    <s v="05.06.2020"/>
    <m/>
    <m/>
    <m/>
    <s v="Non livré"/>
    <s v="A"/>
    <s v="UKA"/>
    <n v="10"/>
    <m/>
    <m/>
    <s v="17.02.2020"/>
    <s v="SBALLESTEROS"/>
    <m/>
    <n v="0"/>
    <s v="PF"/>
    <s v="05/06/2020"/>
    <s v="oui"/>
    <s v="client"/>
    <n v="4000"/>
    <s v="oui"/>
    <x v="10"/>
    <s v="2020-23"/>
    <s v="2020-23"/>
    <x v="0"/>
    <s v="UkadPF004"/>
    <m/>
  </r>
  <r>
    <n v="11003019"/>
    <s v="SPTE"/>
    <x v="0"/>
    <s v="DEMANDE ACOMPTE"/>
    <n v="10"/>
    <n v="2"/>
    <n v="41"/>
    <s v="Acompte sur commandes selon liste jointe"/>
    <n v="1"/>
    <s v="PCE"/>
    <s v="7.355.915,00"/>
    <s v="  7.355.915,00"/>
    <s v="USD"/>
    <s v="18.02.2020"/>
    <s v="18.02.2020"/>
    <m/>
    <m/>
    <m/>
    <s v="En cours"/>
    <m/>
    <m/>
    <m/>
    <n v="10"/>
    <n v="1"/>
    <s v="17.02.2020"/>
    <s v="XDELARBRE"/>
    <m/>
    <n v="0"/>
    <s v="41"/>
    <s v="18/02/2020"/>
    <s v="oui"/>
    <s v="client"/>
    <n v="1"/>
    <s v="oui"/>
    <x v="11"/>
    <s v="2020-08"/>
    <s v="retard"/>
    <x v="3"/>
    <e v="#N/A"/>
    <m/>
  </r>
  <r>
    <n v="11003021"/>
    <s v="SPTE"/>
    <x v="0"/>
    <s v="PA27965AVT110320"/>
    <n v="10"/>
    <n v="1"/>
    <s v="PF05S000601"/>
    <s v="Rond Ø330 pour Pamiers - Nouvelle Chimie"/>
    <n v="3032"/>
    <s v="KG"/>
    <n v="32"/>
    <s v="     97.024,00"/>
    <s v="USD"/>
    <s v="14.01.2021"/>
    <s v="14.01.2021"/>
    <m/>
    <m/>
    <m/>
    <s v="Non livré"/>
    <s v="A"/>
    <s v="UKA"/>
    <n v="10"/>
    <n v="10"/>
    <n v="1"/>
    <s v="21.02.2020"/>
    <s v="LKESLER"/>
    <m/>
    <n v="0"/>
    <s v="PF"/>
    <s v="14/01/2021"/>
    <s v="oui"/>
    <s v="client"/>
    <n v="3032"/>
    <s v="non"/>
    <x v="30"/>
    <s v="2021-03"/>
    <s v="2021-03"/>
    <x v="1"/>
    <s v="UkadPF005"/>
    <m/>
  </r>
  <r>
    <n v="11003022"/>
    <s v="SPTE"/>
    <x v="0"/>
    <s v="PA27964"/>
    <n v="10"/>
    <n v="1"/>
    <s v="PF05S000601"/>
    <s v="Rond Ø330 pour Pamiers - Nouvelle Chimie"/>
    <n v="3032"/>
    <s v="KG"/>
    <n v="32"/>
    <s v="     97.024,00"/>
    <s v="USD"/>
    <s v="17.09.2020"/>
    <s v="17.09.2020"/>
    <m/>
    <m/>
    <m/>
    <s v="Non livré"/>
    <s v="A"/>
    <s v="UKA"/>
    <n v="10"/>
    <n v="10"/>
    <n v="1"/>
    <s v="21.02.2020"/>
    <s v="LKESLER"/>
    <m/>
    <n v="0"/>
    <s v="PF"/>
    <s v="17/09/2020"/>
    <s v="oui"/>
    <s v="client"/>
    <n v="3032"/>
    <s v="non"/>
    <x v="9"/>
    <s v="2020-38"/>
    <s v="2020-38"/>
    <x v="1"/>
    <s v="UkadPF005"/>
    <m/>
  </r>
  <r>
    <n v="11003024"/>
    <s v="SPTE"/>
    <x v="17"/>
    <s v="EMG20/0017AVT2802202"/>
    <n v="10"/>
    <n v="1"/>
    <s v="PF05S000158"/>
    <s v="Rond 10&quot; - Ø254 - ATI ZKM"/>
    <n v="5500"/>
    <s v="KG"/>
    <n v="23.77"/>
    <s v="    130.735,00"/>
    <s v="USD"/>
    <s v="01.12.2020"/>
    <s v="01.12.2020"/>
    <m/>
    <m/>
    <m/>
    <s v="Non livré"/>
    <s v="A"/>
    <s v="UKA"/>
    <n v="10"/>
    <m/>
    <m/>
    <s v="24.02.2020"/>
    <s v="HHAMMAMI"/>
    <m/>
    <n v="0"/>
    <s v="PF"/>
    <s v="01/12/2020"/>
    <s v="oui"/>
    <s v="client"/>
    <n v="5500"/>
    <s v="non"/>
    <x v="24"/>
    <s v="2020-49"/>
    <s v="2020-49"/>
    <x v="1"/>
    <s v="UkadPF004"/>
    <m/>
  </r>
  <r>
    <n v="11003024"/>
    <s v="SPTE"/>
    <x v="17"/>
    <s v="EMG20/0017AVT2802202"/>
    <n v="20"/>
    <n v="1"/>
    <s v="PF05S000158"/>
    <s v="Rond 10&quot; - Ø254 - ATI ZKM"/>
    <n v="5500"/>
    <s v="KG"/>
    <n v="23.77"/>
    <s v="    130.735,00"/>
    <s v="USD"/>
    <s v="12.01.2021"/>
    <s v="12.01.2021"/>
    <m/>
    <m/>
    <m/>
    <s v="Non livré"/>
    <s v="A"/>
    <s v="UKA"/>
    <n v="10"/>
    <m/>
    <m/>
    <s v="24.02.2020"/>
    <s v="HHAMMAMI"/>
    <m/>
    <n v="0"/>
    <s v="PF"/>
    <s v="12/01/2021"/>
    <s v="oui"/>
    <s v="client"/>
    <n v="5500"/>
    <s v="non"/>
    <x v="30"/>
    <s v="2021-03"/>
    <s v="2021-03"/>
    <x v="1"/>
    <s v="UkadPF004"/>
    <m/>
  </r>
  <r>
    <n v="11003024"/>
    <s v="SPTE"/>
    <x v="17"/>
    <s v="EMG20/0017AVT2802202"/>
    <n v="30"/>
    <n v="1"/>
    <s v="PF05S000158"/>
    <s v="Rond 10&quot; - Ø254 - ATI ZKM"/>
    <n v="16500"/>
    <s v="KG"/>
    <n v="23.77"/>
    <s v="    392.205,00"/>
    <s v="USD"/>
    <s v="26.01.2021"/>
    <s v="26.01.2021"/>
    <m/>
    <m/>
    <m/>
    <s v="Non livré"/>
    <s v="A"/>
    <s v="UKA"/>
    <n v="10"/>
    <m/>
    <m/>
    <s v="24.02.2020"/>
    <s v="HHAMMAMI"/>
    <m/>
    <n v="0"/>
    <s v="PF"/>
    <s v="26/01/2021"/>
    <s v="oui"/>
    <s v="client"/>
    <n v="16500"/>
    <s v="non"/>
    <x v="30"/>
    <s v="2021-05"/>
    <s v="2021-05"/>
    <x v="1"/>
    <s v="UkadPF004"/>
    <m/>
  </r>
  <r>
    <n v="11003024"/>
    <s v="SPTE"/>
    <x v="17"/>
    <s v="EMG20/0017AVT2802202"/>
    <n v="40"/>
    <n v="1"/>
    <s v="PF05S000158"/>
    <s v="Rond 10&quot; - Ø254 - ATI ZKM"/>
    <n v="16500"/>
    <s v="KG"/>
    <n v="23.77"/>
    <s v="    392.205,00"/>
    <s v="USD"/>
    <s v="30.03.2021"/>
    <s v="30.03.2021"/>
    <m/>
    <m/>
    <m/>
    <s v="Non livré"/>
    <s v="A"/>
    <s v="UKA"/>
    <n v="10"/>
    <m/>
    <m/>
    <s v="24.02.2020"/>
    <s v="HHAMMAMI"/>
    <m/>
    <n v="0"/>
    <s v="PF"/>
    <s v="30/03/2021"/>
    <s v="oui"/>
    <s v="client"/>
    <n v="16500"/>
    <s v="non"/>
    <x v="33"/>
    <s v="2021-14"/>
    <s v="2021-14"/>
    <x v="1"/>
    <s v="UkadPF004"/>
    <m/>
  </r>
  <r>
    <n v="11003026"/>
    <s v="SPTE"/>
    <x v="0"/>
    <s v="PA28034"/>
    <n v="10"/>
    <n v="1"/>
    <s v="PF05S000001"/>
    <s v="Rond Ø330 pour Pamiers"/>
    <n v="5500"/>
    <s v="KG"/>
    <n v="30.5"/>
    <s v="    167.750,00"/>
    <s v="USD"/>
    <s v="24.09.2020"/>
    <s v="24.09.2020"/>
    <m/>
    <m/>
    <m/>
    <s v="Non livré"/>
    <s v="A"/>
    <s v="UKA"/>
    <n v="10"/>
    <n v="10"/>
    <n v="1"/>
    <s v="26.02.2020"/>
    <s v="LKESLER"/>
    <m/>
    <n v="0"/>
    <s v="PF"/>
    <s v="24/09/2020"/>
    <s v="oui"/>
    <s v="client"/>
    <n v="5500"/>
    <s v="non"/>
    <x v="9"/>
    <s v="2020-39"/>
    <s v="2020-39"/>
    <x v="0"/>
    <s v="UkadPF005"/>
    <m/>
  </r>
  <r>
    <n v="11003028"/>
    <s v="SPTE"/>
    <x v="0"/>
    <s v="PA27968AVT090420"/>
    <n v="10"/>
    <n v="1"/>
    <s v="PF05S000005"/>
    <s v="Rond Ø200 PAMIERS"/>
    <n v="5500"/>
    <s v="KG"/>
    <n v="31"/>
    <s v="    170.500,00"/>
    <s v="USD"/>
    <s v="19.11.2020"/>
    <s v="19.11.2020"/>
    <m/>
    <m/>
    <m/>
    <s v="Non livré"/>
    <s v="A"/>
    <s v="UKA"/>
    <n v="10"/>
    <n v="10"/>
    <n v="1"/>
    <s v="26.02.2020"/>
    <s v="LKESLER"/>
    <m/>
    <n v="0"/>
    <s v="PF"/>
    <s v="19/11/2020"/>
    <s v="oui"/>
    <s v="client"/>
    <n v="5500"/>
    <s v="non"/>
    <x v="26"/>
    <s v="2020-47"/>
    <s v="2020-47"/>
    <x v="0"/>
    <s v="UkadPF003"/>
    <m/>
  </r>
  <r>
    <n v="11003029"/>
    <s v="SPTE"/>
    <x v="0"/>
    <s v="PA27969AVT110320"/>
    <n v="10"/>
    <n v="1"/>
    <s v="PF05S000005"/>
    <s v="Rond Ø200 PAMIERS"/>
    <n v="5500"/>
    <s v="KG"/>
    <n v="31"/>
    <s v="    170.500,00"/>
    <s v="USD"/>
    <s v="01.10.2020"/>
    <s v="01.10.2020"/>
    <m/>
    <m/>
    <m/>
    <s v="Non livré"/>
    <s v="A"/>
    <s v="UKA"/>
    <n v="10"/>
    <n v="10"/>
    <n v="1"/>
    <s v="26.02.2020"/>
    <s v="LKESLER"/>
    <m/>
    <n v="0"/>
    <s v="PF"/>
    <s v="01/10/2020"/>
    <s v="oui"/>
    <s v="client"/>
    <n v="5500"/>
    <s v="non"/>
    <x v="25"/>
    <s v="2020-40"/>
    <s v="2020-40"/>
    <x v="0"/>
    <s v="UkadPF003"/>
    <m/>
  </r>
  <r>
    <n v="11003030"/>
    <s v="SPTE"/>
    <x v="0"/>
    <s v="PA27970AVT110320"/>
    <n v="10"/>
    <n v="1"/>
    <s v="PF05S000005"/>
    <s v="Rond Ø200 PAMIERS"/>
    <n v="5500"/>
    <s v="KG"/>
    <n v="31"/>
    <s v="    170.500,00"/>
    <s v="USD"/>
    <s v="25.06.2020"/>
    <s v="25.06.2020"/>
    <m/>
    <m/>
    <m/>
    <s v="Non livré"/>
    <s v="A"/>
    <s v="UKA"/>
    <n v="10"/>
    <n v="10"/>
    <n v="1"/>
    <s v="26.02.2020"/>
    <s v="LKESLER"/>
    <m/>
    <n v="0"/>
    <s v="PF"/>
    <s v="25/06/2020"/>
    <s v="oui"/>
    <s v="client"/>
    <n v="5500"/>
    <s v="oui"/>
    <x v="10"/>
    <s v="2020-26"/>
    <s v="2020-26"/>
    <x v="0"/>
    <s v="UkadPF003"/>
    <m/>
  </r>
  <r>
    <n v="11003031"/>
    <s v="SPTE"/>
    <x v="0"/>
    <s v="PA27839"/>
    <n v="10"/>
    <n v="1"/>
    <s v="PF05S000028"/>
    <s v="Rond Ø180 SMX Beta Pamiers"/>
    <n v="5400"/>
    <s v="KG"/>
    <n v="32"/>
    <s v="    172.800,00"/>
    <s v="USD"/>
    <s v="24.09.2020"/>
    <s v="24.09.2020"/>
    <m/>
    <m/>
    <m/>
    <s v="Non livré"/>
    <s v="A"/>
    <s v="UKA"/>
    <n v="10"/>
    <n v="10"/>
    <n v="1"/>
    <s v="26.02.2020"/>
    <s v="LKESLER"/>
    <m/>
    <n v="0"/>
    <s v="PF"/>
    <s v="24/09/2020"/>
    <s v="oui"/>
    <s v="client"/>
    <n v="5400"/>
    <s v="non"/>
    <x v="9"/>
    <s v="2020-39"/>
    <s v="2020-39"/>
    <x v="2"/>
    <s v="UkadPF002"/>
    <m/>
  </r>
  <r>
    <n v="11003032"/>
    <s v="SPTE"/>
    <x v="0"/>
    <s v="PA27840"/>
    <n v="10"/>
    <n v="1"/>
    <s v="PF05S000028"/>
    <s v="Rond Ø180 SMX Beta Pamiers"/>
    <n v="5400"/>
    <s v="KG"/>
    <n v="32"/>
    <s v="    172.800,00"/>
    <s v="USD"/>
    <s v="08.10.2020"/>
    <s v="08.10.2020"/>
    <m/>
    <m/>
    <m/>
    <s v="Non livré"/>
    <s v="A"/>
    <s v="UKA"/>
    <n v="10"/>
    <n v="10"/>
    <n v="1"/>
    <s v="26.02.2020"/>
    <s v="LKESLER"/>
    <m/>
    <n v="0"/>
    <s v="PF"/>
    <s v="08/10/2020"/>
    <s v="oui"/>
    <s v="client"/>
    <n v="5400"/>
    <s v="non"/>
    <x v="25"/>
    <s v="2020-41"/>
    <s v="2020-41"/>
    <x v="2"/>
    <s v="UkadPF002"/>
    <m/>
  </r>
  <r>
    <n v="11003033"/>
    <s v="SPTE"/>
    <x v="0"/>
    <s v="PA27841"/>
    <n v="10"/>
    <n v="1"/>
    <s v="PF05S000028"/>
    <s v="Rond Ø180 SMX Beta Pamiers"/>
    <n v="5400"/>
    <s v="KG"/>
    <n v="32"/>
    <s v="    172.800,00"/>
    <s v="USD"/>
    <s v="15.10.2020"/>
    <s v="15.10.2020"/>
    <m/>
    <m/>
    <m/>
    <s v="Non livré"/>
    <s v="A"/>
    <s v="UKA"/>
    <n v="10"/>
    <n v="10"/>
    <n v="1"/>
    <s v="26.02.2020"/>
    <s v="LKESLER"/>
    <m/>
    <n v="0"/>
    <s v="PF"/>
    <s v="15/10/2020"/>
    <s v="oui"/>
    <s v="client"/>
    <n v="5400"/>
    <s v="non"/>
    <x v="25"/>
    <s v="2020-42"/>
    <s v="2020-42"/>
    <x v="2"/>
    <s v="UkadPF002"/>
    <m/>
  </r>
  <r>
    <n v="11003034"/>
    <s v="SPTE"/>
    <x v="0"/>
    <s v="PA27842"/>
    <n v="10"/>
    <n v="1"/>
    <s v="PF05S000028"/>
    <s v="Rond Ø180 SMX Beta Pamiers"/>
    <n v="5400"/>
    <s v="KG"/>
    <n v="32"/>
    <s v="    172.800,00"/>
    <s v="USD"/>
    <s v="29.10.2020"/>
    <s v="29.10.2020"/>
    <m/>
    <m/>
    <m/>
    <s v="Non livré"/>
    <s v="A"/>
    <s v="UKA"/>
    <n v="10"/>
    <n v="10"/>
    <n v="1"/>
    <s v="26.02.2020"/>
    <s v="LKESLER"/>
    <m/>
    <n v="0"/>
    <s v="PF"/>
    <s v="29/10/2020"/>
    <s v="oui"/>
    <s v="client"/>
    <n v="5400"/>
    <s v="non"/>
    <x v="25"/>
    <s v="2020-44"/>
    <s v="2020-44"/>
    <x v="2"/>
    <s v="UkadPF002"/>
    <m/>
  </r>
  <r>
    <n v="11003035"/>
    <s v="SPTE"/>
    <x v="0"/>
    <s v="PA27844"/>
    <n v="10"/>
    <n v="1"/>
    <s v="PF05S000028"/>
    <s v="Rond Ø180 SMX Beta Pamiers"/>
    <n v="5400"/>
    <s v="KG"/>
    <n v="32"/>
    <s v="    172.800,00"/>
    <s v="USD"/>
    <s v="18.06.2020"/>
    <s v="18.06.2020"/>
    <m/>
    <m/>
    <m/>
    <s v="Non livré"/>
    <s v="A"/>
    <s v="UKA"/>
    <n v="10"/>
    <n v="10"/>
    <n v="1"/>
    <s v="26.02.2020"/>
    <s v="LKESLER"/>
    <m/>
    <n v="0"/>
    <s v="PF"/>
    <s v="18/06/2020"/>
    <s v="oui"/>
    <s v="client"/>
    <n v="5400"/>
    <s v="oui"/>
    <x v="10"/>
    <s v="2020-25"/>
    <s v="2020-25"/>
    <x v="2"/>
    <s v="UkadPF002"/>
    <m/>
  </r>
  <r>
    <n v="11003036"/>
    <s v="SPTE"/>
    <x v="0"/>
    <s v="REFACTURATION"/>
    <n v="10"/>
    <n v="2"/>
    <n v="41"/>
    <s v="Acompte sur commandes selon liste jointe"/>
    <n v="1"/>
    <s v="PCE"/>
    <s v="  595.046,75"/>
    <s v="    595.046,75"/>
    <s v="USD"/>
    <s v="27.02.2020"/>
    <s v="27.02.2020"/>
    <m/>
    <m/>
    <m/>
    <s v="En cours"/>
    <m/>
    <m/>
    <m/>
    <n v="10"/>
    <n v="1"/>
    <s v="26.02.2020"/>
    <s v="XDELARBRE"/>
    <m/>
    <n v="0"/>
    <s v="41"/>
    <s v="27/02/2020"/>
    <s v="oui"/>
    <s v="client"/>
    <n v="1"/>
    <s v="oui"/>
    <x v="11"/>
    <s v="2020-09"/>
    <s v="retard"/>
    <x v="3"/>
    <e v="#N/A"/>
    <m/>
  </r>
  <r>
    <n v="11003037"/>
    <s v="SPTE"/>
    <x v="0"/>
    <s v="DEMANDE ACOMPTE"/>
    <n v="10"/>
    <n v="2"/>
    <n v="41"/>
    <s v="Acompte sur commandes selon liste jointe"/>
    <n v="1"/>
    <s v="PCE"/>
    <s v="4.529.401,00"/>
    <s v="  4.529.401,00"/>
    <s v="USD"/>
    <s v="27.02.2020"/>
    <s v="27.02.2020"/>
    <m/>
    <m/>
    <m/>
    <s v="En cours"/>
    <m/>
    <m/>
    <m/>
    <n v="10"/>
    <n v="1"/>
    <s v="26.02.2020"/>
    <s v="XDELARBRE"/>
    <m/>
    <n v="0"/>
    <s v="41"/>
    <s v="27/02/2020"/>
    <s v="oui"/>
    <s v="client"/>
    <n v="1"/>
    <s v="oui"/>
    <x v="11"/>
    <s v="2020-09"/>
    <s v="retard"/>
    <x v="3"/>
    <e v="#N/A"/>
    <m/>
  </r>
  <r>
    <n v="11003042"/>
    <s v="SPTE"/>
    <x v="8"/>
    <s v="P-117679AVT08042020"/>
    <n v="10"/>
    <n v="1"/>
    <s v="PF05S000107"/>
    <s v="Rond Ø200  METTIS - 37.14 Kg"/>
    <n v="889"/>
    <s v="KG"/>
    <n v="32.86"/>
    <s v="     29.212,54"/>
    <s v="USD"/>
    <s v="07.05.2020"/>
    <s v="07.05.2020"/>
    <m/>
    <m/>
    <m/>
    <s v="Non livré"/>
    <s v="A"/>
    <s v="UKA"/>
    <n v="10"/>
    <m/>
    <m/>
    <s v="02.03.2020"/>
    <s v="SBALLESTEROS"/>
    <m/>
    <n v="0"/>
    <s v="PF"/>
    <s v="07/05/2020"/>
    <s v="oui"/>
    <s v="client"/>
    <n v="889"/>
    <s v="oui"/>
    <x v="14"/>
    <s v="2020-19"/>
    <s v="2020-19"/>
    <x v="3"/>
    <e v="#N/A"/>
    <m/>
  </r>
  <r>
    <n v="11003043"/>
    <s v="SPTE"/>
    <x v="25"/>
    <s v="PO37462"/>
    <n v="10"/>
    <n v="1"/>
    <s v="PF05A100030"/>
    <s v="ROND 10&quot;&quot; - Ø254 - HOWMET SUZHOU"/>
    <n v="5500"/>
    <s v="KG"/>
    <n v="24.07"/>
    <s v="    132.385,00"/>
    <s v="USD"/>
    <s v="03.07.2020"/>
    <s v="03.07.2020"/>
    <m/>
    <m/>
    <m/>
    <s v="Non livré"/>
    <s v="A"/>
    <s v="UKA"/>
    <n v="10"/>
    <m/>
    <m/>
    <s v="03.03.2020"/>
    <s v="HHAMMAMI"/>
    <m/>
    <n v="0"/>
    <s v="PF"/>
    <s v="03/07/2020"/>
    <s v="oui"/>
    <s v="client"/>
    <n v="5500"/>
    <s v="oui"/>
    <x v="8"/>
    <s v="2020-27"/>
    <s v="2020-27"/>
    <x v="1"/>
    <s v="UkadPF004"/>
    <m/>
  </r>
  <r>
    <n v="11003043"/>
    <s v="SPTE"/>
    <x v="25"/>
    <s v="PO37462"/>
    <n v="20"/>
    <n v="1"/>
    <s v="PF05A100031"/>
    <s v="ROND 12&quot; - Ø305 - HOWMET SUZHOU"/>
    <n v="5500"/>
    <s v="KG"/>
    <n v="23.07"/>
    <s v="    126.885,00"/>
    <s v="USD"/>
    <s v="03.07.2020"/>
    <s v="03.07.2020"/>
    <m/>
    <m/>
    <m/>
    <s v="Non livré"/>
    <s v="A"/>
    <s v="UKA"/>
    <n v="10"/>
    <m/>
    <m/>
    <s v="03.03.2020"/>
    <s v="HHAMMAMI"/>
    <m/>
    <n v="0"/>
    <s v="PF"/>
    <s v="03/07/2020"/>
    <s v="oui"/>
    <s v="client"/>
    <n v="5500"/>
    <s v="oui"/>
    <x v="8"/>
    <s v="2020-27"/>
    <s v="2020-27"/>
    <x v="1"/>
    <s v="UkadPF005"/>
    <m/>
  </r>
  <r>
    <n v="11003044"/>
    <s v="SPTE"/>
    <x v="19"/>
    <n v="4201000465"/>
    <n v="10"/>
    <n v="1"/>
    <s v="PF05A100102"/>
    <s v="Rond Ø152.4 AEQUS"/>
    <n v="70"/>
    <s v="PCE"/>
    <n v="498"/>
    <s v="     34.860,00"/>
    <s v="EUR"/>
    <s v="06.11.2020"/>
    <s v="07.11.2020"/>
    <m/>
    <m/>
    <m/>
    <s v="Non livré"/>
    <s v="A"/>
    <s v="UKA"/>
    <n v="10"/>
    <m/>
    <m/>
    <s v="09.03.2020"/>
    <s v="HHAMMAMI"/>
    <m/>
    <n v="0"/>
    <s v="PF"/>
    <s v="07/11/2020"/>
    <s v="oui"/>
    <s v="client"/>
    <n v="70"/>
    <s v="non"/>
    <x v="26"/>
    <s v="2020-45"/>
    <s v="2020-45"/>
    <x v="1"/>
    <s v="UKADPF014"/>
    <m/>
  </r>
  <r>
    <n v="11003044"/>
    <s v="SPTE"/>
    <x v="19"/>
    <n v="4201000465"/>
    <n v="20"/>
    <n v="1"/>
    <s v="PF05A100102"/>
    <s v="Rond Ø152.4 AEQUS"/>
    <n v="70"/>
    <s v="PCE"/>
    <n v="498"/>
    <s v="     34.860,00"/>
    <s v="EUR"/>
    <s v="04.12.2020"/>
    <s v="05.12.2020"/>
    <m/>
    <m/>
    <m/>
    <s v="Non livré"/>
    <s v="A"/>
    <s v="UKA"/>
    <n v="10"/>
    <m/>
    <m/>
    <s v="09.03.2020"/>
    <s v="HHAMMAMI"/>
    <m/>
    <n v="0"/>
    <s v="PF"/>
    <s v="05/12/2020"/>
    <s v="oui"/>
    <s v="client"/>
    <n v="70"/>
    <s v="non"/>
    <x v="24"/>
    <s v="2020-49"/>
    <s v="2020-49"/>
    <x v="1"/>
    <s v="UKADPF014"/>
    <m/>
  </r>
  <r>
    <n v="11003044"/>
    <s v="SPTE"/>
    <x v="19"/>
    <n v="4201000465"/>
    <n v="30"/>
    <n v="1"/>
    <s v="PF05A100102"/>
    <s v="Rond Ø152.4 AEQUS"/>
    <n v="70"/>
    <s v="PCE"/>
    <n v="498"/>
    <s v="     34.860,00"/>
    <s v="EUR"/>
    <s v="05.01.2021"/>
    <s v="05.01.2021"/>
    <m/>
    <m/>
    <m/>
    <s v="Non livré"/>
    <s v="A"/>
    <s v="UKA"/>
    <n v="10"/>
    <m/>
    <m/>
    <s v="09.03.2020"/>
    <s v="HHAMMAMI"/>
    <m/>
    <n v="0"/>
    <s v="PF"/>
    <s v="05/01/2021"/>
    <s v="oui"/>
    <s v="client"/>
    <n v="70"/>
    <s v="non"/>
    <x v="30"/>
    <s v="2021-02"/>
    <s v="2021-02"/>
    <x v="1"/>
    <s v="UKADPF014"/>
    <m/>
  </r>
  <r>
    <n v="11003044"/>
    <s v="SPTE"/>
    <x v="19"/>
    <n v="4201000465"/>
    <n v="40"/>
    <n v="1"/>
    <s v="PF05A100102"/>
    <s v="Rond Ø152.4 AEQUS"/>
    <n v="70"/>
    <s v="PCE"/>
    <n v="498"/>
    <s v="     34.860,00"/>
    <s v="EUR"/>
    <s v="05.02.2021"/>
    <s v="05.02.2021"/>
    <m/>
    <m/>
    <m/>
    <s v="Non livré"/>
    <s v="A"/>
    <s v="UKA"/>
    <n v="10"/>
    <m/>
    <m/>
    <s v="09.03.2020"/>
    <s v="HHAMMAMI"/>
    <m/>
    <n v="0"/>
    <s v="PF"/>
    <s v="05/02/2021"/>
    <s v="oui"/>
    <s v="client"/>
    <n v="70"/>
    <s v="non"/>
    <x v="31"/>
    <s v="2021-06"/>
    <s v="2021-06"/>
    <x v="1"/>
    <s v="UKADPF014"/>
    <m/>
  </r>
  <r>
    <n v="11003044"/>
    <s v="SPTE"/>
    <x v="19"/>
    <n v="4201000465"/>
    <n v="50"/>
    <n v="1"/>
    <s v="PF05A100102"/>
    <s v="Rond Ø152.4 AEQUS"/>
    <n v="70"/>
    <s v="PCE"/>
    <n v="498"/>
    <s v="     34.860,00"/>
    <s v="EUR"/>
    <s v="05.03.2021"/>
    <s v="05.03.2021"/>
    <m/>
    <m/>
    <m/>
    <s v="Non livré"/>
    <s v="A"/>
    <s v="UKA"/>
    <n v="10"/>
    <m/>
    <m/>
    <s v="09.03.2020"/>
    <s v="HHAMMAMI"/>
    <m/>
    <n v="0"/>
    <s v="PF"/>
    <s v="05/03/2021"/>
    <s v="oui"/>
    <s v="client"/>
    <n v="70"/>
    <s v="non"/>
    <x v="33"/>
    <s v="2021-10"/>
    <s v="2021-10"/>
    <x v="1"/>
    <s v="UKADPF014"/>
    <m/>
  </r>
  <r>
    <n v="11003044"/>
    <s v="SPTE"/>
    <x v="19"/>
    <n v="4201000465"/>
    <n v="60"/>
    <n v="1"/>
    <s v="PF05A100102"/>
    <s v="Rond Ø152.4 AEQUS"/>
    <n v="70"/>
    <s v="PCE"/>
    <n v="498"/>
    <s v="     34.860,00"/>
    <s v="EUR"/>
    <s v="02.04.2021"/>
    <s v="05.04.2021"/>
    <m/>
    <m/>
    <m/>
    <s v="Non livré"/>
    <s v="A"/>
    <s v="UKA"/>
    <n v="10"/>
    <m/>
    <m/>
    <s v="09.03.2020"/>
    <s v="HHAMMAMI"/>
    <m/>
    <n v="0"/>
    <s v="PF"/>
    <s v="05/04/2021"/>
    <s v="oui"/>
    <s v="client"/>
    <n v="70"/>
    <s v="non"/>
    <x v="34"/>
    <s v="2021-15"/>
    <s v="2021-15"/>
    <x v="1"/>
    <s v="UKADPF014"/>
    <m/>
  </r>
  <r>
    <n v="11003044"/>
    <s v="SPTE"/>
    <x v="19"/>
    <n v="4201000465"/>
    <n v="70"/>
    <n v="1"/>
    <s v="PF05A100102"/>
    <s v="Rond Ø152.4 AEQUS"/>
    <n v="70"/>
    <s v="PCE"/>
    <n v="498"/>
    <s v="     34.860,00"/>
    <s v="EUR"/>
    <s v="05.05.2021"/>
    <s v="05.05.2021"/>
    <m/>
    <m/>
    <m/>
    <s v="Non livré"/>
    <s v="A"/>
    <s v="UKA"/>
    <n v="10"/>
    <m/>
    <m/>
    <s v="09.03.2020"/>
    <s v="HHAMMAMI"/>
    <m/>
    <n v="0"/>
    <s v="PF"/>
    <s v="05/05/2021"/>
    <s v="oui"/>
    <s v="client"/>
    <n v="70"/>
    <s v="non"/>
    <x v="32"/>
    <s v="2021-19"/>
    <s v="2021-19"/>
    <x v="1"/>
    <s v="UKADPF014"/>
    <m/>
  </r>
  <r>
    <n v="11003044"/>
    <s v="SPTE"/>
    <x v="19"/>
    <n v="4201000465"/>
    <n v="80"/>
    <n v="1"/>
    <s v="PF05A100102"/>
    <s v="Rond Ø152.4 AEQUS"/>
    <n v="70"/>
    <s v="PCE"/>
    <n v="498"/>
    <s v="     34.860,00"/>
    <s v="EUR"/>
    <s v="04.06.2021"/>
    <s v="05.06.2021"/>
    <m/>
    <m/>
    <m/>
    <s v="Non livré"/>
    <s v="A"/>
    <s v="UKA"/>
    <n v="10"/>
    <m/>
    <m/>
    <s v="09.03.2020"/>
    <s v="HHAMMAMI"/>
    <m/>
    <n v="0"/>
    <s v="PF"/>
    <s v="05/06/2021"/>
    <s v="oui"/>
    <s v="client"/>
    <n v="70"/>
    <s v="non"/>
    <x v="35"/>
    <s v="2021-23"/>
    <s v="2021-23"/>
    <x v="1"/>
    <s v="UKADPF014"/>
    <m/>
  </r>
  <r>
    <n v="11003044"/>
    <s v="SPTE"/>
    <x v="19"/>
    <n v="4201000465"/>
    <n v="90"/>
    <n v="1"/>
    <s v="PF05A100102"/>
    <s v="Rond Ø152.4 AEQUS"/>
    <n v="70"/>
    <s v="PCE"/>
    <n v="498"/>
    <s v="     34.860,00"/>
    <s v="EUR"/>
    <s v="05.07.2021"/>
    <s v="05.07.2021"/>
    <m/>
    <m/>
    <m/>
    <s v="Non livré"/>
    <s v="A"/>
    <s v="UKA"/>
    <n v="10"/>
    <m/>
    <m/>
    <s v="09.03.2020"/>
    <s v="HHAMMAMI"/>
    <m/>
    <n v="0"/>
    <s v="PF"/>
    <s v="05/07/2021"/>
    <s v="oui"/>
    <s v="client"/>
    <n v="70"/>
    <s v="non"/>
    <x v="36"/>
    <s v="2021-28"/>
    <s v="2021-28"/>
    <x v="1"/>
    <s v="UKADPF014"/>
    <m/>
  </r>
  <r>
    <n v="11003044"/>
    <s v="SPTE"/>
    <x v="19"/>
    <n v="4201000465"/>
    <n v="100"/>
    <n v="1"/>
    <s v="PF05A100102"/>
    <s v="Rond Ø152.4 AEQUS"/>
    <n v="70"/>
    <s v="PCE"/>
    <n v="498"/>
    <s v="     34.860,00"/>
    <s v="EUR"/>
    <s v="06.08.2021"/>
    <s v="06.08.2021"/>
    <m/>
    <m/>
    <m/>
    <s v="Non livré"/>
    <s v="A"/>
    <s v="UKA"/>
    <n v="10"/>
    <m/>
    <m/>
    <s v="09.03.2020"/>
    <s v="HHAMMAMI"/>
    <m/>
    <n v="0"/>
    <s v="PF"/>
    <s v="06/08/2021"/>
    <s v="oui"/>
    <s v="client"/>
    <n v="70"/>
    <s v="non"/>
    <x v="37"/>
    <s v="2021-32"/>
    <s v="2021-32"/>
    <x v="1"/>
    <s v="UKADPF014"/>
    <m/>
  </r>
  <r>
    <n v="11003044"/>
    <s v="SPTE"/>
    <x v="19"/>
    <n v="4201000465"/>
    <n v="110"/>
    <n v="1"/>
    <s v="PF05A100102"/>
    <s v="Rond Ø152.4 AEQUS"/>
    <n v="70"/>
    <s v="PCE"/>
    <n v="498"/>
    <s v="     34.860,00"/>
    <s v="EUR"/>
    <s v="03.09.2021"/>
    <s v="05.09.2021"/>
    <m/>
    <m/>
    <m/>
    <s v="Non livré"/>
    <s v="A"/>
    <s v="UKA"/>
    <n v="10"/>
    <m/>
    <m/>
    <s v="09.03.2020"/>
    <s v="HHAMMAMI"/>
    <m/>
    <n v="0"/>
    <s v="PF"/>
    <s v="05/09/2021"/>
    <s v="oui"/>
    <s v="client"/>
    <n v="70"/>
    <s v="non"/>
    <x v="38"/>
    <s v="2021-37"/>
    <s v="2021-37"/>
    <x v="1"/>
    <s v="UKADPF014"/>
    <m/>
  </r>
  <r>
    <n v="11003044"/>
    <s v="SPTE"/>
    <x v="19"/>
    <n v="4201000465"/>
    <n v="120"/>
    <n v="1"/>
    <s v="PF05A100102"/>
    <s v="Rond Ø152.4 AEQUS"/>
    <n v="70"/>
    <s v="PCE"/>
    <n v="498"/>
    <s v="     34.860,00"/>
    <s v="EUR"/>
    <s v="05.10.2021"/>
    <s v="05.10.2021"/>
    <m/>
    <m/>
    <m/>
    <s v="Non livré"/>
    <s v="A"/>
    <s v="UKA"/>
    <n v="10"/>
    <m/>
    <m/>
    <s v="09.03.2020"/>
    <s v="HHAMMAMI"/>
    <m/>
    <n v="0"/>
    <s v="PF"/>
    <s v="05/10/2021"/>
    <s v="oui"/>
    <s v="client"/>
    <n v="70"/>
    <s v="non"/>
    <x v="39"/>
    <s v="2021-41"/>
    <s v="2021-41"/>
    <x v="1"/>
    <s v="UKADPF014"/>
    <m/>
  </r>
  <r>
    <n v="11003044"/>
    <s v="SPTE"/>
    <x v="19"/>
    <n v="4201000465"/>
    <n v="130"/>
    <n v="1"/>
    <s v="PF05A100102"/>
    <s v="Rond Ø152.4 AEQUS"/>
    <n v="70"/>
    <s v="PCE"/>
    <n v="498"/>
    <s v="     34.860,00"/>
    <s v="EUR"/>
    <s v="05.11.2021"/>
    <s v="05.11.2021"/>
    <m/>
    <m/>
    <m/>
    <s v="Non livré"/>
    <s v="A"/>
    <s v="UKA"/>
    <n v="10"/>
    <m/>
    <m/>
    <s v="09.03.2020"/>
    <s v="HHAMMAMI"/>
    <m/>
    <n v="0"/>
    <s v="PF"/>
    <s v="05/11/2021"/>
    <s v="oui"/>
    <s v="client"/>
    <n v="70"/>
    <s v="non"/>
    <x v="40"/>
    <s v="2021-45"/>
    <s v="2021-45"/>
    <x v="1"/>
    <s v="UKADPF014"/>
    <m/>
  </r>
  <r>
    <n v="11003044"/>
    <s v="SPTE"/>
    <x v="19"/>
    <n v="4201000465"/>
    <n v="140"/>
    <n v="1"/>
    <s v="PF05A100102"/>
    <s v="Rond Ø152.4 AEQUS"/>
    <n v="70"/>
    <s v="PCE"/>
    <n v="498"/>
    <s v="     34.860,00"/>
    <s v="EUR"/>
    <s v="03.12.2021"/>
    <s v="05.12.2021"/>
    <m/>
    <m/>
    <m/>
    <s v="Non livré"/>
    <s v="A"/>
    <s v="UKA"/>
    <n v="10"/>
    <m/>
    <m/>
    <s v="09.03.2020"/>
    <s v="HHAMMAMI"/>
    <m/>
    <n v="0"/>
    <s v="PF"/>
    <s v="05/12/2021"/>
    <s v="oui"/>
    <s v="client"/>
    <n v="70"/>
    <s v="non"/>
    <x v="41"/>
    <s v="2021-50"/>
    <s v="2021-50"/>
    <x v="1"/>
    <s v="UKADPF014"/>
    <m/>
  </r>
  <r>
    <n v="11003046"/>
    <s v="SPTE"/>
    <x v="26"/>
    <s v="00322/20"/>
    <n v="10"/>
    <n v="1"/>
    <s v="PF05S000540"/>
    <s v="Rond Ø130 pour UNION DES FORGERONS"/>
    <n v="5000"/>
    <s v="KG"/>
    <n v="27.5"/>
    <s v="    137.500,00"/>
    <s v="EUR"/>
    <s v="09.06.2020"/>
    <s v="11.06.2020"/>
    <m/>
    <m/>
    <m/>
    <s v="Non livré"/>
    <s v="A"/>
    <s v="UKA"/>
    <n v="10"/>
    <m/>
    <m/>
    <s v="10.03.2020"/>
    <s v="LKESLER"/>
    <m/>
    <n v="0"/>
    <s v="PF"/>
    <s v="11/06/2020"/>
    <s v="oui"/>
    <s v="client"/>
    <n v="5000"/>
    <s v="oui"/>
    <x v="10"/>
    <s v="2020-24"/>
    <s v="2020-24"/>
    <x v="1"/>
    <s v="UkadPF001"/>
    <m/>
  </r>
  <r>
    <n v="11003048"/>
    <s v="SPTE"/>
    <x v="24"/>
    <s v="E4500013197"/>
    <n v="10"/>
    <n v="1"/>
    <s v="CHUTES TA6V"/>
    <s v="CHUTES TA6V"/>
    <n v="49000"/>
    <s v="KG"/>
    <n v="1"/>
    <s v="     49.000,00"/>
    <s v="USD"/>
    <s v="23.03.2020"/>
    <s v="23.03.2020"/>
    <m/>
    <m/>
    <m/>
    <s v="Partiellement livré"/>
    <m/>
    <s v="UKA"/>
    <n v="100"/>
    <m/>
    <m/>
    <s v="12.03.2020"/>
    <s v="LKESLER"/>
    <m/>
    <n v="0"/>
    <s v="CH"/>
    <s v="23/03/2020"/>
    <s v="oui"/>
    <s v="client"/>
    <n v="49000"/>
    <s v="oui"/>
    <x v="13"/>
    <s v="2020-13"/>
    <s v="retard"/>
    <x v="1"/>
    <n v="0"/>
    <m/>
  </r>
  <r>
    <n v="11003050"/>
    <s v="SPTE"/>
    <x v="0"/>
    <s v="PA27736AVT100320"/>
    <n v="10"/>
    <n v="1"/>
    <s v="PF05S000005"/>
    <s v="Rond Ø200 PAMIERS"/>
    <n v="5500"/>
    <s v="KG"/>
    <n v="31"/>
    <s v="    170.500,00"/>
    <s v="USD"/>
    <s v="09.07.2020"/>
    <s v="09.07.2020"/>
    <m/>
    <m/>
    <m/>
    <s v="Non livré"/>
    <s v="A"/>
    <s v="UKA"/>
    <n v="10"/>
    <n v="10"/>
    <n v="1"/>
    <s v="13.03.2020"/>
    <s v="LKESLER"/>
    <m/>
    <n v="0"/>
    <s v="PF"/>
    <s v="09/07/2020"/>
    <s v="oui"/>
    <s v="client"/>
    <n v="5500"/>
    <s v="oui"/>
    <x v="8"/>
    <s v="2020-28"/>
    <s v="2020-28"/>
    <x v="0"/>
    <s v="UkadPF003"/>
    <m/>
  </r>
  <r>
    <n v="11003051"/>
    <s v="SPTE"/>
    <x v="27"/>
    <s v="ZZ/20/03/0005/A"/>
    <n v="10"/>
    <n v="1"/>
    <s v="PF05S900002"/>
    <s v="Rond Ø160 pour ALINOX"/>
    <n v="260"/>
    <s v="KG"/>
    <n v="27.2"/>
    <s v="      7.072,00"/>
    <s v="EUR"/>
    <s v="08.04.2020"/>
    <s v="08.04.2020"/>
    <m/>
    <m/>
    <m/>
    <s v="Partiellement livré"/>
    <s v="A"/>
    <s v="UKA"/>
    <n v="10"/>
    <m/>
    <m/>
    <s v="16.03.2020"/>
    <s v="SBALLESTEROS"/>
    <s v="06.04.2020"/>
    <n v="240"/>
    <s v="PF"/>
    <s v="08/04/2020"/>
    <s v="oui"/>
    <s v="client"/>
    <n v="260"/>
    <s v="oui"/>
    <x v="7"/>
    <s v="2020-15"/>
    <s v="retard"/>
    <x v="1"/>
    <s v="UkadPF001"/>
    <m/>
  </r>
  <r>
    <n v="11003053"/>
    <s v="SPTE"/>
    <x v="0"/>
    <s v="PA27401AVT180220"/>
    <n v="10"/>
    <n v="1"/>
    <s v="PF05S000164"/>
    <s v="Rond Ø300 SAFRAN - Multiple 397 Kg"/>
    <n v="2384"/>
    <s v="KG"/>
    <n v="25.25"/>
    <s v="     60.196,00"/>
    <s v="USD"/>
    <s v="24.09.2020"/>
    <s v="24.09.2020"/>
    <m/>
    <m/>
    <m/>
    <s v="Non livré"/>
    <s v="A"/>
    <s v="UKA"/>
    <n v="10"/>
    <n v="10"/>
    <n v="1"/>
    <s v="20.03.2020"/>
    <s v="LKESLER"/>
    <m/>
    <n v="0"/>
    <s v="PF"/>
    <s v="24/09/2020"/>
    <s v="oui"/>
    <s v="client"/>
    <n v="2384"/>
    <s v="non"/>
    <x v="9"/>
    <s v="2020-39"/>
    <s v="2020-39"/>
    <x v="3"/>
    <e v="#N/A"/>
    <m/>
  </r>
  <r>
    <n v="11003054"/>
    <s v="SPTE"/>
    <x v="0"/>
    <s v="PA27404AVT180220"/>
    <n v="10"/>
    <n v="1"/>
    <s v="PF05S000163"/>
    <s v="Rond Ø300 SAFRAN - Multiple 389 Kg"/>
    <n v="2334"/>
    <s v="KG"/>
    <n v="25.25"/>
    <s v="     58.933,50"/>
    <s v="USD"/>
    <s v="09.07.2020"/>
    <s v="09.07.2020"/>
    <m/>
    <m/>
    <m/>
    <s v="Non livré"/>
    <s v="A"/>
    <s v="UKA"/>
    <n v="10"/>
    <n v="10"/>
    <n v="1"/>
    <s v="20.03.2020"/>
    <s v="LKESLER"/>
    <m/>
    <n v="0"/>
    <s v="PF"/>
    <s v="09/07/2020"/>
    <s v="oui"/>
    <s v="client"/>
    <n v="2334"/>
    <s v="oui"/>
    <x v="8"/>
    <s v="2020-28"/>
    <s v="2020-28"/>
    <x v="3"/>
    <e v="#N/A"/>
    <m/>
  </r>
  <r>
    <n v="11003055"/>
    <s v="SPTE"/>
    <x v="0"/>
    <s v="PA27405AVT180220"/>
    <n v="10"/>
    <n v="1"/>
    <s v="PF05S000163"/>
    <s v="Rond Ø300 SAFRAN - Multiple 389 Kg"/>
    <n v="2334"/>
    <s v="KG"/>
    <n v="25.25"/>
    <s v="     58.933,50"/>
    <s v="USD"/>
    <s v="24.09.2020"/>
    <s v="24.09.2020"/>
    <m/>
    <m/>
    <m/>
    <s v="Non livré"/>
    <s v="A"/>
    <s v="UKA"/>
    <n v="10"/>
    <n v="10"/>
    <n v="1"/>
    <s v="20.03.2020"/>
    <s v="LKESLER"/>
    <m/>
    <n v="0"/>
    <s v="PF"/>
    <s v="24/09/2020"/>
    <s v="oui"/>
    <s v="client"/>
    <n v="2334"/>
    <s v="non"/>
    <x v="9"/>
    <s v="2020-39"/>
    <s v="2020-39"/>
    <x v="3"/>
    <e v="#N/A"/>
    <m/>
  </r>
  <r>
    <n v="11003056"/>
    <s v="SPTE"/>
    <x v="0"/>
    <s v="PA27406AVT180220"/>
    <n v="10"/>
    <n v="1"/>
    <s v="PF05S000163"/>
    <s v="Rond Ø300 SAFRAN - Multiple 389 Kg"/>
    <n v="2334"/>
    <s v="KG"/>
    <n v="25.25"/>
    <s v="     58.933,50"/>
    <s v="USD"/>
    <s v="26.11.2020"/>
    <s v="26.11.2020"/>
    <m/>
    <m/>
    <m/>
    <s v="Non livré"/>
    <s v="A"/>
    <s v="UKA"/>
    <n v="10"/>
    <n v="10"/>
    <n v="1"/>
    <s v="20.03.2020"/>
    <s v="LKESLER"/>
    <m/>
    <n v="0"/>
    <s v="PF"/>
    <s v="26/11/2020"/>
    <s v="oui"/>
    <s v="client"/>
    <n v="2334"/>
    <s v="non"/>
    <x v="26"/>
    <s v="2020-48"/>
    <s v="2020-48"/>
    <x v="3"/>
    <e v="#N/A"/>
    <m/>
  </r>
  <r>
    <n v="11003057"/>
    <s v="SPTE"/>
    <x v="28"/>
    <s v="C-1473"/>
    <n v="10"/>
    <n v="1"/>
    <s v="PF05UK00001"/>
    <s v="Stub TA6V UKTMP"/>
    <n v="4"/>
    <s v="PCE"/>
    <s v="    4.126,50"/>
    <s v="     16.506,00"/>
    <s v="USD"/>
    <s v="30.04.2020"/>
    <s v="30.04.2020"/>
    <m/>
    <m/>
    <m/>
    <s v="Non livré"/>
    <s v="A"/>
    <s v="UKA"/>
    <n v="10"/>
    <m/>
    <m/>
    <s v="23.03.2020"/>
    <s v="LKESLER"/>
    <m/>
    <n v="0"/>
    <s v="PF"/>
    <s v="30/04/2020"/>
    <s v="oui"/>
    <s v="client"/>
    <n v="4"/>
    <s v="oui"/>
    <x v="7"/>
    <s v="2020-18"/>
    <s v="2020-18"/>
    <x v="1"/>
    <s v="UkadPF005"/>
    <m/>
  </r>
  <r>
    <n v="11003057"/>
    <s v="SPTE"/>
    <x v="28"/>
    <s v="C-1473"/>
    <n v="20"/>
    <n v="1"/>
    <s v="PF05UK00001"/>
    <s v="Stub TA6V UKTMP"/>
    <n v="4"/>
    <s v="PCE"/>
    <s v="    4.200,00"/>
    <s v="     16.800,00"/>
    <s v="USD"/>
    <s v="30.04.2020"/>
    <s v="30.04.2020"/>
    <m/>
    <m/>
    <m/>
    <s v="Non livré"/>
    <s v="A"/>
    <s v="UKA"/>
    <n v="10"/>
    <m/>
    <m/>
    <s v="23.03.2020"/>
    <s v="LKESLER"/>
    <m/>
    <n v="0"/>
    <s v="PF"/>
    <s v="30/04/2020"/>
    <s v="oui"/>
    <s v="client"/>
    <n v="4"/>
    <s v="oui"/>
    <x v="7"/>
    <s v="2020-18"/>
    <s v="2020-18"/>
    <x v="1"/>
    <s v="UkadPF005"/>
    <m/>
  </r>
  <r>
    <n v="11003057"/>
    <s v="SPTE"/>
    <x v="28"/>
    <s v="C-1473"/>
    <n v="30"/>
    <n v="1"/>
    <s v="PF05UK00001"/>
    <s v="Stub TA6V UKTMP"/>
    <n v="4"/>
    <s v="PCE"/>
    <s v="    4.137,75"/>
    <s v="     16.551,00"/>
    <s v="USD"/>
    <s v="30.04.2020"/>
    <s v="30.04.2020"/>
    <m/>
    <m/>
    <m/>
    <s v="Non livré"/>
    <s v="A"/>
    <s v="UKA"/>
    <n v="10"/>
    <m/>
    <m/>
    <s v="23.03.2020"/>
    <s v="LKESLER"/>
    <m/>
    <n v="0"/>
    <s v="PF"/>
    <s v="30/04/2020"/>
    <s v="oui"/>
    <s v="client"/>
    <n v="4"/>
    <s v="oui"/>
    <x v="7"/>
    <s v="2020-18"/>
    <s v="2020-18"/>
    <x v="1"/>
    <s v="UkadPF005"/>
    <m/>
  </r>
  <r>
    <n v="11003057"/>
    <s v="SPTE"/>
    <x v="28"/>
    <s v="C-1473"/>
    <n v="40"/>
    <n v="1"/>
    <s v="PF05UK00001"/>
    <s v="Stub TA6V UKTMP"/>
    <n v="4"/>
    <s v="PCE"/>
    <s v="    4.143,50"/>
    <s v="     16.574,00"/>
    <s v="USD"/>
    <s v="30.04.2020"/>
    <s v="30.04.2020"/>
    <m/>
    <m/>
    <m/>
    <s v="Non livré"/>
    <s v="A"/>
    <s v="UKA"/>
    <n v="10"/>
    <m/>
    <m/>
    <s v="23.03.2020"/>
    <s v="LKESLER"/>
    <m/>
    <n v="0"/>
    <s v="PF"/>
    <s v="30/04/2020"/>
    <s v="oui"/>
    <s v="client"/>
    <n v="4"/>
    <s v="oui"/>
    <x v="7"/>
    <s v="2020-18"/>
    <s v="2020-18"/>
    <x v="1"/>
    <s v="UkadPF005"/>
    <m/>
  </r>
  <r>
    <n v="11003057"/>
    <s v="SPTE"/>
    <x v="28"/>
    <s v="C-1473"/>
    <n v="50"/>
    <n v="1"/>
    <s v="PF05UK00001"/>
    <s v="Stub TA6V UKTMP"/>
    <n v="4"/>
    <s v="PCE"/>
    <s v="    4.137,75"/>
    <s v="     16.551,00"/>
    <s v="USD"/>
    <s v="30.04.2020"/>
    <s v="30.04.2020"/>
    <m/>
    <m/>
    <m/>
    <s v="Non livré"/>
    <s v="A"/>
    <s v="UKA"/>
    <n v="10"/>
    <m/>
    <m/>
    <s v="23.03.2020"/>
    <s v="LKESLER"/>
    <m/>
    <n v="0"/>
    <s v="PF"/>
    <s v="30/04/2020"/>
    <s v="oui"/>
    <s v="client"/>
    <n v="4"/>
    <s v="oui"/>
    <x v="7"/>
    <s v="2020-18"/>
    <s v="2020-18"/>
    <x v="1"/>
    <s v="UkadPF005"/>
    <m/>
  </r>
  <r>
    <n v="11003057"/>
    <s v="SPTE"/>
    <x v="28"/>
    <s v="C-1473"/>
    <n v="60"/>
    <n v="1"/>
    <s v="PF05UK00001"/>
    <s v="Stub TA6V UKTMP"/>
    <n v="4"/>
    <s v="PCE"/>
    <s v="    4.132,00"/>
    <s v="     16.528,00"/>
    <s v="USD"/>
    <s v="30.04.2020"/>
    <s v="30.04.2020"/>
    <m/>
    <m/>
    <m/>
    <s v="Non livré"/>
    <s v="A"/>
    <s v="UKA"/>
    <n v="10"/>
    <m/>
    <m/>
    <s v="23.03.2020"/>
    <s v="LKESLER"/>
    <m/>
    <n v="0"/>
    <s v="PF"/>
    <s v="30/04/2020"/>
    <s v="oui"/>
    <s v="client"/>
    <n v="4"/>
    <s v="oui"/>
    <x v="7"/>
    <s v="2020-18"/>
    <s v="2020-18"/>
    <x v="1"/>
    <s v="UkadPF005"/>
    <m/>
  </r>
  <r>
    <n v="11003059"/>
    <s v="SPTE"/>
    <x v="0"/>
    <s v="PA28182AVT110320"/>
    <n v="10"/>
    <n v="1"/>
    <s v="PF05S000001"/>
    <s v="Rond Ø330 pour Pamiers"/>
    <n v="5500"/>
    <s v="KG"/>
    <n v="30.5"/>
    <s v="    167.750,00"/>
    <s v="USD"/>
    <s v="02.07.2020"/>
    <s v="02.07.2020"/>
    <m/>
    <m/>
    <m/>
    <s v="Non livré"/>
    <s v="A"/>
    <s v="UKA"/>
    <n v="10"/>
    <n v="10"/>
    <n v="1"/>
    <s v="26.03.2020"/>
    <s v="LKESLER"/>
    <m/>
    <n v="0"/>
    <s v="PF"/>
    <s v="02/07/2020"/>
    <s v="oui"/>
    <s v="client"/>
    <n v="5500"/>
    <s v="oui"/>
    <x v="8"/>
    <s v="2020-27"/>
    <s v="2020-27"/>
    <x v="0"/>
    <s v="UkadPF005"/>
    <m/>
  </r>
  <r>
    <n v="11003060"/>
    <s v="SPTE"/>
    <x v="0"/>
    <s v="PA28183AVT110320"/>
    <n v="10"/>
    <n v="1"/>
    <s v="PF05S000001"/>
    <s v="Rond Ø330 pour Pamiers"/>
    <n v="5500"/>
    <s v="KG"/>
    <n v="30.5"/>
    <s v="    167.750,00"/>
    <s v="USD"/>
    <s v="30.07.2020"/>
    <s v="30.07.2020"/>
    <m/>
    <m/>
    <m/>
    <s v="Non livré"/>
    <s v="A"/>
    <s v="UKA"/>
    <n v="10"/>
    <n v="10"/>
    <n v="1"/>
    <s v="26.03.2020"/>
    <s v="LKESLER"/>
    <m/>
    <n v="0"/>
    <s v="PF"/>
    <s v="30/07/2020"/>
    <s v="oui"/>
    <s v="client"/>
    <n v="5500"/>
    <s v="non"/>
    <x v="8"/>
    <s v="2020-31"/>
    <s v="2020-31"/>
    <x v="0"/>
    <s v="UkadPF005"/>
    <m/>
  </r>
  <r>
    <n v="11003061"/>
    <s v="SPTE"/>
    <x v="0"/>
    <s v="PA27735AVT090320"/>
    <n v="10"/>
    <n v="1"/>
    <s v="PF05S000005"/>
    <s v="Rond Ø200 PAMIERS"/>
    <n v="5500"/>
    <s v="KG"/>
    <n v="31"/>
    <s v="    170.500,00"/>
    <s v="USD"/>
    <s v="22.10.2020"/>
    <s v="22.10.2020"/>
    <m/>
    <m/>
    <m/>
    <s v="Non livré"/>
    <s v="A"/>
    <s v="UKA"/>
    <n v="10"/>
    <n v="10"/>
    <n v="1"/>
    <s v="26.03.2020"/>
    <s v="LKESLER"/>
    <m/>
    <n v="0"/>
    <s v="PF"/>
    <s v="22/10/2020"/>
    <s v="oui"/>
    <s v="client"/>
    <n v="5500"/>
    <s v="non"/>
    <x v="25"/>
    <s v="2020-43"/>
    <s v="2020-43"/>
    <x v="0"/>
    <s v="UkadPF003"/>
    <m/>
  </r>
  <r>
    <n v="11003062"/>
    <s v="SPTE"/>
    <x v="0"/>
    <s v="PA27736AVT110320"/>
    <n v="10"/>
    <n v="1"/>
    <s v="PF05S000005"/>
    <s v="Rond Ø200 PAMIERS"/>
    <n v="5500"/>
    <s v="KG"/>
    <n v="31"/>
    <s v="    170.500,00"/>
    <s v="USD"/>
    <s v="09.07.2020"/>
    <s v="09.07.2020"/>
    <m/>
    <m/>
    <m/>
    <s v="Non livré"/>
    <s v="A"/>
    <s v="UKA"/>
    <n v="10"/>
    <n v="10"/>
    <n v="1"/>
    <s v="26.03.2020"/>
    <s v="LKESLER"/>
    <m/>
    <n v="0"/>
    <s v="PF"/>
    <s v="09/07/2020"/>
    <s v="oui"/>
    <s v="client"/>
    <n v="5500"/>
    <s v="oui"/>
    <x v="8"/>
    <s v="2020-28"/>
    <s v="2020-28"/>
    <x v="0"/>
    <s v="UkadPF003"/>
    <m/>
  </r>
  <r>
    <n v="11003063"/>
    <s v="SPTE"/>
    <x v="0"/>
    <s v="PA28037"/>
    <n v="10"/>
    <n v="1"/>
    <s v="PF05S000028"/>
    <s v="Rond Ø180 SMX Beta Pamiers"/>
    <n v="5400"/>
    <s v="KG"/>
    <n v="32"/>
    <s v="    172.800,00"/>
    <s v="USD"/>
    <s v="19.11.2020"/>
    <s v="19.11.2020"/>
    <m/>
    <m/>
    <m/>
    <s v="Non livré"/>
    <s v="A"/>
    <s v="UKA"/>
    <n v="10"/>
    <n v="10"/>
    <n v="1"/>
    <s v="26.03.2020"/>
    <s v="LKESLER"/>
    <m/>
    <n v="0"/>
    <s v="PF"/>
    <s v="19/11/2020"/>
    <s v="oui"/>
    <s v="client"/>
    <n v="5400"/>
    <s v="non"/>
    <x v="26"/>
    <s v="2020-47"/>
    <s v="2020-47"/>
    <x v="2"/>
    <s v="UkadPF002"/>
    <m/>
  </r>
  <r>
    <n v="11003064"/>
    <s v="SPTE"/>
    <x v="0"/>
    <s v="PA28036"/>
    <n v="10"/>
    <n v="1"/>
    <s v="PF05S000028"/>
    <s v="Rond Ø180 SMX Beta Pamiers"/>
    <n v="5400"/>
    <s v="KG"/>
    <n v="32"/>
    <s v="    172.800,00"/>
    <s v="USD"/>
    <s v="05.11.2020"/>
    <s v="05.11.2020"/>
    <m/>
    <m/>
    <m/>
    <s v="Non livré"/>
    <s v="A"/>
    <s v="UKA"/>
    <n v="10"/>
    <n v="10"/>
    <n v="1"/>
    <s v="26.03.2020"/>
    <s v="LKESLER"/>
    <m/>
    <n v="0"/>
    <s v="PF"/>
    <s v="05/11/2020"/>
    <s v="oui"/>
    <s v="client"/>
    <n v="5400"/>
    <s v="non"/>
    <x v="26"/>
    <s v="2020-45"/>
    <s v="2020-45"/>
    <x v="2"/>
    <s v="UkadPF002"/>
    <m/>
  </r>
  <r>
    <n v="11003066"/>
    <s v="SPTE"/>
    <x v="0"/>
    <s v="PA28219"/>
    <n v="10"/>
    <n v="1"/>
    <s v="PF05S000005"/>
    <s v="Rond Ø200 PAMIERS"/>
    <n v="5500"/>
    <s v="KG"/>
    <n v="31"/>
    <s v="    170.500,00"/>
    <s v="USD"/>
    <s v="29.10.2020"/>
    <s v="29.10.2020"/>
    <m/>
    <m/>
    <m/>
    <s v="Non livré"/>
    <s v="A"/>
    <s v="UKA"/>
    <n v="10"/>
    <n v="10"/>
    <n v="1"/>
    <s v="26.03.2020"/>
    <s v="LKESLER"/>
    <m/>
    <n v="0"/>
    <s v="PF"/>
    <s v="29/10/2020"/>
    <s v="oui"/>
    <s v="client"/>
    <n v="5500"/>
    <s v="non"/>
    <x v="25"/>
    <s v="2020-44"/>
    <s v="2020-44"/>
    <x v="0"/>
    <s v="UkadPF003"/>
    <m/>
  </r>
  <r>
    <n v="11003068"/>
    <s v="SPTE"/>
    <x v="0"/>
    <s v="PA28192"/>
    <n v="10"/>
    <n v="1"/>
    <s v="PF05S000003"/>
    <s v="Rond Ø240 PAMIERS - Lg Crte"/>
    <n v="5500"/>
    <s v="KG"/>
    <n v="30.5"/>
    <s v="    167.750,00"/>
    <s v="USD"/>
    <s v="17.09.2020"/>
    <s v="17.09.2020"/>
    <m/>
    <m/>
    <m/>
    <s v="Non livré"/>
    <s v="A"/>
    <s v="UKA"/>
    <n v="10"/>
    <n v="10"/>
    <n v="1"/>
    <s v="26.03.2020"/>
    <s v="LKESLER"/>
    <m/>
    <n v="0"/>
    <s v="PF"/>
    <s v="17/09/2020"/>
    <s v="oui"/>
    <s v="client"/>
    <n v="5500"/>
    <s v="non"/>
    <x v="9"/>
    <s v="2020-38"/>
    <s v="2020-38"/>
    <x v="0"/>
    <s v="UkadPF004"/>
    <m/>
  </r>
  <r>
    <n v="11003071"/>
    <s v="SPTE"/>
    <x v="29"/>
    <s v="CMF20030046"/>
    <n v="10"/>
    <n v="1"/>
    <s v="CHUTA6V"/>
    <s v="Chutes TA6V Loties"/>
    <n v="150"/>
    <s v="KG"/>
    <n v="19"/>
    <s v="      2.850,00"/>
    <s v="EUR"/>
    <s v="01.04.2020"/>
    <s v="03.04.2020"/>
    <m/>
    <m/>
    <m/>
    <s v="Partiellement livré"/>
    <m/>
    <m/>
    <m/>
    <m/>
    <m/>
    <s v="31.03.2020"/>
    <s v="LKESLER"/>
    <s v="02.04.2020"/>
    <n v="148"/>
    <s v="CH"/>
    <s v="03/04/2020"/>
    <s v="oui"/>
    <s v="client"/>
    <n v="150"/>
    <s v="oui"/>
    <x v="7"/>
    <s v="2020-14"/>
    <s v="retard"/>
    <x v="1"/>
    <n v="0"/>
    <m/>
  </r>
  <r>
    <n v="11003072"/>
    <s v="SPTE"/>
    <x v="30"/>
    <s v="2224225 - 125"/>
    <n v="10"/>
    <n v="1"/>
    <s v="PF05S000080"/>
    <s v="Rond Ø250 ARCONIC  x 120 Kg"/>
    <n v="7407"/>
    <s v="KG"/>
    <n v="32.33"/>
    <s v="    239.468,31"/>
    <s v="USD"/>
    <s v="11.12.2020"/>
    <s v="11.12.2020"/>
    <m/>
    <m/>
    <m/>
    <s v="Non livré"/>
    <s v="A"/>
    <s v="UKA"/>
    <n v="10"/>
    <m/>
    <m/>
    <s v="31.03.2020"/>
    <s v="SBALLESTEROS"/>
    <m/>
    <n v="0"/>
    <s v="PF"/>
    <s v="11/12/2020"/>
    <s v="oui"/>
    <s v="client"/>
    <n v="7407"/>
    <s v="non"/>
    <x v="24"/>
    <s v="2020-50"/>
    <s v="2020-50"/>
    <x v="0"/>
    <s v="UkadPF004"/>
    <m/>
  </r>
  <r>
    <n v="11003073"/>
    <s v="SPTE"/>
    <x v="30"/>
    <s v="2224225 - 126"/>
    <n v="10"/>
    <n v="1"/>
    <s v="PF05S000080"/>
    <s v="Rond Ø250 ARCONIC  x 120 Kg"/>
    <n v="7403"/>
    <s v="KG"/>
    <n v="32.33"/>
    <s v="    239.338,99"/>
    <s v="USD"/>
    <s v="08.01.2021"/>
    <s v="08.01.2021"/>
    <m/>
    <m/>
    <m/>
    <s v="Non livré"/>
    <s v="A"/>
    <s v="UKA"/>
    <n v="10"/>
    <m/>
    <m/>
    <s v="31.03.2020"/>
    <s v="SBALLESTEROS"/>
    <m/>
    <n v="0"/>
    <s v="PF"/>
    <s v="08/01/2021"/>
    <s v="oui"/>
    <s v="client"/>
    <n v="7403"/>
    <s v="non"/>
    <x v="30"/>
    <s v="2021-02"/>
    <s v="2021-02"/>
    <x v="0"/>
    <s v="UkadPF004"/>
    <m/>
  </r>
  <r>
    <n v="11003074"/>
    <s v="SPTE"/>
    <x v="30"/>
    <s v="2224225 - 127"/>
    <n v="10"/>
    <n v="1"/>
    <s v="PF05S000082"/>
    <s v="Rond Ø250 ARCONIC  x 285 Kg"/>
    <n v="9362"/>
    <s v="KG"/>
    <n v="32.33"/>
    <s v="    302.673,46"/>
    <s v="USD"/>
    <s v="04.12.2020"/>
    <s v="04.12.2020"/>
    <m/>
    <m/>
    <m/>
    <s v="Non livré"/>
    <s v="A"/>
    <s v="UKA"/>
    <n v="10"/>
    <m/>
    <m/>
    <s v="31.03.2020"/>
    <s v="SBALLESTEROS"/>
    <m/>
    <n v="0"/>
    <s v="PF"/>
    <s v="04/12/2020"/>
    <s v="oui"/>
    <s v="client"/>
    <n v="9362"/>
    <s v="non"/>
    <x v="24"/>
    <s v="2020-49"/>
    <s v="2020-49"/>
    <x v="0"/>
    <s v="UkadPF004"/>
    <m/>
  </r>
  <r>
    <n v="11003075"/>
    <s v="SPTE"/>
    <x v="30"/>
    <s v="2224225 - 128"/>
    <n v="10"/>
    <n v="1"/>
    <s v="PF05S000082"/>
    <s v="Rond Ø250 ARCONIC  x 285 Kg"/>
    <n v="9362"/>
    <s v="KG"/>
    <n v="32.33"/>
    <s v="    302.673,46"/>
    <s v="USD"/>
    <s v="13.11.2020"/>
    <s v="13.11.2020"/>
    <m/>
    <m/>
    <m/>
    <s v="Non livré"/>
    <s v="A"/>
    <s v="UKA"/>
    <n v="10"/>
    <m/>
    <m/>
    <s v="31.03.2020"/>
    <s v="SBALLESTEROS"/>
    <m/>
    <n v="0"/>
    <s v="PF"/>
    <s v="13/11/2020"/>
    <s v="oui"/>
    <s v="client"/>
    <n v="9362"/>
    <s v="non"/>
    <x v="26"/>
    <s v="2020-46"/>
    <s v="2020-46"/>
    <x v="0"/>
    <s v="UkadPF004"/>
    <m/>
  </r>
  <r>
    <n v="11003076"/>
    <s v="SPTE"/>
    <x v="30"/>
    <s v="2224225 - 128"/>
    <n v="10"/>
    <n v="1"/>
    <s v="PF05S000082"/>
    <s v="Rond Ø250 ARCONIC  x 285 Kg"/>
    <n v="9362"/>
    <s v="KG"/>
    <n v="32.33"/>
    <s v="    302.673,46"/>
    <s v="USD"/>
    <s v="18.12.2020"/>
    <s v="18.12.2020"/>
    <m/>
    <m/>
    <m/>
    <s v="Non livré"/>
    <s v="A"/>
    <s v="UKA"/>
    <n v="10"/>
    <m/>
    <m/>
    <s v="31.03.2020"/>
    <s v="SBALLESTEROS"/>
    <m/>
    <n v="0"/>
    <s v="PF"/>
    <s v="18/12/2020"/>
    <s v="oui"/>
    <s v="client"/>
    <n v="9362"/>
    <s v="non"/>
    <x v="24"/>
    <s v="2020-51"/>
    <s v="2020-51"/>
    <x v="0"/>
    <s v="UkadPF004"/>
    <m/>
  </r>
  <r>
    <n v="11003079"/>
    <s v="SPTE"/>
    <x v="31"/>
    <s v="P79702"/>
    <n v="10"/>
    <n v="1"/>
    <s v="PF05A100040"/>
    <s v="Rond Ø156 GOULD ALLOYS"/>
    <n v="1463"/>
    <s v="KG"/>
    <n v="26.5"/>
    <s v="     38.769,50"/>
    <s v="EUR"/>
    <s v="29.05.2020"/>
    <s v="29.05.2020"/>
    <m/>
    <m/>
    <m/>
    <s v="Non livré"/>
    <s v="A"/>
    <s v="UKA"/>
    <n v="10"/>
    <m/>
    <m/>
    <s v="02.04.2020"/>
    <s v="SBALLESTEROS"/>
    <m/>
    <n v="0"/>
    <s v="PF"/>
    <s v="29/05/2020"/>
    <s v="oui"/>
    <s v="client"/>
    <n v="1463"/>
    <s v="oui"/>
    <x v="14"/>
    <s v="2020-22"/>
    <s v="2020-22"/>
    <x v="3"/>
    <e v="#N/A"/>
    <m/>
  </r>
  <r>
    <n v="11003081"/>
    <s v="SPTE"/>
    <x v="32"/>
    <n v="78826"/>
    <n v="10"/>
    <n v="2"/>
    <s v="CHUTES TA6V"/>
    <s v="CHUTES TA6V CLASSE C"/>
    <n v="72000"/>
    <s v="KG"/>
    <n v="4.2"/>
    <s v="    302.400,00"/>
    <s v="EUR"/>
    <s v="16.04.2020"/>
    <s v="16.04.2020"/>
    <m/>
    <m/>
    <m/>
    <s v="Partiellement livré"/>
    <m/>
    <s v="UKA"/>
    <n v="100"/>
    <n v="100"/>
    <n v="1"/>
    <s v="08.04.2020"/>
    <s v="LKESLER"/>
    <m/>
    <n v="0"/>
    <s v="CH"/>
    <s v="16/04/2020"/>
    <s v="oui"/>
    <s v="client"/>
    <n v="72000"/>
    <s v="oui"/>
    <x v="7"/>
    <s v="2020-16"/>
    <s v="retard"/>
    <x v="1"/>
    <n v="0"/>
    <m/>
  </r>
  <r>
    <n v="11003082"/>
    <s v="SPTE"/>
    <x v="32"/>
    <n v="73828"/>
    <n v="10"/>
    <n v="2"/>
    <s v="TOURNURES TA6V"/>
    <s v="TOURNURES TA6V"/>
    <n v="39000"/>
    <s v="KG"/>
    <n v="2.6"/>
    <s v="    101.400,00"/>
    <s v="EUR"/>
    <s v="16.04.2020"/>
    <s v="16.04.2020"/>
    <m/>
    <m/>
    <m/>
    <s v="Partiellement livré"/>
    <m/>
    <s v="UKA"/>
    <n v="100"/>
    <n v="100"/>
    <n v="1"/>
    <s v="08.04.2020"/>
    <s v="LKESLER"/>
    <m/>
    <n v="0"/>
    <s v="TO"/>
    <s v="16/04/2020"/>
    <s v="oui"/>
    <s v="client"/>
    <n v="39000"/>
    <s v="oui"/>
    <x v="7"/>
    <s v="2020-16"/>
    <s v="retard"/>
    <x v="1"/>
    <n v="0"/>
    <m/>
  </r>
  <r>
    <n v="11003082"/>
    <s v="SPTE"/>
    <x v="32"/>
    <n v="73828"/>
    <n v="20"/>
    <n v="1"/>
    <s v="TOURNURES TA6V"/>
    <s v="TOURNURES TA6V GRADE 2"/>
    <n v="320"/>
    <s v="KG"/>
    <n v="2.6"/>
    <n v="832"/>
    <s v="EUR"/>
    <s v="30.04.2020"/>
    <s v="30.04.2020"/>
    <m/>
    <m/>
    <m/>
    <s v="Non livré"/>
    <m/>
    <s v="UKA"/>
    <n v="100"/>
    <n v="100"/>
    <n v="1"/>
    <s v="08.04.2020"/>
    <s v="LKESLER"/>
    <m/>
    <n v="0"/>
    <s v="TO"/>
    <s v="30/04/2020"/>
    <s v="oui"/>
    <s v="client"/>
    <n v="320"/>
    <s v="oui"/>
    <x v="7"/>
    <s v="2020-18"/>
    <s v="2020-18"/>
    <x v="1"/>
    <n v="0"/>
    <m/>
  </r>
  <r>
    <n v="12000019"/>
    <s v="ZCU"/>
    <x v="33"/>
    <s v="PO21 LISSAGE"/>
    <n v="20"/>
    <n v="2"/>
    <s v="PF23A000015"/>
    <s v="Ø200 ELI PAMIERS"/>
    <n v="12680"/>
    <s v="KG"/>
    <n v="31"/>
    <s v="    393.080,00"/>
    <s v="USD"/>
    <s v="28.06.2018"/>
    <s v="28.06.2018"/>
    <m/>
    <m/>
    <m/>
    <s v="Partiellement livré"/>
    <s v="A"/>
    <s v="UKA"/>
    <n v="10"/>
    <m/>
    <m/>
    <s v="19.04.2017"/>
    <s v="RVRAY"/>
    <s v="20.04.2017"/>
    <s v="    5.468"/>
    <s v="PF"/>
    <s v="28/06/2018"/>
    <s v="oui"/>
    <s v="stock"/>
    <n v="12680"/>
    <s v="oui"/>
    <x v="42"/>
    <s v="2018-26"/>
    <s v="retard"/>
    <x v="0"/>
    <s v="UkadPF003"/>
    <m/>
  </r>
  <r>
    <n v="12000019"/>
    <s v="ZCU"/>
    <x v="33"/>
    <s v="PO21 LISSAGE"/>
    <n v="90"/>
    <n v="2"/>
    <s v="PF23A000035"/>
    <s v="Ø200 ELI METTIS"/>
    <n v="22800"/>
    <s v="KG"/>
    <n v="31"/>
    <s v="    706.800,00"/>
    <s v="USD"/>
    <s v="28.06.2018"/>
    <s v="28.06.2018"/>
    <m/>
    <m/>
    <m/>
    <s v="Partiellement livré"/>
    <s v="A"/>
    <s v="UKA"/>
    <n v="10"/>
    <m/>
    <m/>
    <s v="19.04.2017"/>
    <s v="XDELARBRE"/>
    <s v="27.06.2018"/>
    <s v="    5.520"/>
    <s v="PF"/>
    <s v="28/06/2018"/>
    <s v="oui"/>
    <s v="stock"/>
    <n v="22800"/>
    <s v="oui"/>
    <x v="42"/>
    <s v="2018-26"/>
    <s v="retard"/>
    <x v="0"/>
    <s v="UkadPF003"/>
    <m/>
  </r>
  <r>
    <n v="12000054"/>
    <s v="ZCU"/>
    <x v="33"/>
    <s v="PO58 SECURITE"/>
    <n v="10"/>
    <n v="2"/>
    <s v="PF05S000606"/>
    <s v="Plat 650x305 Usiné pour Pamiers"/>
    <n v="11000"/>
    <s v="KG"/>
    <n v="30"/>
    <s v="    330.000,00"/>
    <s v="USD"/>
    <s v="29.08.2019"/>
    <s v="29.08.2019"/>
    <m/>
    <m/>
    <m/>
    <s v="Non livré"/>
    <s v="A"/>
    <s v="UKA"/>
    <n v="10"/>
    <m/>
    <m/>
    <s v="28.08.2019"/>
    <s v="XDELARBRE"/>
    <m/>
    <n v="0"/>
    <s v="PF"/>
    <s v="29/08/2019"/>
    <s v="oui"/>
    <s v="stock"/>
    <n v="11000"/>
    <s v="oui"/>
    <x v="20"/>
    <s v="2019-35"/>
    <s v="retard"/>
    <x v="0"/>
    <s v="UkadPF009"/>
    <m/>
  </r>
  <r>
    <n v="12000054"/>
    <s v="ZCU"/>
    <x v="33"/>
    <s v="PO58 SECURITE"/>
    <n v="20"/>
    <n v="2"/>
    <s v="PF05S000200"/>
    <s v="Plat WYMAN 508 x 254"/>
    <n v="5500"/>
    <s v="KG"/>
    <n v="34.35"/>
    <s v="    188.925,00"/>
    <s v="USD"/>
    <s v="29.08.2019"/>
    <s v="29.08.2019"/>
    <m/>
    <m/>
    <m/>
    <s v="Partiellement livré"/>
    <s v="A"/>
    <s v="UKA"/>
    <n v="10"/>
    <m/>
    <m/>
    <s v="28.08.2019"/>
    <s v="XDELARBRE"/>
    <s v="29.08.2019"/>
    <s v="    5.418"/>
    <s v="PF"/>
    <s v="29/08/2019"/>
    <s v="oui"/>
    <s v="stock"/>
    <n v="5500"/>
    <s v="oui"/>
    <x v="20"/>
    <s v="2019-35"/>
    <s v="retard"/>
    <x v="0"/>
    <s v="UkadPF010"/>
    <m/>
  </r>
  <r>
    <n v="12000054"/>
    <s v="ZCU"/>
    <x v="33"/>
    <s v="PO58 SECURITE"/>
    <n v="30"/>
    <n v="2"/>
    <s v="PF05S000009"/>
    <s v="Rond Ø125 pour Pamiers"/>
    <n v="5500"/>
    <s v="KG"/>
    <n v="35"/>
    <s v="    192.500,00"/>
    <s v="USD"/>
    <s v="29.08.2019"/>
    <s v="29.08.2019"/>
    <m/>
    <m/>
    <m/>
    <s v="Non livré"/>
    <s v="A"/>
    <s v="UKA"/>
    <n v="10"/>
    <m/>
    <m/>
    <s v="28.08.2019"/>
    <s v="XDELARBRE"/>
    <m/>
    <n v="0"/>
    <s v="PF"/>
    <s v="29/08/2019"/>
    <s v="oui"/>
    <s v="stock"/>
    <n v="5500"/>
    <s v="oui"/>
    <x v="20"/>
    <s v="2019-35"/>
    <s v="retard"/>
    <x v="0"/>
    <s v="UkadPF001"/>
    <m/>
  </r>
  <r>
    <n v="12000054"/>
    <s v="ZCU"/>
    <x v="33"/>
    <s v="PO58 SECURITE"/>
    <n v="40"/>
    <n v="2"/>
    <s v="PF05S000065"/>
    <s v="Rond Ø127 Bohler"/>
    <n v="11000"/>
    <s v="KG"/>
    <n v="35"/>
    <s v="    385.000,00"/>
    <s v="USD"/>
    <s v="29.08.2019"/>
    <s v="29.08.2019"/>
    <m/>
    <m/>
    <m/>
    <s v="Partiellement livré"/>
    <s v="A"/>
    <s v="UKA"/>
    <n v="10"/>
    <m/>
    <m/>
    <s v="28.08.2019"/>
    <s v="XDELARBRE"/>
    <s v="30.08.2019"/>
    <s v="    4.340"/>
    <s v="PF"/>
    <s v="29/08/2019"/>
    <s v="oui"/>
    <s v="stock"/>
    <n v="11000"/>
    <s v="oui"/>
    <x v="20"/>
    <s v="2019-35"/>
    <s v="retard"/>
    <x v="0"/>
    <s v="UkadPF001"/>
    <m/>
  </r>
  <r>
    <n v="12000054"/>
    <s v="ZCU"/>
    <x v="33"/>
    <s v="PO58 SECURITE"/>
    <n v="50"/>
    <n v="2"/>
    <s v="PF05S000073"/>
    <s v="Rond Ø130 pour FdB"/>
    <n v="5500"/>
    <s v="KG"/>
    <n v="34.35"/>
    <s v="    188.925,00"/>
    <s v="USD"/>
    <s v="29.08.2019"/>
    <s v="29.08.2019"/>
    <m/>
    <m/>
    <m/>
    <s v="Non livré"/>
    <s v="A"/>
    <s v="UKA"/>
    <n v="10"/>
    <m/>
    <m/>
    <s v="28.08.2019"/>
    <s v="XDELARBRE"/>
    <m/>
    <n v="0"/>
    <s v="PF"/>
    <s v="29/08/2019"/>
    <s v="oui"/>
    <s v="stock"/>
    <n v="5500"/>
    <s v="oui"/>
    <x v="20"/>
    <s v="2019-35"/>
    <s v="retard"/>
    <x v="0"/>
    <s v="UkadPF001"/>
    <m/>
  </r>
  <r>
    <n v="12000054"/>
    <s v="ZCU"/>
    <x v="33"/>
    <s v="PO58 SECURITE"/>
    <n v="60"/>
    <n v="2"/>
    <s v="PF05B000040"/>
    <s v="Rond Ø133 Béta OTTO FUCHS - Lg Crte"/>
    <n v="11000"/>
    <s v="KG"/>
    <n v="34.35"/>
    <s v="    377.850,00"/>
    <s v="USD"/>
    <s v="29.08.2019"/>
    <s v="29.08.2019"/>
    <m/>
    <m/>
    <m/>
    <s v="Partiellement livré"/>
    <s v="A"/>
    <s v="UKA"/>
    <n v="10"/>
    <m/>
    <m/>
    <s v="28.08.2019"/>
    <s v="XDELARBRE"/>
    <s v="29.08.2019"/>
    <s v="    3.138"/>
    <s v="PF"/>
    <s v="29/08/2019"/>
    <s v="oui"/>
    <s v="stock"/>
    <n v="11000"/>
    <s v="oui"/>
    <x v="20"/>
    <s v="2019-35"/>
    <s v="retard"/>
    <x v="1"/>
    <s v="UKADPF014"/>
    <m/>
  </r>
  <r>
    <n v="12000054"/>
    <s v="ZCU"/>
    <x v="33"/>
    <s v="PO58 SECURITE"/>
    <n v="70"/>
    <n v="2"/>
    <s v="PF05S000070"/>
    <s v="Rond Ø140 pour FdB"/>
    <n v="5500"/>
    <s v="KG"/>
    <n v="34.35"/>
    <s v="    188.925,00"/>
    <s v="USD"/>
    <s v="29.08.2019"/>
    <s v="29.08.2019"/>
    <m/>
    <m/>
    <m/>
    <s v="Non livré"/>
    <s v="A"/>
    <s v="UKA"/>
    <n v="10"/>
    <m/>
    <m/>
    <s v="28.08.2019"/>
    <s v="XDELARBRE"/>
    <m/>
    <n v="0"/>
    <s v="PF"/>
    <s v="29/08/2019"/>
    <s v="oui"/>
    <s v="stock"/>
    <n v="5500"/>
    <s v="oui"/>
    <x v="20"/>
    <s v="2019-35"/>
    <s v="retard"/>
    <x v="0"/>
    <s v="UkadPF001"/>
    <m/>
  </r>
  <r>
    <n v="12000054"/>
    <s v="ZCU"/>
    <x v="33"/>
    <s v="PO58 SECURITE"/>
    <n v="80"/>
    <n v="2"/>
    <s v="PF05B000041"/>
    <s v="Rond Ø150 Otto Fuchs Beta - Lg Crte"/>
    <n v="5500"/>
    <s v="KG"/>
    <n v="32"/>
    <s v="    176.000,00"/>
    <s v="USD"/>
    <s v="29.08.2019"/>
    <s v="29.08.2019"/>
    <m/>
    <m/>
    <m/>
    <s v="Non livré"/>
    <s v="A"/>
    <s v="UKA"/>
    <n v="10"/>
    <m/>
    <m/>
    <s v="28.08.2019"/>
    <s v="XDELARBRE"/>
    <m/>
    <n v="0"/>
    <s v="PF"/>
    <s v="29/08/2019"/>
    <s v="oui"/>
    <s v="stock"/>
    <n v="5500"/>
    <s v="oui"/>
    <x v="20"/>
    <s v="2019-35"/>
    <s v="retard"/>
    <x v="1"/>
    <s v="UkadPF001"/>
    <m/>
  </r>
  <r>
    <n v="12000054"/>
    <s v="ZCU"/>
    <x v="33"/>
    <s v="PO58 SECURITE"/>
    <n v="90"/>
    <n v="2"/>
    <s v="PF05S000068"/>
    <s v="Rond Ø152 BOHLER"/>
    <n v="27500"/>
    <s v="KG"/>
    <n v="32"/>
    <s v="    880.000,00"/>
    <s v="USD"/>
    <s v="29.08.2019"/>
    <s v="29.08.2019"/>
    <m/>
    <m/>
    <m/>
    <s v="Partiellement livré"/>
    <s v="A"/>
    <s v="UKA"/>
    <n v="10"/>
    <m/>
    <m/>
    <s v="28.08.2019"/>
    <s v="XDELARBRE"/>
    <s v="29.08.2019"/>
    <s v="    5.364"/>
    <s v="PF"/>
    <s v="29/08/2019"/>
    <s v="oui"/>
    <s v="stock"/>
    <n v="27500"/>
    <s v="oui"/>
    <x v="20"/>
    <s v="2019-35"/>
    <s v="retard"/>
    <x v="0"/>
    <s v="UkadPF001"/>
    <m/>
  </r>
  <r>
    <n v="12000054"/>
    <s v="ZCU"/>
    <x v="33"/>
    <s v="PO58 SECURITE"/>
    <n v="100"/>
    <n v="2"/>
    <s v="PF05S000105"/>
    <s v="Rond Ø165 METTIS - Lg Crte"/>
    <n v="5500"/>
    <s v="KG"/>
    <n v="32"/>
    <s v="    176.000,00"/>
    <s v="USD"/>
    <s v="29.08.2019"/>
    <s v="29.08.2019"/>
    <m/>
    <m/>
    <m/>
    <s v="Non livré"/>
    <s v="A"/>
    <s v="UKA"/>
    <n v="10"/>
    <m/>
    <m/>
    <s v="28.08.2019"/>
    <s v="XDELARBRE"/>
    <m/>
    <n v="0"/>
    <s v="PF"/>
    <s v="29/08/2019"/>
    <s v="oui"/>
    <s v="stock"/>
    <n v="5500"/>
    <s v="oui"/>
    <x v="20"/>
    <s v="2019-35"/>
    <s v="retard"/>
    <x v="0"/>
    <s v="UkadPF001"/>
    <m/>
  </r>
  <r>
    <n v="12000054"/>
    <s v="ZCU"/>
    <x v="33"/>
    <s v="PO58 SECURITE"/>
    <n v="110"/>
    <n v="2"/>
    <s v="PF05S000067"/>
    <s v="Rond Ø170 Bohler - SMX"/>
    <n v="16500"/>
    <s v="KG"/>
    <n v="32"/>
    <s v="    528.000,00"/>
    <s v="USD"/>
    <s v="29.08.2019"/>
    <s v="29.08.2019"/>
    <m/>
    <m/>
    <m/>
    <s v="Partiellement livré"/>
    <s v="A"/>
    <s v="UKA"/>
    <n v="10"/>
    <m/>
    <m/>
    <s v="28.08.2019"/>
    <s v="XDELARBRE"/>
    <s v="29.08.2019"/>
    <s v="    5.272"/>
    <s v="PF"/>
    <s v="29/08/2019"/>
    <s v="oui"/>
    <s v="stock"/>
    <n v="16500"/>
    <s v="oui"/>
    <x v="20"/>
    <s v="2019-35"/>
    <s v="retard"/>
    <x v="0"/>
    <s v="UkadPF001"/>
    <m/>
  </r>
  <r>
    <n v="12000054"/>
    <s v="ZCU"/>
    <x v="33"/>
    <s v="PO58 SECURITE"/>
    <n v="120"/>
    <n v="2"/>
    <s v="PF05S000006"/>
    <s v="Rond Ø180 pour Pamiers"/>
    <n v="5500"/>
    <s v="KG"/>
    <n v="32"/>
    <s v="    176.000,00"/>
    <s v="USD"/>
    <s v="29.08.2019"/>
    <s v="29.08.2019"/>
    <m/>
    <m/>
    <m/>
    <s v="Non livré"/>
    <s v="A"/>
    <s v="UKA"/>
    <n v="10"/>
    <m/>
    <m/>
    <s v="28.08.2019"/>
    <s v="XDELARBRE"/>
    <m/>
    <n v="0"/>
    <s v="PF"/>
    <s v="29/08/2019"/>
    <s v="oui"/>
    <s v="stock"/>
    <n v="5500"/>
    <s v="oui"/>
    <x v="20"/>
    <s v="2019-35"/>
    <s v="retard"/>
    <x v="0"/>
    <s v="UkadPF003"/>
    <m/>
  </r>
  <r>
    <n v="12000054"/>
    <s v="ZCU"/>
    <x v="33"/>
    <s v="PO58 SECURITE"/>
    <n v="130"/>
    <n v="2"/>
    <s v="PF05B000200"/>
    <s v="Rond Ø200 Béta FdB"/>
    <n v="16500"/>
    <s v="KG"/>
    <n v="31"/>
    <s v="    511.500,00"/>
    <s v="USD"/>
    <s v="29.08.2019"/>
    <s v="29.08.2019"/>
    <m/>
    <m/>
    <m/>
    <s v="Non livré"/>
    <s v="A"/>
    <s v="UKA"/>
    <n v="10"/>
    <m/>
    <m/>
    <s v="28.08.2019"/>
    <s v="XDELARBRE"/>
    <m/>
    <n v="0"/>
    <s v="PF"/>
    <s v="29/08/2019"/>
    <s v="oui"/>
    <s v="stock"/>
    <n v="16500"/>
    <s v="oui"/>
    <x v="20"/>
    <s v="2019-35"/>
    <s v="retard"/>
    <x v="0"/>
    <s v="UkadPF003"/>
    <m/>
  </r>
  <r>
    <n v="12000054"/>
    <s v="ZCU"/>
    <x v="33"/>
    <s v="PO58 SECURITE"/>
    <n v="140"/>
    <n v="2"/>
    <s v="PF05B000031"/>
    <s v="Rond Ø200 Béta - OTTOFUCHS - Lg Crte"/>
    <n v="5500"/>
    <s v="KG"/>
    <n v="31"/>
    <s v="    170.500,00"/>
    <s v="USD"/>
    <s v="29.08.2019"/>
    <s v="29.08.2019"/>
    <m/>
    <m/>
    <m/>
    <s v="Partiellement livré"/>
    <s v="A"/>
    <s v="UKA"/>
    <n v="10"/>
    <m/>
    <m/>
    <s v="28.08.2019"/>
    <s v="XDELARBRE"/>
    <s v="30.08.2019"/>
    <s v="    2.506"/>
    <s v="PF"/>
    <s v="29/08/2019"/>
    <s v="oui"/>
    <s v="stock"/>
    <n v="5500"/>
    <s v="oui"/>
    <x v="20"/>
    <s v="2019-35"/>
    <s v="retard"/>
    <x v="0"/>
    <s v="UkadPF003"/>
    <m/>
  </r>
  <r>
    <n v="12000054"/>
    <s v="ZCU"/>
    <x v="33"/>
    <s v="PO58 SECURITE"/>
    <n v="150"/>
    <n v="2"/>
    <s v="PF05S000050"/>
    <s v="Rond Ø200 Otto Fuchs - Lg Crte"/>
    <n v="16500"/>
    <s v="KG"/>
    <n v="31"/>
    <s v="    511.500,00"/>
    <s v="USD"/>
    <s v="29.08.2019"/>
    <s v="29.08.2019"/>
    <m/>
    <m/>
    <m/>
    <s v="Non livré"/>
    <s v="A"/>
    <s v="UKA"/>
    <n v="10"/>
    <m/>
    <m/>
    <s v="28.08.2019"/>
    <s v="XDELARBRE"/>
    <m/>
    <n v="0"/>
    <s v="PF"/>
    <s v="29/08/2019"/>
    <s v="oui"/>
    <s v="stock"/>
    <n v="16500"/>
    <s v="oui"/>
    <x v="20"/>
    <s v="2019-35"/>
    <s v="retard"/>
    <x v="0"/>
    <s v="UkadPF003"/>
    <m/>
  </r>
  <r>
    <n v="12000054"/>
    <s v="ZCU"/>
    <x v="33"/>
    <s v="PO58 SECURITE"/>
    <n v="160"/>
    <n v="2"/>
    <s v="PF05S000005"/>
    <s v="Rond Ø200 PAMIERS"/>
    <n v="27500"/>
    <s v="KG"/>
    <n v="31"/>
    <s v="    852.500,00"/>
    <s v="USD"/>
    <s v="29.08.2019"/>
    <s v="29.08.2019"/>
    <m/>
    <m/>
    <m/>
    <s v="Non livré"/>
    <s v="A"/>
    <s v="UKA"/>
    <n v="10"/>
    <m/>
    <m/>
    <s v="28.08.2019"/>
    <s v="XDELARBRE"/>
    <m/>
    <n v="0"/>
    <s v="PF"/>
    <s v="29/08/2019"/>
    <s v="oui"/>
    <s v="stock"/>
    <n v="27500"/>
    <s v="oui"/>
    <x v="20"/>
    <s v="2019-35"/>
    <s v="retard"/>
    <x v="0"/>
    <s v="UkadPF003"/>
    <m/>
  </r>
  <r>
    <n v="12000054"/>
    <s v="ZCU"/>
    <x v="33"/>
    <s v="PO58 SECURITE"/>
    <n v="180"/>
    <n v="2"/>
    <s v="PF05S000104"/>
    <s v="Rond Ø210 METTIS Longueur Courante"/>
    <n v="27500"/>
    <s v="KG"/>
    <n v="31"/>
    <s v="    852.500,00"/>
    <s v="USD"/>
    <s v="29.08.2019"/>
    <s v="29.08.2019"/>
    <m/>
    <m/>
    <m/>
    <s v="Non livré"/>
    <s v="A"/>
    <s v="UKA"/>
    <n v="10"/>
    <m/>
    <m/>
    <s v="28.08.2019"/>
    <s v="XDELARBRE"/>
    <m/>
    <n v="0"/>
    <s v="PF"/>
    <s v="29/08/2019"/>
    <s v="oui"/>
    <s v="stock"/>
    <n v="27500"/>
    <s v="oui"/>
    <x v="20"/>
    <s v="2019-35"/>
    <s v="retard"/>
    <x v="0"/>
    <s v="UkadPF001"/>
    <m/>
  </r>
  <r>
    <n v="12000054"/>
    <s v="ZCU"/>
    <x v="33"/>
    <s v="PO58 SECURITE"/>
    <n v="190"/>
    <n v="2"/>
    <s v="PF05S000004"/>
    <s v="Rond Ø220 pour Pamiers"/>
    <n v="16500"/>
    <s v="KG"/>
    <n v="31"/>
    <s v="    511.500,00"/>
    <s v="USD"/>
    <s v="29.08.2019"/>
    <s v="29.08.2019"/>
    <m/>
    <m/>
    <m/>
    <s v="Non livré"/>
    <s v="A"/>
    <s v="UKA"/>
    <n v="10"/>
    <m/>
    <m/>
    <s v="28.08.2019"/>
    <s v="XDELARBRE"/>
    <m/>
    <n v="0"/>
    <s v="PF"/>
    <s v="29/08/2019"/>
    <s v="oui"/>
    <s v="stock"/>
    <n v="16500"/>
    <s v="oui"/>
    <x v="20"/>
    <s v="2019-35"/>
    <s v="retard"/>
    <x v="0"/>
    <s v="UkadPF003"/>
    <m/>
  </r>
  <r>
    <n v="12000054"/>
    <s v="ZCU"/>
    <x v="33"/>
    <s v="PO58 SECURITE"/>
    <n v="200"/>
    <n v="2"/>
    <s v="PF05S000061"/>
    <s v="Rond Ø228 Bohler"/>
    <n v="5500"/>
    <s v="KG"/>
    <n v="31"/>
    <s v="    170.500,00"/>
    <s v="USD"/>
    <s v="29.08.2019"/>
    <s v="29.08.2019"/>
    <m/>
    <m/>
    <m/>
    <s v="Non livré"/>
    <s v="A"/>
    <s v="UKA"/>
    <n v="10"/>
    <m/>
    <m/>
    <s v="28.08.2019"/>
    <s v="XDELARBRE"/>
    <m/>
    <n v="0"/>
    <s v="PF"/>
    <s v="29/08/2019"/>
    <s v="oui"/>
    <s v="stock"/>
    <n v="5500"/>
    <s v="oui"/>
    <x v="20"/>
    <s v="2019-35"/>
    <s v="retard"/>
    <x v="0"/>
    <s v="UkadPF004"/>
    <m/>
  </r>
  <r>
    <n v="12000054"/>
    <s v="ZCU"/>
    <x v="33"/>
    <s v="PO58 SECURITE"/>
    <n v="210"/>
    <n v="2"/>
    <s v="PF05S000003"/>
    <s v="Rond Ø240 PAMIERS - Lg Crte"/>
    <n v="11000"/>
    <s v="KG"/>
    <n v="30.5"/>
    <s v="    335.500,00"/>
    <s v="USD"/>
    <s v="29.08.2019"/>
    <s v="29.08.2019"/>
    <m/>
    <m/>
    <m/>
    <s v="Partiellement livré"/>
    <s v="A"/>
    <s v="UKA"/>
    <n v="10"/>
    <m/>
    <m/>
    <s v="28.08.2019"/>
    <s v="XDELARBRE"/>
    <s v="29.08.2019"/>
    <s v="    5.350"/>
    <s v="PF"/>
    <s v="29/08/2019"/>
    <s v="oui"/>
    <s v="stock"/>
    <n v="11000"/>
    <s v="oui"/>
    <x v="20"/>
    <s v="2019-35"/>
    <s v="retard"/>
    <x v="0"/>
    <s v="UkadPF004"/>
    <m/>
  </r>
  <r>
    <n v="12000054"/>
    <s v="ZCU"/>
    <x v="33"/>
    <s v="PO58 SECURITE"/>
    <n v="220"/>
    <n v="2"/>
    <s v="PF05S000083"/>
    <s v="Rond Ø250 ARCONIC - Lg Crte"/>
    <n v="22000"/>
    <s v="KG"/>
    <n v="30.5"/>
    <s v="    671.000,00"/>
    <s v="USD"/>
    <s v="29.08.2019"/>
    <s v="29.08.2019"/>
    <m/>
    <m/>
    <m/>
    <s v="Partiellement livré"/>
    <s v="A"/>
    <s v="UKA"/>
    <n v="10"/>
    <m/>
    <m/>
    <s v="28.08.2019"/>
    <s v="XDELARBRE"/>
    <s v="29.08.2019"/>
    <s v="   10.376"/>
    <s v="PF"/>
    <s v="29/08/2019"/>
    <s v="oui"/>
    <s v="stock"/>
    <n v="22000"/>
    <s v="oui"/>
    <x v="20"/>
    <s v="2019-35"/>
    <s v="retard"/>
    <x v="0"/>
    <s v="UkadPF004"/>
    <m/>
  </r>
  <r>
    <n v="12000054"/>
    <s v="ZCU"/>
    <x v="33"/>
    <s v="PO58 SECURITE"/>
    <n v="230"/>
    <n v="2"/>
    <s v="PF05B000014"/>
    <s v="Rond Ø250 OTTOFUCHS BETA - Lg Crte"/>
    <n v="27500"/>
    <s v="KG"/>
    <n v="30.5"/>
    <s v="    838.750,00"/>
    <s v="USD"/>
    <s v="29.08.2019"/>
    <s v="29.08.2019"/>
    <m/>
    <m/>
    <m/>
    <s v="Non livré"/>
    <s v="A"/>
    <s v="UKA"/>
    <n v="10"/>
    <m/>
    <m/>
    <s v="28.08.2019"/>
    <s v="XDELARBRE"/>
    <m/>
    <n v="0"/>
    <s v="PF"/>
    <s v="29/08/2019"/>
    <s v="oui"/>
    <s v="stock"/>
    <n v="27500"/>
    <s v="oui"/>
    <x v="20"/>
    <s v="2019-35"/>
    <s v="retard"/>
    <x v="0"/>
    <s v="UkadPF004"/>
    <m/>
  </r>
  <r>
    <n v="12000054"/>
    <s v="ZCU"/>
    <x v="33"/>
    <s v="PO58 SECURITE"/>
    <n v="240"/>
    <n v="2"/>
    <s v="PF05S000071"/>
    <s v="Rond Ø250 pour FdB"/>
    <n v="5500"/>
    <s v="KG"/>
    <n v="30.5"/>
    <s v="    167.750,00"/>
    <s v="USD"/>
    <s v="29.08.2019"/>
    <s v="29.08.2019"/>
    <m/>
    <m/>
    <m/>
    <s v="Non livré"/>
    <s v="A"/>
    <s v="UKA"/>
    <n v="10"/>
    <m/>
    <m/>
    <s v="28.08.2019"/>
    <s v="XDELARBRE"/>
    <m/>
    <n v="0"/>
    <s v="PF"/>
    <s v="29/08/2019"/>
    <s v="oui"/>
    <s v="stock"/>
    <n v="5500"/>
    <s v="oui"/>
    <x v="20"/>
    <s v="2019-35"/>
    <s v="retard"/>
    <x v="0"/>
    <s v="UkadPF004"/>
    <m/>
  </r>
  <r>
    <n v="12000054"/>
    <s v="ZCU"/>
    <x v="33"/>
    <s v="PO58 SECURITE"/>
    <n v="250"/>
    <n v="2"/>
    <s v="PF05S000053"/>
    <s v="Rond Ø250 Otto Fuchs - Lg Crte"/>
    <n v="38500"/>
    <s v="KG"/>
    <n v="30.5"/>
    <s v="  1.174.250,00"/>
    <s v="USD"/>
    <s v="29.08.2019"/>
    <s v="29.08.2019"/>
    <m/>
    <m/>
    <m/>
    <s v="Partiellement livré"/>
    <s v="A"/>
    <s v="UKA"/>
    <n v="10"/>
    <m/>
    <m/>
    <s v="28.08.2019"/>
    <s v="XDELARBRE"/>
    <s v="29.08.2019"/>
    <s v="    5.212"/>
    <s v="PF"/>
    <s v="29/08/2019"/>
    <s v="oui"/>
    <s v="stock"/>
    <n v="38500"/>
    <s v="oui"/>
    <x v="20"/>
    <s v="2019-35"/>
    <s v="retard"/>
    <x v="0"/>
    <s v="UkadPF004"/>
    <m/>
  </r>
  <r>
    <n v="12000054"/>
    <s v="ZCU"/>
    <x v="33"/>
    <s v="PO58 SECURITE"/>
    <n v="260"/>
    <n v="2"/>
    <s v="PF05S000002"/>
    <s v="Rond Ø280 pour Pamiers"/>
    <n v="5500"/>
    <s v="KG"/>
    <n v="30.5"/>
    <s v="    167.750,00"/>
    <s v="USD"/>
    <s v="29.08.2019"/>
    <s v="29.08.2019"/>
    <m/>
    <m/>
    <m/>
    <s v="Non livré"/>
    <s v="A"/>
    <s v="UKA"/>
    <n v="10"/>
    <m/>
    <m/>
    <s v="28.08.2019"/>
    <s v="XDELARBRE"/>
    <m/>
    <n v="0"/>
    <s v="PF"/>
    <s v="29/08/2019"/>
    <s v="oui"/>
    <s v="stock"/>
    <n v="5500"/>
    <s v="oui"/>
    <x v="20"/>
    <s v="2019-35"/>
    <s v="retard"/>
    <x v="0"/>
    <s v="UkadPF004"/>
    <m/>
  </r>
  <r>
    <n v="12000054"/>
    <s v="ZCU"/>
    <x v="33"/>
    <s v="PO58 SECURITE"/>
    <n v="270"/>
    <n v="2"/>
    <s v="PF05S000001"/>
    <s v="Rond Ø330 pour Pamiers"/>
    <n v="27500"/>
    <s v="KG"/>
    <n v="30.5"/>
    <s v="    838.750,00"/>
    <s v="USD"/>
    <s v="29.08.2019"/>
    <s v="29.08.2019"/>
    <m/>
    <m/>
    <m/>
    <s v="Non livré"/>
    <s v="A"/>
    <s v="UKA"/>
    <n v="10"/>
    <m/>
    <m/>
    <s v="28.08.2019"/>
    <s v="XDELARBRE"/>
    <m/>
    <n v="0"/>
    <s v="PF"/>
    <s v="29/08/2019"/>
    <s v="oui"/>
    <s v="stock"/>
    <n v="27500"/>
    <s v="oui"/>
    <x v="20"/>
    <s v="2019-35"/>
    <s v="retard"/>
    <x v="0"/>
    <s v="UkadPF005"/>
    <m/>
  </r>
  <r>
    <n v="12000054"/>
    <s v="ZCU"/>
    <x v="33"/>
    <s v="PO58 SECURITE"/>
    <n v="280"/>
    <n v="2"/>
    <s v="PF05F000012"/>
    <s v="RCS 9&quot; DYNAMET Laminé-Grenaillé"/>
    <n v="88000"/>
    <s v="KG"/>
    <n v="25.5"/>
    <s v="  2.244.000,00"/>
    <s v="USD"/>
    <s v="29.08.2019"/>
    <s v="29.08.2019"/>
    <m/>
    <m/>
    <m/>
    <s v="Non livré"/>
    <s v="A"/>
    <s v="UKA"/>
    <n v="10"/>
    <m/>
    <m/>
    <s v="28.08.2019"/>
    <s v="XDELARBRE"/>
    <m/>
    <n v="0"/>
    <s v="PF"/>
    <s v="29/08/2019"/>
    <s v="oui"/>
    <s v="stock"/>
    <n v="88000"/>
    <s v="oui"/>
    <x v="20"/>
    <s v="2019-35"/>
    <s v="retard"/>
    <x v="1"/>
    <s v="UkadPF008"/>
    <m/>
  </r>
  <r>
    <n v="12000054"/>
    <s v="ZCU"/>
    <x v="33"/>
    <s v="PO58 SECURITE"/>
    <n v="290"/>
    <n v="2"/>
    <s v="PF05S000103"/>
    <s v="Rond Ø125  METTIS"/>
    <n v="11000"/>
    <s v="KG"/>
    <n v="35"/>
    <s v="    385.000,00"/>
    <s v="USD"/>
    <s v="29.08.2019"/>
    <s v="29.08.2019"/>
    <m/>
    <m/>
    <m/>
    <s v="Non livré"/>
    <s v="A"/>
    <s v="UKA"/>
    <n v="10"/>
    <m/>
    <m/>
    <s v="28.08.2019"/>
    <s v="XDELARBRE"/>
    <m/>
    <n v="0"/>
    <s v="PF"/>
    <s v="29/08/2019"/>
    <s v="oui"/>
    <s v="stock"/>
    <n v="11000"/>
    <s v="oui"/>
    <x v="20"/>
    <s v="2019-35"/>
    <s v="retard"/>
    <x v="0"/>
    <s v="UkadPF001"/>
    <m/>
  </r>
  <r>
    <n v="12000055"/>
    <s v="ZCU"/>
    <x v="33"/>
    <s v="PO59"/>
    <n v="10"/>
    <n v="2"/>
    <s v="PF05S000606"/>
    <s v="Plat 650x305 Usiné pour Pamiers"/>
    <n v="5500"/>
    <s v="KG"/>
    <n v="30"/>
    <s v="    165.000,00"/>
    <s v="USD"/>
    <s v="01.10.2019"/>
    <s v="01.10.2019"/>
    <m/>
    <m/>
    <m/>
    <s v="Non livré"/>
    <s v="A"/>
    <s v="UKA"/>
    <n v="10"/>
    <m/>
    <m/>
    <s v="12.09.2019"/>
    <s v="XDELARBRE"/>
    <m/>
    <n v="0"/>
    <s v="PF"/>
    <s v="01/10/2019"/>
    <s v="oui"/>
    <s v="stock"/>
    <n v="5500"/>
    <s v="oui"/>
    <x v="29"/>
    <s v="2019-40"/>
    <s v="retard"/>
    <x v="0"/>
    <s v="UkadPF009"/>
    <m/>
  </r>
  <r>
    <n v="12000055"/>
    <s v="ZCU"/>
    <x v="33"/>
    <s v="PO59"/>
    <n v="20"/>
    <n v="2"/>
    <s v="PF05S000103"/>
    <s v="Rond Ø125  METTIS"/>
    <n v="11000"/>
    <s v="KG"/>
    <n v="35"/>
    <s v="    385.000,00"/>
    <s v="USD"/>
    <s v="13.09.2019"/>
    <s v="13.09.2019"/>
    <m/>
    <m/>
    <m/>
    <s v="Non livré"/>
    <s v="A"/>
    <s v="UKA"/>
    <n v="10"/>
    <m/>
    <m/>
    <s v="12.09.2019"/>
    <s v="XDELARBRE"/>
    <m/>
    <n v="0"/>
    <s v="PF"/>
    <s v="13/09/2019"/>
    <s v="oui"/>
    <s v="stock"/>
    <n v="11000"/>
    <s v="oui"/>
    <x v="43"/>
    <s v="2019-37"/>
    <s v="retard"/>
    <x v="0"/>
    <s v="UkadPF001"/>
    <m/>
  </r>
  <r>
    <n v="12000055"/>
    <s v="ZCU"/>
    <x v="33"/>
    <s v="PO59"/>
    <n v="30"/>
    <n v="2"/>
    <s v="PF05S000009"/>
    <s v="Rond Ø125 pour Pamiers"/>
    <n v="11000"/>
    <s v="KG"/>
    <n v="35"/>
    <s v="    385.000,00"/>
    <s v="USD"/>
    <s v="13.09.2019"/>
    <s v="13.09.2019"/>
    <m/>
    <m/>
    <m/>
    <s v="Non livré"/>
    <s v="A"/>
    <s v="UKA"/>
    <n v="10"/>
    <m/>
    <m/>
    <s v="12.09.2019"/>
    <s v="XDELARBRE"/>
    <m/>
    <n v="0"/>
    <s v="PF"/>
    <s v="13/09/2019"/>
    <s v="oui"/>
    <s v="stock"/>
    <n v="11000"/>
    <s v="oui"/>
    <x v="43"/>
    <s v="2019-37"/>
    <s v="retard"/>
    <x v="0"/>
    <s v="UkadPF001"/>
    <m/>
  </r>
  <r>
    <n v="12000055"/>
    <s v="ZCU"/>
    <x v="33"/>
    <s v="PO59"/>
    <n v="40"/>
    <n v="2"/>
    <s v="PF05S000073"/>
    <s v="Rond Ø130 pour FdB"/>
    <n v="5500"/>
    <s v="KG"/>
    <n v="34.5"/>
    <s v="    189.750,00"/>
    <s v="USD"/>
    <s v="13.09.2019"/>
    <s v="13.09.2019"/>
    <m/>
    <m/>
    <m/>
    <s v="Partiellement livré"/>
    <s v="A"/>
    <s v="UKA"/>
    <n v="10"/>
    <m/>
    <m/>
    <s v="12.09.2019"/>
    <s v="XDELARBRE"/>
    <s v="17.09.2019"/>
    <n v="316"/>
    <s v="PF"/>
    <s v="13/09/2019"/>
    <s v="oui"/>
    <s v="stock"/>
    <n v="5500"/>
    <s v="oui"/>
    <x v="43"/>
    <s v="2019-37"/>
    <s v="retard"/>
    <x v="0"/>
    <s v="UkadPF001"/>
    <m/>
  </r>
  <r>
    <n v="12000055"/>
    <s v="ZCU"/>
    <x v="33"/>
    <s v="PO59"/>
    <n v="50"/>
    <n v="2"/>
    <s v="PF05B000040"/>
    <s v="Rond Ø133 Béta OTTO FUCHS - Lg Crte"/>
    <n v="5500"/>
    <s v="KG"/>
    <n v="34.5"/>
    <s v="    189.750,00"/>
    <s v="USD"/>
    <s v="13.09.2019"/>
    <s v="13.09.2019"/>
    <m/>
    <m/>
    <m/>
    <s v="Partiellement livré"/>
    <s v="A"/>
    <s v="UKA"/>
    <n v="10"/>
    <m/>
    <m/>
    <s v="12.09.2019"/>
    <s v="LSIERRA"/>
    <s v="17.09.2019"/>
    <s v="    1.228"/>
    <s v="PF"/>
    <s v="13/09/2019"/>
    <s v="oui"/>
    <s v="stock"/>
    <n v="5500"/>
    <s v="oui"/>
    <x v="43"/>
    <s v="2019-37"/>
    <s v="retard"/>
    <x v="1"/>
    <s v="UKADPF014"/>
    <m/>
  </r>
  <r>
    <n v="12000055"/>
    <s v="ZCU"/>
    <x v="33"/>
    <s v="PO59"/>
    <n v="60"/>
    <n v="2"/>
    <s v="PF05S000070"/>
    <s v="Rond Ø140 pour FdB"/>
    <n v="5500"/>
    <s v="KG"/>
    <n v="34.5"/>
    <s v="    189.750,00"/>
    <s v="USD"/>
    <s v="13.09.2019"/>
    <s v="13.09.2019"/>
    <m/>
    <m/>
    <m/>
    <s v="Non livré"/>
    <s v="A"/>
    <s v="UKA"/>
    <n v="10"/>
    <m/>
    <m/>
    <s v="12.09.2019"/>
    <s v="LSIERRA"/>
    <m/>
    <n v="0"/>
    <s v="PF"/>
    <s v="13/09/2019"/>
    <s v="oui"/>
    <s v="stock"/>
    <n v="5500"/>
    <s v="oui"/>
    <x v="43"/>
    <s v="2019-37"/>
    <s v="retard"/>
    <x v="0"/>
    <s v="UkadPF001"/>
    <m/>
  </r>
  <r>
    <n v="12000055"/>
    <s v="ZCU"/>
    <x v="33"/>
    <s v="PO59"/>
    <n v="70"/>
    <n v="2"/>
    <s v="PF05S000068"/>
    <s v="Rond Ø152 BOHLER"/>
    <n v="11000"/>
    <s v="KG"/>
    <n v="32"/>
    <s v="    352.000,00"/>
    <s v="USD"/>
    <s v="13.09.2019"/>
    <s v="13.09.2019"/>
    <m/>
    <m/>
    <m/>
    <s v="Non livré"/>
    <s v="A"/>
    <s v="UKA"/>
    <n v="10"/>
    <m/>
    <m/>
    <s v="12.09.2019"/>
    <s v="LSIERRA"/>
    <m/>
    <n v="0"/>
    <s v="PF"/>
    <s v="13/09/2019"/>
    <s v="oui"/>
    <s v="stock"/>
    <n v="11000"/>
    <s v="oui"/>
    <x v="43"/>
    <s v="2019-37"/>
    <s v="retard"/>
    <x v="0"/>
    <s v="UkadPF001"/>
    <m/>
  </r>
  <r>
    <n v="12000055"/>
    <s v="ZCU"/>
    <x v="33"/>
    <s v="PO59"/>
    <n v="80"/>
    <n v="2"/>
    <s v="PF05S000105"/>
    <s v="Rond Ø165 METTIS - Lg Crte"/>
    <n v="11000"/>
    <s v="KG"/>
    <n v="32"/>
    <s v="    352.000,00"/>
    <s v="USD"/>
    <s v="13.09.2019"/>
    <s v="13.09.2019"/>
    <m/>
    <m/>
    <m/>
    <s v="Non livré"/>
    <s v="A"/>
    <s v="UKA"/>
    <n v="10"/>
    <m/>
    <m/>
    <s v="12.09.2019"/>
    <s v="LSIERRA"/>
    <m/>
    <n v="0"/>
    <s v="PF"/>
    <s v="13/09/2019"/>
    <s v="oui"/>
    <s v="stock"/>
    <n v="11000"/>
    <s v="oui"/>
    <x v="43"/>
    <s v="2019-37"/>
    <s v="retard"/>
    <x v="0"/>
    <s v="UkadPF001"/>
    <m/>
  </r>
  <r>
    <n v="12000055"/>
    <s v="ZCU"/>
    <x v="33"/>
    <s v="PO59"/>
    <n v="90"/>
    <n v="2"/>
    <s v="PF05S000067"/>
    <s v="Rond Ø170 Bohler - SMX"/>
    <n v="5500"/>
    <s v="KG"/>
    <n v="32"/>
    <s v="    176.000,00"/>
    <s v="USD"/>
    <s v="13.09.2019"/>
    <s v="13.09.2019"/>
    <m/>
    <m/>
    <m/>
    <s v="Non livré"/>
    <s v="A"/>
    <s v="UKA"/>
    <n v="10"/>
    <m/>
    <m/>
    <s v="12.09.2019"/>
    <s v="LSIERRA"/>
    <m/>
    <n v="0"/>
    <s v="PF"/>
    <s v="13/09/2019"/>
    <s v="oui"/>
    <s v="stock"/>
    <n v="5500"/>
    <s v="oui"/>
    <x v="43"/>
    <s v="2019-37"/>
    <s v="retard"/>
    <x v="0"/>
    <s v="UkadPF001"/>
    <m/>
  </r>
  <r>
    <n v="12000055"/>
    <s v="ZCU"/>
    <x v="33"/>
    <s v="PO59"/>
    <n v="100"/>
    <n v="2"/>
    <s v="PF05S000006"/>
    <s v="Rond Ø180 pour Pamiers"/>
    <n v="11000"/>
    <s v="KG"/>
    <n v="32"/>
    <s v="    352.000,00"/>
    <s v="USD"/>
    <s v="13.09.2019"/>
    <s v="13.09.2019"/>
    <m/>
    <m/>
    <m/>
    <s v="Non livré"/>
    <s v="A"/>
    <s v="UKA"/>
    <n v="10"/>
    <m/>
    <m/>
    <s v="12.09.2019"/>
    <s v="LSIERRA"/>
    <m/>
    <n v="0"/>
    <s v="PF"/>
    <s v="13/09/2019"/>
    <s v="oui"/>
    <s v="stock"/>
    <n v="11000"/>
    <s v="oui"/>
    <x v="43"/>
    <s v="2019-37"/>
    <s v="retard"/>
    <x v="0"/>
    <s v="UkadPF003"/>
    <m/>
  </r>
  <r>
    <n v="12000055"/>
    <s v="ZCU"/>
    <x v="33"/>
    <s v="PO59"/>
    <n v="110"/>
    <n v="2"/>
    <s v="PF05B000200"/>
    <s v="Rond Ø200 Béta FdB"/>
    <n v="11000"/>
    <s v="KG"/>
    <n v="31"/>
    <s v="    341.000,00"/>
    <s v="USD"/>
    <s v="13.09.2019"/>
    <s v="13.09.2019"/>
    <m/>
    <m/>
    <m/>
    <s v="Non livré"/>
    <s v="A"/>
    <s v="UKA"/>
    <n v="10"/>
    <m/>
    <m/>
    <s v="12.09.2019"/>
    <s v="LSIERRA"/>
    <m/>
    <n v="0"/>
    <s v="PF"/>
    <s v="13/09/2019"/>
    <s v="oui"/>
    <s v="stock"/>
    <n v="11000"/>
    <s v="oui"/>
    <x v="43"/>
    <s v="2019-37"/>
    <s v="retard"/>
    <x v="0"/>
    <s v="UkadPF003"/>
    <m/>
  </r>
  <r>
    <n v="12000055"/>
    <s v="ZCU"/>
    <x v="33"/>
    <s v="PO59"/>
    <n v="120"/>
    <n v="2"/>
    <s v="PF05S000050"/>
    <s v="Rond Ø200 Otto Fuchs - Lg Crte"/>
    <n v="16500"/>
    <s v="KG"/>
    <n v="31"/>
    <s v="    511.500,00"/>
    <s v="USD"/>
    <s v="13.09.2019"/>
    <s v="13.09.2019"/>
    <m/>
    <m/>
    <m/>
    <s v="Partiellement livré"/>
    <s v="A"/>
    <s v="UKA"/>
    <n v="10"/>
    <m/>
    <m/>
    <s v="12.09.2019"/>
    <s v="LSIERRA"/>
    <s v="17.09.2019"/>
    <s v="    5.360"/>
    <s v="PF"/>
    <s v="13/09/2019"/>
    <s v="oui"/>
    <s v="stock"/>
    <n v="16500"/>
    <s v="oui"/>
    <x v="43"/>
    <s v="2019-37"/>
    <s v="retard"/>
    <x v="0"/>
    <s v="UkadPF003"/>
    <m/>
  </r>
  <r>
    <n v="12000055"/>
    <s v="ZCU"/>
    <x v="33"/>
    <s v="PO59"/>
    <n v="130"/>
    <n v="2"/>
    <s v="PF05S000005"/>
    <s v="Rond Ø200 PAMIERS"/>
    <n v="22000"/>
    <s v="KG"/>
    <n v="31"/>
    <s v="    682.000,00"/>
    <s v="USD"/>
    <s v="13.09.2019"/>
    <s v="13.09.2019"/>
    <m/>
    <m/>
    <m/>
    <s v="Non livré"/>
    <s v="A"/>
    <s v="UKA"/>
    <n v="10"/>
    <m/>
    <m/>
    <s v="12.09.2019"/>
    <s v="LSIERRA"/>
    <m/>
    <n v="0"/>
    <s v="PF"/>
    <s v="13/09/2019"/>
    <s v="oui"/>
    <s v="stock"/>
    <n v="22000"/>
    <s v="oui"/>
    <x v="43"/>
    <s v="2019-37"/>
    <s v="retard"/>
    <x v="0"/>
    <s v="UkadPF003"/>
    <m/>
  </r>
  <r>
    <n v="12000055"/>
    <s v="ZCU"/>
    <x v="33"/>
    <s v="PO59"/>
    <n v="140"/>
    <n v="2"/>
    <s v="PF05S000104"/>
    <s v="Rond Ø210 METTIS Longueur Courante"/>
    <n v="22000"/>
    <s v="KG"/>
    <n v="31"/>
    <s v="    682.000,00"/>
    <s v="USD"/>
    <s v="13.09.2019"/>
    <s v="13.09.2019"/>
    <m/>
    <m/>
    <m/>
    <s v="Partiellement livré"/>
    <s v="A"/>
    <s v="UKA"/>
    <n v="10"/>
    <m/>
    <m/>
    <s v="12.09.2019"/>
    <s v="LSIERRA"/>
    <s v="30.09.2019"/>
    <s v="    5.168"/>
    <s v="PF"/>
    <s v="13/09/2019"/>
    <s v="oui"/>
    <s v="stock"/>
    <n v="22000"/>
    <s v="oui"/>
    <x v="43"/>
    <s v="2019-37"/>
    <s v="retard"/>
    <x v="0"/>
    <s v="UkadPF001"/>
    <m/>
  </r>
  <r>
    <n v="12000055"/>
    <s v="ZCU"/>
    <x v="33"/>
    <s v="PO59"/>
    <n v="150"/>
    <n v="2"/>
    <s v="PF05S000004"/>
    <s v="Rond Ø220 pour Pamiers"/>
    <n v="16500"/>
    <s v="KG"/>
    <n v="31"/>
    <s v="    511.500,00"/>
    <s v="USD"/>
    <s v="13.09.2019"/>
    <s v="13.09.2019"/>
    <m/>
    <m/>
    <m/>
    <s v="Non livré"/>
    <s v="A"/>
    <s v="UKA"/>
    <n v="10"/>
    <m/>
    <m/>
    <s v="12.09.2019"/>
    <s v="LSIERRA"/>
    <m/>
    <n v="0"/>
    <s v="PF"/>
    <s v="13/09/2019"/>
    <s v="oui"/>
    <s v="stock"/>
    <n v="16500"/>
    <s v="oui"/>
    <x v="43"/>
    <s v="2019-37"/>
    <s v="retard"/>
    <x v="0"/>
    <s v="UkadPF003"/>
    <m/>
  </r>
  <r>
    <n v="12000055"/>
    <s v="ZCU"/>
    <x v="33"/>
    <s v="PO59"/>
    <n v="160"/>
    <n v="2"/>
    <s v="PF05S000061"/>
    <s v="Rond Ø228 Bohler"/>
    <n v="16500"/>
    <s v="KG"/>
    <n v="31"/>
    <s v="    511.500,00"/>
    <s v="USD"/>
    <s v="13.09.2019"/>
    <s v="13.09.2019"/>
    <m/>
    <m/>
    <m/>
    <s v="Non livré"/>
    <s v="A"/>
    <s v="UKA"/>
    <n v="10"/>
    <m/>
    <m/>
    <s v="12.09.2019"/>
    <s v="LSIERRA"/>
    <m/>
    <n v="0"/>
    <s v="PF"/>
    <s v="13/09/2019"/>
    <s v="oui"/>
    <s v="stock"/>
    <n v="16500"/>
    <s v="oui"/>
    <x v="43"/>
    <s v="2019-37"/>
    <s v="retard"/>
    <x v="0"/>
    <s v="UkadPF004"/>
    <m/>
  </r>
  <r>
    <n v="12000055"/>
    <s v="ZCU"/>
    <x v="33"/>
    <s v="PO59"/>
    <n v="170"/>
    <n v="2"/>
    <s v="PF05S000003"/>
    <s v="Rond Ø240 PAMIERS - Lg Crte"/>
    <n v="33000"/>
    <s v="KG"/>
    <n v="30.5"/>
    <s v="  1.006.500,00"/>
    <s v="USD"/>
    <s v="13.09.2019"/>
    <s v="13.09.2019"/>
    <m/>
    <m/>
    <m/>
    <s v="Partiellement livré"/>
    <s v="A"/>
    <s v="UKA"/>
    <n v="10"/>
    <m/>
    <m/>
    <s v="12.09.2019"/>
    <s v="LSIERRA"/>
    <s v="13.09.2019"/>
    <s v="    1.440"/>
    <s v="PF"/>
    <s v="13/09/2019"/>
    <s v="oui"/>
    <s v="stock"/>
    <n v="33000"/>
    <s v="oui"/>
    <x v="43"/>
    <s v="2019-37"/>
    <s v="retard"/>
    <x v="0"/>
    <s v="UkadPF004"/>
    <m/>
  </r>
  <r>
    <n v="12000055"/>
    <s v="ZCU"/>
    <x v="33"/>
    <s v="PO59"/>
    <n v="190"/>
    <n v="2"/>
    <s v="PF05B000014"/>
    <s v="Rond Ø250 OTTOFUCHS BETA - Lg Crte"/>
    <n v="16500"/>
    <s v="KG"/>
    <n v="30.5"/>
    <s v="    503.250,00"/>
    <s v="USD"/>
    <s v="13.09.2019"/>
    <s v="13.09.2019"/>
    <m/>
    <m/>
    <m/>
    <s v="Non livré"/>
    <s v="A"/>
    <s v="UKA"/>
    <n v="10"/>
    <m/>
    <m/>
    <s v="12.09.2019"/>
    <s v="LSIERRA"/>
    <m/>
    <n v="0"/>
    <s v="PF"/>
    <s v="13/09/2019"/>
    <s v="oui"/>
    <s v="stock"/>
    <n v="16500"/>
    <s v="oui"/>
    <x v="43"/>
    <s v="2019-37"/>
    <s v="retard"/>
    <x v="0"/>
    <s v="UkadPF004"/>
    <m/>
  </r>
  <r>
    <n v="12000055"/>
    <s v="ZCU"/>
    <x v="33"/>
    <s v="PO59"/>
    <n v="200"/>
    <n v="2"/>
    <s v="PF05S000053"/>
    <s v="Rond Ø250 Otto Fuchs - Lg Crte"/>
    <n v="33000"/>
    <s v="KG"/>
    <n v="30.5"/>
    <s v="  1.006.500,00"/>
    <s v="USD"/>
    <s v="13.09.2019"/>
    <s v="13.09.2019"/>
    <m/>
    <m/>
    <m/>
    <s v="Partiellement livré"/>
    <s v="A"/>
    <s v="UKA"/>
    <n v="10"/>
    <m/>
    <m/>
    <s v="12.09.2019"/>
    <s v="LSIERRA"/>
    <s v="27.09.2019"/>
    <s v="    5.364"/>
    <s v="PF"/>
    <s v="13/09/2019"/>
    <s v="oui"/>
    <s v="stock"/>
    <n v="33000"/>
    <s v="oui"/>
    <x v="43"/>
    <s v="2019-37"/>
    <s v="retard"/>
    <x v="0"/>
    <s v="UkadPF004"/>
    <m/>
  </r>
  <r>
    <n v="12000055"/>
    <s v="ZCU"/>
    <x v="33"/>
    <s v="PO59"/>
    <n v="210"/>
    <n v="2"/>
    <s v="PF05S000002"/>
    <s v="Rond Ø280 pour Pamiers"/>
    <n v="22000"/>
    <s v="KG"/>
    <n v="30.5"/>
    <s v="    671.000,00"/>
    <s v="USD"/>
    <s v="13.09.2019"/>
    <s v="13.09.2019"/>
    <m/>
    <m/>
    <m/>
    <s v="Non livré"/>
    <s v="A"/>
    <s v="UKA"/>
    <n v="10"/>
    <m/>
    <m/>
    <s v="12.09.2019"/>
    <s v="LSIERRA"/>
    <m/>
    <n v="0"/>
    <s v="PF"/>
    <s v="13/09/2019"/>
    <s v="oui"/>
    <s v="stock"/>
    <n v="22000"/>
    <s v="oui"/>
    <x v="43"/>
    <s v="2019-37"/>
    <s v="retard"/>
    <x v="0"/>
    <s v="UkadPF004"/>
    <m/>
  </r>
  <r>
    <n v="12000055"/>
    <s v="ZCU"/>
    <x v="33"/>
    <s v="PO59"/>
    <n v="220"/>
    <n v="2"/>
    <s v="PF05S000001"/>
    <s v="Rond Ø330 pour Pamiers"/>
    <n v="33000"/>
    <s v="KG"/>
    <n v="30.5"/>
    <s v="  1.006.500,00"/>
    <s v="USD"/>
    <s v="13.09.2019"/>
    <s v="13.09.2019"/>
    <m/>
    <m/>
    <m/>
    <s v="Partiellement livré"/>
    <s v="A"/>
    <s v="UKA"/>
    <n v="10"/>
    <m/>
    <m/>
    <s v="12.09.2019"/>
    <s v="LSIERRA"/>
    <s v="30.09.2019"/>
    <s v="    5.592"/>
    <s v="PF"/>
    <s v="13/09/2019"/>
    <s v="oui"/>
    <s v="stock"/>
    <n v="33000"/>
    <s v="oui"/>
    <x v="43"/>
    <s v="2019-37"/>
    <s v="retard"/>
    <x v="0"/>
    <s v="UkadPF005"/>
    <m/>
  </r>
  <r>
    <n v="12000055"/>
    <s v="ZCU"/>
    <x v="33"/>
    <s v="PO59"/>
    <n v="230"/>
    <n v="2"/>
    <s v="PF05F000012"/>
    <s v="RCS 9&quot; DYNAMET Laminé-Grenaillé"/>
    <n v="115500"/>
    <s v="KG"/>
    <n v="25.5"/>
    <s v="  2.945.250,00"/>
    <s v="USD"/>
    <s v="13.09.2019"/>
    <s v="13.09.2019"/>
    <m/>
    <m/>
    <m/>
    <s v="Partiellement livré"/>
    <s v="A"/>
    <s v="UKA"/>
    <n v="10"/>
    <m/>
    <m/>
    <s v="12.09.2019"/>
    <s v="LSIERRA"/>
    <s v="30.09.2019"/>
    <s v="    6.296"/>
    <s v="PF"/>
    <s v="13/09/2019"/>
    <s v="oui"/>
    <s v="stock"/>
    <n v="115500"/>
    <s v="oui"/>
    <x v="43"/>
    <s v="2019-37"/>
    <s v="retard"/>
    <x v="1"/>
    <s v="UkadPF008"/>
    <m/>
  </r>
  <r>
    <n v="12000056"/>
    <s v="ZCU"/>
    <x v="33"/>
    <s v="PO61"/>
    <n v="10"/>
    <n v="2"/>
    <s v="PF05S000606"/>
    <s v="Plat 650x305 Usiné pour Pamiers"/>
    <n v="16500"/>
    <s v="KG"/>
    <n v="30"/>
    <s v="    495.000,00"/>
    <s v="USD"/>
    <s v="17.10.2019"/>
    <s v="17.10.2019"/>
    <m/>
    <m/>
    <m/>
    <s v="Partiellement livré"/>
    <s v="A"/>
    <s v="UKA"/>
    <n v="10"/>
    <m/>
    <m/>
    <s v="16.10.2019"/>
    <s v="LSIERRA"/>
    <s v="30.10.2019"/>
    <s v="    5.982"/>
    <s v="PF"/>
    <s v="17/10/2019"/>
    <s v="oui"/>
    <s v="stock"/>
    <n v="16500"/>
    <s v="oui"/>
    <x v="29"/>
    <s v="2019-42"/>
    <s v="retard"/>
    <x v="0"/>
    <s v="UkadPF009"/>
    <m/>
  </r>
  <r>
    <n v="12000056"/>
    <s v="ZCU"/>
    <x v="33"/>
    <s v="PO61"/>
    <n v="20"/>
    <n v="2"/>
    <s v="PF05S000200"/>
    <s v="Plat WYMAN 508 x 254"/>
    <n v="22000"/>
    <s v="KG"/>
    <n v="34.35"/>
    <s v="    755.700,00"/>
    <s v="USD"/>
    <s v="17.10.2019"/>
    <s v="17.10.2019"/>
    <m/>
    <m/>
    <m/>
    <s v="Non livré"/>
    <s v="A"/>
    <s v="UKA"/>
    <n v="10"/>
    <m/>
    <m/>
    <s v="16.10.2019"/>
    <s v="LSIERRA"/>
    <m/>
    <n v="0"/>
    <s v="PF"/>
    <s v="17/10/2019"/>
    <s v="oui"/>
    <s v="stock"/>
    <n v="22000"/>
    <s v="oui"/>
    <x v="29"/>
    <s v="2019-42"/>
    <s v="retard"/>
    <x v="0"/>
    <s v="UkadPF010"/>
    <m/>
  </r>
  <r>
    <n v="12000056"/>
    <s v="ZCU"/>
    <x v="33"/>
    <s v="PO61"/>
    <n v="30"/>
    <n v="2"/>
    <s v="PF05S000103"/>
    <s v="Rond Ø125  METTIS"/>
    <n v="11000"/>
    <s v="KG"/>
    <n v="35"/>
    <s v="    385.000,00"/>
    <s v="USD"/>
    <s v="17.10.2019"/>
    <s v="17.10.2019"/>
    <m/>
    <m/>
    <m/>
    <s v="Non livré"/>
    <s v="A"/>
    <s v="UKA"/>
    <n v="10"/>
    <m/>
    <m/>
    <s v="16.10.2019"/>
    <s v="LSIERRA"/>
    <m/>
    <n v="0"/>
    <s v="PF"/>
    <s v="17/10/2019"/>
    <s v="oui"/>
    <s v="stock"/>
    <n v="11000"/>
    <s v="oui"/>
    <x v="29"/>
    <s v="2019-42"/>
    <s v="retard"/>
    <x v="0"/>
    <s v="UkadPF001"/>
    <m/>
  </r>
  <r>
    <n v="12000056"/>
    <s v="ZCU"/>
    <x v="33"/>
    <s v="PO61"/>
    <n v="40"/>
    <n v="2"/>
    <s v="PF05S000065"/>
    <s v="Rond Ø127 Bohler"/>
    <n v="5500"/>
    <s v="KG"/>
    <n v="35"/>
    <s v="    192.500,00"/>
    <s v="USD"/>
    <s v="17.10.2019"/>
    <s v="17.10.2019"/>
    <m/>
    <m/>
    <m/>
    <s v="Partiellement livré"/>
    <s v="A"/>
    <s v="UKA"/>
    <n v="10"/>
    <m/>
    <m/>
    <s v="16.10.2019"/>
    <s v="LSIERRA"/>
    <s v="31.10.2019"/>
    <s v="    4.736"/>
    <s v="PF"/>
    <s v="17/10/2019"/>
    <s v="oui"/>
    <s v="stock"/>
    <n v="5500"/>
    <s v="oui"/>
    <x v="29"/>
    <s v="2019-42"/>
    <s v="retard"/>
    <x v="0"/>
    <s v="UkadPF001"/>
    <m/>
  </r>
  <r>
    <n v="12000056"/>
    <s v="ZCU"/>
    <x v="33"/>
    <s v="PO61"/>
    <n v="50"/>
    <n v="2"/>
    <s v="PF05S000073"/>
    <s v="Rond Ø130 pour FdB"/>
    <n v="5500"/>
    <s v="KG"/>
    <n v="34.5"/>
    <s v="    189.750,00"/>
    <s v="USD"/>
    <s v="17.10.2019"/>
    <s v="17.10.2019"/>
    <m/>
    <m/>
    <m/>
    <s v="Non livré"/>
    <s v="A"/>
    <s v="UKA"/>
    <n v="10"/>
    <m/>
    <m/>
    <s v="16.10.2019"/>
    <s v="LSIERRA"/>
    <m/>
    <n v="0"/>
    <s v="PF"/>
    <s v="17/10/2019"/>
    <s v="oui"/>
    <s v="stock"/>
    <n v="5500"/>
    <s v="oui"/>
    <x v="29"/>
    <s v="2019-42"/>
    <s v="retard"/>
    <x v="0"/>
    <s v="UkadPF001"/>
    <m/>
  </r>
  <r>
    <n v="12000056"/>
    <s v="ZCU"/>
    <x v="33"/>
    <s v="PO61"/>
    <n v="60"/>
    <n v="2"/>
    <s v="PF05B000040"/>
    <s v="Rond Ø133 Béta OTTO FUCHS - Lg Crte"/>
    <n v="5500"/>
    <s v="KG"/>
    <n v="34.5"/>
    <s v="    189.750,00"/>
    <s v="USD"/>
    <s v="17.10.2019"/>
    <s v="17.10.2019"/>
    <m/>
    <m/>
    <m/>
    <s v="Non livré"/>
    <s v="A"/>
    <s v="UKA"/>
    <n v="10"/>
    <m/>
    <m/>
    <s v="16.10.2019"/>
    <s v="LSIERRA"/>
    <m/>
    <n v="0"/>
    <s v="PF"/>
    <s v="17/10/2019"/>
    <s v="oui"/>
    <s v="stock"/>
    <n v="5500"/>
    <s v="oui"/>
    <x v="29"/>
    <s v="2019-42"/>
    <s v="retard"/>
    <x v="1"/>
    <s v="UKADPF014"/>
    <m/>
  </r>
  <r>
    <n v="12000056"/>
    <s v="ZCU"/>
    <x v="33"/>
    <s v="PO61"/>
    <n v="70"/>
    <n v="2"/>
    <s v="PF05S000070"/>
    <s v="Rond Ø140 pour FdB"/>
    <n v="5500"/>
    <s v="KG"/>
    <n v="34.5"/>
    <s v="    189.750,00"/>
    <s v="USD"/>
    <s v="17.10.2019"/>
    <s v="17.10.2019"/>
    <m/>
    <m/>
    <m/>
    <s v="Non livré"/>
    <s v="A"/>
    <s v="UKA"/>
    <n v="10"/>
    <m/>
    <m/>
    <s v="16.10.2019"/>
    <s v="LSIERRA"/>
    <m/>
    <n v="0"/>
    <s v="PF"/>
    <s v="17/10/2019"/>
    <s v="oui"/>
    <s v="stock"/>
    <n v="5500"/>
    <s v="oui"/>
    <x v="29"/>
    <s v="2019-42"/>
    <s v="retard"/>
    <x v="0"/>
    <s v="UkadPF001"/>
    <m/>
  </r>
  <r>
    <n v="12000056"/>
    <s v="ZCU"/>
    <x v="33"/>
    <s v="PO61"/>
    <n v="80"/>
    <n v="2"/>
    <s v="PF05B000041"/>
    <s v="Rond Ø150 Otto Fuchs Beta - Lg Crte"/>
    <n v="11000"/>
    <s v="KG"/>
    <n v="32"/>
    <s v="    352.000,00"/>
    <s v="USD"/>
    <s v="17.10.2019"/>
    <s v="17.10.2019"/>
    <m/>
    <m/>
    <m/>
    <s v="Partiellement livré"/>
    <s v="A"/>
    <s v="UKA"/>
    <n v="10"/>
    <m/>
    <m/>
    <s v="16.10.2019"/>
    <s v="LSIERRA"/>
    <s v="30.10.2019"/>
    <s v="    5.150"/>
    <s v="PF"/>
    <s v="17/10/2019"/>
    <s v="oui"/>
    <s v="stock"/>
    <n v="11000"/>
    <s v="oui"/>
    <x v="29"/>
    <s v="2019-42"/>
    <s v="retard"/>
    <x v="1"/>
    <s v="UkadPF001"/>
    <m/>
  </r>
  <r>
    <n v="12000056"/>
    <s v="ZCU"/>
    <x v="33"/>
    <s v="PO61"/>
    <n v="90"/>
    <n v="2"/>
    <s v="PF05S000068"/>
    <s v="Rond Ø152 BOHLER"/>
    <n v="11000"/>
    <s v="KG"/>
    <n v="32"/>
    <s v="    352.000,00"/>
    <s v="USD"/>
    <s v="17.10.2019"/>
    <s v="17.10.2019"/>
    <m/>
    <m/>
    <m/>
    <s v="Non livré"/>
    <s v="A"/>
    <s v="UKA"/>
    <n v="10"/>
    <m/>
    <m/>
    <s v="16.10.2019"/>
    <s v="LSIERRA"/>
    <m/>
    <n v="0"/>
    <s v="PF"/>
    <s v="17/10/2019"/>
    <s v="oui"/>
    <s v="stock"/>
    <n v="11000"/>
    <s v="oui"/>
    <x v="29"/>
    <s v="2019-42"/>
    <s v="retard"/>
    <x v="0"/>
    <s v="UkadPF001"/>
    <m/>
  </r>
  <r>
    <n v="12000056"/>
    <s v="ZCU"/>
    <x v="33"/>
    <s v="PO61"/>
    <n v="100"/>
    <n v="2"/>
    <s v="PF05S000105"/>
    <s v="Rond Ø165 METTIS - Lg Crte"/>
    <n v="5500"/>
    <s v="KG"/>
    <n v="32"/>
    <s v="    176.000,00"/>
    <s v="USD"/>
    <s v="17.10.2019"/>
    <s v="17.10.2019"/>
    <m/>
    <m/>
    <m/>
    <s v="Non livré"/>
    <s v="A"/>
    <s v="UKA"/>
    <n v="10"/>
    <m/>
    <m/>
    <s v="16.10.2019"/>
    <s v="LSIERRA"/>
    <m/>
    <n v="0"/>
    <s v="PF"/>
    <s v="17/10/2019"/>
    <s v="oui"/>
    <s v="stock"/>
    <n v="5500"/>
    <s v="oui"/>
    <x v="29"/>
    <s v="2019-42"/>
    <s v="retard"/>
    <x v="0"/>
    <s v="UkadPF001"/>
    <m/>
  </r>
  <r>
    <n v="12000056"/>
    <s v="ZCU"/>
    <x v="33"/>
    <s v="PO61"/>
    <n v="110"/>
    <n v="2"/>
    <s v="PF05S000067"/>
    <s v="Rond Ø170 Bohler - SMX"/>
    <n v="5500"/>
    <s v="KG"/>
    <n v="32"/>
    <s v="    176.000,00"/>
    <s v="USD"/>
    <s v="17.10.2019"/>
    <s v="17.10.2019"/>
    <m/>
    <m/>
    <m/>
    <s v="Non livré"/>
    <s v="A"/>
    <s v="UKA"/>
    <n v="10"/>
    <m/>
    <m/>
    <s v="16.10.2019"/>
    <s v="LSIERRA"/>
    <m/>
    <n v="0"/>
    <s v="PF"/>
    <s v="17/10/2019"/>
    <s v="oui"/>
    <s v="stock"/>
    <n v="5500"/>
    <s v="oui"/>
    <x v="29"/>
    <s v="2019-42"/>
    <s v="retard"/>
    <x v="0"/>
    <s v="UkadPF001"/>
    <m/>
  </r>
  <r>
    <n v="12000056"/>
    <s v="ZCU"/>
    <x v="33"/>
    <s v="PO61"/>
    <n v="120"/>
    <n v="2"/>
    <s v="PF05S000006"/>
    <s v="Rond Ø180 pour Pamiers"/>
    <n v="16500"/>
    <s v="KG"/>
    <n v="32"/>
    <s v="    528.000,00"/>
    <s v="USD"/>
    <s v="17.10.2019"/>
    <s v="17.10.2019"/>
    <m/>
    <m/>
    <m/>
    <s v="Non livré"/>
    <s v="A"/>
    <s v="UKA"/>
    <n v="10"/>
    <m/>
    <m/>
    <s v="16.10.2019"/>
    <s v="LSIERRA"/>
    <m/>
    <n v="0"/>
    <s v="PF"/>
    <s v="17/10/2019"/>
    <s v="oui"/>
    <s v="stock"/>
    <n v="16500"/>
    <s v="oui"/>
    <x v="29"/>
    <s v="2019-42"/>
    <s v="retard"/>
    <x v="0"/>
    <s v="UkadPF003"/>
    <m/>
  </r>
  <r>
    <n v="12000056"/>
    <s v="ZCU"/>
    <x v="33"/>
    <s v="PO61"/>
    <n v="130"/>
    <n v="2"/>
    <s v="PF05B000200"/>
    <s v="Rond Ø200 Béta FdB"/>
    <n v="16500"/>
    <s v="KG"/>
    <n v="31"/>
    <s v="    511.500,00"/>
    <s v="USD"/>
    <s v="17.10.2019"/>
    <s v="17.10.2019"/>
    <m/>
    <m/>
    <m/>
    <s v="Non livré"/>
    <s v="A"/>
    <s v="UKA"/>
    <n v="10"/>
    <m/>
    <m/>
    <s v="16.10.2019"/>
    <s v="LSIERRA"/>
    <m/>
    <n v="0"/>
    <s v="PF"/>
    <s v="17/10/2019"/>
    <s v="oui"/>
    <s v="stock"/>
    <n v="16500"/>
    <s v="oui"/>
    <x v="29"/>
    <s v="2019-42"/>
    <s v="retard"/>
    <x v="0"/>
    <s v="UkadPF003"/>
    <m/>
  </r>
  <r>
    <n v="12000056"/>
    <s v="ZCU"/>
    <x v="33"/>
    <s v="PO61"/>
    <n v="140"/>
    <n v="2"/>
    <s v="PF05S000050"/>
    <s v="Rond Ø200 Otto Fuchs - Lg Crte"/>
    <n v="11000"/>
    <s v="KG"/>
    <n v="31"/>
    <s v="    341.000,00"/>
    <s v="USD"/>
    <s v="17.10.2019"/>
    <s v="17.10.2019"/>
    <m/>
    <m/>
    <m/>
    <s v="Non livré"/>
    <s v="A"/>
    <s v="UKA"/>
    <n v="10"/>
    <m/>
    <m/>
    <s v="16.10.2019"/>
    <s v="LSIERRA"/>
    <m/>
    <n v="0"/>
    <s v="PF"/>
    <s v="17/10/2019"/>
    <s v="oui"/>
    <s v="stock"/>
    <n v="11000"/>
    <s v="oui"/>
    <x v="29"/>
    <s v="2019-42"/>
    <s v="retard"/>
    <x v="0"/>
    <s v="UkadPF003"/>
    <m/>
  </r>
  <r>
    <n v="12000056"/>
    <s v="ZCU"/>
    <x v="33"/>
    <s v="PO61"/>
    <n v="150"/>
    <n v="2"/>
    <s v="PF05S000005"/>
    <s v="Rond Ø200 PAMIERS"/>
    <n v="27500"/>
    <s v="KG"/>
    <n v="31"/>
    <s v="    852.500,00"/>
    <s v="USD"/>
    <s v="17.10.2019"/>
    <s v="17.10.2019"/>
    <m/>
    <m/>
    <m/>
    <s v="Non livré"/>
    <s v="A"/>
    <s v="UKA"/>
    <n v="10"/>
    <m/>
    <m/>
    <s v="16.10.2019"/>
    <s v="LSIERRA"/>
    <m/>
    <n v="0"/>
    <s v="PF"/>
    <s v="17/10/2019"/>
    <s v="oui"/>
    <s v="stock"/>
    <n v="27500"/>
    <s v="oui"/>
    <x v="29"/>
    <s v="2019-42"/>
    <s v="retard"/>
    <x v="0"/>
    <s v="UkadPF003"/>
    <m/>
  </r>
  <r>
    <n v="12000056"/>
    <s v="ZCU"/>
    <x v="33"/>
    <s v="PO61"/>
    <n v="160"/>
    <n v="2"/>
    <s v="PF05B000302"/>
    <s v="Rond Ø203B ARCONIC - Longueur Courante"/>
    <n v="5500"/>
    <s v="KG"/>
    <n v="31"/>
    <s v="    170.500,00"/>
    <s v="USD"/>
    <s v="17.10.2019"/>
    <s v="17.10.2019"/>
    <m/>
    <m/>
    <m/>
    <s v="Non livré"/>
    <s v="A"/>
    <s v="UKA"/>
    <n v="10"/>
    <m/>
    <m/>
    <s v="16.10.2019"/>
    <s v="LSIERRA"/>
    <m/>
    <n v="0"/>
    <s v="PF"/>
    <s v="17/10/2019"/>
    <s v="oui"/>
    <s v="stock"/>
    <n v="5500"/>
    <s v="oui"/>
    <x v="29"/>
    <s v="2019-42"/>
    <s v="retard"/>
    <x v="0"/>
    <s v="UkadPF001"/>
    <m/>
  </r>
  <r>
    <n v="12000056"/>
    <s v="ZCU"/>
    <x v="33"/>
    <s v="PO61"/>
    <n v="170"/>
    <n v="2"/>
    <s v="PF05S000104"/>
    <s v="Rond Ø210 METTIS Longueur Courante"/>
    <n v="22000"/>
    <s v="KG"/>
    <n v="31"/>
    <s v="    682.000,00"/>
    <s v="USD"/>
    <s v="17.10.2019"/>
    <s v="17.10.2019"/>
    <m/>
    <m/>
    <m/>
    <s v="Non livré"/>
    <s v="A"/>
    <s v="UKA"/>
    <n v="10"/>
    <m/>
    <m/>
    <s v="16.10.2019"/>
    <s v="LSIERRA"/>
    <m/>
    <n v="0"/>
    <s v="PF"/>
    <s v="17/10/2019"/>
    <s v="oui"/>
    <s v="stock"/>
    <n v="22000"/>
    <s v="oui"/>
    <x v="29"/>
    <s v="2019-42"/>
    <s v="retard"/>
    <x v="0"/>
    <s v="UkadPF001"/>
    <m/>
  </r>
  <r>
    <n v="12000056"/>
    <s v="ZCU"/>
    <x v="33"/>
    <s v="PO61"/>
    <n v="180"/>
    <n v="2"/>
    <s v="PF05S000004"/>
    <s v="Rond Ø220 pour Pamiers"/>
    <n v="11000"/>
    <s v="KG"/>
    <n v="31"/>
    <s v="    341.000,00"/>
    <s v="USD"/>
    <s v="17.10.2019"/>
    <s v="17.10.2019"/>
    <m/>
    <m/>
    <m/>
    <s v="Partiellement livré"/>
    <s v="A"/>
    <s v="UKA"/>
    <n v="10"/>
    <m/>
    <m/>
    <s v="16.10.2019"/>
    <s v="LSIERRA"/>
    <s v="21.10.2019"/>
    <n v="594"/>
    <s v="PF"/>
    <s v="17/10/2019"/>
    <s v="oui"/>
    <s v="stock"/>
    <n v="11000"/>
    <s v="oui"/>
    <x v="29"/>
    <s v="2019-42"/>
    <s v="retard"/>
    <x v="0"/>
    <s v="UkadPF003"/>
    <m/>
  </r>
  <r>
    <n v="12000056"/>
    <s v="ZCU"/>
    <x v="33"/>
    <s v="PO61"/>
    <n v="190"/>
    <n v="2"/>
    <s v="PF05S000061"/>
    <s v="Rond Ø228 Bohler"/>
    <n v="16500"/>
    <s v="KG"/>
    <n v="31"/>
    <s v="    511.500,00"/>
    <s v="USD"/>
    <s v="17.10.2019"/>
    <s v="17.10.2019"/>
    <m/>
    <m/>
    <m/>
    <s v="Non livré"/>
    <s v="A"/>
    <s v="UKA"/>
    <n v="10"/>
    <m/>
    <m/>
    <s v="16.10.2019"/>
    <s v="LSIERRA"/>
    <m/>
    <n v="0"/>
    <s v="PF"/>
    <s v="17/10/2019"/>
    <s v="oui"/>
    <s v="stock"/>
    <n v="16500"/>
    <s v="oui"/>
    <x v="29"/>
    <s v="2019-42"/>
    <s v="retard"/>
    <x v="0"/>
    <s v="UkadPF004"/>
    <m/>
  </r>
  <r>
    <n v="12000056"/>
    <s v="ZCU"/>
    <x v="33"/>
    <s v="PO61"/>
    <n v="200"/>
    <n v="2"/>
    <s v="PF05S000003"/>
    <s v="Rond Ø240 PAMIERS - Lg Crte"/>
    <n v="44000"/>
    <s v="KG"/>
    <n v="30.5"/>
    <s v="  1.342.000,00"/>
    <s v="USD"/>
    <s v="17.10.2019"/>
    <s v="17.10.2019"/>
    <m/>
    <m/>
    <m/>
    <s v="Partiellement livré"/>
    <s v="A"/>
    <s v="UKA"/>
    <n v="10"/>
    <m/>
    <m/>
    <s v="16.10.2019"/>
    <s v="LSIERRA"/>
    <s v="28.10.2019"/>
    <s v="    5.756"/>
    <s v="PF"/>
    <s v="17/10/2019"/>
    <s v="oui"/>
    <s v="stock"/>
    <n v="44000"/>
    <s v="oui"/>
    <x v="29"/>
    <s v="2019-42"/>
    <s v="retard"/>
    <x v="0"/>
    <s v="UkadPF004"/>
    <m/>
  </r>
  <r>
    <n v="12000056"/>
    <s v="ZCU"/>
    <x v="33"/>
    <s v="PO61"/>
    <n v="210"/>
    <n v="2"/>
    <s v="PF05S000083"/>
    <s v="Rond Ø250 ARCONIC - Lg Crte"/>
    <n v="16500"/>
    <s v="KG"/>
    <n v="30.5"/>
    <s v="    503.250,00"/>
    <s v="USD"/>
    <s v="17.10.2019"/>
    <s v="17.10.2019"/>
    <m/>
    <m/>
    <m/>
    <s v="Non livré"/>
    <s v="A"/>
    <s v="UKA"/>
    <n v="10"/>
    <m/>
    <m/>
    <s v="16.10.2019"/>
    <s v="LSIERRA"/>
    <m/>
    <n v="0"/>
    <s v="PF"/>
    <s v="17/10/2019"/>
    <s v="oui"/>
    <s v="stock"/>
    <n v="16500"/>
    <s v="oui"/>
    <x v="29"/>
    <s v="2019-42"/>
    <s v="retard"/>
    <x v="0"/>
    <s v="UkadPF004"/>
    <m/>
  </r>
  <r>
    <n v="12000056"/>
    <s v="ZCU"/>
    <x v="33"/>
    <s v="PO61"/>
    <n v="220"/>
    <n v="2"/>
    <s v="PF05B000014"/>
    <s v="Rond Ø250 OTTOFUCHS BETA - Lg Crte"/>
    <n v="27500"/>
    <s v="KG"/>
    <n v="30.5"/>
    <s v="    838.750,00"/>
    <s v="USD"/>
    <s v="17.10.2019"/>
    <s v="17.10.2019"/>
    <m/>
    <m/>
    <m/>
    <s v="Partiellement livré"/>
    <s v="A"/>
    <s v="UKA"/>
    <n v="10"/>
    <m/>
    <m/>
    <s v="16.10.2019"/>
    <s v="LSIERRA"/>
    <s v="30.10.2019"/>
    <s v="    5.084"/>
    <s v="PF"/>
    <s v="17/10/2019"/>
    <s v="oui"/>
    <s v="stock"/>
    <n v="27500"/>
    <s v="oui"/>
    <x v="29"/>
    <s v="2019-42"/>
    <s v="retard"/>
    <x v="0"/>
    <s v="UkadPF004"/>
    <m/>
  </r>
  <r>
    <n v="12000056"/>
    <s v="ZCU"/>
    <x v="33"/>
    <s v="PO61"/>
    <n v="230"/>
    <n v="2"/>
    <s v="PF05S000071"/>
    <s v="Rond Ø250 pour FdB"/>
    <n v="11000"/>
    <s v="KG"/>
    <n v="30.5"/>
    <s v="    335.500,00"/>
    <s v="USD"/>
    <s v="17.10.2019"/>
    <s v="17.10.2019"/>
    <m/>
    <m/>
    <m/>
    <s v="Partiellement livré"/>
    <s v="A"/>
    <s v="UKA"/>
    <n v="10"/>
    <m/>
    <m/>
    <s v="16.10.2019"/>
    <s v="LSIERRA"/>
    <s v="31.10.2019"/>
    <s v="    3.020"/>
    <s v="PF"/>
    <s v="17/10/2019"/>
    <s v="oui"/>
    <s v="stock"/>
    <n v="11000"/>
    <s v="oui"/>
    <x v="29"/>
    <s v="2019-42"/>
    <s v="retard"/>
    <x v="0"/>
    <s v="UkadPF004"/>
    <m/>
  </r>
  <r>
    <n v="12000056"/>
    <s v="ZCU"/>
    <x v="33"/>
    <s v="PO61"/>
    <n v="240"/>
    <n v="2"/>
    <s v="PF05S000053"/>
    <s v="Rond Ø250 Otto Fuchs - Lg Crte"/>
    <n v="33000"/>
    <s v="KG"/>
    <n v="30.5"/>
    <s v="  1.006.500,00"/>
    <s v="USD"/>
    <s v="17.10.2019"/>
    <s v="17.10.2019"/>
    <m/>
    <m/>
    <m/>
    <s v="Non livré"/>
    <s v="A"/>
    <s v="UKA"/>
    <n v="10"/>
    <m/>
    <m/>
    <s v="16.10.2019"/>
    <s v="LSIERRA"/>
    <m/>
    <n v="0"/>
    <s v="PF"/>
    <s v="17/10/2019"/>
    <s v="oui"/>
    <s v="stock"/>
    <n v="33000"/>
    <s v="oui"/>
    <x v="29"/>
    <s v="2019-42"/>
    <s v="retard"/>
    <x v="0"/>
    <s v="UkadPF004"/>
    <m/>
  </r>
  <r>
    <n v="12000056"/>
    <s v="ZCU"/>
    <x v="33"/>
    <s v="PO61"/>
    <n v="250"/>
    <n v="2"/>
    <s v="PF05S000002"/>
    <s v="Rond Ø280 pour Pamiers"/>
    <n v="5500"/>
    <s v="KG"/>
    <n v="30.5"/>
    <s v="    167.750,00"/>
    <s v="USD"/>
    <s v="17.10.2019"/>
    <s v="17.10.2019"/>
    <m/>
    <m/>
    <m/>
    <s v="Non livré"/>
    <s v="A"/>
    <s v="UKA"/>
    <n v="10"/>
    <m/>
    <m/>
    <s v="16.10.2019"/>
    <s v="LSIERRA"/>
    <m/>
    <n v="0"/>
    <s v="PF"/>
    <s v="17/10/2019"/>
    <s v="oui"/>
    <s v="stock"/>
    <n v="5500"/>
    <s v="oui"/>
    <x v="29"/>
    <s v="2019-42"/>
    <s v="retard"/>
    <x v="0"/>
    <s v="UkadPF004"/>
    <m/>
  </r>
  <r>
    <n v="12000056"/>
    <s v="ZCU"/>
    <x v="33"/>
    <s v="PO61"/>
    <n v="260"/>
    <n v="2"/>
    <s v="PF05S000001"/>
    <s v="Rond Ø330 pour Pamiers"/>
    <n v="55000"/>
    <s v="KG"/>
    <n v="30.5"/>
    <s v="  1.677.500,00"/>
    <s v="USD"/>
    <s v="17.10.2019"/>
    <s v="17.10.2019"/>
    <m/>
    <m/>
    <m/>
    <s v="Partiellement livré"/>
    <s v="A"/>
    <s v="UKA"/>
    <n v="10"/>
    <m/>
    <m/>
    <s v="16.10.2019"/>
    <s v="LSIERRA"/>
    <s v="25.10.2019"/>
    <s v="    5.544"/>
    <s v="PF"/>
    <s v="17/10/2019"/>
    <s v="oui"/>
    <s v="stock"/>
    <n v="55000"/>
    <s v="oui"/>
    <x v="29"/>
    <s v="2019-42"/>
    <s v="retard"/>
    <x v="0"/>
    <s v="UkadPF005"/>
    <m/>
  </r>
  <r>
    <n v="12000056"/>
    <s v="ZCU"/>
    <x v="33"/>
    <s v="PO61"/>
    <n v="270"/>
    <n v="2"/>
    <s v="PF05F000012"/>
    <s v="RCS 9&quot; DYNAMET Laminé-Grenaillé"/>
    <n v="79500"/>
    <s v="KG"/>
    <n v="25.5"/>
    <s v="  2.027.250,00"/>
    <s v="USD"/>
    <s v="24.10.2019"/>
    <s v="24.10.2019"/>
    <m/>
    <m/>
    <m/>
    <s v="Partiellement livré"/>
    <s v="A"/>
    <s v="UKA"/>
    <n v="10"/>
    <m/>
    <m/>
    <s v="16.10.2019"/>
    <s v="LSIERRA"/>
    <s v="29.10.2019"/>
    <s v="    6.202"/>
    <s v="PF"/>
    <s v="24/10/2019"/>
    <s v="oui"/>
    <s v="stock"/>
    <n v="79500"/>
    <s v="oui"/>
    <x v="29"/>
    <s v="2019-43"/>
    <s v="retard"/>
    <x v="1"/>
    <s v="UkadPF008"/>
    <m/>
  </r>
  <r>
    <n v="12000057"/>
    <s v="ZCU"/>
    <x v="33"/>
    <s v="PO62"/>
    <n v="10"/>
    <n v="2"/>
    <s v="PF05S000606"/>
    <s v="Plat 650x305 Usiné pour Pamiers"/>
    <n v="1"/>
    <s v="KG"/>
    <n v="30"/>
    <n v="30"/>
    <s v="USD"/>
    <s v="26.11.2019"/>
    <s v="26.11.2019"/>
    <m/>
    <m/>
    <m/>
    <s v="Non livré"/>
    <s v="A"/>
    <s v="UKA"/>
    <n v="10"/>
    <m/>
    <m/>
    <s v="15.11.2019"/>
    <s v="LSIERRA"/>
    <m/>
    <n v="0"/>
    <s v="PF"/>
    <s v="26/11/2019"/>
    <s v="oui"/>
    <s v="stock"/>
    <n v="1"/>
    <s v="oui"/>
    <x v="28"/>
    <s v="2019-48"/>
    <s v="retard"/>
    <x v="0"/>
    <s v="UkadPF009"/>
    <m/>
  </r>
  <r>
    <n v="12000057"/>
    <s v="ZCU"/>
    <x v="33"/>
    <s v="PO62"/>
    <n v="20"/>
    <n v="2"/>
    <s v="PF05S000200"/>
    <s v="Plat WYMAN 508 x 254"/>
    <n v="22000"/>
    <s v="KG"/>
    <n v="34.35"/>
    <s v="    755.700,00"/>
    <s v="USD"/>
    <s v="18.11.2019"/>
    <s v="18.11.2019"/>
    <m/>
    <m/>
    <m/>
    <s v="Partiellement livré"/>
    <s v="A"/>
    <s v="UKA"/>
    <n v="10"/>
    <m/>
    <m/>
    <s v="15.11.2019"/>
    <s v="LSIERRA"/>
    <s v="29.11.2019"/>
    <s v="    2.668"/>
    <s v="PF"/>
    <s v="18/11/2019"/>
    <s v="oui"/>
    <s v="stock"/>
    <n v="22000"/>
    <s v="oui"/>
    <x v="28"/>
    <s v="2019-47"/>
    <s v="retard"/>
    <x v="0"/>
    <s v="UkadPF010"/>
    <m/>
  </r>
  <r>
    <n v="12000057"/>
    <s v="ZCU"/>
    <x v="33"/>
    <s v="PO62"/>
    <n v="30"/>
    <n v="2"/>
    <s v="PF05S000103"/>
    <s v="Rond Ø125  METTIS"/>
    <n v="11000"/>
    <s v="KG"/>
    <n v="35"/>
    <s v="    385.000,00"/>
    <s v="USD"/>
    <s v="18.11.2019"/>
    <s v="18.11.2019"/>
    <m/>
    <m/>
    <m/>
    <s v="Non livré"/>
    <s v="A"/>
    <s v="UKA"/>
    <n v="10"/>
    <m/>
    <m/>
    <s v="15.11.2019"/>
    <s v="LSIERRA"/>
    <m/>
    <n v="0"/>
    <s v="PF"/>
    <s v="18/11/2019"/>
    <s v="oui"/>
    <s v="stock"/>
    <n v="11000"/>
    <s v="oui"/>
    <x v="28"/>
    <s v="2019-47"/>
    <s v="retard"/>
    <x v="0"/>
    <s v="UkadPF001"/>
    <m/>
  </r>
  <r>
    <n v="12000057"/>
    <s v="ZCU"/>
    <x v="33"/>
    <s v="PO62"/>
    <n v="40"/>
    <n v="2"/>
    <s v="PF05S000065"/>
    <s v="Rond Ø127 Bohler"/>
    <n v="5500"/>
    <s v="KG"/>
    <n v="35"/>
    <s v="    192.500,00"/>
    <s v="USD"/>
    <s v="18.11.2019"/>
    <s v="18.11.2019"/>
    <m/>
    <m/>
    <m/>
    <s v="Non livré"/>
    <s v="A"/>
    <s v="UKA"/>
    <n v="10"/>
    <m/>
    <m/>
    <s v="15.11.2019"/>
    <s v="LSIERRA"/>
    <m/>
    <n v="0"/>
    <s v="PF"/>
    <s v="18/11/2019"/>
    <s v="oui"/>
    <s v="stock"/>
    <n v="5500"/>
    <s v="oui"/>
    <x v="28"/>
    <s v="2019-47"/>
    <s v="retard"/>
    <x v="0"/>
    <s v="UkadPF001"/>
    <m/>
  </r>
  <r>
    <n v="12000057"/>
    <s v="ZCU"/>
    <x v="33"/>
    <s v="PO62"/>
    <n v="50"/>
    <n v="2"/>
    <s v="PF05S000073"/>
    <s v="Rond Ø130 pour FdB"/>
    <n v="5500"/>
    <s v="KG"/>
    <n v="34.5"/>
    <s v="    189.750,00"/>
    <s v="USD"/>
    <s v="18.11.2019"/>
    <s v="18.11.2019"/>
    <m/>
    <m/>
    <m/>
    <s v="Non livré"/>
    <s v="A"/>
    <s v="UKA"/>
    <n v="10"/>
    <m/>
    <m/>
    <s v="15.11.2019"/>
    <s v="LSIERRA"/>
    <m/>
    <n v="0"/>
    <s v="PF"/>
    <s v="18/11/2019"/>
    <s v="oui"/>
    <s v="stock"/>
    <n v="5500"/>
    <s v="oui"/>
    <x v="28"/>
    <s v="2019-47"/>
    <s v="retard"/>
    <x v="0"/>
    <s v="UkadPF001"/>
    <m/>
  </r>
  <r>
    <n v="12000057"/>
    <s v="ZCU"/>
    <x v="33"/>
    <s v="PO62"/>
    <n v="60"/>
    <n v="2"/>
    <s v="PF05B000040"/>
    <s v="Rond Ø133 Béta OTTO FUCHS - Lg Crte"/>
    <n v="5500"/>
    <s v="KG"/>
    <n v="34.5"/>
    <s v="    189.750,00"/>
    <s v="USD"/>
    <s v="18.11.2019"/>
    <s v="18.11.2019"/>
    <m/>
    <m/>
    <m/>
    <s v="Non livré"/>
    <s v="A"/>
    <s v="UKA"/>
    <n v="10"/>
    <m/>
    <m/>
    <s v="15.11.2019"/>
    <s v="LSIERRA"/>
    <m/>
    <n v="0"/>
    <s v="PF"/>
    <s v="18/11/2019"/>
    <s v="oui"/>
    <s v="stock"/>
    <n v="5500"/>
    <s v="oui"/>
    <x v="28"/>
    <s v="2019-47"/>
    <s v="retard"/>
    <x v="1"/>
    <s v="UKADPF014"/>
    <m/>
  </r>
  <r>
    <n v="12000057"/>
    <s v="ZCU"/>
    <x v="33"/>
    <s v="PO62"/>
    <n v="70"/>
    <n v="2"/>
    <s v="PF05S000070"/>
    <s v="Rond Ø140 pour FdB"/>
    <n v="5500"/>
    <s v="KG"/>
    <n v="34.5"/>
    <s v="    189.750,00"/>
    <s v="USD"/>
    <s v="18.11.2019"/>
    <s v="18.11.2019"/>
    <m/>
    <m/>
    <m/>
    <s v="Non livré"/>
    <s v="A"/>
    <s v="UKA"/>
    <n v="10"/>
    <m/>
    <m/>
    <s v="15.11.2019"/>
    <s v="LSIERRA"/>
    <m/>
    <n v="0"/>
    <s v="PF"/>
    <s v="18/11/2019"/>
    <s v="oui"/>
    <s v="stock"/>
    <n v="5500"/>
    <s v="oui"/>
    <x v="28"/>
    <s v="2019-47"/>
    <s v="retard"/>
    <x v="0"/>
    <s v="UkadPF001"/>
    <m/>
  </r>
  <r>
    <n v="12000057"/>
    <s v="ZCU"/>
    <x v="33"/>
    <s v="PO62"/>
    <n v="80"/>
    <n v="2"/>
    <s v="PF05B000041"/>
    <s v="Rond Ø150 Otto Fuchs Beta - Lg Crte"/>
    <n v="11000"/>
    <s v="KG"/>
    <n v="32"/>
    <s v="    352.000,00"/>
    <s v="USD"/>
    <s v="18.11.2019"/>
    <s v="18.11.2019"/>
    <m/>
    <m/>
    <m/>
    <s v="Non livré"/>
    <s v="A"/>
    <s v="UKA"/>
    <n v="10"/>
    <m/>
    <m/>
    <s v="15.11.2019"/>
    <s v="LSIERRA"/>
    <m/>
    <n v="0"/>
    <s v="PF"/>
    <s v="18/11/2019"/>
    <s v="oui"/>
    <s v="stock"/>
    <n v="11000"/>
    <s v="oui"/>
    <x v="28"/>
    <s v="2019-47"/>
    <s v="retard"/>
    <x v="1"/>
    <s v="UkadPF001"/>
    <m/>
  </r>
  <r>
    <n v="12000057"/>
    <s v="ZCU"/>
    <x v="33"/>
    <s v="PO62"/>
    <n v="90"/>
    <n v="2"/>
    <s v="PF05S000068"/>
    <s v="Rond Ø152 BOHLER"/>
    <n v="11000"/>
    <s v="KG"/>
    <n v="32"/>
    <s v="    352.000,00"/>
    <s v="USD"/>
    <s v="20.11.2019"/>
    <s v="20.11.2019"/>
    <m/>
    <m/>
    <m/>
    <s v="Non livré"/>
    <s v="A"/>
    <s v="UKA"/>
    <n v="10"/>
    <m/>
    <m/>
    <s v="15.11.2019"/>
    <s v="LSIERRA"/>
    <m/>
    <n v="0"/>
    <s v="PF"/>
    <s v="20/11/2019"/>
    <s v="oui"/>
    <s v="stock"/>
    <n v="11000"/>
    <s v="oui"/>
    <x v="28"/>
    <s v="2019-47"/>
    <s v="retard"/>
    <x v="0"/>
    <s v="UkadPF001"/>
    <m/>
  </r>
  <r>
    <n v="12000057"/>
    <s v="ZCU"/>
    <x v="33"/>
    <s v="PO62"/>
    <n v="100"/>
    <n v="2"/>
    <s v="PF05S000105"/>
    <s v="Rond Ø165 METTIS - Lg Crte"/>
    <n v="5500"/>
    <s v="KG"/>
    <n v="32"/>
    <s v="    176.000,00"/>
    <s v="USD"/>
    <s v="20.11.2019"/>
    <s v="20.11.2019"/>
    <m/>
    <m/>
    <m/>
    <s v="Non livré"/>
    <s v="A"/>
    <s v="UKA"/>
    <n v="10"/>
    <m/>
    <m/>
    <s v="15.11.2019"/>
    <s v="LSIERRA"/>
    <m/>
    <n v="0"/>
    <s v="PF"/>
    <s v="20/11/2019"/>
    <s v="oui"/>
    <s v="stock"/>
    <n v="5500"/>
    <s v="oui"/>
    <x v="28"/>
    <s v="2019-47"/>
    <s v="retard"/>
    <x v="0"/>
    <s v="UkadPF001"/>
    <m/>
  </r>
  <r>
    <n v="12000057"/>
    <s v="ZCU"/>
    <x v="33"/>
    <s v="PO62"/>
    <n v="110"/>
    <n v="2"/>
    <s v="PF05S000067"/>
    <s v="Rond Ø170 Bohler - SMX"/>
    <n v="5500"/>
    <s v="KG"/>
    <n v="32"/>
    <s v="    176.000,00"/>
    <s v="USD"/>
    <s v="20.11.2019"/>
    <s v="20.11.2019"/>
    <m/>
    <m/>
    <m/>
    <s v="Non livré"/>
    <s v="A"/>
    <s v="UKA"/>
    <n v="10"/>
    <m/>
    <m/>
    <s v="15.11.2019"/>
    <s v="LSIERRA"/>
    <m/>
    <n v="0"/>
    <s v="PF"/>
    <s v="20/11/2019"/>
    <s v="oui"/>
    <s v="stock"/>
    <n v="5500"/>
    <s v="oui"/>
    <x v="28"/>
    <s v="2019-47"/>
    <s v="retard"/>
    <x v="0"/>
    <s v="UkadPF001"/>
    <m/>
  </r>
  <r>
    <n v="12000057"/>
    <s v="ZCU"/>
    <x v="33"/>
    <s v="PO62"/>
    <n v="120"/>
    <n v="2"/>
    <s v="PF05S000006"/>
    <s v="Rond Ø180 pour Pamiers"/>
    <n v="16500"/>
    <s v="KG"/>
    <n v="32"/>
    <s v="    528.000,00"/>
    <s v="USD"/>
    <s v="20.11.2019"/>
    <s v="20.11.2019"/>
    <m/>
    <m/>
    <m/>
    <s v="Partiellement livré"/>
    <s v="A"/>
    <s v="UKA"/>
    <n v="10"/>
    <m/>
    <m/>
    <s v="15.11.2019"/>
    <s v="LSIERRA"/>
    <s v="29.11.2019"/>
    <s v="    2.422"/>
    <s v="PF"/>
    <s v="20/11/2019"/>
    <s v="oui"/>
    <s v="stock"/>
    <n v="16500"/>
    <s v="oui"/>
    <x v="28"/>
    <s v="2019-47"/>
    <s v="retard"/>
    <x v="0"/>
    <s v="UkadPF003"/>
    <m/>
  </r>
  <r>
    <n v="12000057"/>
    <s v="ZCU"/>
    <x v="33"/>
    <s v="PO62"/>
    <n v="130"/>
    <n v="2"/>
    <s v="PF05B000200"/>
    <s v="Rond Ø200 Béta FdB"/>
    <n v="16500"/>
    <s v="KG"/>
    <n v="31"/>
    <s v="    511.500,00"/>
    <s v="USD"/>
    <s v="20.11.2019"/>
    <s v="20.11.2019"/>
    <m/>
    <m/>
    <m/>
    <s v="Non livré"/>
    <s v="A"/>
    <s v="UKA"/>
    <n v="10"/>
    <m/>
    <m/>
    <s v="15.11.2019"/>
    <s v="LSIERRA"/>
    <m/>
    <n v="0"/>
    <s v="PF"/>
    <s v="20/11/2019"/>
    <s v="oui"/>
    <s v="stock"/>
    <n v="16500"/>
    <s v="oui"/>
    <x v="28"/>
    <s v="2019-47"/>
    <s v="retard"/>
    <x v="0"/>
    <s v="UkadPF003"/>
    <m/>
  </r>
  <r>
    <n v="12000057"/>
    <s v="ZCU"/>
    <x v="33"/>
    <s v="PO62"/>
    <n v="140"/>
    <n v="2"/>
    <s v="PF05S000050"/>
    <s v="Rond Ø200 Otto Fuchs - Lg Crte"/>
    <n v="11000"/>
    <s v="KG"/>
    <n v="31"/>
    <s v="    341.000,00"/>
    <s v="USD"/>
    <s v="20.11.2019"/>
    <s v="20.11.2019"/>
    <m/>
    <m/>
    <m/>
    <s v="Non livré"/>
    <s v="A"/>
    <s v="UKA"/>
    <n v="10"/>
    <m/>
    <m/>
    <s v="15.11.2019"/>
    <s v="LSIERRA"/>
    <m/>
    <n v="0"/>
    <s v="PF"/>
    <s v="20/11/2019"/>
    <s v="oui"/>
    <s v="stock"/>
    <n v="11000"/>
    <s v="oui"/>
    <x v="28"/>
    <s v="2019-47"/>
    <s v="retard"/>
    <x v="0"/>
    <s v="UkadPF003"/>
    <m/>
  </r>
  <r>
    <n v="12000057"/>
    <s v="ZCU"/>
    <x v="33"/>
    <s v="PO62"/>
    <n v="150"/>
    <n v="2"/>
    <s v="PF05S000005"/>
    <s v="Rond Ø200 PAMIERS"/>
    <n v="27500"/>
    <s v="KG"/>
    <n v="31"/>
    <s v="    852.500,00"/>
    <s v="USD"/>
    <s v="20.11.2019"/>
    <s v="20.11.2019"/>
    <m/>
    <m/>
    <m/>
    <s v="Non livré"/>
    <s v="A"/>
    <s v="UKA"/>
    <n v="10"/>
    <m/>
    <m/>
    <s v="15.11.2019"/>
    <s v="LSIERRA"/>
    <m/>
    <n v="0"/>
    <s v="PF"/>
    <s v="20/11/2019"/>
    <s v="oui"/>
    <s v="stock"/>
    <n v="27500"/>
    <s v="oui"/>
    <x v="28"/>
    <s v="2019-47"/>
    <s v="retard"/>
    <x v="0"/>
    <s v="UkadPF003"/>
    <m/>
  </r>
  <r>
    <n v="12000057"/>
    <s v="ZCU"/>
    <x v="33"/>
    <s v="PO62"/>
    <n v="160"/>
    <n v="2"/>
    <s v="PF05B000302"/>
    <s v="Rond Ø203B ARCONIC - Longueur Courante"/>
    <n v="5500"/>
    <s v="KG"/>
    <n v="31"/>
    <s v="    170.500,00"/>
    <s v="USD"/>
    <s v="20.11.2019"/>
    <s v="20.11.2019"/>
    <m/>
    <m/>
    <m/>
    <s v="Non livré"/>
    <s v="A"/>
    <s v="UKA"/>
    <n v="10"/>
    <m/>
    <m/>
    <s v="15.11.2019"/>
    <s v="LSIERRA"/>
    <m/>
    <n v="0"/>
    <s v="PF"/>
    <s v="20/11/2019"/>
    <s v="oui"/>
    <s v="stock"/>
    <n v="5500"/>
    <s v="oui"/>
    <x v="28"/>
    <s v="2019-47"/>
    <s v="retard"/>
    <x v="0"/>
    <s v="UkadPF001"/>
    <m/>
  </r>
  <r>
    <n v="12000057"/>
    <s v="ZCU"/>
    <x v="33"/>
    <s v="PO62"/>
    <n v="170"/>
    <n v="2"/>
    <s v="PF05S000104"/>
    <s v="Rond Ø210 METTIS Longueur Courante"/>
    <n v="22000"/>
    <s v="KG"/>
    <n v="31"/>
    <s v="    682.000,00"/>
    <s v="USD"/>
    <s v="20.11.2019"/>
    <s v="20.11.2019"/>
    <m/>
    <m/>
    <m/>
    <s v="Non livré"/>
    <s v="A"/>
    <s v="UKA"/>
    <n v="10"/>
    <m/>
    <m/>
    <s v="15.11.2019"/>
    <s v="LSIERRA"/>
    <m/>
    <n v="0"/>
    <s v="PF"/>
    <s v="20/11/2019"/>
    <s v="oui"/>
    <s v="stock"/>
    <n v="22000"/>
    <s v="oui"/>
    <x v="28"/>
    <s v="2019-47"/>
    <s v="retard"/>
    <x v="0"/>
    <s v="UkadPF001"/>
    <m/>
  </r>
  <r>
    <n v="12000057"/>
    <s v="ZCU"/>
    <x v="33"/>
    <s v="PO62"/>
    <n v="180"/>
    <n v="2"/>
    <s v="PF05S000004"/>
    <s v="Rond Ø220 pour Pamiers"/>
    <n v="11000"/>
    <s v="KG"/>
    <n v="31"/>
    <s v="    341.000,00"/>
    <s v="USD"/>
    <s v="20.11.2019"/>
    <s v="20.11.2019"/>
    <m/>
    <m/>
    <m/>
    <s v="Partiellement livré"/>
    <s v="A"/>
    <s v="UKA"/>
    <n v="10"/>
    <m/>
    <m/>
    <s v="15.11.2019"/>
    <s v="LSIERRA"/>
    <s v="26.11.2019"/>
    <s v="    1.312"/>
    <s v="PF"/>
    <s v="20/11/2019"/>
    <s v="oui"/>
    <s v="stock"/>
    <n v="11000"/>
    <s v="oui"/>
    <x v="28"/>
    <s v="2019-47"/>
    <s v="retard"/>
    <x v="0"/>
    <s v="UkadPF003"/>
    <m/>
  </r>
  <r>
    <n v="12000057"/>
    <s v="ZCU"/>
    <x v="33"/>
    <s v="PO62"/>
    <n v="190"/>
    <n v="2"/>
    <s v="PF05S000061"/>
    <s v="Rond Ø228 Bohler"/>
    <n v="16500"/>
    <s v="KG"/>
    <n v="31"/>
    <s v="    511.500,00"/>
    <s v="USD"/>
    <s v="20.11.2019"/>
    <s v="20.11.2019"/>
    <m/>
    <m/>
    <m/>
    <s v="Non livré"/>
    <s v="A"/>
    <s v="UKA"/>
    <n v="10"/>
    <m/>
    <m/>
    <s v="15.11.2019"/>
    <s v="LSIERRA"/>
    <m/>
    <n v="0"/>
    <s v="PF"/>
    <s v="20/11/2019"/>
    <s v="oui"/>
    <s v="stock"/>
    <n v="16500"/>
    <s v="oui"/>
    <x v="28"/>
    <s v="2019-47"/>
    <s v="retard"/>
    <x v="0"/>
    <s v="UkadPF004"/>
    <m/>
  </r>
  <r>
    <n v="12000057"/>
    <s v="ZCU"/>
    <x v="33"/>
    <s v="PO62"/>
    <n v="200"/>
    <n v="2"/>
    <s v="PF05S000003"/>
    <s v="Rond Ø240 PAMIERS - Lg Crte"/>
    <n v="44000"/>
    <s v="KG"/>
    <n v="30.5"/>
    <s v="  1.342.000,00"/>
    <s v="USD"/>
    <s v="20.11.2019"/>
    <s v="20.11.2019"/>
    <m/>
    <m/>
    <m/>
    <s v="Partiellement livré"/>
    <s v="A"/>
    <s v="UKA"/>
    <n v="10"/>
    <m/>
    <m/>
    <s v="15.11.2019"/>
    <s v="LSIERRA"/>
    <s v="28.11.2019"/>
    <s v="    5.500"/>
    <s v="PF"/>
    <s v="20/11/2019"/>
    <s v="oui"/>
    <s v="stock"/>
    <n v="44000"/>
    <s v="oui"/>
    <x v="28"/>
    <s v="2019-47"/>
    <s v="retard"/>
    <x v="0"/>
    <s v="UkadPF004"/>
    <m/>
  </r>
  <r>
    <n v="12000057"/>
    <s v="ZCU"/>
    <x v="33"/>
    <s v="PO62"/>
    <n v="210"/>
    <n v="2"/>
    <s v="PF05S000083"/>
    <s v="Rond Ø250 ARCONIC - Lg Crte"/>
    <n v="16500"/>
    <s v="KG"/>
    <n v="30.5"/>
    <s v="    503.250,00"/>
    <s v="USD"/>
    <s v="20.11.2019"/>
    <s v="20.11.2019"/>
    <m/>
    <m/>
    <m/>
    <s v="Non livré"/>
    <s v="A"/>
    <s v="UKA"/>
    <n v="10"/>
    <m/>
    <m/>
    <s v="15.11.2019"/>
    <s v="LSIERRA"/>
    <m/>
    <n v="0"/>
    <s v="PF"/>
    <s v="20/11/2019"/>
    <s v="oui"/>
    <s v="stock"/>
    <n v="16500"/>
    <s v="oui"/>
    <x v="28"/>
    <s v="2019-47"/>
    <s v="retard"/>
    <x v="0"/>
    <s v="UkadPF004"/>
    <m/>
  </r>
  <r>
    <n v="12000057"/>
    <s v="ZCU"/>
    <x v="33"/>
    <s v="PO62"/>
    <n v="220"/>
    <n v="2"/>
    <s v="PF05B000014"/>
    <s v="Rond Ø250 OTTOFUCHS BETA - Lg Crte"/>
    <n v="27500"/>
    <s v="KG"/>
    <n v="30.5"/>
    <s v="    838.750,00"/>
    <s v="USD"/>
    <s v="20.11.2019"/>
    <s v="20.11.2019"/>
    <m/>
    <m/>
    <m/>
    <s v="Non livré"/>
    <s v="A"/>
    <s v="UKA"/>
    <n v="10"/>
    <m/>
    <m/>
    <s v="15.11.2019"/>
    <s v="LSIERRA"/>
    <m/>
    <n v="0"/>
    <s v="PF"/>
    <s v="20/11/2019"/>
    <s v="oui"/>
    <s v="stock"/>
    <n v="27500"/>
    <s v="oui"/>
    <x v="28"/>
    <s v="2019-47"/>
    <s v="retard"/>
    <x v="0"/>
    <s v="UkadPF004"/>
    <m/>
  </r>
  <r>
    <n v="12000057"/>
    <s v="ZCU"/>
    <x v="33"/>
    <s v="PO62"/>
    <n v="230"/>
    <n v="2"/>
    <s v="PF05S000071"/>
    <s v="Rond Ø250 pour FdB"/>
    <n v="11000"/>
    <s v="KG"/>
    <n v="30.5"/>
    <s v="    335.500,00"/>
    <s v="USD"/>
    <s v="20.11.2019"/>
    <s v="20.11.2019"/>
    <m/>
    <m/>
    <m/>
    <s v="Non livré"/>
    <s v="A"/>
    <s v="UKA"/>
    <n v="10"/>
    <m/>
    <m/>
    <s v="15.11.2019"/>
    <s v="LSIERRA"/>
    <m/>
    <n v="0"/>
    <s v="PF"/>
    <s v="20/11/2019"/>
    <s v="oui"/>
    <s v="stock"/>
    <n v="11000"/>
    <s v="oui"/>
    <x v="28"/>
    <s v="2019-47"/>
    <s v="retard"/>
    <x v="0"/>
    <s v="UkadPF004"/>
    <m/>
  </r>
  <r>
    <n v="12000057"/>
    <s v="ZCU"/>
    <x v="33"/>
    <s v="PO62"/>
    <n v="240"/>
    <n v="2"/>
    <s v="PF05S000053"/>
    <s v="Rond Ø250 Otto Fuchs - Lg Crte"/>
    <n v="33000"/>
    <s v="KG"/>
    <n v="30.5"/>
    <s v="  1.006.500,00"/>
    <s v="USD"/>
    <s v="20.11.2019"/>
    <s v="20.11.2019"/>
    <m/>
    <m/>
    <m/>
    <s v="Non livré"/>
    <s v="A"/>
    <s v="UKA"/>
    <n v="10"/>
    <m/>
    <m/>
    <s v="15.11.2019"/>
    <s v="LSIERRA"/>
    <m/>
    <n v="0"/>
    <s v="PF"/>
    <s v="20/11/2019"/>
    <s v="oui"/>
    <s v="stock"/>
    <n v="33000"/>
    <s v="oui"/>
    <x v="28"/>
    <s v="2019-47"/>
    <s v="retard"/>
    <x v="0"/>
    <s v="UkadPF004"/>
    <m/>
  </r>
  <r>
    <n v="12000057"/>
    <s v="ZCU"/>
    <x v="33"/>
    <s v="PO62"/>
    <n v="260"/>
    <n v="2"/>
    <s v="PF05S000001"/>
    <s v="Rond Ø330 pour Pamiers"/>
    <n v="55000"/>
    <s v="KG"/>
    <n v="30.5"/>
    <s v="  1.677.500,00"/>
    <s v="USD"/>
    <s v="20.11.2019"/>
    <s v="20.11.2019"/>
    <m/>
    <m/>
    <m/>
    <s v="Partiellement livré"/>
    <s v="A"/>
    <s v="UKA"/>
    <n v="10"/>
    <m/>
    <m/>
    <s v="15.11.2019"/>
    <s v="LSIERRA"/>
    <s v="19.11.2019"/>
    <s v="    1.770"/>
    <s v="PF"/>
    <s v="20/11/2019"/>
    <s v="oui"/>
    <s v="stock"/>
    <n v="55000"/>
    <s v="oui"/>
    <x v="28"/>
    <s v="2019-47"/>
    <s v="retard"/>
    <x v="0"/>
    <s v="UkadPF005"/>
    <m/>
  </r>
  <r>
    <n v="12000057"/>
    <s v="ZCU"/>
    <x v="33"/>
    <s v="PO62"/>
    <n v="270"/>
    <n v="2"/>
    <s v="PF05F000012"/>
    <s v="RCS 9&quot; DYNAMET Laminé-Grenaillé"/>
    <n v="104500"/>
    <s v="KG"/>
    <n v="25.5"/>
    <s v="  2.664.750,00"/>
    <s v="USD"/>
    <s v="20.11.2019"/>
    <s v="20.11.2019"/>
    <m/>
    <m/>
    <m/>
    <s v="Partiellement livré"/>
    <s v="A"/>
    <s v="UKA"/>
    <n v="10"/>
    <m/>
    <m/>
    <s v="15.11.2019"/>
    <s v="LSIERRA"/>
    <s v="29.11.2019"/>
    <s v="    6.328"/>
    <s v="PF"/>
    <s v="20/11/2019"/>
    <s v="oui"/>
    <s v="stock"/>
    <n v="104500"/>
    <s v="oui"/>
    <x v="28"/>
    <s v="2019-47"/>
    <s v="retard"/>
    <x v="1"/>
    <s v="UkadPF008"/>
    <m/>
  </r>
  <r>
    <n v="12000059"/>
    <s v="ZCU"/>
    <x v="33"/>
    <s v="PO63"/>
    <n v="10"/>
    <n v="2"/>
    <s v="PF05S000103"/>
    <s v="Rond Ø125  METTIS"/>
    <n v="11000"/>
    <s v="KG"/>
    <n v="35"/>
    <s v="    385.000,00"/>
    <s v="USD"/>
    <s v="12.12.2019"/>
    <s v="12.12.2019"/>
    <m/>
    <m/>
    <m/>
    <s v="Non livré"/>
    <s v="A"/>
    <s v="UKA"/>
    <n v="10"/>
    <m/>
    <m/>
    <s v="10.12.2019"/>
    <s v="LSIERRA"/>
    <m/>
    <n v="0"/>
    <s v="PF"/>
    <s v="12/12/2019"/>
    <s v="oui"/>
    <s v="stock"/>
    <n v="11000"/>
    <s v="oui"/>
    <x v="27"/>
    <s v="2019-50"/>
    <s v="retard"/>
    <x v="0"/>
    <s v="UkadPF001"/>
    <m/>
  </r>
  <r>
    <n v="12000059"/>
    <s v="ZCU"/>
    <x v="33"/>
    <s v="PO63"/>
    <n v="20"/>
    <n v="2"/>
    <s v="PF05S000009"/>
    <s v="Rond Ø125 pour Pamiers"/>
    <n v="5500"/>
    <s v="KG"/>
    <n v="35"/>
    <s v="    192.500,00"/>
    <s v="USD"/>
    <s v="12.12.2019"/>
    <s v="12.12.2019"/>
    <m/>
    <m/>
    <m/>
    <s v="Non livré"/>
    <s v="A"/>
    <s v="UKA"/>
    <n v="10"/>
    <m/>
    <m/>
    <s v="10.12.2019"/>
    <s v="LSIERRA"/>
    <m/>
    <n v="0"/>
    <s v="PF"/>
    <s v="12/12/2019"/>
    <s v="oui"/>
    <s v="stock"/>
    <n v="5500"/>
    <s v="oui"/>
    <x v="27"/>
    <s v="2019-50"/>
    <s v="retard"/>
    <x v="0"/>
    <s v="UkadPF001"/>
    <m/>
  </r>
  <r>
    <n v="12000059"/>
    <s v="ZCU"/>
    <x v="33"/>
    <s v="PO63"/>
    <n v="30"/>
    <n v="2"/>
    <s v="PF05S000065"/>
    <s v="Rond Ø127 Bohler"/>
    <n v="5500"/>
    <s v="KG"/>
    <n v="35"/>
    <s v="    192.500,00"/>
    <s v="USD"/>
    <s v="12.12.2019"/>
    <s v="12.12.2019"/>
    <m/>
    <m/>
    <m/>
    <s v="Partiellement livré"/>
    <s v="A"/>
    <s v="UKA"/>
    <n v="10"/>
    <m/>
    <m/>
    <s v="10.12.2019"/>
    <s v="LSIERRA"/>
    <s v="11.12.2019"/>
    <n v="370"/>
    <s v="PF"/>
    <s v="12/12/2019"/>
    <s v="oui"/>
    <s v="stock"/>
    <n v="5500"/>
    <s v="oui"/>
    <x v="27"/>
    <s v="2019-50"/>
    <s v="retard"/>
    <x v="0"/>
    <s v="UkadPF001"/>
    <m/>
  </r>
  <r>
    <n v="12000059"/>
    <s v="ZCU"/>
    <x v="33"/>
    <s v="PO63"/>
    <n v="40"/>
    <n v="2"/>
    <s v="PF05S000073"/>
    <s v="Rond Ø130 pour FdB"/>
    <n v="5500"/>
    <s v="KG"/>
    <n v="34.5"/>
    <s v="    189.750,00"/>
    <s v="USD"/>
    <s v="12.12.2019"/>
    <s v="12.12.2019"/>
    <m/>
    <m/>
    <m/>
    <s v="Non livré"/>
    <s v="A"/>
    <s v="UKA"/>
    <n v="10"/>
    <m/>
    <m/>
    <s v="10.12.2019"/>
    <s v="LSIERRA"/>
    <m/>
    <n v="0"/>
    <s v="PF"/>
    <s v="12/12/2019"/>
    <s v="oui"/>
    <s v="stock"/>
    <n v="5500"/>
    <s v="oui"/>
    <x v="27"/>
    <s v="2019-50"/>
    <s v="retard"/>
    <x v="0"/>
    <s v="UkadPF001"/>
    <m/>
  </r>
  <r>
    <n v="12000059"/>
    <s v="ZCU"/>
    <x v="33"/>
    <s v="PO63"/>
    <n v="50"/>
    <n v="2"/>
    <s v="PF05B000040"/>
    <s v="Rond Ø133 Béta OTTO FUCHS - Lg Crte"/>
    <n v="5500"/>
    <s v="KG"/>
    <n v="34.5"/>
    <s v="    189.750,00"/>
    <s v="USD"/>
    <s v="12.12.2019"/>
    <s v="12.12.2019"/>
    <m/>
    <m/>
    <m/>
    <s v="Non livré"/>
    <s v="A"/>
    <s v="UKA"/>
    <n v="10"/>
    <m/>
    <m/>
    <s v="10.12.2019"/>
    <s v="LSIERRA"/>
    <m/>
    <n v="0"/>
    <s v="PF"/>
    <s v="12/12/2019"/>
    <s v="oui"/>
    <s v="stock"/>
    <n v="5500"/>
    <s v="oui"/>
    <x v="27"/>
    <s v="2019-50"/>
    <s v="retard"/>
    <x v="1"/>
    <s v="UKADPF014"/>
    <m/>
  </r>
  <r>
    <n v="12000059"/>
    <s v="ZCU"/>
    <x v="33"/>
    <s v="PO63"/>
    <n v="60"/>
    <n v="2"/>
    <s v="PF05S000070"/>
    <s v="Rond Ø140 pour FdB"/>
    <n v="5500"/>
    <s v="KG"/>
    <n v="34.5"/>
    <s v="    189.750,00"/>
    <s v="USD"/>
    <s v="12.12.2019"/>
    <s v="12.12.2019"/>
    <m/>
    <m/>
    <m/>
    <s v="Partiellement livré"/>
    <s v="A"/>
    <s v="UKA"/>
    <n v="10"/>
    <m/>
    <m/>
    <s v="10.12.2019"/>
    <s v="LSIERRA"/>
    <s v="26.12.2019"/>
    <s v="    5.054"/>
    <s v="PF"/>
    <s v="12/12/2019"/>
    <s v="oui"/>
    <s v="stock"/>
    <n v="5500"/>
    <s v="oui"/>
    <x v="27"/>
    <s v="2019-50"/>
    <s v="retard"/>
    <x v="0"/>
    <s v="UkadPF001"/>
    <m/>
  </r>
  <r>
    <n v="12000059"/>
    <s v="ZCU"/>
    <x v="33"/>
    <s v="PO63"/>
    <n v="70"/>
    <n v="2"/>
    <s v="PF05B000041"/>
    <s v="Rond Ø150 Otto Fuchs Beta - Lg Crte"/>
    <n v="5500"/>
    <s v="KG"/>
    <n v="32"/>
    <s v="    176.000,00"/>
    <s v="USD"/>
    <s v="12.12.2019"/>
    <s v="12.12.2019"/>
    <m/>
    <m/>
    <m/>
    <s v="Non livré"/>
    <s v="A"/>
    <s v="UKA"/>
    <n v="10"/>
    <m/>
    <m/>
    <s v="10.12.2019"/>
    <s v="LSIERRA"/>
    <m/>
    <n v="0"/>
    <s v="PF"/>
    <s v="12/12/2019"/>
    <s v="oui"/>
    <s v="stock"/>
    <n v="5500"/>
    <s v="oui"/>
    <x v="27"/>
    <s v="2019-50"/>
    <s v="retard"/>
    <x v="1"/>
    <s v="UkadPF001"/>
    <m/>
  </r>
  <r>
    <n v="12000059"/>
    <s v="ZCU"/>
    <x v="33"/>
    <s v="PO63"/>
    <n v="80"/>
    <n v="2"/>
    <s v="PF05S000068"/>
    <s v="Rond Ø152 BOHLER"/>
    <n v="16500"/>
    <s v="KG"/>
    <n v="32"/>
    <s v="    528.000,00"/>
    <s v="USD"/>
    <s v="12.12.2019"/>
    <s v="12.12.2019"/>
    <m/>
    <m/>
    <m/>
    <s v="Partiellement livré"/>
    <s v="A"/>
    <s v="UKA"/>
    <n v="10"/>
    <m/>
    <m/>
    <s v="10.12.2019"/>
    <s v="LSIERRA"/>
    <s v="26.12.2019"/>
    <s v="    3.254"/>
    <s v="PF"/>
    <s v="12/12/2019"/>
    <s v="oui"/>
    <s v="stock"/>
    <n v="16500"/>
    <s v="oui"/>
    <x v="27"/>
    <s v="2019-50"/>
    <s v="retard"/>
    <x v="0"/>
    <s v="UkadPF001"/>
    <m/>
  </r>
  <r>
    <n v="12000059"/>
    <s v="ZCU"/>
    <x v="33"/>
    <s v="PO63"/>
    <n v="90"/>
    <n v="2"/>
    <s v="PF05S000105"/>
    <s v="Rond Ø165 METTIS - Lg Crte"/>
    <n v="5500"/>
    <s v="KG"/>
    <n v="32"/>
    <s v="    176.000,00"/>
    <s v="USD"/>
    <s v="12.12.2019"/>
    <s v="12.12.2019"/>
    <m/>
    <m/>
    <m/>
    <s v="Non livré"/>
    <s v="A"/>
    <s v="UKA"/>
    <n v="10"/>
    <m/>
    <m/>
    <s v="10.12.2019"/>
    <s v="LSIERRA"/>
    <m/>
    <n v="0"/>
    <s v="PF"/>
    <s v="12/12/2019"/>
    <s v="oui"/>
    <s v="stock"/>
    <n v="5500"/>
    <s v="oui"/>
    <x v="27"/>
    <s v="2019-50"/>
    <s v="retard"/>
    <x v="0"/>
    <s v="UkadPF001"/>
    <m/>
  </r>
  <r>
    <n v="12000059"/>
    <s v="ZCU"/>
    <x v="33"/>
    <s v="PO63"/>
    <n v="100"/>
    <n v="2"/>
    <s v="PF05S000067"/>
    <s v="Rond Ø170 Bohler - SMX"/>
    <n v="5500"/>
    <s v="KG"/>
    <n v="32"/>
    <s v="    176.000,00"/>
    <s v="USD"/>
    <s v="12.12.2019"/>
    <s v="12.12.2019"/>
    <m/>
    <m/>
    <m/>
    <s v="Non livré"/>
    <s v="A"/>
    <s v="UKA"/>
    <n v="10"/>
    <m/>
    <m/>
    <s v="10.12.2019"/>
    <s v="LSIERRA"/>
    <m/>
    <n v="0"/>
    <s v="PF"/>
    <s v="12/12/2019"/>
    <s v="oui"/>
    <s v="stock"/>
    <n v="5500"/>
    <s v="oui"/>
    <x v="27"/>
    <s v="2019-50"/>
    <s v="retard"/>
    <x v="0"/>
    <s v="UkadPF001"/>
    <m/>
  </r>
  <r>
    <n v="12000059"/>
    <s v="ZCU"/>
    <x v="33"/>
    <s v="PO63"/>
    <n v="110"/>
    <n v="2"/>
    <s v="PF05S000006"/>
    <s v="Rond Ø180 pour Pamiers"/>
    <n v="16500"/>
    <s v="KG"/>
    <n v="32"/>
    <s v="    528.000,00"/>
    <s v="USD"/>
    <s v="12.12.2019"/>
    <s v="12.12.2019"/>
    <m/>
    <m/>
    <m/>
    <s v="Non livré"/>
    <s v="A"/>
    <s v="UKA"/>
    <n v="10"/>
    <m/>
    <m/>
    <s v="10.12.2019"/>
    <s v="LSIERRA"/>
    <m/>
    <n v="0"/>
    <s v="PF"/>
    <s v="12/12/2019"/>
    <s v="oui"/>
    <s v="stock"/>
    <n v="16500"/>
    <s v="oui"/>
    <x v="27"/>
    <s v="2019-50"/>
    <s v="retard"/>
    <x v="0"/>
    <s v="UkadPF003"/>
    <m/>
  </r>
  <r>
    <n v="12000059"/>
    <s v="ZCU"/>
    <x v="33"/>
    <s v="PO63"/>
    <n v="120"/>
    <n v="2"/>
    <s v="PF05B000200"/>
    <s v="Rond Ø200 Béta FdB"/>
    <n v="16500"/>
    <s v="KG"/>
    <n v="31"/>
    <s v="    511.500,00"/>
    <s v="USD"/>
    <s v="12.12.2019"/>
    <s v="12.12.2019"/>
    <m/>
    <m/>
    <m/>
    <s v="Non livré"/>
    <s v="A"/>
    <s v="UKA"/>
    <n v="10"/>
    <m/>
    <m/>
    <s v="10.12.2019"/>
    <s v="LSIERRA"/>
    <m/>
    <n v="0"/>
    <s v="PF"/>
    <s v="12/12/2019"/>
    <s v="oui"/>
    <s v="stock"/>
    <n v="16500"/>
    <s v="oui"/>
    <x v="27"/>
    <s v="2019-50"/>
    <s v="retard"/>
    <x v="0"/>
    <s v="UkadPF003"/>
    <m/>
  </r>
  <r>
    <n v="12000059"/>
    <s v="ZCU"/>
    <x v="33"/>
    <s v="PO63"/>
    <n v="130"/>
    <n v="2"/>
    <s v="PF05S000050"/>
    <s v="Rond Ø200 Otto Fuchs - Lg Crte"/>
    <n v="11000"/>
    <s v="KG"/>
    <n v="31"/>
    <s v="    341.000,00"/>
    <s v="USD"/>
    <s v="12.12.2019"/>
    <s v="12.12.2019"/>
    <m/>
    <m/>
    <m/>
    <s v="Non livré"/>
    <s v="A"/>
    <s v="UKA"/>
    <n v="10"/>
    <m/>
    <m/>
    <s v="10.12.2019"/>
    <s v="LSIERRA"/>
    <m/>
    <n v="0"/>
    <s v="PF"/>
    <s v="12/12/2019"/>
    <s v="oui"/>
    <s v="stock"/>
    <n v="11000"/>
    <s v="oui"/>
    <x v="27"/>
    <s v="2019-50"/>
    <s v="retard"/>
    <x v="0"/>
    <s v="UkadPF003"/>
    <m/>
  </r>
  <r>
    <n v="12000059"/>
    <s v="ZCU"/>
    <x v="33"/>
    <s v="PO63"/>
    <n v="140"/>
    <n v="2"/>
    <s v="PF05S000005"/>
    <s v="Rond Ø200 PAMIERS"/>
    <n v="27500"/>
    <s v="KG"/>
    <n v="31"/>
    <s v="    852.500,00"/>
    <s v="USD"/>
    <s v="12.12.2019"/>
    <s v="12.12.2019"/>
    <m/>
    <m/>
    <m/>
    <s v="Partiellement livré"/>
    <s v="A"/>
    <s v="UKA"/>
    <n v="10"/>
    <m/>
    <m/>
    <s v="10.12.2019"/>
    <s v="LSIERRA"/>
    <s v="31.12.2019"/>
    <s v="    5.240"/>
    <s v="PF"/>
    <s v="12/12/2019"/>
    <s v="oui"/>
    <s v="stock"/>
    <n v="27500"/>
    <s v="oui"/>
    <x v="27"/>
    <s v="2019-50"/>
    <s v="retard"/>
    <x v="0"/>
    <s v="UkadPF003"/>
    <m/>
  </r>
  <r>
    <n v="12000059"/>
    <s v="ZCU"/>
    <x v="33"/>
    <s v="PO63"/>
    <n v="150"/>
    <n v="2"/>
    <s v="PF05S000104"/>
    <s v="Rond Ø210 METTIS Longueur Courante"/>
    <n v="27500"/>
    <s v="KG"/>
    <n v="31"/>
    <s v="    852.500,00"/>
    <s v="USD"/>
    <s v="12.12.2019"/>
    <s v="12.12.2019"/>
    <m/>
    <m/>
    <m/>
    <s v="Non livré"/>
    <s v="A"/>
    <s v="UKA"/>
    <n v="10"/>
    <m/>
    <m/>
    <s v="10.12.2019"/>
    <s v="LSIERRA"/>
    <m/>
    <n v="0"/>
    <s v="PF"/>
    <s v="12/12/2019"/>
    <s v="oui"/>
    <s v="stock"/>
    <n v="27500"/>
    <s v="oui"/>
    <x v="27"/>
    <s v="2019-50"/>
    <s v="retard"/>
    <x v="0"/>
    <s v="UkadPF001"/>
    <m/>
  </r>
  <r>
    <n v="12000059"/>
    <s v="ZCU"/>
    <x v="33"/>
    <s v="PO63"/>
    <n v="160"/>
    <n v="2"/>
    <s v="PF05S000004"/>
    <s v="Rond Ø220 pour Pamiers"/>
    <n v="11000"/>
    <s v="KG"/>
    <n v="31"/>
    <s v="    341.000,00"/>
    <s v="USD"/>
    <s v="12.12.2019"/>
    <s v="12.12.2019"/>
    <m/>
    <m/>
    <m/>
    <s v="Partiellement livré"/>
    <s v="A"/>
    <s v="UKA"/>
    <n v="10"/>
    <m/>
    <m/>
    <s v="10.12.2019"/>
    <s v="LSIERRA"/>
    <s v="20.12.2019"/>
    <s v="    5.334"/>
    <s v="PF"/>
    <s v="12/12/2019"/>
    <s v="oui"/>
    <s v="stock"/>
    <n v="11000"/>
    <s v="oui"/>
    <x v="27"/>
    <s v="2019-50"/>
    <s v="retard"/>
    <x v="0"/>
    <s v="UkadPF003"/>
    <m/>
  </r>
  <r>
    <n v="12000059"/>
    <s v="ZCU"/>
    <x v="33"/>
    <s v="PO63"/>
    <n v="170"/>
    <n v="2"/>
    <s v="PF05S000061"/>
    <s v="Rond Ø228 Bohler"/>
    <n v="16500"/>
    <s v="KG"/>
    <n v="31"/>
    <s v="    511.500,00"/>
    <s v="USD"/>
    <s v="12.12.2019"/>
    <s v="12.12.2019"/>
    <m/>
    <m/>
    <m/>
    <s v="Non livré"/>
    <s v="A"/>
    <s v="UKA"/>
    <n v="10"/>
    <m/>
    <m/>
    <s v="10.12.2019"/>
    <s v="LSIERRA"/>
    <m/>
    <n v="0"/>
    <s v="PF"/>
    <s v="12/12/2019"/>
    <s v="oui"/>
    <s v="stock"/>
    <n v="16500"/>
    <s v="oui"/>
    <x v="27"/>
    <s v="2019-50"/>
    <s v="retard"/>
    <x v="0"/>
    <s v="UkadPF004"/>
    <m/>
  </r>
  <r>
    <n v="12000059"/>
    <s v="ZCU"/>
    <x v="33"/>
    <s v="PO63"/>
    <n v="180"/>
    <n v="2"/>
    <s v="PF05S000003"/>
    <s v="Rond Ø240 PAMIERS - Lg Crte"/>
    <n v="27500"/>
    <s v="KG"/>
    <n v="30.5"/>
    <s v="    838.750,00"/>
    <s v="USD"/>
    <s v="12.12.2019"/>
    <s v="12.12.2019"/>
    <m/>
    <m/>
    <m/>
    <s v="Partiellement livré"/>
    <s v="A"/>
    <s v="UKA"/>
    <n v="10"/>
    <m/>
    <m/>
    <s v="10.12.2019"/>
    <s v="LSIERRA"/>
    <s v="20.12.2019"/>
    <s v="    2.294"/>
    <s v="PF"/>
    <s v="12/12/2019"/>
    <s v="oui"/>
    <s v="stock"/>
    <n v="27500"/>
    <s v="oui"/>
    <x v="27"/>
    <s v="2019-50"/>
    <s v="retard"/>
    <x v="0"/>
    <s v="UkadPF004"/>
    <m/>
  </r>
  <r>
    <n v="12000059"/>
    <s v="ZCU"/>
    <x v="33"/>
    <s v="PO63"/>
    <n v="190"/>
    <n v="2"/>
    <s v="PF05S000083"/>
    <s v="Rond Ø250 ARCONIC - Lg Crte"/>
    <n v="11000"/>
    <s v="KG"/>
    <n v="30.5"/>
    <s v="    335.500,00"/>
    <s v="USD"/>
    <s v="12.12.2019"/>
    <s v="12.12.2019"/>
    <m/>
    <m/>
    <m/>
    <s v="Non livré"/>
    <s v="A"/>
    <s v="UKA"/>
    <n v="10"/>
    <m/>
    <m/>
    <s v="10.12.2019"/>
    <s v="LSIERRA"/>
    <m/>
    <n v="0"/>
    <s v="PF"/>
    <s v="12/12/2019"/>
    <s v="oui"/>
    <s v="stock"/>
    <n v="11000"/>
    <s v="oui"/>
    <x v="27"/>
    <s v="2019-50"/>
    <s v="retard"/>
    <x v="0"/>
    <s v="UkadPF004"/>
    <m/>
  </r>
  <r>
    <n v="12000059"/>
    <s v="ZCU"/>
    <x v="33"/>
    <s v="PO63"/>
    <n v="200"/>
    <n v="2"/>
    <s v="PF05B000014"/>
    <s v="Rond Ø250 OTTOFUCHS BETA - Lg Crte"/>
    <n v="16500"/>
    <s v="KG"/>
    <n v="30.5"/>
    <s v="    503.250,00"/>
    <s v="USD"/>
    <s v="12.12.2019"/>
    <s v="12.12.2019"/>
    <m/>
    <m/>
    <m/>
    <s v="Non livré"/>
    <s v="A"/>
    <s v="UKA"/>
    <n v="10"/>
    <m/>
    <m/>
    <s v="10.12.2019"/>
    <s v="LSIERRA"/>
    <m/>
    <n v="0"/>
    <s v="PF"/>
    <s v="12/12/2019"/>
    <s v="oui"/>
    <s v="stock"/>
    <n v="16500"/>
    <s v="oui"/>
    <x v="27"/>
    <s v="2019-50"/>
    <s v="retard"/>
    <x v="0"/>
    <s v="UkadPF004"/>
    <m/>
  </r>
  <r>
    <n v="12000059"/>
    <s v="ZCU"/>
    <x v="33"/>
    <s v="PO63"/>
    <n v="210"/>
    <n v="2"/>
    <s v="PF05S000071"/>
    <s v="Rond Ø250 pour FdB"/>
    <n v="5500"/>
    <s v="KG"/>
    <n v="30.5"/>
    <s v="    167.750,00"/>
    <s v="USD"/>
    <s v="12.12.2019"/>
    <s v="12.12.2019"/>
    <m/>
    <m/>
    <m/>
    <s v="Non livré"/>
    <s v="A"/>
    <s v="UKA"/>
    <n v="10"/>
    <m/>
    <m/>
    <s v="10.12.2019"/>
    <s v="LSIERRA"/>
    <m/>
    <n v="0"/>
    <s v="PF"/>
    <s v="12/12/2019"/>
    <s v="oui"/>
    <s v="stock"/>
    <n v="5500"/>
    <s v="oui"/>
    <x v="27"/>
    <s v="2019-50"/>
    <s v="retard"/>
    <x v="0"/>
    <s v="UkadPF004"/>
    <m/>
  </r>
  <r>
    <n v="12000059"/>
    <s v="ZCU"/>
    <x v="33"/>
    <s v="PO63"/>
    <n v="220"/>
    <n v="2"/>
    <s v="PF05S000053"/>
    <s v="Rond Ø250 Otto Fuchs - Lg Crte"/>
    <n v="5500"/>
    <s v="KG"/>
    <n v="30.5"/>
    <s v="    167.750,00"/>
    <s v="USD"/>
    <s v="12.12.2019"/>
    <s v="12.12.2019"/>
    <m/>
    <m/>
    <m/>
    <s v="Non livré"/>
    <s v="A"/>
    <s v="UKA"/>
    <n v="10"/>
    <m/>
    <m/>
    <s v="10.12.2019"/>
    <s v="LSIERRA"/>
    <m/>
    <n v="0"/>
    <s v="PF"/>
    <s v="12/12/2019"/>
    <s v="oui"/>
    <s v="stock"/>
    <n v="5500"/>
    <s v="oui"/>
    <x v="27"/>
    <s v="2019-50"/>
    <s v="retard"/>
    <x v="0"/>
    <s v="UkadPF004"/>
    <m/>
  </r>
  <r>
    <n v="12000059"/>
    <s v="ZCU"/>
    <x v="33"/>
    <s v="PO63"/>
    <n v="230"/>
    <n v="2"/>
    <s v="PF05S000002"/>
    <s v="Rond Ø280 pour Pamiers"/>
    <n v="38500"/>
    <s v="KG"/>
    <n v="30.5"/>
    <s v="  1.174.250,00"/>
    <s v="USD"/>
    <s v="12.12.2019"/>
    <s v="12.12.2019"/>
    <m/>
    <m/>
    <m/>
    <s v="Partiellement livré"/>
    <s v="A"/>
    <s v="UKA"/>
    <n v="10"/>
    <m/>
    <m/>
    <s v="10.12.2019"/>
    <s v="LSIERRA"/>
    <s v="30.12.2019"/>
    <s v="    8.376"/>
    <s v="PF"/>
    <s v="12/12/2019"/>
    <s v="oui"/>
    <s v="stock"/>
    <n v="38500"/>
    <s v="oui"/>
    <x v="27"/>
    <s v="2019-50"/>
    <s v="retard"/>
    <x v="0"/>
    <s v="UkadPF004"/>
    <m/>
  </r>
  <r>
    <n v="12000059"/>
    <s v="ZCU"/>
    <x v="33"/>
    <s v="PO63"/>
    <n v="240"/>
    <n v="2"/>
    <s v="PF05S000001"/>
    <s v="Rond Ø330 pour Pamiers"/>
    <n v="38500"/>
    <s v="KG"/>
    <n v="30.5"/>
    <s v="  1.174.250,00"/>
    <s v="USD"/>
    <s v="12.12.2019"/>
    <s v="12.12.2019"/>
    <m/>
    <m/>
    <m/>
    <s v="Partiellement livré"/>
    <s v="A"/>
    <s v="UKA"/>
    <n v="10"/>
    <m/>
    <m/>
    <s v="10.12.2019"/>
    <s v="LSIERRA"/>
    <s v="11.12.2019"/>
    <s v="    1.622"/>
    <s v="PF"/>
    <s v="12/12/2019"/>
    <s v="oui"/>
    <s v="stock"/>
    <n v="38500"/>
    <s v="oui"/>
    <x v="27"/>
    <s v="2019-50"/>
    <s v="retard"/>
    <x v="0"/>
    <s v="UkadPF005"/>
    <m/>
  </r>
  <r>
    <n v="12000059"/>
    <s v="ZCU"/>
    <x v="33"/>
    <s v="PO63"/>
    <n v="250"/>
    <n v="2"/>
    <s v="PF05F000012"/>
    <s v="RCS 9&quot; DYNAMET Laminé-Grenaillé"/>
    <n v="55000"/>
    <s v="KG"/>
    <n v="25.5"/>
    <s v="  1.402.500,00"/>
    <s v="USD"/>
    <s v="12.12.2019"/>
    <s v="12.12.2019"/>
    <m/>
    <m/>
    <m/>
    <s v="Partiellement livré"/>
    <s v="A"/>
    <s v="UKA"/>
    <n v="10"/>
    <m/>
    <m/>
    <s v="10.12.2019"/>
    <s v="LSIERRA"/>
    <s v="16.12.2019"/>
    <s v="    6.272"/>
    <s v="PF"/>
    <s v="12/12/2019"/>
    <s v="oui"/>
    <s v="stock"/>
    <n v="55000"/>
    <s v="oui"/>
    <x v="27"/>
    <s v="2019-50"/>
    <s v="retard"/>
    <x v="1"/>
    <s v="UkadPF008"/>
    <m/>
  </r>
  <r>
    <n v="60000138"/>
    <s v="G2"/>
    <x v="0"/>
    <s v="PA17515AVT250215"/>
    <n v="10"/>
    <m/>
    <s v="PF05S000022"/>
    <s v="Plat 650x305 pour Pamiers"/>
    <n v="1782"/>
    <s v="KG"/>
    <n v="33.5"/>
    <s v="-59.697,00"/>
    <s v="USD"/>
    <m/>
    <m/>
    <m/>
    <m/>
    <m/>
    <s v="En cours"/>
    <s v="A"/>
    <s v="UKA"/>
    <n v="10"/>
    <n v="10"/>
    <n v="1"/>
    <s v="24.11.2015"/>
    <s v="LKESLER"/>
    <m/>
    <n v="0"/>
    <s v="PF"/>
    <s v="00/01/1900"/>
    <s v="oui"/>
    <s v="client"/>
    <n v="1782"/>
    <e v="#VALUE!"/>
    <x v="44"/>
    <e v="#VALUE!"/>
    <e v="#VALUE!"/>
    <x v="0"/>
    <s v="UkadPF009"/>
    <m/>
  </r>
  <r>
    <n v="60000173"/>
    <s v="G2"/>
    <x v="34"/>
    <n v="16102790"/>
    <n v="10"/>
    <m/>
    <s v="PF05S000037"/>
    <s v="Rond Ø240 x 535 Kg"/>
    <n v="3222"/>
    <s v="KG"/>
    <n v="38.5"/>
    <s v="-124.047,00"/>
    <s v="USD"/>
    <m/>
    <m/>
    <m/>
    <m/>
    <m/>
    <s v="En cours"/>
    <s v="A"/>
    <s v="UKA"/>
    <n v="10"/>
    <n v="100"/>
    <n v="1"/>
    <s v="25.08.2016"/>
    <s v="XDELARBRE"/>
    <m/>
    <n v="0"/>
    <s v="PF"/>
    <s v="00/01/1900"/>
    <s v="oui"/>
    <s v="client"/>
    <n v="3222"/>
    <e v="#VALUE!"/>
    <x v="44"/>
    <e v="#VALUE!"/>
    <e v="#VALUE!"/>
    <x v="0"/>
    <s v="UkadPF004"/>
    <m/>
  </r>
  <r>
    <n v="60000174"/>
    <s v="G2"/>
    <x v="34"/>
    <n v="16102790"/>
    <n v="10"/>
    <m/>
    <s v="PF05S000037"/>
    <s v="Rond Ø240 x 535 Kg"/>
    <n v="3216"/>
    <s v="KG"/>
    <n v="38.5"/>
    <s v="-123.816,00"/>
    <s v="USD"/>
    <m/>
    <m/>
    <m/>
    <m/>
    <m/>
    <s v="En cours"/>
    <s v="A"/>
    <s v="UKA"/>
    <n v="10"/>
    <n v="100"/>
    <n v="1"/>
    <s v="25.08.2016"/>
    <s v="XDELARBRE"/>
    <m/>
    <n v="0"/>
    <s v="PF"/>
    <s v="00/01/1900"/>
    <s v="oui"/>
    <s v="client"/>
    <n v="3216"/>
    <e v="#VALUE!"/>
    <x v="44"/>
    <e v="#VALUE!"/>
    <e v="#VALUE!"/>
    <x v="0"/>
    <s v="UkadPF004"/>
    <m/>
  </r>
  <r>
    <n v="60000195"/>
    <s v="G2"/>
    <x v="0"/>
    <s v="AVOIR SUR FACT900031"/>
    <n v="20"/>
    <m/>
    <s v="PF05S000001"/>
    <s v="Rond Ø330 pour Pamiers"/>
    <n v="5870"/>
    <s v="KG"/>
    <n v="30.5"/>
    <s v="-179.035,00"/>
    <s v="USD"/>
    <m/>
    <m/>
    <m/>
    <m/>
    <m/>
    <s v="En cours"/>
    <s v="A"/>
    <s v="UKA"/>
    <n v="10"/>
    <n v="10"/>
    <n v="1"/>
    <s v="16.11.2016"/>
    <s v="LKESLER"/>
    <m/>
    <n v="0"/>
    <s v="PF"/>
    <s v="00/01/1900"/>
    <s v="oui"/>
    <s v="client"/>
    <n v="5870"/>
    <e v="#VALUE!"/>
    <x v="44"/>
    <e v="#VALUE!"/>
    <e v="#VALUE!"/>
    <x v="0"/>
    <s v="UkadPF005"/>
    <m/>
  </r>
  <r>
    <n v="60000228"/>
    <s v="G2"/>
    <x v="24"/>
    <s v="AVOIR FACT90003645"/>
    <n v="10"/>
    <m/>
    <s v="TOURNURES TA6V"/>
    <s v="TOURNURES TA6V"/>
    <n v="6620"/>
    <s v="KG"/>
    <n v="0.6"/>
    <s v="-3.972,00"/>
    <s v="EUR"/>
    <m/>
    <m/>
    <m/>
    <m/>
    <m/>
    <s v="En cours"/>
    <m/>
    <s v="UKA"/>
    <n v="100"/>
    <m/>
    <m/>
    <s v="03.05.2017"/>
    <s v="LKESLER"/>
    <m/>
    <n v="0"/>
    <s v="TO"/>
    <s v="00/01/1900"/>
    <s v="oui"/>
    <s v="client"/>
    <n v="6620"/>
    <e v="#VALUE!"/>
    <x v="44"/>
    <e v="#VALUE!"/>
    <e v="#VALUE!"/>
    <x v="1"/>
    <n v="0"/>
    <m/>
  </r>
  <r>
    <n v="60000315"/>
    <s v="G2"/>
    <x v="12"/>
    <n v="60000315"/>
    <n v="10"/>
    <m/>
    <s v="PF05S000406"/>
    <s v="Ø350mm  TRANSPART"/>
    <n v="1"/>
    <s v="PCE"/>
    <s v="   46.769,16"/>
    <s v="-46.769,16"/>
    <s v="EUR"/>
    <m/>
    <m/>
    <m/>
    <m/>
    <m/>
    <s v="En cours"/>
    <s v="A"/>
    <s v="UKA"/>
    <n v="10"/>
    <m/>
    <m/>
    <s v="10.04.2019"/>
    <s v="SBALLESTEROS"/>
    <m/>
    <n v="0"/>
    <s v="PF"/>
    <s v="00/01/1900"/>
    <s v="oui"/>
    <s v="client"/>
    <n v="1"/>
    <e v="#VALUE!"/>
    <x v="44"/>
    <e v="#VALUE!"/>
    <e v="#VALUE!"/>
    <x v="1"/>
    <s v="UkadPF004"/>
    <m/>
  </r>
  <r>
    <n v="70000033"/>
    <s v="L2"/>
    <x v="33"/>
    <s v="PO15"/>
    <n v="10"/>
    <m/>
    <s v="LI05S000001"/>
    <s v="Lingot TA6V Structure"/>
    <n v="202570"/>
    <s v="KG"/>
    <n v="20"/>
    <s v="  4.051.400,00"/>
    <s v="USD"/>
    <m/>
    <m/>
    <m/>
    <m/>
    <m/>
    <s v="En cours"/>
    <s v="A"/>
    <s v="UKA"/>
    <n v="10"/>
    <m/>
    <m/>
    <s v="15.11.2016"/>
    <s v="XDELARBRE"/>
    <m/>
    <n v="0"/>
    <s v="LI"/>
    <s v="00/01/1900"/>
    <s v="oui"/>
    <s v="stock"/>
    <n v="202570"/>
    <e v="#VALUE!"/>
    <x v="44"/>
    <e v="#VALUE!"/>
    <e v="#VALUE!"/>
    <x v="1"/>
    <n v="0"/>
    <m/>
  </r>
  <r>
    <n v="70000033"/>
    <s v="L2"/>
    <x v="33"/>
    <s v="PO15"/>
    <n v="20"/>
    <m/>
    <s v="LI05S000002"/>
    <s v="Lingot TA6V Structures Béta"/>
    <n v="72280"/>
    <s v="KG"/>
    <n v="20"/>
    <s v="  1.445.600,00"/>
    <s v="USD"/>
    <m/>
    <m/>
    <m/>
    <m/>
    <m/>
    <s v="En cours"/>
    <s v="A"/>
    <s v="UKA"/>
    <n v="10"/>
    <m/>
    <m/>
    <s v="15.11.2016"/>
    <s v="XDELARBRE"/>
    <m/>
    <n v="0"/>
    <s v="LI"/>
    <s v="00/01/1900"/>
    <s v="oui"/>
    <s v="stock"/>
    <n v="72280"/>
    <e v="#VALUE!"/>
    <x v="44"/>
    <e v="#VALUE!"/>
    <e v="#VALUE!"/>
    <x v="1"/>
    <n v="0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45"/>
    <m/>
    <m/>
    <x v="3"/>
    <m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45"/>
    <m/>
    <m/>
    <x v="3"/>
    <m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45"/>
    <m/>
    <m/>
    <x v="3"/>
    <m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45"/>
    <m/>
    <m/>
    <x v="3"/>
    <m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45"/>
    <m/>
    <m/>
    <x v="3"/>
    <m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45"/>
    <m/>
    <m/>
    <x v="3"/>
    <m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45"/>
    <m/>
    <m/>
    <x v="3"/>
    <m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45"/>
    <m/>
    <m/>
    <x v="3"/>
    <m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45"/>
    <m/>
    <m/>
    <x v="3"/>
    <m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45"/>
    <m/>
    <m/>
    <x v="3"/>
    <m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45"/>
    <m/>
    <m/>
    <x v="3"/>
    <m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45"/>
    <m/>
    <m/>
    <x v="3"/>
    <m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45"/>
    <m/>
    <m/>
    <x v="3"/>
    <m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45"/>
    <m/>
    <m/>
    <x v="3"/>
    <m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45"/>
    <m/>
    <m/>
    <x v="3"/>
    <m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45"/>
    <m/>
    <m/>
    <x v="3"/>
    <m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45"/>
    <m/>
    <m/>
    <x v="3"/>
    <m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45"/>
    <m/>
    <m/>
    <x v="3"/>
    <m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45"/>
    <m/>
    <m/>
    <x v="3"/>
    <m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45"/>
    <m/>
    <m/>
    <x v="3"/>
    <m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45"/>
    <m/>
    <m/>
    <x v="3"/>
    <m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45"/>
    <m/>
    <m/>
    <x v="3"/>
    <m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45"/>
    <m/>
    <m/>
    <x v="3"/>
    <m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45"/>
    <m/>
    <m/>
    <x v="3"/>
    <m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45"/>
    <m/>
    <m/>
    <x v="3"/>
    <m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45"/>
    <m/>
    <m/>
    <x v="3"/>
    <m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45"/>
    <m/>
    <m/>
    <x v="3"/>
    <m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45"/>
    <m/>
    <m/>
    <x v="3"/>
    <m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x v="45"/>
    <m/>
    <m/>
    <x v="3"/>
    <m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x v="45"/>
    <m/>
    <m/>
    <x v="3"/>
    <m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x v="45"/>
    <m/>
    <m/>
    <x v="3"/>
    <m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x v="45"/>
    <m/>
    <m/>
    <x v="3"/>
    <m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45"/>
    <m/>
    <m/>
    <x v="4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10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N22" firstHeaderRow="1" firstDataRow="2" firstDataCol="1"/>
  <pivotFields count="40">
    <pivotField showAll="0"/>
    <pivotField showAll="0"/>
    <pivotField axis="axisRow" showAll="0">
      <items count="37">
        <item x="34"/>
        <item x="3"/>
        <item x="0"/>
        <item x="6"/>
        <item x="19"/>
        <item x="1"/>
        <item x="27"/>
        <item x="15"/>
        <item x="30"/>
        <item x="17"/>
        <item x="7"/>
        <item x="21"/>
        <item x="18"/>
        <item x="22"/>
        <item x="24"/>
        <item x="23"/>
        <item x="13"/>
        <item x="32"/>
        <item x="29"/>
        <item x="10"/>
        <item x="9"/>
        <item x="31"/>
        <item x="25"/>
        <item x="4"/>
        <item x="8"/>
        <item x="2"/>
        <item x="20"/>
        <item x="14"/>
        <item x="5"/>
        <item x="11"/>
        <item x="16"/>
        <item x="12"/>
        <item x="26"/>
        <item x="28"/>
        <item x="33"/>
        <item x="35"/>
        <item t="default"/>
      </items>
    </pivotField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47">
        <item h="1" x="4"/>
        <item h="1" x="5"/>
        <item h="1" x="3"/>
        <item h="1" x="2"/>
        <item h="1" x="1"/>
        <item h="1" x="0"/>
        <item h="1" x="6"/>
        <item h="1" x="42"/>
        <item h="1" x="21"/>
        <item h="1" x="15"/>
        <item h="1" x="16"/>
        <item h="1" x="17"/>
        <item h="1" x="18"/>
        <item h="1" x="19"/>
        <item h="1" x="22"/>
        <item h="1" x="20"/>
        <item h="1" x="43"/>
        <item h="1" x="29"/>
        <item h="1" x="28"/>
        <item h="1" x="27"/>
        <item x="12"/>
        <item x="11"/>
        <item x="13"/>
        <item x="7"/>
        <item x="14"/>
        <item x="10"/>
        <item x="8"/>
        <item x="23"/>
        <item x="9"/>
        <item x="25"/>
        <item x="26"/>
        <item x="24"/>
        <item h="1" x="30"/>
        <item h="1" x="31"/>
        <item h="1" x="33"/>
        <item h="1" x="34"/>
        <item h="1" x="32"/>
        <item h="1" x="35"/>
        <item h="1" x="36"/>
        <item h="1" x="37"/>
        <item h="1" x="38"/>
        <item h="1" x="39"/>
        <item h="1" x="40"/>
        <item h="1" x="41"/>
        <item h="1" x="44"/>
        <item h="1" x="45"/>
        <item t="default"/>
      </items>
    </pivotField>
    <pivotField showAll="0"/>
    <pivotField showAll="0"/>
    <pivotField axis="axisRow" showAll="0">
      <items count="6">
        <item h="1" x="1"/>
        <item x="0"/>
        <item h="1" x="3"/>
        <item h="1" x="4"/>
        <item x="2"/>
        <item t="default"/>
      </items>
    </pivotField>
    <pivotField showAll="0"/>
    <pivotField showAll="0"/>
  </pivotFields>
  <rowFields count="2">
    <field x="2"/>
    <field x="37"/>
  </rowFields>
  <rowItems count="18">
    <i>
      <x v="2"/>
    </i>
    <i r="1">
      <x v="1"/>
    </i>
    <i r="1">
      <x v="4"/>
    </i>
    <i>
      <x v="7"/>
    </i>
    <i r="1">
      <x v="1"/>
    </i>
    <i>
      <x v="8"/>
    </i>
    <i r="1">
      <x v="1"/>
    </i>
    <i>
      <x v="10"/>
    </i>
    <i r="1">
      <x v="1"/>
    </i>
    <i>
      <x v="19"/>
    </i>
    <i r="1">
      <x v="1"/>
    </i>
    <i>
      <x v="24"/>
    </i>
    <i r="1">
      <x v="1"/>
    </i>
    <i>
      <x v="25"/>
    </i>
    <i r="1">
      <x v="1"/>
    </i>
    <i>
      <x v="27"/>
    </i>
    <i r="1">
      <x v="1"/>
    </i>
    <i t="grand">
      <x/>
    </i>
  </rowItems>
  <colFields count="1">
    <field x="34"/>
  </colFields>
  <colItems count="13"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/>
    </i>
  </colItems>
  <dataFields count="1">
    <dataField name="Somme de      Qté conf" fld="8" baseField="2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6"/>
  <sheetViews>
    <sheetView tabSelected="1" topLeftCell="H1" zoomScale="130" zoomScaleNormal="130" workbookViewId="0">
      <pane ySplit="1" topLeftCell="A2" activePane="bottomLeft" state="frozen"/>
      <selection pane="bottomLeft" activeCell="Q170" sqref="Q170"/>
    </sheetView>
  </sheetViews>
  <sheetFormatPr baseColWidth="10" defaultColWidth="10.85546875" defaultRowHeight="12.75" x14ac:dyDescent="0.2"/>
  <cols>
    <col min="1" max="1" width="7.7109375" style="25" customWidth="1"/>
    <col min="2" max="5" width="12.7109375" style="1" customWidth="1"/>
    <col min="6" max="6" width="16.42578125" style="1" bestFit="1" customWidth="1"/>
    <col min="7" max="7" width="42.28515625" style="1" bestFit="1" customWidth="1"/>
    <col min="8" max="8" width="14.28515625" style="1" customWidth="1"/>
    <col min="9" max="13" width="10.85546875" style="1"/>
    <col min="14" max="15" width="10.85546875" style="3"/>
    <col min="16" max="17" width="13" style="1" customWidth="1"/>
    <col min="18" max="19" width="7.5703125" style="3" customWidth="1"/>
    <col min="20" max="20" width="30.28515625" style="1" customWidth="1"/>
    <col min="21" max="16384" width="10.85546875" style="1"/>
  </cols>
  <sheetData>
    <row r="1" spans="1:20" s="2" customFormat="1" ht="38.25" x14ac:dyDescent="0.25">
      <c r="A1" s="2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1260</v>
      </c>
      <c r="P1" s="2" t="s">
        <v>14</v>
      </c>
      <c r="R1" s="2" t="s">
        <v>15</v>
      </c>
      <c r="S1" s="2" t="s">
        <v>1220</v>
      </c>
      <c r="T1" s="2" t="s">
        <v>16</v>
      </c>
    </row>
    <row r="2" spans="1:20" x14ac:dyDescent="0.2">
      <c r="A2" s="22" t="s">
        <v>17</v>
      </c>
      <c r="B2" s="5">
        <v>11002764</v>
      </c>
      <c r="C2" s="5">
        <v>4500495512</v>
      </c>
      <c r="D2" s="5" t="s">
        <v>18</v>
      </c>
      <c r="E2" s="12">
        <v>10</v>
      </c>
      <c r="F2" s="5" t="s">
        <v>19</v>
      </c>
      <c r="G2" s="5" t="s">
        <v>20</v>
      </c>
      <c r="H2" s="7">
        <v>8100</v>
      </c>
      <c r="I2" s="7">
        <v>37.200000000000003</v>
      </c>
      <c r="J2" s="7">
        <f>H2*I2</f>
        <v>301320</v>
      </c>
      <c r="K2" s="7" t="s">
        <v>21</v>
      </c>
      <c r="L2" s="7" t="s">
        <v>22</v>
      </c>
      <c r="M2" s="7"/>
      <c r="N2" s="62">
        <v>44013</v>
      </c>
      <c r="O2" s="64">
        <f t="shared" ref="O2:O12" si="0">YEAR(N2)*100+MONTH(N2)</f>
        <v>202007</v>
      </c>
      <c r="P2" s="62">
        <v>44256</v>
      </c>
      <c r="Q2" s="64">
        <f t="shared" ref="Q2:Q8" si="1">YEAR(P2)*100+MONTH(P2)</f>
        <v>202103</v>
      </c>
      <c r="R2" s="5"/>
      <c r="S2" s="41" t="str">
        <f>IF(LEFT(VLOOKUP(F2,'[1]Base Articles - Fam PIC'!$A:$U,12,FALSE),6)="conbid","Conbid",IF(LEFT(VLOOKUP(F2,'[1]Base Articles - Fam PIC'!$A:$U,12,FALSE),9)="DF Spirit","Airbus Autre","Autre"))</f>
        <v>Conbid</v>
      </c>
    </row>
    <row r="3" spans="1:20" x14ac:dyDescent="0.2">
      <c r="A3" s="22" t="s">
        <v>17</v>
      </c>
      <c r="B3" s="5">
        <v>11002118</v>
      </c>
      <c r="C3" s="5">
        <v>4500448062</v>
      </c>
      <c r="D3" s="5" t="s">
        <v>18</v>
      </c>
      <c r="E3" s="12">
        <v>40</v>
      </c>
      <c r="F3" s="5" t="s">
        <v>23</v>
      </c>
      <c r="G3" s="5" t="s">
        <v>24</v>
      </c>
      <c r="H3" s="7">
        <v>5325</v>
      </c>
      <c r="I3" s="7">
        <v>32.86</v>
      </c>
      <c r="J3" s="7">
        <f t="shared" ref="J3:J8" si="2">H3*I3</f>
        <v>174979.5</v>
      </c>
      <c r="K3" s="7" t="s">
        <v>21</v>
      </c>
      <c r="L3" s="7" t="s">
        <v>22</v>
      </c>
      <c r="M3" s="7"/>
      <c r="N3" s="62">
        <v>43952</v>
      </c>
      <c r="O3" s="64">
        <f t="shared" si="0"/>
        <v>202005</v>
      </c>
      <c r="P3" s="62">
        <v>44348</v>
      </c>
      <c r="Q3" s="64">
        <f t="shared" si="1"/>
        <v>202106</v>
      </c>
      <c r="R3" s="5"/>
      <c r="S3" s="41" t="str">
        <f>IF(LEFT(VLOOKUP(F3,'[1]Base Articles - Fam PIC'!$A:$U,12,FALSE),6)="conbid","Conbid",IF(LEFT(VLOOKUP(F3,'[1]Base Articles - Fam PIC'!$A:$U,12,FALSE),9)="DF Spirit","Airbus Autre","Autre"))</f>
        <v>Conbid</v>
      </c>
    </row>
    <row r="4" spans="1:20" x14ac:dyDescent="0.2">
      <c r="A4" s="22" t="s">
        <v>17</v>
      </c>
      <c r="B4" s="5">
        <v>11002118</v>
      </c>
      <c r="C4" s="5">
        <v>4500448062</v>
      </c>
      <c r="D4" s="5" t="s">
        <v>18</v>
      </c>
      <c r="E4" s="12">
        <v>50</v>
      </c>
      <c r="F4" s="5" t="s">
        <v>23</v>
      </c>
      <c r="G4" s="5" t="s">
        <v>24</v>
      </c>
      <c r="H4" s="7">
        <v>5325</v>
      </c>
      <c r="I4" s="7">
        <v>32.86</v>
      </c>
      <c r="J4" s="7">
        <f t="shared" si="2"/>
        <v>174979.5</v>
      </c>
      <c r="K4" s="7" t="s">
        <v>21</v>
      </c>
      <c r="L4" s="7" t="s">
        <v>22</v>
      </c>
      <c r="M4" s="7"/>
      <c r="N4" s="62">
        <v>44013</v>
      </c>
      <c r="O4" s="64">
        <f t="shared" si="0"/>
        <v>202007</v>
      </c>
      <c r="P4" s="62">
        <v>44348</v>
      </c>
      <c r="Q4" s="64">
        <f t="shared" si="1"/>
        <v>202106</v>
      </c>
      <c r="R4" s="5"/>
      <c r="S4" s="41" t="str">
        <f>IF(LEFT(VLOOKUP(F4,'[1]Base Articles - Fam PIC'!$A:$U,12,FALSE),6)="conbid","Conbid",IF(LEFT(VLOOKUP(F4,'[1]Base Articles - Fam PIC'!$A:$U,12,FALSE),9)="DF Spirit","Airbus Autre","Autre"))</f>
        <v>Conbid</v>
      </c>
    </row>
    <row r="5" spans="1:20" x14ac:dyDescent="0.2">
      <c r="A5" s="22" t="s">
        <v>17</v>
      </c>
      <c r="B5" s="5">
        <v>11002118</v>
      </c>
      <c r="C5" s="5">
        <v>4500448062</v>
      </c>
      <c r="D5" s="5" t="s">
        <v>18</v>
      </c>
      <c r="E5" s="12">
        <v>60</v>
      </c>
      <c r="F5" s="5" t="s">
        <v>23</v>
      </c>
      <c r="G5" s="5" t="s">
        <v>24</v>
      </c>
      <c r="H5" s="7">
        <v>5325</v>
      </c>
      <c r="I5" s="7">
        <v>32.86</v>
      </c>
      <c r="J5" s="7">
        <f t="shared" si="2"/>
        <v>174979.5</v>
      </c>
      <c r="K5" s="7" t="s">
        <v>21</v>
      </c>
      <c r="L5" s="7" t="s">
        <v>22</v>
      </c>
      <c r="M5" s="7"/>
      <c r="N5" s="62">
        <v>44013</v>
      </c>
      <c r="O5" s="64">
        <f t="shared" si="0"/>
        <v>202007</v>
      </c>
      <c r="P5" s="62">
        <v>44378</v>
      </c>
      <c r="Q5" s="64">
        <f t="shared" si="1"/>
        <v>202107</v>
      </c>
      <c r="R5" s="5"/>
      <c r="S5" s="41" t="str">
        <f>IF(LEFT(VLOOKUP(F5,'[1]Base Articles - Fam PIC'!$A:$U,12,FALSE),6)="conbid","Conbid",IF(LEFT(VLOOKUP(F5,'[1]Base Articles - Fam PIC'!$A:$U,12,FALSE),9)="DF Spirit","Airbus Autre","Autre"))</f>
        <v>Conbid</v>
      </c>
    </row>
    <row r="6" spans="1:20" x14ac:dyDescent="0.2">
      <c r="A6" s="22" t="s">
        <v>17</v>
      </c>
      <c r="B6" s="5">
        <v>11002131</v>
      </c>
      <c r="C6" s="5">
        <v>4500449201</v>
      </c>
      <c r="D6" s="5" t="s">
        <v>18</v>
      </c>
      <c r="E6" s="12">
        <v>310</v>
      </c>
      <c r="F6" s="5" t="s">
        <v>25</v>
      </c>
      <c r="G6" s="5" t="s">
        <v>26</v>
      </c>
      <c r="H6" s="7">
        <v>5121</v>
      </c>
      <c r="I6" s="7">
        <v>32.33</v>
      </c>
      <c r="J6" s="7">
        <f t="shared" si="2"/>
        <v>165561.93</v>
      </c>
      <c r="K6" s="7" t="s">
        <v>21</v>
      </c>
      <c r="L6" s="7" t="s">
        <v>22</v>
      </c>
      <c r="M6" s="7"/>
      <c r="N6" s="62">
        <v>44013</v>
      </c>
      <c r="O6" s="64">
        <f t="shared" si="0"/>
        <v>202007</v>
      </c>
      <c r="P6" s="62">
        <v>44348</v>
      </c>
      <c r="Q6" s="64">
        <f t="shared" si="1"/>
        <v>202106</v>
      </c>
      <c r="R6" s="5"/>
      <c r="S6" s="41" t="str">
        <f>IF(LEFT(VLOOKUP(F6,'[1]Base Articles - Fam PIC'!$A:$U,12,FALSE),6)="conbid","Conbid",IF(LEFT(VLOOKUP(F6,'[1]Base Articles - Fam PIC'!$A:$U,12,FALSE),9)="DF Spirit","Airbus Autre","Autre"))</f>
        <v>Conbid</v>
      </c>
    </row>
    <row r="7" spans="1:20" ht="16.5" customHeight="1" x14ac:dyDescent="0.2">
      <c r="A7" s="22" t="s">
        <v>17</v>
      </c>
      <c r="B7" s="5">
        <v>11003043</v>
      </c>
      <c r="C7" s="5" t="s">
        <v>27</v>
      </c>
      <c r="D7" s="5" t="s">
        <v>28</v>
      </c>
      <c r="E7" s="18" t="s">
        <v>29</v>
      </c>
      <c r="F7" s="19" t="s">
        <v>968</v>
      </c>
      <c r="G7" s="19" t="s">
        <v>163</v>
      </c>
      <c r="H7" s="20">
        <v>5500</v>
      </c>
      <c r="I7" s="20">
        <v>24.07</v>
      </c>
      <c r="J7" s="7">
        <f t="shared" si="2"/>
        <v>132385</v>
      </c>
      <c r="K7" s="7" t="s">
        <v>21</v>
      </c>
      <c r="L7" s="7" t="s">
        <v>22</v>
      </c>
      <c r="M7" s="7"/>
      <c r="N7" s="62">
        <v>44044</v>
      </c>
      <c r="O7" s="64">
        <f t="shared" si="0"/>
        <v>202008</v>
      </c>
      <c r="P7" s="8">
        <v>44211</v>
      </c>
      <c r="Q7" s="64">
        <f t="shared" si="1"/>
        <v>202101</v>
      </c>
      <c r="R7" s="5"/>
      <c r="S7" s="41" t="str">
        <f>IF(LEFT(VLOOKUP(F7,'[1]Base Articles - Fam PIC'!$A:$U,12,FALSE),6)="conbid","Conbid",IF(LEFT(VLOOKUP(F7,'[1]Base Articles - Fam PIC'!$A:$U,12,FALSE),9)="DF Spirit","Airbus Autre","Autre"))</f>
        <v>Autre</v>
      </c>
    </row>
    <row r="8" spans="1:20" x14ac:dyDescent="0.2">
      <c r="A8" s="22" t="s">
        <v>17</v>
      </c>
      <c r="B8" s="5">
        <v>11003043</v>
      </c>
      <c r="C8" s="5" t="s">
        <v>27</v>
      </c>
      <c r="D8" s="5" t="s">
        <v>28</v>
      </c>
      <c r="E8" s="27">
        <v>20</v>
      </c>
      <c r="F8" s="19" t="s">
        <v>30</v>
      </c>
      <c r="G8" s="19" t="s">
        <v>31</v>
      </c>
      <c r="H8" s="20">
        <v>5500</v>
      </c>
      <c r="I8" s="20">
        <v>23.07</v>
      </c>
      <c r="J8" s="7">
        <f t="shared" si="2"/>
        <v>126885</v>
      </c>
      <c r="K8" s="7" t="s">
        <v>21</v>
      </c>
      <c r="L8" s="7" t="s">
        <v>22</v>
      </c>
      <c r="M8" s="7"/>
      <c r="N8" s="62">
        <v>44044</v>
      </c>
      <c r="O8" s="64">
        <f t="shared" si="0"/>
        <v>202008</v>
      </c>
      <c r="P8" s="8">
        <v>44211</v>
      </c>
      <c r="Q8" s="64">
        <f t="shared" si="1"/>
        <v>202101</v>
      </c>
      <c r="R8" s="5"/>
      <c r="S8" s="41" t="str">
        <f>IF(LEFT(VLOOKUP(F8,'[1]Base Articles - Fam PIC'!$A:$U,12,FALSE),6)="conbid","Conbid",IF(LEFT(VLOOKUP(F8,'[1]Base Articles - Fam PIC'!$A:$U,12,FALSE),9)="DF Spirit","Airbus Autre","Autre"))</f>
        <v>Autre</v>
      </c>
    </row>
    <row r="9" spans="1:20" x14ac:dyDescent="0.2">
      <c r="A9" s="22" t="s">
        <v>17</v>
      </c>
      <c r="B9" s="5">
        <v>11002926</v>
      </c>
      <c r="C9" s="5" t="s">
        <v>32</v>
      </c>
      <c r="D9" s="5" t="s">
        <v>33</v>
      </c>
      <c r="E9" s="5">
        <v>10</v>
      </c>
      <c r="F9" s="5" t="s">
        <v>34</v>
      </c>
      <c r="G9" s="5" t="s">
        <v>35</v>
      </c>
      <c r="H9" s="7">
        <v>6804</v>
      </c>
      <c r="I9" s="7">
        <v>31</v>
      </c>
      <c r="J9" s="7">
        <f t="shared" ref="J9:J14" si="3">H9*I9</f>
        <v>210924</v>
      </c>
      <c r="K9" s="16" t="s">
        <v>49</v>
      </c>
      <c r="L9" s="7" t="s">
        <v>22</v>
      </c>
      <c r="M9" s="7"/>
      <c r="N9" s="8">
        <v>44015</v>
      </c>
      <c r="O9" s="64">
        <f>YEAR(N9)*100+MONTH(N9)</f>
        <v>202007</v>
      </c>
      <c r="P9" s="5" t="s">
        <v>36</v>
      </c>
      <c r="Q9" s="64" t="e">
        <f>YEAR(P9)*100+MONTH(P9)</f>
        <v>#VALUE!</v>
      </c>
      <c r="R9" s="5"/>
      <c r="S9" s="41" t="str">
        <f>IF(LEFT(VLOOKUP(F9,'[1]Base Articles - Fam PIC'!$A:$U,12,FALSE),6)="conbid","Conbid",IF(LEFT(VLOOKUP(F9,'[1]Base Articles - Fam PIC'!$A:$U,12,FALSE),9)="DF Spirit","Airbus Autre","Autre"))</f>
        <v>Conbid</v>
      </c>
    </row>
    <row r="10" spans="1:20" x14ac:dyDescent="0.2">
      <c r="A10" s="22" t="s">
        <v>17</v>
      </c>
      <c r="B10" s="14">
        <v>11002744</v>
      </c>
      <c r="C10" s="14">
        <v>8669</v>
      </c>
      <c r="D10" s="5" t="s">
        <v>33</v>
      </c>
      <c r="E10" s="14">
        <v>10</v>
      </c>
      <c r="F10" s="14" t="s">
        <v>37</v>
      </c>
      <c r="G10" s="14" t="s">
        <v>38</v>
      </c>
      <c r="H10" s="16">
        <v>9980</v>
      </c>
      <c r="I10" s="16">
        <v>31</v>
      </c>
      <c r="J10" s="7">
        <f t="shared" si="3"/>
        <v>309380</v>
      </c>
      <c r="K10" s="7" t="s">
        <v>21</v>
      </c>
      <c r="L10" s="7" t="s">
        <v>39</v>
      </c>
      <c r="M10" s="16"/>
      <c r="N10" s="17">
        <v>43951</v>
      </c>
      <c r="O10" s="64">
        <f t="shared" si="0"/>
        <v>202004</v>
      </c>
      <c r="P10" s="62">
        <v>44013</v>
      </c>
      <c r="Q10" s="64">
        <f t="shared" ref="Q10:Q13" si="4">YEAR(P10)*100+MONTH(P10)</f>
        <v>202007</v>
      </c>
      <c r="R10" s="14"/>
      <c r="S10" s="41" t="str">
        <f>IF(LEFT(VLOOKUP(F10,'[1]Base Articles - Fam PIC'!$A:$U,12,FALSE),6)="conbid","Conbid",IF(LEFT(VLOOKUP(F10,'[1]Base Articles - Fam PIC'!$A:$U,12,FALSE),9)="DF Spirit","Airbus Autre","Autre"))</f>
        <v>Conbid</v>
      </c>
    </row>
    <row r="11" spans="1:20" x14ac:dyDescent="0.2">
      <c r="A11" s="22" t="s">
        <v>17</v>
      </c>
      <c r="B11" s="14">
        <v>11002905</v>
      </c>
      <c r="C11" s="14">
        <v>8851</v>
      </c>
      <c r="D11" s="5" t="s">
        <v>33</v>
      </c>
      <c r="E11" s="14">
        <v>10</v>
      </c>
      <c r="F11" s="14" t="s">
        <v>40</v>
      </c>
      <c r="G11" s="14" t="s">
        <v>41</v>
      </c>
      <c r="H11" s="16">
        <v>2372</v>
      </c>
      <c r="I11" s="16">
        <v>31</v>
      </c>
      <c r="J11" s="7">
        <f t="shared" si="3"/>
        <v>73532</v>
      </c>
      <c r="K11" s="7" t="s">
        <v>21</v>
      </c>
      <c r="L11" s="7" t="s">
        <v>39</v>
      </c>
      <c r="M11" s="16"/>
      <c r="N11" s="17">
        <v>43903</v>
      </c>
      <c r="O11" s="64">
        <f t="shared" si="0"/>
        <v>202003</v>
      </c>
      <c r="P11" s="62">
        <v>44013</v>
      </c>
      <c r="Q11" s="64">
        <f t="shared" si="4"/>
        <v>202007</v>
      </c>
      <c r="R11" s="14"/>
      <c r="S11" s="41" t="str">
        <f>IF(LEFT(VLOOKUP(F11,'[1]Base Articles - Fam PIC'!$A:$U,12,FALSE),6)="conbid","Conbid",IF(LEFT(VLOOKUP(F11,'[1]Base Articles - Fam PIC'!$A:$U,12,FALSE),9)="DF Spirit","Airbus Autre","Autre"))</f>
        <v>Conbid</v>
      </c>
      <c r="T11" s="1" t="s">
        <v>42</v>
      </c>
    </row>
    <row r="12" spans="1:20" x14ac:dyDescent="0.2">
      <c r="A12" s="22" t="s">
        <v>17</v>
      </c>
      <c r="B12" s="14">
        <v>11002907</v>
      </c>
      <c r="C12" s="14">
        <v>8856</v>
      </c>
      <c r="D12" s="5" t="s">
        <v>33</v>
      </c>
      <c r="E12" s="14">
        <v>10</v>
      </c>
      <c r="F12" s="14" t="s">
        <v>40</v>
      </c>
      <c r="G12" s="14" t="s">
        <v>41</v>
      </c>
      <c r="H12" s="16">
        <v>2722</v>
      </c>
      <c r="I12" s="16">
        <v>31</v>
      </c>
      <c r="J12" s="7">
        <f t="shared" si="3"/>
        <v>84382</v>
      </c>
      <c r="K12" s="7" t="s">
        <v>21</v>
      </c>
      <c r="L12" s="7" t="s">
        <v>39</v>
      </c>
      <c r="M12" s="16"/>
      <c r="N12" s="17">
        <v>43956</v>
      </c>
      <c r="O12" s="64">
        <f t="shared" si="0"/>
        <v>202005</v>
      </c>
      <c r="P12" s="62">
        <v>44013</v>
      </c>
      <c r="Q12" s="64">
        <f t="shared" si="4"/>
        <v>202007</v>
      </c>
      <c r="R12" s="14"/>
      <c r="S12" s="41" t="str">
        <f>IF(LEFT(VLOOKUP(F12,'[1]Base Articles - Fam PIC'!$A:$U,12,FALSE),6)="conbid","Conbid",IF(LEFT(VLOOKUP(F12,'[1]Base Articles - Fam PIC'!$A:$U,12,FALSE),9)="DF Spirit","Airbus Autre","Autre"))</f>
        <v>Conbid</v>
      </c>
    </row>
    <row r="13" spans="1:20" x14ac:dyDescent="0.2">
      <c r="A13" s="22" t="s">
        <v>17</v>
      </c>
      <c r="B13" s="14">
        <v>11002927</v>
      </c>
      <c r="C13" s="14">
        <v>8900</v>
      </c>
      <c r="D13" s="5" t="s">
        <v>33</v>
      </c>
      <c r="E13" s="14">
        <v>10</v>
      </c>
      <c r="F13" s="14" t="s">
        <v>34</v>
      </c>
      <c r="G13" s="14" t="s">
        <v>35</v>
      </c>
      <c r="H13" s="16">
        <v>4536</v>
      </c>
      <c r="I13" s="16">
        <v>31</v>
      </c>
      <c r="J13" s="7">
        <f t="shared" si="3"/>
        <v>140616</v>
      </c>
      <c r="K13" s="7" t="s">
        <v>21</v>
      </c>
      <c r="L13" s="7" t="s">
        <v>39</v>
      </c>
      <c r="M13" s="16"/>
      <c r="N13" s="17">
        <v>43958</v>
      </c>
      <c r="O13" s="64">
        <f t="shared" ref="O10:O73" si="5">YEAR(N13)*100+MONTH(N13)</f>
        <v>202005</v>
      </c>
      <c r="P13" s="62">
        <v>44013</v>
      </c>
      <c r="Q13" s="64">
        <f t="shared" si="4"/>
        <v>202007</v>
      </c>
      <c r="R13" s="14"/>
      <c r="S13" s="41" t="str">
        <f>IF(LEFT(VLOOKUP(F13,'[1]Base Articles - Fam PIC'!$A:$U,12,FALSE),6)="conbid","Conbid",IF(LEFT(VLOOKUP(F13,'[1]Base Articles - Fam PIC'!$A:$U,12,FALSE),9)="DF Spirit","Airbus Autre","Autre"))</f>
        <v>Conbid</v>
      </c>
    </row>
    <row r="14" spans="1:20" x14ac:dyDescent="0.2">
      <c r="A14" s="22" t="s">
        <v>17</v>
      </c>
      <c r="B14" s="14">
        <v>11002914</v>
      </c>
      <c r="C14" s="14" t="s">
        <v>43</v>
      </c>
      <c r="D14" s="14" t="s">
        <v>44</v>
      </c>
      <c r="E14" s="14">
        <v>20</v>
      </c>
      <c r="F14" s="14" t="s">
        <v>45</v>
      </c>
      <c r="G14" s="14" t="s">
        <v>46</v>
      </c>
      <c r="H14" s="16">
        <v>3500</v>
      </c>
      <c r="I14" s="16">
        <v>24.21</v>
      </c>
      <c r="J14" s="7">
        <f t="shared" si="3"/>
        <v>84735</v>
      </c>
      <c r="K14" s="7" t="s">
        <v>21</v>
      </c>
      <c r="L14" s="7" t="s">
        <v>22</v>
      </c>
      <c r="M14" s="16"/>
      <c r="N14" s="17">
        <v>43955</v>
      </c>
      <c r="O14" s="64">
        <f t="shared" si="5"/>
        <v>202005</v>
      </c>
      <c r="P14" s="62">
        <v>44013</v>
      </c>
      <c r="Q14" s="64">
        <f t="shared" ref="Q10:Q20" si="6">YEAR(P14)*100+MONTH(P14)</f>
        <v>202007</v>
      </c>
      <c r="R14" s="14"/>
      <c r="S14" s="41" t="str">
        <f>IF(LEFT(VLOOKUP(F14,'[1]Base Articles - Fam PIC'!$A:$U,12,FALSE),6)="conbid","Conbid",IF(LEFT(VLOOKUP(F14,'[1]Base Articles - Fam PIC'!$A:$U,12,FALSE),9)="DF Spirit","Airbus Autre","Autre"))</f>
        <v>Autre</v>
      </c>
    </row>
    <row r="15" spans="1:20" x14ac:dyDescent="0.2">
      <c r="A15" s="22" t="s">
        <v>17</v>
      </c>
      <c r="B15" s="14">
        <v>11002914</v>
      </c>
      <c r="C15" s="14" t="s">
        <v>43</v>
      </c>
      <c r="D15" s="14" t="s">
        <v>44</v>
      </c>
      <c r="E15" s="14">
        <v>30</v>
      </c>
      <c r="F15" s="14" t="s">
        <v>45</v>
      </c>
      <c r="G15" s="14" t="s">
        <v>46</v>
      </c>
      <c r="H15" s="16">
        <v>7000</v>
      </c>
      <c r="I15" s="16">
        <v>23.77</v>
      </c>
      <c r="J15" s="7">
        <f t="shared" ref="J15:J20" si="7">H15*I15</f>
        <v>166390</v>
      </c>
      <c r="K15" s="7" t="s">
        <v>21</v>
      </c>
      <c r="L15" s="7" t="s">
        <v>22</v>
      </c>
      <c r="M15" s="16"/>
      <c r="N15" s="17">
        <v>44013</v>
      </c>
      <c r="O15" s="64">
        <f t="shared" si="5"/>
        <v>202007</v>
      </c>
      <c r="P15" s="63">
        <v>44044</v>
      </c>
      <c r="Q15" s="64">
        <f t="shared" si="6"/>
        <v>202008</v>
      </c>
      <c r="R15" s="14"/>
      <c r="S15" s="41" t="str">
        <f>IF(LEFT(VLOOKUP(F15,'[1]Base Articles - Fam PIC'!$A:$U,12,FALSE),6)="conbid","Conbid",IF(LEFT(VLOOKUP(F15,'[1]Base Articles - Fam PIC'!$A:$U,12,FALSE),9)="DF Spirit","Airbus Autre","Autre"))</f>
        <v>Autre</v>
      </c>
    </row>
    <row r="16" spans="1:20" x14ac:dyDescent="0.2">
      <c r="A16" s="22" t="s">
        <v>17</v>
      </c>
      <c r="B16" s="14">
        <v>11002914</v>
      </c>
      <c r="C16" s="14" t="s">
        <v>43</v>
      </c>
      <c r="D16" s="14" t="s">
        <v>44</v>
      </c>
      <c r="E16" s="14">
        <v>40</v>
      </c>
      <c r="F16" s="14" t="s">
        <v>45</v>
      </c>
      <c r="G16" s="14" t="s">
        <v>46</v>
      </c>
      <c r="H16" s="16">
        <v>7000</v>
      </c>
      <c r="I16" s="16">
        <v>23.77</v>
      </c>
      <c r="J16" s="7">
        <f t="shared" si="7"/>
        <v>166390</v>
      </c>
      <c r="K16" s="7" t="s">
        <v>21</v>
      </c>
      <c r="L16" s="7" t="s">
        <v>22</v>
      </c>
      <c r="M16" s="16"/>
      <c r="N16" s="17">
        <v>44104</v>
      </c>
      <c r="O16" s="64">
        <f t="shared" si="5"/>
        <v>202009</v>
      </c>
      <c r="P16" s="63">
        <v>44197</v>
      </c>
      <c r="Q16" s="64">
        <f t="shared" si="6"/>
        <v>202101</v>
      </c>
      <c r="R16" s="14"/>
      <c r="S16" s="41" t="str">
        <f>IF(LEFT(VLOOKUP(F16,'[1]Base Articles - Fam PIC'!$A:$U,12,FALSE),6)="conbid","Conbid",IF(LEFT(VLOOKUP(F16,'[1]Base Articles - Fam PIC'!$A:$U,12,FALSE),9)="DF Spirit","Airbus Autre","Autre"))</f>
        <v>Autre</v>
      </c>
    </row>
    <row r="17" spans="1:20" x14ac:dyDescent="0.2">
      <c r="A17" s="22" t="s">
        <v>17</v>
      </c>
      <c r="B17" s="14">
        <v>11003024</v>
      </c>
      <c r="C17" s="14" t="s">
        <v>47</v>
      </c>
      <c r="D17" s="14" t="s">
        <v>44</v>
      </c>
      <c r="E17" s="14">
        <v>10</v>
      </c>
      <c r="F17" s="14" t="s">
        <v>45</v>
      </c>
      <c r="G17" s="14" t="s">
        <v>46</v>
      </c>
      <c r="H17" s="16">
        <v>5500</v>
      </c>
      <c r="I17" s="16">
        <v>23.77</v>
      </c>
      <c r="J17" s="7">
        <f t="shared" si="7"/>
        <v>130735</v>
      </c>
      <c r="K17" s="7" t="s">
        <v>21</v>
      </c>
      <c r="L17" s="7" t="s">
        <v>22</v>
      </c>
      <c r="M17" s="16"/>
      <c r="N17" s="17">
        <v>44166</v>
      </c>
      <c r="O17" s="64">
        <f t="shared" si="5"/>
        <v>202012</v>
      </c>
      <c r="P17" s="17">
        <v>44253</v>
      </c>
      <c r="Q17" s="64">
        <f t="shared" si="6"/>
        <v>202102</v>
      </c>
      <c r="R17" s="14"/>
      <c r="S17" s="41" t="str">
        <f>IF(LEFT(VLOOKUP(F17,'[1]Base Articles - Fam PIC'!$A:$U,12,FALSE),6)="conbid","Conbid",IF(LEFT(VLOOKUP(F17,'[1]Base Articles - Fam PIC'!$A:$U,12,FALSE),9)="DF Spirit","Airbus Autre","Autre"))</f>
        <v>Autre</v>
      </c>
    </row>
    <row r="18" spans="1:20" x14ac:dyDescent="0.2">
      <c r="A18" s="22" t="s">
        <v>17</v>
      </c>
      <c r="B18" s="14">
        <v>11003024</v>
      </c>
      <c r="C18" s="14" t="s">
        <v>47</v>
      </c>
      <c r="D18" s="14" t="s">
        <v>44</v>
      </c>
      <c r="E18" s="14">
        <v>20</v>
      </c>
      <c r="F18" s="14" t="s">
        <v>45</v>
      </c>
      <c r="G18" s="14" t="s">
        <v>46</v>
      </c>
      <c r="H18" s="16">
        <v>5500</v>
      </c>
      <c r="I18" s="16">
        <v>23.77</v>
      </c>
      <c r="J18" s="7">
        <f t="shared" si="7"/>
        <v>130735</v>
      </c>
      <c r="K18" s="7" t="s">
        <v>21</v>
      </c>
      <c r="L18" s="7" t="s">
        <v>22</v>
      </c>
      <c r="M18" s="16"/>
      <c r="N18" s="17">
        <v>44208</v>
      </c>
      <c r="O18" s="64">
        <f t="shared" si="5"/>
        <v>202101</v>
      </c>
      <c r="P18" s="17">
        <v>44344</v>
      </c>
      <c r="Q18" s="64">
        <f t="shared" si="6"/>
        <v>202105</v>
      </c>
      <c r="R18" s="14"/>
      <c r="S18" s="41" t="str">
        <f>IF(LEFT(VLOOKUP(F18,'[1]Base Articles - Fam PIC'!$A:$U,12,FALSE),6)="conbid","Conbid",IF(LEFT(VLOOKUP(F18,'[1]Base Articles - Fam PIC'!$A:$U,12,FALSE),9)="DF Spirit","Airbus Autre","Autre"))</f>
        <v>Autre</v>
      </c>
    </row>
    <row r="19" spans="1:20" x14ac:dyDescent="0.2">
      <c r="A19" s="22" t="s">
        <v>17</v>
      </c>
      <c r="B19" s="14">
        <v>11003024</v>
      </c>
      <c r="C19" s="14" t="s">
        <v>47</v>
      </c>
      <c r="D19" s="14" t="s">
        <v>44</v>
      </c>
      <c r="E19" s="14">
        <v>30</v>
      </c>
      <c r="F19" s="14" t="s">
        <v>45</v>
      </c>
      <c r="G19" s="14" t="s">
        <v>46</v>
      </c>
      <c r="H19" s="16">
        <v>16500</v>
      </c>
      <c r="I19" s="16">
        <v>23.77</v>
      </c>
      <c r="J19" s="7">
        <f t="shared" si="7"/>
        <v>392205</v>
      </c>
      <c r="K19" s="7" t="s">
        <v>21</v>
      </c>
      <c r="L19" s="16" t="s">
        <v>48</v>
      </c>
      <c r="M19" s="16">
        <v>5500</v>
      </c>
      <c r="N19" s="17">
        <v>44222</v>
      </c>
      <c r="O19" s="64">
        <f t="shared" si="5"/>
        <v>202101</v>
      </c>
      <c r="P19" s="14" t="s">
        <v>36</v>
      </c>
      <c r="Q19" s="64" t="e">
        <f t="shared" si="6"/>
        <v>#VALUE!</v>
      </c>
      <c r="R19" s="14"/>
      <c r="S19" s="41" t="str">
        <f>IF(LEFT(VLOOKUP(F19,'[1]Base Articles - Fam PIC'!$A:$U,12,FALSE),6)="conbid","Conbid",IF(LEFT(VLOOKUP(F19,'[1]Base Articles - Fam PIC'!$A:$U,12,FALSE),9)="DF Spirit","Airbus Autre","Autre"))</f>
        <v>Autre</v>
      </c>
    </row>
    <row r="20" spans="1:20" x14ac:dyDescent="0.2">
      <c r="A20" s="22" t="s">
        <v>17</v>
      </c>
      <c r="B20" s="14">
        <v>11003024</v>
      </c>
      <c r="C20" s="14" t="s">
        <v>47</v>
      </c>
      <c r="D20" s="14" t="s">
        <v>44</v>
      </c>
      <c r="E20" s="14">
        <v>40</v>
      </c>
      <c r="F20" s="14" t="s">
        <v>45</v>
      </c>
      <c r="G20" s="14" t="s">
        <v>46</v>
      </c>
      <c r="H20" s="16">
        <v>16500</v>
      </c>
      <c r="I20" s="16">
        <v>23.77</v>
      </c>
      <c r="J20" s="7">
        <f t="shared" si="7"/>
        <v>392205</v>
      </c>
      <c r="K20" s="16" t="s">
        <v>49</v>
      </c>
      <c r="L20" s="16" t="s">
        <v>22</v>
      </c>
      <c r="M20" s="16"/>
      <c r="N20" s="17">
        <v>44285</v>
      </c>
      <c r="O20" s="64">
        <f t="shared" si="5"/>
        <v>202103</v>
      </c>
      <c r="P20" s="14"/>
      <c r="Q20" s="64">
        <f t="shared" si="6"/>
        <v>190001</v>
      </c>
      <c r="R20" s="14"/>
      <c r="S20" s="41" t="str">
        <f>IF(LEFT(VLOOKUP(F20,'[1]Base Articles - Fam PIC'!$A:$U,12,FALSE),6)="conbid","Conbid",IF(LEFT(VLOOKUP(F20,'[1]Base Articles - Fam PIC'!$A:$U,12,FALSE),9)="DF Spirit","Airbus Autre","Autre"))</f>
        <v>Autre</v>
      </c>
    </row>
    <row r="21" spans="1:20" x14ac:dyDescent="0.2">
      <c r="A21" s="23" t="s">
        <v>50</v>
      </c>
      <c r="B21" s="14">
        <v>11002853</v>
      </c>
      <c r="C21" s="14" t="s">
        <v>51</v>
      </c>
      <c r="D21" s="14" t="s">
        <v>52</v>
      </c>
      <c r="E21" s="14">
        <v>1</v>
      </c>
      <c r="F21" s="13" t="s">
        <v>53</v>
      </c>
      <c r="G21" s="13" t="s">
        <v>54</v>
      </c>
      <c r="H21" s="15">
        <v>5920</v>
      </c>
      <c r="I21" s="15" t="s">
        <v>55</v>
      </c>
      <c r="J21" s="15" t="s">
        <v>56</v>
      </c>
      <c r="K21" s="16" t="s">
        <v>49</v>
      </c>
      <c r="L21" s="16"/>
      <c r="M21" s="16"/>
      <c r="N21" s="17">
        <v>43902</v>
      </c>
      <c r="O21" s="64">
        <f t="shared" si="5"/>
        <v>202003</v>
      </c>
      <c r="P21" s="13"/>
      <c r="Q21" s="64"/>
      <c r="R21" s="14" t="s">
        <v>57</v>
      </c>
      <c r="S21" s="41" t="str">
        <f>IF(LEFT(VLOOKUP(F21,'[1]Base Articles - Fam PIC'!$A:$U,12,FALSE),6)="conbid","Conbid",IF(LEFT(VLOOKUP(F21,'[1]Base Articles - Fam PIC'!$A:$U,12,FALSE),9)="DF Spirit","Airbus Autre","Autre"))</f>
        <v>Autre</v>
      </c>
      <c r="T21" s="4" t="s">
        <v>58</v>
      </c>
    </row>
    <row r="22" spans="1:20" x14ac:dyDescent="0.2">
      <c r="A22" s="22" t="s">
        <v>50</v>
      </c>
      <c r="B22" s="5">
        <v>11002857</v>
      </c>
      <c r="C22" s="5" t="s">
        <v>59</v>
      </c>
      <c r="D22" s="5" t="s">
        <v>52</v>
      </c>
      <c r="E22" s="5">
        <v>2</v>
      </c>
      <c r="F22" s="4" t="s">
        <v>60</v>
      </c>
      <c r="G22" s="4" t="s">
        <v>61</v>
      </c>
      <c r="H22" s="6">
        <v>5500</v>
      </c>
      <c r="I22" s="6" t="s">
        <v>62</v>
      </c>
      <c r="J22" s="6" t="s">
        <v>63</v>
      </c>
      <c r="K22" s="16" t="s">
        <v>49</v>
      </c>
      <c r="L22" s="7"/>
      <c r="M22" s="7"/>
      <c r="N22" s="8">
        <v>43909</v>
      </c>
      <c r="O22" s="64">
        <f t="shared" si="5"/>
        <v>202003</v>
      </c>
      <c r="P22" s="4"/>
      <c r="Q22" s="64"/>
      <c r="R22" s="5" t="s">
        <v>57</v>
      </c>
      <c r="S22" s="41" t="str">
        <f>IF(LEFT(VLOOKUP(F22,'[1]Base Articles - Fam PIC'!$A:$U,12,FALSE),6)="conbid","Conbid",IF(LEFT(VLOOKUP(F22,'[1]Base Articles - Fam PIC'!$A:$U,12,FALSE),9)="DF Spirit","Airbus Autre","Autre"))</f>
        <v>Autre</v>
      </c>
      <c r="T22" s="4" t="s">
        <v>58</v>
      </c>
    </row>
    <row r="23" spans="1:20" x14ac:dyDescent="0.2">
      <c r="A23" s="22" t="s">
        <v>50</v>
      </c>
      <c r="B23" s="5">
        <v>11002605</v>
      </c>
      <c r="C23" s="5" t="s">
        <v>80</v>
      </c>
      <c r="D23" s="5" t="s">
        <v>52</v>
      </c>
      <c r="E23" s="5">
        <v>1</v>
      </c>
      <c r="F23" s="4" t="s">
        <v>65</v>
      </c>
      <c r="G23" s="4" t="s">
        <v>66</v>
      </c>
      <c r="H23" s="6">
        <v>3744</v>
      </c>
      <c r="I23" s="6" t="s">
        <v>67</v>
      </c>
      <c r="J23" s="6" t="s">
        <v>68</v>
      </c>
      <c r="K23" s="16" t="s">
        <v>49</v>
      </c>
      <c r="L23" s="7"/>
      <c r="M23" s="7"/>
      <c r="N23" s="8">
        <v>43965</v>
      </c>
      <c r="O23" s="64">
        <f t="shared" si="5"/>
        <v>202005</v>
      </c>
      <c r="P23" s="4"/>
      <c r="Q23" s="64"/>
      <c r="R23" s="5" t="s">
        <v>57</v>
      </c>
      <c r="S23" s="41" t="str">
        <f>IF(LEFT(VLOOKUP(F23,'[1]Base Articles - Fam PIC'!$A:$U,12,FALSE),6)="conbid","Conbid",IF(LEFT(VLOOKUP(F23,'[1]Base Articles - Fam PIC'!$A:$U,12,FALSE),9)="DF Spirit","Airbus Autre","Autre"))</f>
        <v>Conbid</v>
      </c>
      <c r="T23" s="4" t="s">
        <v>58</v>
      </c>
    </row>
    <row r="24" spans="1:20" x14ac:dyDescent="0.2">
      <c r="A24" s="22" t="s">
        <v>50</v>
      </c>
      <c r="B24" s="5">
        <v>11002952</v>
      </c>
      <c r="C24" s="5" t="s">
        <v>88</v>
      </c>
      <c r="D24" s="5" t="s">
        <v>52</v>
      </c>
      <c r="E24" s="5">
        <v>1</v>
      </c>
      <c r="F24" s="4" t="s">
        <v>65</v>
      </c>
      <c r="G24" s="4" t="s">
        <v>66</v>
      </c>
      <c r="H24" s="6">
        <v>3744</v>
      </c>
      <c r="I24" s="6" t="s">
        <v>67</v>
      </c>
      <c r="J24" s="6" t="s">
        <v>68</v>
      </c>
      <c r="K24" s="16" t="s">
        <v>49</v>
      </c>
      <c r="L24" s="7"/>
      <c r="M24" s="7"/>
      <c r="N24" s="8">
        <v>44021</v>
      </c>
      <c r="O24" s="64">
        <f t="shared" si="5"/>
        <v>202007</v>
      </c>
      <c r="P24" s="4"/>
      <c r="Q24" s="64"/>
      <c r="R24" s="5" t="s">
        <v>57</v>
      </c>
      <c r="S24" s="41" t="str">
        <f>IF(LEFT(VLOOKUP(F24,'[1]Base Articles - Fam PIC'!$A:$U,12,FALSE),6)="conbid","Conbid",IF(LEFT(VLOOKUP(F24,'[1]Base Articles - Fam PIC'!$A:$U,12,FALSE),9)="DF Spirit","Airbus Autre","Autre"))</f>
        <v>Conbid</v>
      </c>
      <c r="T24" s="4" t="s">
        <v>58</v>
      </c>
    </row>
    <row r="25" spans="1:20" x14ac:dyDescent="0.2">
      <c r="A25" s="22" t="s">
        <v>50</v>
      </c>
      <c r="B25" s="5">
        <v>11002818</v>
      </c>
      <c r="C25" s="5" t="s">
        <v>110</v>
      </c>
      <c r="D25" s="5" t="s">
        <v>52</v>
      </c>
      <c r="E25" s="5">
        <v>1</v>
      </c>
      <c r="F25" s="4" t="s">
        <v>105</v>
      </c>
      <c r="G25" s="4" t="s">
        <v>106</v>
      </c>
      <c r="H25" s="4">
        <v>2750</v>
      </c>
      <c r="I25" s="4" t="s">
        <v>107</v>
      </c>
      <c r="J25" s="4" t="s">
        <v>108</v>
      </c>
      <c r="K25" s="7" t="s">
        <v>21</v>
      </c>
      <c r="L25" s="7"/>
      <c r="M25" s="7"/>
      <c r="N25" s="8">
        <v>44105</v>
      </c>
      <c r="O25" s="64">
        <f t="shared" si="5"/>
        <v>202010</v>
      </c>
      <c r="P25" s="8">
        <v>44161</v>
      </c>
      <c r="Q25" s="64">
        <f t="shared" ref="Q25" si="8">YEAR(P25)*100+MONTH(P25)</f>
        <v>202011</v>
      </c>
      <c r="R25" s="5" t="s">
        <v>57</v>
      </c>
      <c r="S25" s="41" t="str">
        <f>IF(LEFT(VLOOKUP(F25,'[1]Base Articles - Fam PIC'!$A:$U,12,FALSE),6)="conbid","Conbid",IF(LEFT(VLOOKUP(F25,'[1]Base Articles - Fam PIC'!$A:$U,12,FALSE),9)="DF Spirit","Airbus Autre","Autre"))</f>
        <v>Conbid</v>
      </c>
      <c r="T25" s="4" t="s">
        <v>58</v>
      </c>
    </row>
    <row r="26" spans="1:20" x14ac:dyDescent="0.2">
      <c r="A26" s="22" t="s">
        <v>50</v>
      </c>
      <c r="B26" s="5">
        <v>11002922</v>
      </c>
      <c r="C26" s="5" t="s">
        <v>103</v>
      </c>
      <c r="D26" s="5" t="s">
        <v>52</v>
      </c>
      <c r="E26" s="5">
        <v>1</v>
      </c>
      <c r="F26" s="4" t="s">
        <v>65</v>
      </c>
      <c r="G26" s="4" t="s">
        <v>66</v>
      </c>
      <c r="H26" s="4">
        <v>3744</v>
      </c>
      <c r="I26" s="4" t="s">
        <v>67</v>
      </c>
      <c r="J26" s="4" t="s">
        <v>68</v>
      </c>
      <c r="K26" s="16" t="s">
        <v>49</v>
      </c>
      <c r="L26" s="5"/>
      <c r="M26" s="5"/>
      <c r="N26" s="8">
        <v>43860</v>
      </c>
      <c r="O26" s="64">
        <f t="shared" si="5"/>
        <v>202001</v>
      </c>
      <c r="P26" s="4"/>
      <c r="Q26" s="64"/>
      <c r="R26" s="5" t="s">
        <v>57</v>
      </c>
      <c r="S26" s="41" t="str">
        <f>IF(LEFT(VLOOKUP(F26,'[1]Base Articles - Fam PIC'!$A:$U,12,FALSE),6)="conbid","Conbid",IF(LEFT(VLOOKUP(F26,'[1]Base Articles - Fam PIC'!$A:$U,12,FALSE),9)="DF Spirit","Airbus Autre","Autre"))</f>
        <v>Conbid</v>
      </c>
      <c r="T26" s="4" t="s">
        <v>58</v>
      </c>
    </row>
    <row r="27" spans="1:20" x14ac:dyDescent="0.2">
      <c r="A27" s="22" t="s">
        <v>50</v>
      </c>
      <c r="B27" s="5">
        <v>11002949</v>
      </c>
      <c r="C27" s="5" t="s">
        <v>84</v>
      </c>
      <c r="D27" s="5" t="s">
        <v>52</v>
      </c>
      <c r="E27" s="5">
        <v>1</v>
      </c>
      <c r="F27" s="4" t="s">
        <v>85</v>
      </c>
      <c r="G27" s="4" t="s">
        <v>86</v>
      </c>
      <c r="H27" s="6">
        <v>5500</v>
      </c>
      <c r="I27" s="6" t="s">
        <v>67</v>
      </c>
      <c r="J27" s="6" t="s">
        <v>73</v>
      </c>
      <c r="K27" s="16" t="s">
        <v>49</v>
      </c>
      <c r="L27" s="7"/>
      <c r="M27" s="7"/>
      <c r="N27" s="8">
        <v>44014</v>
      </c>
      <c r="O27" s="64">
        <f t="shared" si="5"/>
        <v>202007</v>
      </c>
      <c r="P27" s="4"/>
      <c r="Q27" s="64"/>
      <c r="R27" s="5" t="s">
        <v>57</v>
      </c>
      <c r="S27" s="41" t="str">
        <f>IF(LEFT(VLOOKUP(F27,'[1]Base Articles - Fam PIC'!$A:$U,12,FALSE),6)="conbid","Conbid",IF(LEFT(VLOOKUP(F27,'[1]Base Articles - Fam PIC'!$A:$U,12,FALSE),9)="DF Spirit","Airbus Autre","Autre"))</f>
        <v>Conbid</v>
      </c>
      <c r="T27" s="4" t="s">
        <v>58</v>
      </c>
    </row>
    <row r="28" spans="1:20" x14ac:dyDescent="0.2">
      <c r="A28" s="22" t="s">
        <v>50</v>
      </c>
      <c r="B28" s="5">
        <v>11002952</v>
      </c>
      <c r="C28" s="5" t="s">
        <v>96</v>
      </c>
      <c r="D28" s="5" t="s">
        <v>52</v>
      </c>
      <c r="E28" s="5">
        <v>1</v>
      </c>
      <c r="F28" s="4" t="s">
        <v>71</v>
      </c>
      <c r="G28" s="4" t="s">
        <v>72</v>
      </c>
      <c r="H28" s="4">
        <v>5500</v>
      </c>
      <c r="I28" s="4" t="s">
        <v>67</v>
      </c>
      <c r="J28" s="4" t="s">
        <v>73</v>
      </c>
      <c r="K28" s="16" t="s">
        <v>49</v>
      </c>
      <c r="L28" s="5"/>
      <c r="M28" s="5"/>
      <c r="N28" s="8">
        <v>44098</v>
      </c>
      <c r="O28" s="64">
        <f t="shared" si="5"/>
        <v>202009</v>
      </c>
      <c r="P28" s="4"/>
      <c r="Q28" s="64"/>
      <c r="R28" s="5" t="s">
        <v>57</v>
      </c>
      <c r="S28" s="41" t="str">
        <f>IF(LEFT(VLOOKUP(F28,'[1]Base Articles - Fam PIC'!$A:$U,12,FALSE),6)="conbid","Conbid",IF(LEFT(VLOOKUP(F28,'[1]Base Articles - Fam PIC'!$A:$U,12,FALSE),9)="DF Spirit","Airbus Autre","Autre"))</f>
        <v>Conbid</v>
      </c>
      <c r="T28" s="4" t="s">
        <v>58</v>
      </c>
    </row>
    <row r="29" spans="1:20" x14ac:dyDescent="0.2">
      <c r="A29" s="22" t="s">
        <v>50</v>
      </c>
      <c r="B29" s="5">
        <v>11002953</v>
      </c>
      <c r="C29" s="5" t="s">
        <v>87</v>
      </c>
      <c r="D29" s="5" t="s">
        <v>52</v>
      </c>
      <c r="E29" s="5">
        <v>1</v>
      </c>
      <c r="F29" s="4" t="s">
        <v>71</v>
      </c>
      <c r="G29" s="4" t="s">
        <v>72</v>
      </c>
      <c r="H29" s="6">
        <v>5500</v>
      </c>
      <c r="I29" s="6" t="s">
        <v>67</v>
      </c>
      <c r="J29" s="6" t="s">
        <v>73</v>
      </c>
      <c r="K29" s="16" t="s">
        <v>49</v>
      </c>
      <c r="L29" s="7"/>
      <c r="M29" s="7"/>
      <c r="N29" s="8">
        <v>44021</v>
      </c>
      <c r="O29" s="64">
        <f t="shared" si="5"/>
        <v>202007</v>
      </c>
      <c r="P29" s="4"/>
      <c r="Q29" s="64"/>
      <c r="R29" s="5" t="s">
        <v>57</v>
      </c>
      <c r="S29" s="41" t="str">
        <f>IF(LEFT(VLOOKUP(F29,'[1]Base Articles - Fam PIC'!$A:$U,12,FALSE),6)="conbid","Conbid",IF(LEFT(VLOOKUP(F29,'[1]Base Articles - Fam PIC'!$A:$U,12,FALSE),9)="DF Spirit","Airbus Autre","Autre"))</f>
        <v>Conbid</v>
      </c>
      <c r="T29" s="4" t="s">
        <v>58</v>
      </c>
    </row>
    <row r="30" spans="1:20" x14ac:dyDescent="0.2">
      <c r="A30" s="22" t="s">
        <v>50</v>
      </c>
      <c r="B30" s="5">
        <v>11002956</v>
      </c>
      <c r="C30" s="5" t="s">
        <v>95</v>
      </c>
      <c r="D30" s="5" t="s">
        <v>52</v>
      </c>
      <c r="E30" s="5">
        <v>1</v>
      </c>
      <c r="F30" s="4" t="s">
        <v>71</v>
      </c>
      <c r="G30" s="4" t="s">
        <v>72</v>
      </c>
      <c r="H30" s="4">
        <v>5500</v>
      </c>
      <c r="I30" s="4" t="s">
        <v>67</v>
      </c>
      <c r="J30" s="4" t="s">
        <v>73</v>
      </c>
      <c r="K30" s="16" t="s">
        <v>49</v>
      </c>
      <c r="L30" s="5"/>
      <c r="M30" s="5"/>
      <c r="N30" s="8">
        <v>44091</v>
      </c>
      <c r="O30" s="64">
        <f t="shared" si="5"/>
        <v>202009</v>
      </c>
      <c r="P30" s="4"/>
      <c r="Q30" s="64"/>
      <c r="R30" s="5" t="s">
        <v>57</v>
      </c>
      <c r="S30" s="41" t="str">
        <f>IF(LEFT(VLOOKUP(F30,'[1]Base Articles - Fam PIC'!$A:$U,12,FALSE),6)="conbid","Conbid",IF(LEFT(VLOOKUP(F30,'[1]Base Articles - Fam PIC'!$A:$U,12,FALSE),9)="DF Spirit","Airbus Autre","Autre"))</f>
        <v>Conbid</v>
      </c>
      <c r="T30" s="4" t="s">
        <v>58</v>
      </c>
    </row>
    <row r="31" spans="1:20" x14ac:dyDescent="0.2">
      <c r="A31" s="22" t="s">
        <v>50</v>
      </c>
      <c r="B31" s="5">
        <v>11002706</v>
      </c>
      <c r="C31" s="5" t="s">
        <v>79</v>
      </c>
      <c r="D31" s="5" t="s">
        <v>52</v>
      </c>
      <c r="E31" s="5">
        <v>1</v>
      </c>
      <c r="F31" s="4" t="s">
        <v>60</v>
      </c>
      <c r="G31" s="4" t="s">
        <v>61</v>
      </c>
      <c r="H31" s="6">
        <v>5500</v>
      </c>
      <c r="I31" s="6" t="s">
        <v>62</v>
      </c>
      <c r="J31" s="6" t="s">
        <v>63</v>
      </c>
      <c r="K31" s="16" t="s">
        <v>49</v>
      </c>
      <c r="L31" s="7"/>
      <c r="M31" s="7"/>
      <c r="N31" s="8">
        <v>43965</v>
      </c>
      <c r="O31" s="64">
        <f t="shared" si="5"/>
        <v>202005</v>
      </c>
      <c r="P31" s="4"/>
      <c r="Q31" s="64"/>
      <c r="R31" s="5" t="s">
        <v>57</v>
      </c>
      <c r="S31" s="41" t="str">
        <f>IF(LEFT(VLOOKUP(F31,'[1]Base Articles - Fam PIC'!$A:$U,12,FALSE),6)="conbid","Conbid",IF(LEFT(VLOOKUP(F31,'[1]Base Articles - Fam PIC'!$A:$U,12,FALSE),9)="DF Spirit","Airbus Autre","Autre"))</f>
        <v>Autre</v>
      </c>
      <c r="T31" s="4" t="s">
        <v>58</v>
      </c>
    </row>
    <row r="32" spans="1:20" x14ac:dyDescent="0.2">
      <c r="A32" s="22" t="s">
        <v>50</v>
      </c>
      <c r="B32" s="5">
        <v>11002962</v>
      </c>
      <c r="C32" s="5" t="s">
        <v>102</v>
      </c>
      <c r="D32" s="5" t="s">
        <v>52</v>
      </c>
      <c r="E32" s="5">
        <v>1</v>
      </c>
      <c r="F32" s="4" t="s">
        <v>85</v>
      </c>
      <c r="G32" s="4" t="s">
        <v>86</v>
      </c>
      <c r="H32" s="4">
        <v>5500</v>
      </c>
      <c r="I32" s="4" t="s">
        <v>67</v>
      </c>
      <c r="J32" s="4" t="s">
        <v>73</v>
      </c>
      <c r="K32" s="16" t="s">
        <v>49</v>
      </c>
      <c r="L32" s="5"/>
      <c r="M32" s="5"/>
      <c r="N32" s="8">
        <v>44126</v>
      </c>
      <c r="O32" s="64">
        <f t="shared" si="5"/>
        <v>202010</v>
      </c>
      <c r="P32" s="4"/>
      <c r="Q32" s="64"/>
      <c r="R32" s="5" t="s">
        <v>57</v>
      </c>
      <c r="S32" s="41" t="str">
        <f>IF(LEFT(VLOOKUP(F32,'[1]Base Articles - Fam PIC'!$A:$U,12,FALSE),6)="conbid","Conbid",IF(LEFT(VLOOKUP(F32,'[1]Base Articles - Fam PIC'!$A:$U,12,FALSE),9)="DF Spirit","Airbus Autre","Autre"))</f>
        <v>Conbid</v>
      </c>
      <c r="T32" s="4" t="s">
        <v>58</v>
      </c>
    </row>
    <row r="33" spans="1:20" x14ac:dyDescent="0.2">
      <c r="A33" s="22" t="s">
        <v>50</v>
      </c>
      <c r="B33" s="5">
        <v>11003069</v>
      </c>
      <c r="C33" s="5" t="s">
        <v>89</v>
      </c>
      <c r="D33" s="5" t="s">
        <v>52</v>
      </c>
      <c r="E33" s="5">
        <v>1</v>
      </c>
      <c r="F33" s="4" t="s">
        <v>90</v>
      </c>
      <c r="G33" s="4" t="s">
        <v>91</v>
      </c>
      <c r="H33" s="6">
        <v>5500</v>
      </c>
      <c r="I33" s="6" t="s">
        <v>67</v>
      </c>
      <c r="J33" s="6" t="s">
        <v>73</v>
      </c>
      <c r="K33" s="16" t="s">
        <v>49</v>
      </c>
      <c r="L33" s="7"/>
      <c r="M33" s="7"/>
      <c r="N33" s="8">
        <v>44035</v>
      </c>
      <c r="O33" s="64">
        <f t="shared" si="5"/>
        <v>202007</v>
      </c>
      <c r="P33" s="4"/>
      <c r="Q33" s="64"/>
      <c r="R33" s="5" t="s">
        <v>57</v>
      </c>
      <c r="S33" s="41" t="str">
        <f>IF(LEFT(VLOOKUP(F33,'[1]Base Articles - Fam PIC'!$A:$U,12,FALSE),6)="conbid","Conbid",IF(LEFT(VLOOKUP(F33,'[1]Base Articles - Fam PIC'!$A:$U,12,FALSE),9)="DF Spirit","Airbus Autre","Autre"))</f>
        <v>Conbid</v>
      </c>
      <c r="T33" s="4" t="s">
        <v>58</v>
      </c>
    </row>
    <row r="34" spans="1:20" x14ac:dyDescent="0.2">
      <c r="A34" s="22" t="s">
        <v>50</v>
      </c>
      <c r="B34" s="5">
        <v>11002846</v>
      </c>
      <c r="C34" s="5" t="s">
        <v>111</v>
      </c>
      <c r="D34" s="5" t="s">
        <v>52</v>
      </c>
      <c r="E34" s="5">
        <v>1</v>
      </c>
      <c r="F34" s="4" t="s">
        <v>112</v>
      </c>
      <c r="G34" s="4" t="s">
        <v>113</v>
      </c>
      <c r="H34" s="4">
        <v>794</v>
      </c>
      <c r="I34" s="4" t="s">
        <v>114</v>
      </c>
      <c r="J34" s="4" t="s">
        <v>115</v>
      </c>
      <c r="K34" s="7" t="s">
        <v>21</v>
      </c>
      <c r="L34" s="7"/>
      <c r="M34" s="7"/>
      <c r="N34" s="8">
        <v>43915</v>
      </c>
      <c r="O34" s="64">
        <f t="shared" si="5"/>
        <v>202003</v>
      </c>
      <c r="P34" s="8">
        <v>44000</v>
      </c>
      <c r="Q34" s="64">
        <f t="shared" ref="Q34:Q36" si="9">YEAR(P34)*100+MONTH(P34)</f>
        <v>202006</v>
      </c>
      <c r="R34" s="5" t="s">
        <v>57</v>
      </c>
      <c r="S34" s="41" t="str">
        <f>IF(LEFT(VLOOKUP(F34,'[1]Base Articles - Fam PIC'!$A:$U,12,FALSE),6)="conbid","Conbid",IF(LEFT(VLOOKUP(F34,'[1]Base Articles - Fam PIC'!$A:$U,12,FALSE),9)="DF Spirit","Airbus Autre","Autre"))</f>
        <v>Conbid</v>
      </c>
      <c r="T34" s="4" t="s">
        <v>116</v>
      </c>
    </row>
    <row r="35" spans="1:20" x14ac:dyDescent="0.2">
      <c r="A35" s="22" t="s">
        <v>50</v>
      </c>
      <c r="B35" s="5">
        <v>11002816</v>
      </c>
      <c r="C35" s="5" t="s">
        <v>109</v>
      </c>
      <c r="D35" s="5" t="s">
        <v>52</v>
      </c>
      <c r="E35" s="5">
        <v>1</v>
      </c>
      <c r="F35" s="4" t="s">
        <v>105</v>
      </c>
      <c r="G35" s="4" t="s">
        <v>106</v>
      </c>
      <c r="H35" s="4">
        <v>2750</v>
      </c>
      <c r="I35" s="4" t="s">
        <v>107</v>
      </c>
      <c r="J35" s="4" t="s">
        <v>108</v>
      </c>
      <c r="K35" s="7" t="s">
        <v>21</v>
      </c>
      <c r="L35" s="7"/>
      <c r="M35" s="7"/>
      <c r="N35" s="8">
        <v>44021</v>
      </c>
      <c r="O35" s="64">
        <f t="shared" si="5"/>
        <v>202007</v>
      </c>
      <c r="P35" s="8">
        <v>44133</v>
      </c>
      <c r="Q35" s="64">
        <f t="shared" si="9"/>
        <v>202010</v>
      </c>
      <c r="R35" s="5" t="s">
        <v>57</v>
      </c>
      <c r="S35" s="41" t="str">
        <f>IF(LEFT(VLOOKUP(F35,'[1]Base Articles - Fam PIC'!$A:$U,12,FALSE),6)="conbid","Conbid",IF(LEFT(VLOOKUP(F35,'[1]Base Articles - Fam PIC'!$A:$U,12,FALSE),9)="DF Spirit","Airbus Autre","Autre"))</f>
        <v>Conbid</v>
      </c>
      <c r="T35" s="4" t="s">
        <v>58</v>
      </c>
    </row>
    <row r="36" spans="1:20" x14ac:dyDescent="0.2">
      <c r="A36" s="22" t="s">
        <v>50</v>
      </c>
      <c r="B36" s="5">
        <v>11002817</v>
      </c>
      <c r="C36" s="5" t="s">
        <v>104</v>
      </c>
      <c r="D36" s="5" t="s">
        <v>52</v>
      </c>
      <c r="E36" s="5">
        <v>1</v>
      </c>
      <c r="F36" s="4" t="s">
        <v>105</v>
      </c>
      <c r="G36" s="4" t="s">
        <v>106</v>
      </c>
      <c r="H36" s="4">
        <v>2750</v>
      </c>
      <c r="I36" s="4" t="s">
        <v>107</v>
      </c>
      <c r="J36" s="4" t="s">
        <v>108</v>
      </c>
      <c r="K36" s="7" t="s">
        <v>21</v>
      </c>
      <c r="L36" s="7"/>
      <c r="M36" s="7"/>
      <c r="N36" s="8">
        <v>44084</v>
      </c>
      <c r="O36" s="64">
        <f t="shared" si="5"/>
        <v>202009</v>
      </c>
      <c r="P36" s="8">
        <v>44105</v>
      </c>
      <c r="Q36" s="64">
        <f t="shared" si="9"/>
        <v>202010</v>
      </c>
      <c r="R36" s="5" t="s">
        <v>57</v>
      </c>
      <c r="S36" s="41" t="str">
        <f>IF(LEFT(VLOOKUP(F36,'[1]Base Articles - Fam PIC'!$A:$U,12,FALSE),6)="conbid","Conbid",IF(LEFT(VLOOKUP(F36,'[1]Base Articles - Fam PIC'!$A:$U,12,FALSE),9)="DF Spirit","Airbus Autre","Autre"))</f>
        <v>Conbid</v>
      </c>
      <c r="T36" s="4" t="s">
        <v>58</v>
      </c>
    </row>
    <row r="37" spans="1:20" x14ac:dyDescent="0.2">
      <c r="A37" s="22" t="s">
        <v>50</v>
      </c>
      <c r="B37" s="5">
        <v>11002830</v>
      </c>
      <c r="C37" s="5" t="s">
        <v>92</v>
      </c>
      <c r="D37" s="5" t="s">
        <v>52</v>
      </c>
      <c r="E37" s="5">
        <v>1</v>
      </c>
      <c r="F37" s="4" t="s">
        <v>93</v>
      </c>
      <c r="G37" s="4" t="s">
        <v>91</v>
      </c>
      <c r="H37" s="4">
        <v>5500</v>
      </c>
      <c r="I37" s="4" t="s">
        <v>67</v>
      </c>
      <c r="J37" s="4" t="s">
        <v>73</v>
      </c>
      <c r="K37" s="16" t="s">
        <v>49</v>
      </c>
      <c r="L37" s="5"/>
      <c r="M37" s="5"/>
      <c r="N37" s="8">
        <v>44084</v>
      </c>
      <c r="O37" s="64">
        <f t="shared" si="5"/>
        <v>202009</v>
      </c>
      <c r="P37" s="4"/>
      <c r="Q37" s="64"/>
      <c r="R37" s="5" t="s">
        <v>57</v>
      </c>
      <c r="S37" s="41" t="str">
        <f>IF(LEFT(VLOOKUP(F37,'[1]Base Articles - Fam PIC'!$A:$U,12,FALSE),6)="conbid","Conbid",IF(LEFT(VLOOKUP(F37,'[1]Base Articles - Fam PIC'!$A:$U,12,FALSE),9)="DF Spirit","Airbus Autre","Autre"))</f>
        <v>Conbid</v>
      </c>
      <c r="T37" s="4" t="s">
        <v>58</v>
      </c>
    </row>
    <row r="38" spans="1:20" x14ac:dyDescent="0.2">
      <c r="A38" s="22" t="s">
        <v>50</v>
      </c>
      <c r="B38" s="5">
        <v>11002778</v>
      </c>
      <c r="C38" s="5" t="s">
        <v>78</v>
      </c>
      <c r="D38" s="5" t="s">
        <v>52</v>
      </c>
      <c r="E38" s="5">
        <v>1</v>
      </c>
      <c r="F38" s="4" t="s">
        <v>65</v>
      </c>
      <c r="G38" s="4" t="s">
        <v>66</v>
      </c>
      <c r="H38" s="6">
        <v>3744</v>
      </c>
      <c r="I38" s="6" t="s">
        <v>67</v>
      </c>
      <c r="J38" s="6" t="s">
        <v>68</v>
      </c>
      <c r="K38" s="16" t="s">
        <v>49</v>
      </c>
      <c r="L38" s="7"/>
      <c r="M38" s="7"/>
      <c r="N38" s="8">
        <v>43958</v>
      </c>
      <c r="O38" s="64">
        <f t="shared" si="5"/>
        <v>202005</v>
      </c>
      <c r="P38" s="4"/>
      <c r="Q38" s="64"/>
      <c r="R38" s="5" t="s">
        <v>57</v>
      </c>
      <c r="S38" s="41" t="str">
        <f>IF(LEFT(VLOOKUP(F38,'[1]Base Articles - Fam PIC'!$A:$U,12,FALSE),6)="conbid","Conbid",IF(LEFT(VLOOKUP(F38,'[1]Base Articles - Fam PIC'!$A:$U,12,FALSE),9)="DF Spirit","Airbus Autre","Autre"))</f>
        <v>Conbid</v>
      </c>
      <c r="T38" s="4" t="s">
        <v>58</v>
      </c>
    </row>
    <row r="39" spans="1:20" x14ac:dyDescent="0.2">
      <c r="A39" s="22" t="s">
        <v>50</v>
      </c>
      <c r="B39" s="5">
        <v>11002781</v>
      </c>
      <c r="C39" s="5" t="s">
        <v>82</v>
      </c>
      <c r="D39" s="5" t="s">
        <v>52</v>
      </c>
      <c r="E39" s="5">
        <v>1</v>
      </c>
      <c r="F39" s="4" t="s">
        <v>65</v>
      </c>
      <c r="G39" s="4" t="s">
        <v>66</v>
      </c>
      <c r="H39" s="6">
        <v>3744</v>
      </c>
      <c r="I39" s="6" t="s">
        <v>67</v>
      </c>
      <c r="J39" s="6" t="s">
        <v>68</v>
      </c>
      <c r="K39" s="16" t="s">
        <v>49</v>
      </c>
      <c r="L39" s="7"/>
      <c r="M39" s="7"/>
      <c r="N39" s="8">
        <v>43993</v>
      </c>
      <c r="O39" s="64">
        <f t="shared" si="5"/>
        <v>202006</v>
      </c>
      <c r="P39" s="4"/>
      <c r="Q39" s="64"/>
      <c r="R39" s="5" t="s">
        <v>57</v>
      </c>
      <c r="S39" s="41" t="str">
        <f>IF(LEFT(VLOOKUP(F39,'[1]Base Articles - Fam PIC'!$A:$U,12,FALSE),6)="conbid","Conbid",IF(LEFT(VLOOKUP(F39,'[1]Base Articles - Fam PIC'!$A:$U,12,FALSE),9)="DF Spirit","Airbus Autre","Autre"))</f>
        <v>Conbid</v>
      </c>
      <c r="T39" s="4" t="s">
        <v>58</v>
      </c>
    </row>
    <row r="40" spans="1:20" x14ac:dyDescent="0.2">
      <c r="A40" s="22" t="s">
        <v>50</v>
      </c>
      <c r="B40" s="5">
        <v>11002782</v>
      </c>
      <c r="C40" s="5" t="s">
        <v>83</v>
      </c>
      <c r="D40" s="5" t="s">
        <v>52</v>
      </c>
      <c r="E40" s="5">
        <v>1</v>
      </c>
      <c r="F40" s="4" t="s">
        <v>65</v>
      </c>
      <c r="G40" s="4" t="s">
        <v>66</v>
      </c>
      <c r="H40" s="6">
        <v>3744</v>
      </c>
      <c r="I40" s="6" t="s">
        <v>67</v>
      </c>
      <c r="J40" s="6" t="s">
        <v>68</v>
      </c>
      <c r="K40" s="16" t="s">
        <v>49</v>
      </c>
      <c r="L40" s="7"/>
      <c r="M40" s="7"/>
      <c r="N40" s="8">
        <v>44000</v>
      </c>
      <c r="O40" s="64">
        <f t="shared" si="5"/>
        <v>202006</v>
      </c>
      <c r="P40" s="4"/>
      <c r="Q40" s="64"/>
      <c r="R40" s="5" t="s">
        <v>57</v>
      </c>
      <c r="S40" s="41" t="str">
        <f>IF(LEFT(VLOOKUP(F40,'[1]Base Articles - Fam PIC'!$A:$U,12,FALSE),6)="conbid","Conbid",IF(LEFT(VLOOKUP(F40,'[1]Base Articles - Fam PIC'!$A:$U,12,FALSE),9)="DF Spirit","Airbus Autre","Autre"))</f>
        <v>Conbid</v>
      </c>
      <c r="T40" s="4" t="s">
        <v>58</v>
      </c>
    </row>
    <row r="41" spans="1:20" x14ac:dyDescent="0.2">
      <c r="A41" s="22" t="s">
        <v>50</v>
      </c>
      <c r="B41" s="5">
        <v>11002785</v>
      </c>
      <c r="C41" s="5" t="s">
        <v>76</v>
      </c>
      <c r="D41" s="5" t="s">
        <v>52</v>
      </c>
      <c r="E41" s="5">
        <v>1</v>
      </c>
      <c r="F41" s="4" t="s">
        <v>65</v>
      </c>
      <c r="G41" s="4" t="s">
        <v>66</v>
      </c>
      <c r="H41" s="6">
        <v>3744</v>
      </c>
      <c r="I41" s="6" t="s">
        <v>67</v>
      </c>
      <c r="J41" s="6" t="s">
        <v>68</v>
      </c>
      <c r="K41" s="16" t="s">
        <v>49</v>
      </c>
      <c r="L41" s="7"/>
      <c r="M41" s="7"/>
      <c r="N41" s="8">
        <v>43938</v>
      </c>
      <c r="O41" s="64">
        <f t="shared" si="5"/>
        <v>202004</v>
      </c>
      <c r="P41" s="4"/>
      <c r="Q41" s="64"/>
      <c r="R41" s="5" t="s">
        <v>57</v>
      </c>
      <c r="S41" s="41" t="str">
        <f>IF(LEFT(VLOOKUP(F41,'[1]Base Articles - Fam PIC'!$A:$U,12,FALSE),6)="conbid","Conbid",IF(LEFT(VLOOKUP(F41,'[1]Base Articles - Fam PIC'!$A:$U,12,FALSE),9)="DF Spirit","Airbus Autre","Autre"))</f>
        <v>Conbid</v>
      </c>
      <c r="T41" s="4" t="s">
        <v>58</v>
      </c>
    </row>
    <row r="42" spans="1:20" x14ac:dyDescent="0.2">
      <c r="A42" s="22" t="s">
        <v>50</v>
      </c>
      <c r="B42" s="5">
        <v>11002788</v>
      </c>
      <c r="C42" s="5" t="s">
        <v>64</v>
      </c>
      <c r="D42" s="5" t="s">
        <v>52</v>
      </c>
      <c r="E42" s="5">
        <v>1</v>
      </c>
      <c r="F42" s="4" t="s">
        <v>65</v>
      </c>
      <c r="G42" s="4" t="s">
        <v>66</v>
      </c>
      <c r="H42" s="6">
        <v>3744</v>
      </c>
      <c r="I42" s="6" t="s">
        <v>67</v>
      </c>
      <c r="J42" s="6" t="s">
        <v>68</v>
      </c>
      <c r="K42" s="16" t="s">
        <v>49</v>
      </c>
      <c r="L42" s="7"/>
      <c r="M42" s="7"/>
      <c r="N42" s="8">
        <v>43909</v>
      </c>
      <c r="O42" s="64">
        <f t="shared" si="5"/>
        <v>202003</v>
      </c>
      <c r="P42" s="4"/>
      <c r="Q42" s="64"/>
      <c r="R42" s="5" t="s">
        <v>57</v>
      </c>
      <c r="S42" s="41" t="str">
        <f>IF(LEFT(VLOOKUP(F42,'[1]Base Articles - Fam PIC'!$A:$U,12,FALSE),6)="conbid","Conbid",IF(LEFT(VLOOKUP(F42,'[1]Base Articles - Fam PIC'!$A:$U,12,FALSE),9)="DF Spirit","Airbus Autre","Autre"))</f>
        <v>Conbid</v>
      </c>
      <c r="T42" s="4" t="s">
        <v>58</v>
      </c>
    </row>
    <row r="43" spans="1:20" x14ac:dyDescent="0.2">
      <c r="A43" s="22" t="s">
        <v>50</v>
      </c>
      <c r="B43" s="5">
        <v>11002791</v>
      </c>
      <c r="C43" s="5" t="s">
        <v>69</v>
      </c>
      <c r="D43" s="5" t="s">
        <v>52</v>
      </c>
      <c r="E43" s="5">
        <v>1</v>
      </c>
      <c r="F43" s="4" t="s">
        <v>65</v>
      </c>
      <c r="G43" s="4" t="s">
        <v>66</v>
      </c>
      <c r="H43" s="6">
        <v>3744</v>
      </c>
      <c r="I43" s="6" t="s">
        <v>67</v>
      </c>
      <c r="J43" s="6" t="s">
        <v>68</v>
      </c>
      <c r="K43" s="16" t="s">
        <v>49</v>
      </c>
      <c r="L43" s="7"/>
      <c r="M43" s="7"/>
      <c r="N43" s="8">
        <v>43916</v>
      </c>
      <c r="O43" s="64">
        <f t="shared" si="5"/>
        <v>202003</v>
      </c>
      <c r="P43" s="4"/>
      <c r="Q43" s="64"/>
      <c r="R43" s="5" t="s">
        <v>57</v>
      </c>
      <c r="S43" s="41" t="str">
        <f>IF(LEFT(VLOOKUP(F43,'[1]Base Articles - Fam PIC'!$A:$U,12,FALSE),6)="conbid","Conbid",IF(LEFT(VLOOKUP(F43,'[1]Base Articles - Fam PIC'!$A:$U,12,FALSE),9)="DF Spirit","Airbus Autre","Autre"))</f>
        <v>Conbid</v>
      </c>
      <c r="T43" s="4" t="s">
        <v>58</v>
      </c>
    </row>
    <row r="44" spans="1:20" x14ac:dyDescent="0.2">
      <c r="A44" s="22" t="s">
        <v>50</v>
      </c>
      <c r="B44" s="5">
        <v>11002792</v>
      </c>
      <c r="C44" s="5" t="s">
        <v>74</v>
      </c>
      <c r="D44" s="5" t="s">
        <v>52</v>
      </c>
      <c r="E44" s="5">
        <v>1</v>
      </c>
      <c r="F44" s="4" t="s">
        <v>65</v>
      </c>
      <c r="G44" s="4" t="s">
        <v>66</v>
      </c>
      <c r="H44" s="6">
        <v>3744</v>
      </c>
      <c r="I44" s="6" t="s">
        <v>67</v>
      </c>
      <c r="J44" s="6" t="s">
        <v>68</v>
      </c>
      <c r="K44" s="16" t="s">
        <v>49</v>
      </c>
      <c r="L44" s="7"/>
      <c r="M44" s="7"/>
      <c r="N44" s="8">
        <v>43930</v>
      </c>
      <c r="O44" s="64">
        <f t="shared" si="5"/>
        <v>202004</v>
      </c>
      <c r="P44" s="4"/>
      <c r="Q44" s="64"/>
      <c r="R44" s="5" t="s">
        <v>57</v>
      </c>
      <c r="S44" s="41" t="str">
        <f>IF(LEFT(VLOOKUP(F44,'[1]Base Articles - Fam PIC'!$A:$U,12,FALSE),6)="conbid","Conbid",IF(LEFT(VLOOKUP(F44,'[1]Base Articles - Fam PIC'!$A:$U,12,FALSE),9)="DF Spirit","Airbus Autre","Autre"))</f>
        <v>Conbid</v>
      </c>
      <c r="T44" s="4" t="s">
        <v>58</v>
      </c>
    </row>
    <row r="45" spans="1:20" x14ac:dyDescent="0.2">
      <c r="A45" s="22" t="s">
        <v>50</v>
      </c>
      <c r="B45" s="5">
        <v>11002864</v>
      </c>
      <c r="C45" s="5" t="s">
        <v>97</v>
      </c>
      <c r="D45" s="5" t="s">
        <v>52</v>
      </c>
      <c r="E45" s="5">
        <v>1</v>
      </c>
      <c r="F45" s="4" t="s">
        <v>98</v>
      </c>
      <c r="G45" s="4" t="s">
        <v>99</v>
      </c>
      <c r="H45" s="4">
        <v>5500</v>
      </c>
      <c r="I45" s="4" t="s">
        <v>100</v>
      </c>
      <c r="J45" s="4" t="s">
        <v>101</v>
      </c>
      <c r="K45" s="16" t="s">
        <v>49</v>
      </c>
      <c r="L45" s="5"/>
      <c r="M45" s="5"/>
      <c r="N45" s="8">
        <v>44112</v>
      </c>
      <c r="O45" s="64">
        <f t="shared" si="5"/>
        <v>202010</v>
      </c>
      <c r="P45" s="4"/>
      <c r="Q45" s="64"/>
      <c r="R45" s="5" t="s">
        <v>57</v>
      </c>
      <c r="S45" s="41" t="str">
        <f>IF(LEFT(VLOOKUP(F45,'[1]Base Articles - Fam PIC'!$A:$U,12,FALSE),6)="conbid","Conbid",IF(LEFT(VLOOKUP(F45,'[1]Base Articles - Fam PIC'!$A:$U,12,FALSE),9)="DF Spirit","Airbus Autre","Autre"))</f>
        <v>Conbid</v>
      </c>
      <c r="T45" s="4" t="s">
        <v>58</v>
      </c>
    </row>
    <row r="46" spans="1:20" x14ac:dyDescent="0.2">
      <c r="A46" s="22" t="s">
        <v>50</v>
      </c>
      <c r="B46" s="5">
        <v>11002803</v>
      </c>
      <c r="C46" s="5" t="s">
        <v>70</v>
      </c>
      <c r="D46" s="5" t="s">
        <v>52</v>
      </c>
      <c r="E46" s="5">
        <v>1</v>
      </c>
      <c r="F46" s="4" t="s">
        <v>71</v>
      </c>
      <c r="G46" s="4" t="s">
        <v>72</v>
      </c>
      <c r="H46" s="6">
        <v>5500</v>
      </c>
      <c r="I46" s="6" t="s">
        <v>67</v>
      </c>
      <c r="J46" s="6" t="s">
        <v>73</v>
      </c>
      <c r="K46" s="16" t="s">
        <v>49</v>
      </c>
      <c r="L46" s="7"/>
      <c r="M46" s="7"/>
      <c r="N46" s="8">
        <v>43930</v>
      </c>
      <c r="O46" s="64">
        <f t="shared" si="5"/>
        <v>202004</v>
      </c>
      <c r="P46" s="4"/>
      <c r="Q46" s="64"/>
      <c r="R46" s="5" t="s">
        <v>57</v>
      </c>
      <c r="S46" s="41" t="str">
        <f>IF(LEFT(VLOOKUP(F46,'[1]Base Articles - Fam PIC'!$A:$U,12,FALSE),6)="conbid","Conbid",IF(LEFT(VLOOKUP(F46,'[1]Base Articles - Fam PIC'!$A:$U,12,FALSE),9)="DF Spirit","Airbus Autre","Autre"))</f>
        <v>Conbid</v>
      </c>
      <c r="T46" s="4" t="s">
        <v>58</v>
      </c>
    </row>
    <row r="47" spans="1:20" x14ac:dyDescent="0.2">
      <c r="A47" s="24" t="s">
        <v>50</v>
      </c>
      <c r="B47" s="10">
        <v>11002804</v>
      </c>
      <c r="C47" s="10" t="s">
        <v>75</v>
      </c>
      <c r="D47" s="10" t="s">
        <v>52</v>
      </c>
      <c r="E47" s="10">
        <v>1</v>
      </c>
      <c r="F47" s="9" t="s">
        <v>71</v>
      </c>
      <c r="G47" s="9" t="s">
        <v>72</v>
      </c>
      <c r="H47" s="46">
        <v>5500</v>
      </c>
      <c r="I47" s="46" t="s">
        <v>67</v>
      </c>
      <c r="J47" s="46" t="s">
        <v>73</v>
      </c>
      <c r="K47" s="16" t="s">
        <v>49</v>
      </c>
      <c r="L47" s="26"/>
      <c r="M47" s="26"/>
      <c r="N47" s="11">
        <v>43930</v>
      </c>
      <c r="O47" s="64">
        <f t="shared" si="5"/>
        <v>202004</v>
      </c>
      <c r="P47" s="9"/>
      <c r="Q47" s="64"/>
      <c r="R47" s="10" t="s">
        <v>57</v>
      </c>
      <c r="S47" s="41" t="str">
        <f>IF(LEFT(VLOOKUP(F47,'[1]Base Articles - Fam PIC'!$A:$U,12,FALSE),6)="conbid","Conbid",IF(LEFT(VLOOKUP(F47,'[1]Base Articles - Fam PIC'!$A:$U,12,FALSE),9)="DF Spirit","Airbus Autre","Autre"))</f>
        <v>Conbid</v>
      </c>
      <c r="T47" s="9" t="s">
        <v>58</v>
      </c>
    </row>
    <row r="48" spans="1:20" x14ac:dyDescent="0.2">
      <c r="A48" s="24" t="s">
        <v>50</v>
      </c>
      <c r="B48" s="10">
        <v>11002805</v>
      </c>
      <c r="C48" s="10" t="s">
        <v>81</v>
      </c>
      <c r="D48" s="10" t="s">
        <v>52</v>
      </c>
      <c r="E48" s="10">
        <v>1</v>
      </c>
      <c r="F48" s="9" t="s">
        <v>71</v>
      </c>
      <c r="G48" s="9" t="s">
        <v>72</v>
      </c>
      <c r="H48" s="46">
        <v>5500</v>
      </c>
      <c r="I48" s="46" t="s">
        <v>67</v>
      </c>
      <c r="J48" s="46" t="s">
        <v>73</v>
      </c>
      <c r="K48" s="16" t="s">
        <v>49</v>
      </c>
      <c r="L48" s="26"/>
      <c r="M48" s="26"/>
      <c r="N48" s="11">
        <v>43993</v>
      </c>
      <c r="O48" s="64">
        <f t="shared" si="5"/>
        <v>202006</v>
      </c>
      <c r="P48" s="9"/>
      <c r="Q48" s="64"/>
      <c r="R48" s="10" t="s">
        <v>57</v>
      </c>
      <c r="S48" s="41" t="str">
        <f>IF(LEFT(VLOOKUP(F48,'[1]Base Articles - Fam PIC'!$A:$U,12,FALSE),6)="conbid","Conbid",IF(LEFT(VLOOKUP(F48,'[1]Base Articles - Fam PIC'!$A:$U,12,FALSE),9)="DF Spirit","Airbus Autre","Autre"))</f>
        <v>Conbid</v>
      </c>
      <c r="T48" s="9" t="s">
        <v>58</v>
      </c>
    </row>
    <row r="49" spans="1:20" x14ac:dyDescent="0.2">
      <c r="A49" s="24" t="s">
        <v>50</v>
      </c>
      <c r="B49" s="10">
        <v>11002808</v>
      </c>
      <c r="C49" s="10" t="s">
        <v>77</v>
      </c>
      <c r="D49" s="10" t="s">
        <v>52</v>
      </c>
      <c r="E49" s="10">
        <v>1</v>
      </c>
      <c r="F49" s="9" t="s">
        <v>71</v>
      </c>
      <c r="G49" s="9" t="s">
        <v>72</v>
      </c>
      <c r="H49" s="46">
        <v>5500</v>
      </c>
      <c r="I49" s="46" t="s">
        <v>67</v>
      </c>
      <c r="J49" s="46" t="s">
        <v>73</v>
      </c>
      <c r="K49" s="16" t="s">
        <v>49</v>
      </c>
      <c r="L49" s="26"/>
      <c r="M49" s="26"/>
      <c r="N49" s="11">
        <v>43958</v>
      </c>
      <c r="O49" s="64">
        <f t="shared" si="5"/>
        <v>202005</v>
      </c>
      <c r="P49" s="9"/>
      <c r="Q49" s="64"/>
      <c r="R49" s="10" t="s">
        <v>57</v>
      </c>
      <c r="S49" s="41" t="str">
        <f>IF(LEFT(VLOOKUP(F49,'[1]Base Articles - Fam PIC'!$A:$U,12,FALSE),6)="conbid","Conbid",IF(LEFT(VLOOKUP(F49,'[1]Base Articles - Fam PIC'!$A:$U,12,FALSE),9)="DF Spirit","Airbus Autre","Autre"))</f>
        <v>Conbid</v>
      </c>
      <c r="T49" s="9" t="s">
        <v>58</v>
      </c>
    </row>
    <row r="50" spans="1:20" x14ac:dyDescent="0.2">
      <c r="A50" s="24" t="s">
        <v>50</v>
      </c>
      <c r="B50" s="10">
        <v>11003027</v>
      </c>
      <c r="C50" s="10" t="s">
        <v>94</v>
      </c>
      <c r="D50" s="10" t="s">
        <v>52</v>
      </c>
      <c r="E50" s="10">
        <v>1</v>
      </c>
      <c r="F50" s="9" t="s">
        <v>71</v>
      </c>
      <c r="G50" s="9" t="s">
        <v>72</v>
      </c>
      <c r="H50" s="9">
        <v>5500</v>
      </c>
      <c r="I50" s="9" t="s">
        <v>67</v>
      </c>
      <c r="J50" s="9" t="s">
        <v>73</v>
      </c>
      <c r="K50" s="16" t="s">
        <v>49</v>
      </c>
      <c r="L50" s="10"/>
      <c r="M50" s="10"/>
      <c r="N50" s="11">
        <v>44084</v>
      </c>
      <c r="O50" s="64">
        <f t="shared" si="5"/>
        <v>202009</v>
      </c>
      <c r="P50" s="9"/>
      <c r="Q50" s="64"/>
      <c r="R50" s="10" t="s">
        <v>57</v>
      </c>
      <c r="S50" s="41" t="str">
        <f>IF(LEFT(VLOOKUP(F50,'[1]Base Articles - Fam PIC'!$A:$U,12,FALSE),6)="conbid","Conbid",IF(LEFT(VLOOKUP(F50,'[1]Base Articles - Fam PIC'!$A:$U,12,FALSE),9)="DF Spirit","Airbus Autre","Autre"))</f>
        <v>Conbid</v>
      </c>
      <c r="T50" s="9" t="s">
        <v>58</v>
      </c>
    </row>
    <row r="51" spans="1:20" x14ac:dyDescent="0.2">
      <c r="A51" s="24" t="s">
        <v>50</v>
      </c>
      <c r="B51" s="10">
        <v>11002960</v>
      </c>
      <c r="C51" s="10" t="s">
        <v>117</v>
      </c>
      <c r="D51" s="10" t="s">
        <v>52</v>
      </c>
      <c r="E51" s="10">
        <v>1</v>
      </c>
      <c r="F51" s="9" t="s">
        <v>53</v>
      </c>
      <c r="G51" s="9" t="s">
        <v>54</v>
      </c>
      <c r="H51" s="9">
        <v>5920</v>
      </c>
      <c r="I51" s="9" t="s">
        <v>55</v>
      </c>
      <c r="J51" s="9" t="s">
        <v>56</v>
      </c>
      <c r="K51" s="7" t="s">
        <v>21</v>
      </c>
      <c r="L51" s="26"/>
      <c r="M51" s="26"/>
      <c r="N51" s="11">
        <v>43990</v>
      </c>
      <c r="O51" s="64">
        <f t="shared" si="5"/>
        <v>202006</v>
      </c>
      <c r="P51" s="11">
        <v>44112</v>
      </c>
      <c r="Q51" s="64">
        <f t="shared" ref="Q51:Q76" si="10">YEAR(P51)*100+MONTH(P51)</f>
        <v>202010</v>
      </c>
      <c r="R51" s="10" t="s">
        <v>57</v>
      </c>
      <c r="S51" s="41" t="str">
        <f>IF(LEFT(VLOOKUP(F51,'[1]Base Articles - Fam PIC'!$A:$U,12,FALSE),6)="conbid","Conbid",IF(LEFT(VLOOKUP(F51,'[1]Base Articles - Fam PIC'!$A:$U,12,FALSE),9)="DF Spirit","Airbus Autre","Autre"))</f>
        <v>Autre</v>
      </c>
      <c r="T51" s="9" t="s">
        <v>118</v>
      </c>
    </row>
    <row r="52" spans="1:20" x14ac:dyDescent="0.2">
      <c r="A52" s="24" t="s">
        <v>50</v>
      </c>
      <c r="B52" s="10">
        <v>11002855</v>
      </c>
      <c r="C52" s="10" t="s">
        <v>119</v>
      </c>
      <c r="D52" s="10" t="s">
        <v>52</v>
      </c>
      <c r="E52" s="10">
        <v>1</v>
      </c>
      <c r="F52" s="9" t="s">
        <v>120</v>
      </c>
      <c r="G52" s="9" t="s">
        <v>121</v>
      </c>
      <c r="H52" s="9">
        <v>5000</v>
      </c>
      <c r="I52" s="9" t="s">
        <v>62</v>
      </c>
      <c r="J52" s="9" t="s">
        <v>122</v>
      </c>
      <c r="K52" s="7" t="s">
        <v>21</v>
      </c>
      <c r="L52" s="26"/>
      <c r="M52" s="26"/>
      <c r="N52" s="11">
        <v>44021</v>
      </c>
      <c r="O52" s="64">
        <f t="shared" si="5"/>
        <v>202007</v>
      </c>
      <c r="P52" s="11">
        <v>44140</v>
      </c>
      <c r="Q52" s="64">
        <f t="shared" si="10"/>
        <v>202011</v>
      </c>
      <c r="R52" s="10" t="s">
        <v>57</v>
      </c>
      <c r="S52" s="41" t="str">
        <f>IF(LEFT(VLOOKUP(F52,'[1]Base Articles - Fam PIC'!$A:$U,12,FALSE),6)="conbid","Conbid",IF(LEFT(VLOOKUP(F52,'[1]Base Articles - Fam PIC'!$A:$U,12,FALSE),9)="DF Spirit","Airbus Autre","Autre"))</f>
        <v>Autre</v>
      </c>
      <c r="T52" s="9" t="s">
        <v>123</v>
      </c>
    </row>
    <row r="53" spans="1:20" x14ac:dyDescent="0.2">
      <c r="A53" s="24" t="s">
        <v>50</v>
      </c>
      <c r="B53" s="10">
        <v>11002961</v>
      </c>
      <c r="C53" s="10" t="s">
        <v>124</v>
      </c>
      <c r="D53" s="10" t="s">
        <v>52</v>
      </c>
      <c r="E53" s="10">
        <v>1</v>
      </c>
      <c r="F53" s="9" t="s">
        <v>53</v>
      </c>
      <c r="G53" s="9" t="s">
        <v>54</v>
      </c>
      <c r="H53" s="9">
        <v>5920</v>
      </c>
      <c r="I53" s="9" t="s">
        <v>55</v>
      </c>
      <c r="J53" s="9" t="s">
        <v>56</v>
      </c>
      <c r="K53" s="7" t="s">
        <v>21</v>
      </c>
      <c r="L53" s="26"/>
      <c r="M53" s="26"/>
      <c r="N53" s="11">
        <v>44020</v>
      </c>
      <c r="O53" s="64">
        <f t="shared" si="5"/>
        <v>202007</v>
      </c>
      <c r="P53" s="11">
        <v>44148</v>
      </c>
      <c r="Q53" s="64">
        <f t="shared" si="10"/>
        <v>202011</v>
      </c>
      <c r="R53" s="10" t="s">
        <v>57</v>
      </c>
      <c r="S53" s="41" t="str">
        <f>IF(LEFT(VLOOKUP(F53,'[1]Base Articles - Fam PIC'!$A:$U,12,FALSE),6)="conbid","Conbid",IF(LEFT(VLOOKUP(F53,'[1]Base Articles - Fam PIC'!$A:$U,12,FALSE),9)="DF Spirit","Airbus Autre","Autre"))</f>
        <v>Autre</v>
      </c>
      <c r="T53" s="9" t="s">
        <v>125</v>
      </c>
    </row>
    <row r="54" spans="1:20" x14ac:dyDescent="0.2">
      <c r="A54" s="22" t="s">
        <v>126</v>
      </c>
      <c r="B54" s="5">
        <v>11002556</v>
      </c>
      <c r="C54" s="5">
        <v>20594398</v>
      </c>
      <c r="D54" s="5" t="s">
        <v>127</v>
      </c>
      <c r="E54" s="5">
        <v>10</v>
      </c>
      <c r="F54" s="5" t="s">
        <v>128</v>
      </c>
      <c r="G54" s="5" t="s">
        <v>129</v>
      </c>
      <c r="H54" s="7">
        <v>11000</v>
      </c>
      <c r="I54" s="9">
        <v>34.6</v>
      </c>
      <c r="J54" s="9">
        <v>380600</v>
      </c>
      <c r="K54" s="7" t="s">
        <v>21</v>
      </c>
      <c r="L54" s="7"/>
      <c r="M54" s="7"/>
      <c r="N54" s="8">
        <v>43991</v>
      </c>
      <c r="O54" s="64">
        <f t="shared" si="5"/>
        <v>202006</v>
      </c>
      <c r="P54" s="8">
        <v>44113</v>
      </c>
      <c r="Q54" s="64">
        <f t="shared" si="10"/>
        <v>202010</v>
      </c>
      <c r="R54" s="5"/>
      <c r="S54" s="41" t="str">
        <f>IF(LEFT(VLOOKUP(F54,'[1]Base Articles - Fam PIC'!$A:$U,12,FALSE),6)="conbid","Conbid",IF(LEFT(VLOOKUP(F54,'[1]Base Articles - Fam PIC'!$A:$U,12,FALSE),9)="DF Spirit","Airbus Autre","Autre"))</f>
        <v>Conbid</v>
      </c>
      <c r="T54" s="5"/>
    </row>
    <row r="55" spans="1:20" x14ac:dyDescent="0.2">
      <c r="A55" s="22" t="s">
        <v>126</v>
      </c>
      <c r="B55" s="5">
        <v>11002557</v>
      </c>
      <c r="C55" s="5">
        <v>20594399</v>
      </c>
      <c r="D55" s="5" t="s">
        <v>127</v>
      </c>
      <c r="E55" s="5">
        <v>10</v>
      </c>
      <c r="F55" s="5" t="s">
        <v>128</v>
      </c>
      <c r="G55" s="5" t="s">
        <v>129</v>
      </c>
      <c r="H55" s="7">
        <v>5500</v>
      </c>
      <c r="I55" s="9">
        <v>34.6</v>
      </c>
      <c r="J55" s="9">
        <v>190300</v>
      </c>
      <c r="K55" s="7" t="s">
        <v>21</v>
      </c>
      <c r="L55" s="7"/>
      <c r="M55" s="7"/>
      <c r="N55" s="8">
        <v>44050</v>
      </c>
      <c r="O55" s="64">
        <f t="shared" si="5"/>
        <v>202008</v>
      </c>
      <c r="P55" s="8">
        <v>44229</v>
      </c>
      <c r="Q55" s="64">
        <f t="shared" si="10"/>
        <v>202102</v>
      </c>
      <c r="R55" s="5"/>
      <c r="S55" s="41" t="str">
        <f>IF(LEFT(VLOOKUP(F55,'[1]Base Articles - Fam PIC'!$A:$U,12,FALSE),6)="conbid","Conbid",IF(LEFT(VLOOKUP(F55,'[1]Base Articles - Fam PIC'!$A:$U,12,FALSE),9)="DF Spirit","Airbus Autre","Autre"))</f>
        <v>Conbid</v>
      </c>
      <c r="T55" s="5"/>
    </row>
    <row r="56" spans="1:20" x14ac:dyDescent="0.2">
      <c r="A56" s="22" t="s">
        <v>126</v>
      </c>
      <c r="B56" s="5">
        <v>11002558</v>
      </c>
      <c r="C56" s="5">
        <v>20594400</v>
      </c>
      <c r="D56" s="5" t="s">
        <v>127</v>
      </c>
      <c r="E56" s="5">
        <v>10</v>
      </c>
      <c r="F56" s="5" t="s">
        <v>128</v>
      </c>
      <c r="G56" s="5" t="s">
        <v>129</v>
      </c>
      <c r="H56" s="7">
        <v>5500</v>
      </c>
      <c r="I56" s="9">
        <v>34.6</v>
      </c>
      <c r="J56" s="9">
        <v>190300</v>
      </c>
      <c r="K56" s="7" t="s">
        <v>21</v>
      </c>
      <c r="L56" s="7"/>
      <c r="M56" s="7"/>
      <c r="N56" s="8">
        <v>44082</v>
      </c>
      <c r="O56" s="64">
        <f t="shared" si="5"/>
        <v>202009</v>
      </c>
      <c r="P56" s="8">
        <v>44236</v>
      </c>
      <c r="Q56" s="64">
        <f t="shared" si="10"/>
        <v>202102</v>
      </c>
      <c r="R56" s="5"/>
      <c r="S56" s="41" t="str">
        <f>IF(LEFT(VLOOKUP(F56,'[1]Base Articles - Fam PIC'!$A:$U,12,FALSE),6)="conbid","Conbid",IF(LEFT(VLOOKUP(F56,'[1]Base Articles - Fam PIC'!$A:$U,12,FALSE),9)="DF Spirit","Airbus Autre","Autre"))</f>
        <v>Conbid</v>
      </c>
      <c r="T56" s="5"/>
    </row>
    <row r="57" spans="1:20" x14ac:dyDescent="0.2">
      <c r="A57" s="22" t="s">
        <v>126</v>
      </c>
      <c r="B57" s="5">
        <v>11002735</v>
      </c>
      <c r="C57" s="5">
        <v>20597313</v>
      </c>
      <c r="D57" s="5" t="s">
        <v>127</v>
      </c>
      <c r="E57" s="5">
        <v>10</v>
      </c>
      <c r="F57" s="5" t="s">
        <v>128</v>
      </c>
      <c r="G57" s="5" t="s">
        <v>129</v>
      </c>
      <c r="H57" s="7">
        <v>10000</v>
      </c>
      <c r="I57" s="9">
        <v>34.6</v>
      </c>
      <c r="J57" s="9">
        <v>346000</v>
      </c>
      <c r="K57" s="7" t="s">
        <v>21</v>
      </c>
      <c r="L57" s="7"/>
      <c r="M57" s="7"/>
      <c r="N57" s="8">
        <v>44144</v>
      </c>
      <c r="O57" s="64">
        <f t="shared" si="5"/>
        <v>202011</v>
      </c>
      <c r="P57" s="8">
        <v>44295</v>
      </c>
      <c r="Q57" s="64">
        <f t="shared" si="10"/>
        <v>202104</v>
      </c>
      <c r="R57" s="5"/>
      <c r="S57" s="41" t="str">
        <f>IF(LEFT(VLOOKUP(F57,'[1]Base Articles - Fam PIC'!$A:$U,12,FALSE),6)="conbid","Conbid",IF(LEFT(VLOOKUP(F57,'[1]Base Articles - Fam PIC'!$A:$U,12,FALSE),9)="DF Spirit","Airbus Autre","Autre"))</f>
        <v>Conbid</v>
      </c>
      <c r="T57" s="5"/>
    </row>
    <row r="58" spans="1:20" x14ac:dyDescent="0.2">
      <c r="A58" s="22" t="s">
        <v>126</v>
      </c>
      <c r="B58" s="5">
        <v>11002737</v>
      </c>
      <c r="C58" s="5">
        <v>20597458</v>
      </c>
      <c r="D58" s="5" t="s">
        <v>127</v>
      </c>
      <c r="E58" s="5">
        <v>10</v>
      </c>
      <c r="F58" s="5" t="s">
        <v>128</v>
      </c>
      <c r="G58" s="5" t="s">
        <v>129</v>
      </c>
      <c r="H58" s="7">
        <v>4536</v>
      </c>
      <c r="I58" s="9">
        <v>34.6</v>
      </c>
      <c r="J58" s="9">
        <v>156945.60000000001</v>
      </c>
      <c r="K58" s="7" t="s">
        <v>21</v>
      </c>
      <c r="L58" s="7"/>
      <c r="M58" s="7"/>
      <c r="N58" s="8">
        <v>44166</v>
      </c>
      <c r="O58" s="64">
        <f t="shared" si="5"/>
        <v>202012</v>
      </c>
      <c r="P58" s="8">
        <v>44410</v>
      </c>
      <c r="Q58" s="64">
        <f t="shared" si="10"/>
        <v>202108</v>
      </c>
      <c r="R58" s="5"/>
      <c r="S58" s="41" t="str">
        <f>IF(LEFT(VLOOKUP(F58,'[1]Base Articles - Fam PIC'!$A:$U,12,FALSE),6)="conbid","Conbid",IF(LEFT(VLOOKUP(F58,'[1]Base Articles - Fam PIC'!$A:$U,12,FALSE),9)="DF Spirit","Airbus Autre","Autre"))</f>
        <v>Conbid</v>
      </c>
      <c r="T58" s="5"/>
    </row>
    <row r="59" spans="1:20" x14ac:dyDescent="0.2">
      <c r="A59" s="22" t="s">
        <v>126</v>
      </c>
      <c r="B59" s="5">
        <v>11002549</v>
      </c>
      <c r="C59" s="5">
        <v>20594391</v>
      </c>
      <c r="D59" s="5" t="s">
        <v>127</v>
      </c>
      <c r="E59" s="5">
        <v>10</v>
      </c>
      <c r="F59" s="5" t="s">
        <v>130</v>
      </c>
      <c r="G59" s="5" t="s">
        <v>131</v>
      </c>
      <c r="H59" s="7">
        <v>3300</v>
      </c>
      <c r="I59" s="9">
        <v>31</v>
      </c>
      <c r="J59" s="9">
        <v>102300</v>
      </c>
      <c r="K59" s="7" t="s">
        <v>21</v>
      </c>
      <c r="L59" s="7"/>
      <c r="M59" s="7"/>
      <c r="N59" s="8">
        <v>43990</v>
      </c>
      <c r="O59" s="64">
        <f t="shared" si="5"/>
        <v>202006</v>
      </c>
      <c r="P59" s="8">
        <v>44113</v>
      </c>
      <c r="Q59" s="64">
        <f t="shared" si="10"/>
        <v>202010</v>
      </c>
      <c r="R59" s="5"/>
      <c r="S59" s="41" t="str">
        <f>IF(LEFT(VLOOKUP(F59,'[1]Base Articles - Fam PIC'!$A:$U,12,FALSE),6)="conbid","Conbid",IF(LEFT(VLOOKUP(F59,'[1]Base Articles - Fam PIC'!$A:$U,12,FALSE),9)="DF Spirit","Airbus Autre","Autre"))</f>
        <v>Conbid</v>
      </c>
      <c r="T59" s="5"/>
    </row>
    <row r="60" spans="1:20" x14ac:dyDescent="0.2">
      <c r="A60" s="22" t="s">
        <v>126</v>
      </c>
      <c r="B60" s="5">
        <v>11003018</v>
      </c>
      <c r="C60" s="5">
        <v>20600359</v>
      </c>
      <c r="D60" s="5" t="s">
        <v>127</v>
      </c>
      <c r="E60" s="5">
        <v>10</v>
      </c>
      <c r="F60" s="5" t="s">
        <v>130</v>
      </c>
      <c r="G60" s="5" t="s">
        <v>131</v>
      </c>
      <c r="H60" s="7">
        <v>4000</v>
      </c>
      <c r="I60" s="9">
        <v>31</v>
      </c>
      <c r="J60" s="9">
        <v>124000</v>
      </c>
      <c r="K60" s="7" t="s">
        <v>21</v>
      </c>
      <c r="L60" s="7"/>
      <c r="M60" s="7"/>
      <c r="N60" s="8">
        <v>43990</v>
      </c>
      <c r="O60" s="64">
        <f t="shared" si="5"/>
        <v>202006</v>
      </c>
      <c r="P60" s="8">
        <v>44113</v>
      </c>
      <c r="Q60" s="64">
        <f t="shared" si="10"/>
        <v>202010</v>
      </c>
      <c r="R60" s="5"/>
      <c r="S60" s="41" t="str">
        <f>IF(LEFT(VLOOKUP(F60,'[1]Base Articles - Fam PIC'!$A:$U,12,FALSE),6)="conbid","Conbid",IF(LEFT(VLOOKUP(F60,'[1]Base Articles - Fam PIC'!$A:$U,12,FALSE),9)="DF Spirit","Airbus Autre","Autre"))</f>
        <v>Conbid</v>
      </c>
      <c r="T60" s="5"/>
    </row>
    <row r="61" spans="1:20" x14ac:dyDescent="0.2">
      <c r="A61" s="22" t="s">
        <v>126</v>
      </c>
      <c r="B61" s="5">
        <v>11002550</v>
      </c>
      <c r="C61" s="5">
        <v>20594392</v>
      </c>
      <c r="D61" s="5" t="s">
        <v>127</v>
      </c>
      <c r="E61" s="5">
        <v>10</v>
      </c>
      <c r="F61" s="5" t="s">
        <v>130</v>
      </c>
      <c r="G61" s="5" t="s">
        <v>131</v>
      </c>
      <c r="H61" s="7">
        <v>3600</v>
      </c>
      <c r="I61" s="9">
        <v>31</v>
      </c>
      <c r="J61" s="9">
        <v>111600</v>
      </c>
      <c r="K61" s="7" t="s">
        <v>21</v>
      </c>
      <c r="L61" s="7"/>
      <c r="M61" s="7"/>
      <c r="N61" s="8">
        <v>44050</v>
      </c>
      <c r="O61" s="64">
        <f t="shared" si="5"/>
        <v>202008</v>
      </c>
      <c r="P61" s="8">
        <v>44209</v>
      </c>
      <c r="Q61" s="64">
        <f t="shared" si="10"/>
        <v>202101</v>
      </c>
      <c r="R61" s="5"/>
      <c r="S61" s="41" t="str">
        <f>IF(LEFT(VLOOKUP(F61,'[1]Base Articles - Fam PIC'!$A:$U,12,FALSE),6)="conbid","Conbid",IF(LEFT(VLOOKUP(F61,'[1]Base Articles - Fam PIC'!$A:$U,12,FALSE),9)="DF Spirit","Airbus Autre","Autre"))</f>
        <v>Conbid</v>
      </c>
      <c r="T61" s="5"/>
    </row>
    <row r="62" spans="1:20" x14ac:dyDescent="0.2">
      <c r="A62" s="22" t="s">
        <v>126</v>
      </c>
      <c r="B62" s="5">
        <v>11002551</v>
      </c>
      <c r="C62" s="5">
        <v>20594393</v>
      </c>
      <c r="D62" s="5" t="s">
        <v>127</v>
      </c>
      <c r="E62" s="5">
        <v>10</v>
      </c>
      <c r="F62" s="5" t="s">
        <v>130</v>
      </c>
      <c r="G62" s="5" t="s">
        <v>131</v>
      </c>
      <c r="H62" s="7">
        <v>1800</v>
      </c>
      <c r="I62" s="9">
        <v>31</v>
      </c>
      <c r="J62" s="9">
        <v>55800</v>
      </c>
      <c r="K62" s="7" t="s">
        <v>21</v>
      </c>
      <c r="L62" s="7"/>
      <c r="M62" s="7"/>
      <c r="N62" s="8">
        <v>44082</v>
      </c>
      <c r="O62" s="64">
        <f t="shared" si="5"/>
        <v>202009</v>
      </c>
      <c r="P62" s="8">
        <v>44267</v>
      </c>
      <c r="Q62" s="64">
        <f t="shared" si="10"/>
        <v>202103</v>
      </c>
      <c r="R62" s="5"/>
      <c r="S62" s="41" t="str">
        <f>IF(LEFT(VLOOKUP(F62,'[1]Base Articles - Fam PIC'!$A:$U,12,FALSE),6)="conbid","Conbid",IF(LEFT(VLOOKUP(F62,'[1]Base Articles - Fam PIC'!$A:$U,12,FALSE),9)="DF Spirit","Airbus Autre","Autre"))</f>
        <v>Conbid</v>
      </c>
      <c r="T62" s="5"/>
    </row>
    <row r="63" spans="1:20" x14ac:dyDescent="0.2">
      <c r="A63" s="22" t="s">
        <v>126</v>
      </c>
      <c r="B63" s="5">
        <v>11002736</v>
      </c>
      <c r="C63" s="5">
        <v>20597314</v>
      </c>
      <c r="D63" s="5" t="s">
        <v>127</v>
      </c>
      <c r="E63" s="5">
        <v>10</v>
      </c>
      <c r="F63" s="5" t="s">
        <v>130</v>
      </c>
      <c r="G63" s="5" t="s">
        <v>131</v>
      </c>
      <c r="H63" s="7">
        <v>2300</v>
      </c>
      <c r="I63" s="9">
        <v>31</v>
      </c>
      <c r="J63" s="9">
        <v>71300</v>
      </c>
      <c r="K63" s="7" t="s">
        <v>21</v>
      </c>
      <c r="L63" s="7"/>
      <c r="M63" s="7"/>
      <c r="N63" s="8">
        <v>44144</v>
      </c>
      <c r="O63" s="64">
        <f t="shared" si="5"/>
        <v>202011</v>
      </c>
      <c r="P63" s="8">
        <v>44267</v>
      </c>
      <c r="Q63" s="64">
        <f t="shared" si="10"/>
        <v>202103</v>
      </c>
      <c r="R63" s="5"/>
      <c r="S63" s="41" t="str">
        <f>IF(LEFT(VLOOKUP(F63,'[1]Base Articles - Fam PIC'!$A:$U,12,FALSE),6)="conbid","Conbid",IF(LEFT(VLOOKUP(F63,'[1]Base Articles - Fam PIC'!$A:$U,12,FALSE),9)="DF Spirit","Airbus Autre","Autre"))</f>
        <v>Conbid</v>
      </c>
      <c r="T63" s="5"/>
    </row>
    <row r="64" spans="1:20" x14ac:dyDescent="0.2">
      <c r="A64" s="22" t="s">
        <v>126</v>
      </c>
      <c r="B64" s="5">
        <v>11002728</v>
      </c>
      <c r="C64" s="5">
        <v>20597309</v>
      </c>
      <c r="D64" s="5" t="s">
        <v>127</v>
      </c>
      <c r="E64" s="5">
        <v>10</v>
      </c>
      <c r="F64" s="5" t="s">
        <v>132</v>
      </c>
      <c r="G64" s="5" t="s">
        <v>133</v>
      </c>
      <c r="H64" s="7">
        <v>4500</v>
      </c>
      <c r="I64" s="9">
        <v>35</v>
      </c>
      <c r="J64" s="9">
        <v>157500</v>
      </c>
      <c r="K64" s="7" t="s">
        <v>21</v>
      </c>
      <c r="L64" s="7"/>
      <c r="M64" s="7"/>
      <c r="N64" s="8">
        <v>44113</v>
      </c>
      <c r="O64" s="64">
        <f t="shared" si="5"/>
        <v>202010</v>
      </c>
      <c r="P64" s="8">
        <v>44144</v>
      </c>
      <c r="Q64" s="64">
        <f t="shared" si="10"/>
        <v>202011</v>
      </c>
      <c r="R64" s="5"/>
      <c r="S64" s="41" t="str">
        <f>IF(LEFT(VLOOKUP(F64,'[1]Base Articles - Fam PIC'!$A:$U,12,FALSE),6)="conbid","Conbid",IF(LEFT(VLOOKUP(F64,'[1]Base Articles - Fam PIC'!$A:$U,12,FALSE),9)="DF Spirit","Airbus Autre","Autre"))</f>
        <v>Conbid</v>
      </c>
      <c r="T64" s="5"/>
    </row>
    <row r="65" spans="1:20" x14ac:dyDescent="0.2">
      <c r="A65" s="22" t="s">
        <v>126</v>
      </c>
      <c r="B65" s="5">
        <v>11002729</v>
      </c>
      <c r="C65" s="5">
        <v>20597310</v>
      </c>
      <c r="D65" s="5" t="s">
        <v>127</v>
      </c>
      <c r="E65" s="5">
        <v>10</v>
      </c>
      <c r="F65" s="5" t="s">
        <v>132</v>
      </c>
      <c r="G65" s="5" t="s">
        <v>133</v>
      </c>
      <c r="H65" s="7">
        <v>2800</v>
      </c>
      <c r="I65" s="9">
        <v>35</v>
      </c>
      <c r="J65" s="9">
        <v>98000</v>
      </c>
      <c r="K65" s="7" t="s">
        <v>21</v>
      </c>
      <c r="L65" s="7"/>
      <c r="M65" s="7"/>
      <c r="N65" s="8">
        <v>44144</v>
      </c>
      <c r="O65" s="64">
        <f t="shared" si="5"/>
        <v>202011</v>
      </c>
      <c r="P65" s="8">
        <v>44358</v>
      </c>
      <c r="Q65" s="64">
        <f t="shared" si="10"/>
        <v>202106</v>
      </c>
      <c r="R65" s="5"/>
      <c r="S65" s="41" t="str">
        <f>IF(LEFT(VLOOKUP(F65,'[1]Base Articles - Fam PIC'!$A:$U,12,FALSE),6)="conbid","Conbid",IF(LEFT(VLOOKUP(F65,'[1]Base Articles - Fam PIC'!$A:$U,12,FALSE),9)="DF Spirit","Airbus Autre","Autre"))</f>
        <v>Conbid</v>
      </c>
      <c r="T65" s="5"/>
    </row>
    <row r="66" spans="1:20" x14ac:dyDescent="0.2">
      <c r="A66" s="22" t="s">
        <v>126</v>
      </c>
      <c r="B66" s="5">
        <v>11002732</v>
      </c>
      <c r="C66" s="5">
        <v>20597258</v>
      </c>
      <c r="D66" s="5" t="s">
        <v>127</v>
      </c>
      <c r="E66" s="5">
        <v>10</v>
      </c>
      <c r="F66" s="5" t="s">
        <v>134</v>
      </c>
      <c r="G66" s="5" t="s">
        <v>135</v>
      </c>
      <c r="H66" s="7">
        <v>1200</v>
      </c>
      <c r="I66" s="9">
        <v>32</v>
      </c>
      <c r="J66" s="9">
        <v>38400</v>
      </c>
      <c r="K66" s="7" t="s">
        <v>21</v>
      </c>
      <c r="L66" s="7"/>
      <c r="M66" s="7"/>
      <c r="N66" s="8">
        <v>44022</v>
      </c>
      <c r="O66" s="64">
        <f t="shared" si="5"/>
        <v>202007</v>
      </c>
      <c r="P66" s="8">
        <v>44113</v>
      </c>
      <c r="Q66" s="64">
        <f t="shared" si="10"/>
        <v>202010</v>
      </c>
      <c r="R66" s="5"/>
      <c r="S66" s="41" t="str">
        <f>IF(LEFT(VLOOKUP(F66,'[1]Base Articles - Fam PIC'!$A:$U,12,FALSE),6)="conbid","Conbid",IF(LEFT(VLOOKUP(F66,'[1]Base Articles - Fam PIC'!$A:$U,12,FALSE),9)="DF Spirit","Airbus Autre","Autre"))</f>
        <v>Conbid</v>
      </c>
      <c r="T66" s="5"/>
    </row>
    <row r="67" spans="1:20" x14ac:dyDescent="0.2">
      <c r="A67" s="22" t="s">
        <v>126</v>
      </c>
      <c r="B67" s="5">
        <v>11002733</v>
      </c>
      <c r="C67" s="5">
        <v>20597259</v>
      </c>
      <c r="D67" s="5" t="s">
        <v>127</v>
      </c>
      <c r="E67" s="5">
        <v>10</v>
      </c>
      <c r="F67" s="5" t="s">
        <v>134</v>
      </c>
      <c r="G67" s="5" t="s">
        <v>135</v>
      </c>
      <c r="H67" s="7">
        <v>1400</v>
      </c>
      <c r="I67" s="9">
        <v>32</v>
      </c>
      <c r="J67" s="9">
        <v>44800</v>
      </c>
      <c r="K67" s="7" t="s">
        <v>21</v>
      </c>
      <c r="L67" s="7"/>
      <c r="M67" s="7"/>
      <c r="N67" s="8">
        <v>44148</v>
      </c>
      <c r="O67" s="64">
        <f t="shared" si="5"/>
        <v>202011</v>
      </c>
      <c r="P67" s="8">
        <v>44256</v>
      </c>
      <c r="Q67" s="64">
        <f t="shared" si="10"/>
        <v>202103</v>
      </c>
      <c r="R67" s="5"/>
      <c r="S67" s="41" t="str">
        <f>IF(LEFT(VLOOKUP(F67,'[1]Base Articles - Fam PIC'!$A:$U,12,FALSE),6)="conbid","Conbid",IF(LEFT(VLOOKUP(F67,'[1]Base Articles - Fam PIC'!$A:$U,12,FALSE),9)="DF Spirit","Airbus Autre","Autre"))</f>
        <v>Conbid</v>
      </c>
      <c r="T67" s="5"/>
    </row>
    <row r="68" spans="1:20" x14ac:dyDescent="0.2">
      <c r="A68" s="22" t="s">
        <v>126</v>
      </c>
      <c r="B68" s="5">
        <v>11002637</v>
      </c>
      <c r="C68" s="5">
        <v>20594401</v>
      </c>
      <c r="D68" s="5" t="s">
        <v>127</v>
      </c>
      <c r="E68" s="5">
        <v>10</v>
      </c>
      <c r="F68" s="5" t="s">
        <v>136</v>
      </c>
      <c r="G68" s="5" t="s">
        <v>137</v>
      </c>
      <c r="H68" s="7">
        <v>2400</v>
      </c>
      <c r="I68" s="9">
        <v>30.5</v>
      </c>
      <c r="J68" s="9">
        <v>73200</v>
      </c>
      <c r="K68" s="7" t="s">
        <v>21</v>
      </c>
      <c r="L68" s="7"/>
      <c r="M68" s="7"/>
      <c r="N68" s="8">
        <v>44083</v>
      </c>
      <c r="O68" s="64">
        <f t="shared" si="5"/>
        <v>202009</v>
      </c>
      <c r="P68" s="8">
        <v>44477</v>
      </c>
      <c r="Q68" s="64">
        <f t="shared" si="10"/>
        <v>202110</v>
      </c>
      <c r="R68" s="5"/>
      <c r="S68" s="41" t="str">
        <f>IF(LEFT(VLOOKUP(F68,'[1]Base Articles - Fam PIC'!$A:$U,12,FALSE),6)="conbid","Conbid",IF(LEFT(VLOOKUP(F68,'[1]Base Articles - Fam PIC'!$A:$U,12,FALSE),9)="DF Spirit","Airbus Autre","Autre"))</f>
        <v>Conbid</v>
      </c>
      <c r="T68" s="5"/>
    </row>
    <row r="69" spans="1:20" x14ac:dyDescent="0.2">
      <c r="A69" s="22" t="s">
        <v>126</v>
      </c>
      <c r="B69" s="5">
        <v>11002562</v>
      </c>
      <c r="C69" s="5">
        <v>20594404</v>
      </c>
      <c r="D69" s="5" t="s">
        <v>127</v>
      </c>
      <c r="E69" s="5">
        <v>10</v>
      </c>
      <c r="F69" s="5" t="s">
        <v>138</v>
      </c>
      <c r="G69" s="5" t="s">
        <v>139</v>
      </c>
      <c r="H69" s="7">
        <v>7800</v>
      </c>
      <c r="I69" s="9">
        <v>32</v>
      </c>
      <c r="J69" s="9">
        <v>249600</v>
      </c>
      <c r="K69" s="7" t="s">
        <v>21</v>
      </c>
      <c r="L69" s="7"/>
      <c r="M69" s="7"/>
      <c r="N69" s="8">
        <v>43959</v>
      </c>
      <c r="O69" s="64">
        <f t="shared" si="5"/>
        <v>202005</v>
      </c>
      <c r="P69" s="8">
        <v>44180</v>
      </c>
      <c r="Q69" s="64">
        <f t="shared" si="10"/>
        <v>202012</v>
      </c>
      <c r="R69" s="5"/>
      <c r="S69" s="41" t="str">
        <f>IF(LEFT(VLOOKUP(F69,'[1]Base Articles - Fam PIC'!$A:$U,12,FALSE),6)="conbid","Conbid",IF(LEFT(VLOOKUP(F69,'[1]Base Articles - Fam PIC'!$A:$U,12,FALSE),9)="DF Spirit","Airbus Autre","Autre"))</f>
        <v>Conbid</v>
      </c>
      <c r="T69" s="5"/>
    </row>
    <row r="70" spans="1:20" x14ac:dyDescent="0.2">
      <c r="A70" s="22" t="s">
        <v>126</v>
      </c>
      <c r="B70" s="5">
        <v>11002731</v>
      </c>
      <c r="C70" s="5">
        <v>20597312</v>
      </c>
      <c r="D70" s="5" t="s">
        <v>127</v>
      </c>
      <c r="E70" s="5">
        <v>10</v>
      </c>
      <c r="F70" s="5" t="s">
        <v>138</v>
      </c>
      <c r="G70" s="5" t="s">
        <v>139</v>
      </c>
      <c r="H70" s="7">
        <v>2700</v>
      </c>
      <c r="I70" s="9">
        <v>32</v>
      </c>
      <c r="J70" s="9">
        <v>86400</v>
      </c>
      <c r="K70" s="7" t="s">
        <v>21</v>
      </c>
      <c r="L70" s="7"/>
      <c r="M70" s="7"/>
      <c r="N70" s="8">
        <v>44144</v>
      </c>
      <c r="O70" s="64">
        <f t="shared" si="5"/>
        <v>202011</v>
      </c>
      <c r="P70" s="8">
        <v>44211</v>
      </c>
      <c r="Q70" s="64">
        <f t="shared" si="10"/>
        <v>202101</v>
      </c>
      <c r="R70" s="5"/>
      <c r="S70" s="41" t="str">
        <f>IF(LEFT(VLOOKUP(F70,'[1]Base Articles - Fam PIC'!$A:$U,12,FALSE),6)="conbid","Conbid",IF(LEFT(VLOOKUP(F70,'[1]Base Articles - Fam PIC'!$A:$U,12,FALSE),9)="DF Spirit","Airbus Autre","Autre"))</f>
        <v>Conbid</v>
      </c>
      <c r="T70" s="5"/>
    </row>
    <row r="71" spans="1:20" x14ac:dyDescent="0.2">
      <c r="A71" s="22" t="s">
        <v>126</v>
      </c>
      <c r="B71" s="5">
        <v>11002566</v>
      </c>
      <c r="C71" s="5">
        <v>20594408</v>
      </c>
      <c r="D71" s="5" t="s">
        <v>127</v>
      </c>
      <c r="E71" s="5">
        <v>10</v>
      </c>
      <c r="F71" s="5" t="s">
        <v>140</v>
      </c>
      <c r="G71" s="5" t="s">
        <v>141</v>
      </c>
      <c r="H71" s="7">
        <v>3112</v>
      </c>
      <c r="I71" s="9">
        <v>33.200000000000003</v>
      </c>
      <c r="J71" s="9">
        <v>103318.39999999999</v>
      </c>
      <c r="K71" s="7" t="s">
        <v>21</v>
      </c>
      <c r="L71" s="7"/>
      <c r="M71" s="7"/>
      <c r="N71" s="8">
        <v>44050</v>
      </c>
      <c r="O71" s="64">
        <f t="shared" si="5"/>
        <v>202008</v>
      </c>
      <c r="P71" s="8">
        <v>44085</v>
      </c>
      <c r="Q71" s="64">
        <f t="shared" si="10"/>
        <v>202009</v>
      </c>
      <c r="R71" s="5"/>
      <c r="S71" s="41" t="str">
        <f>IF(LEFT(VLOOKUP(F71,'[1]Base Articles - Fam PIC'!$A:$U,12,FALSE),6)="conbid","Conbid",IF(LEFT(VLOOKUP(F71,'[1]Base Articles - Fam PIC'!$A:$U,12,FALSE),9)="DF Spirit","Airbus Autre","Autre"))</f>
        <v>Conbid</v>
      </c>
      <c r="T71" s="5"/>
    </row>
    <row r="72" spans="1:20" x14ac:dyDescent="0.2">
      <c r="A72" s="22" t="s">
        <v>126</v>
      </c>
      <c r="B72" s="5">
        <v>11002570</v>
      </c>
      <c r="C72" s="5">
        <v>20594411</v>
      </c>
      <c r="D72" s="5" t="s">
        <v>127</v>
      </c>
      <c r="E72" s="5">
        <v>10</v>
      </c>
      <c r="F72" s="5" t="s">
        <v>142</v>
      </c>
      <c r="G72" s="5" t="s">
        <v>143</v>
      </c>
      <c r="H72" s="7">
        <v>2075</v>
      </c>
      <c r="I72" s="9">
        <v>32.33</v>
      </c>
      <c r="J72" s="9">
        <v>67084.75</v>
      </c>
      <c r="K72" s="7" t="s">
        <v>21</v>
      </c>
      <c r="L72" s="7"/>
      <c r="M72" s="7"/>
      <c r="N72" s="8">
        <v>43987</v>
      </c>
      <c r="O72" s="64">
        <f t="shared" si="5"/>
        <v>202006</v>
      </c>
      <c r="P72" s="8">
        <v>44085</v>
      </c>
      <c r="Q72" s="64">
        <f t="shared" si="10"/>
        <v>202009</v>
      </c>
      <c r="R72" s="5"/>
      <c r="S72" s="41" t="str">
        <f>IF(LEFT(VLOOKUP(F72,'[1]Base Articles - Fam PIC'!$A:$U,12,FALSE),6)="conbid","Conbid",IF(LEFT(VLOOKUP(F72,'[1]Base Articles - Fam PIC'!$A:$U,12,FALSE),9)="DF Spirit","Airbus Autre","Autre"))</f>
        <v>Conbid</v>
      </c>
      <c r="T72" s="5"/>
    </row>
    <row r="73" spans="1:20" x14ac:dyDescent="0.2">
      <c r="A73" s="22" t="s">
        <v>126</v>
      </c>
      <c r="B73" s="5">
        <v>11002572</v>
      </c>
      <c r="C73" s="5">
        <v>20594413</v>
      </c>
      <c r="D73" s="5" t="s">
        <v>127</v>
      </c>
      <c r="E73" s="5">
        <v>10</v>
      </c>
      <c r="F73" s="5" t="s">
        <v>142</v>
      </c>
      <c r="G73" s="5" t="s">
        <v>143</v>
      </c>
      <c r="H73" s="7">
        <v>2075</v>
      </c>
      <c r="I73" s="9">
        <v>32.33</v>
      </c>
      <c r="J73" s="9">
        <v>67084.75</v>
      </c>
      <c r="K73" s="7" t="s">
        <v>21</v>
      </c>
      <c r="L73" s="7"/>
      <c r="M73" s="7"/>
      <c r="N73" s="8">
        <v>44078</v>
      </c>
      <c r="O73" s="64">
        <f t="shared" si="5"/>
        <v>202009</v>
      </c>
      <c r="P73" s="8">
        <v>44229</v>
      </c>
      <c r="Q73" s="64">
        <f t="shared" si="10"/>
        <v>202102</v>
      </c>
      <c r="R73" s="5"/>
      <c r="S73" s="41" t="str">
        <f>IF(LEFT(VLOOKUP(F73,'[1]Base Articles - Fam PIC'!$A:$U,12,FALSE),6)="conbid","Conbid",IF(LEFT(VLOOKUP(F73,'[1]Base Articles - Fam PIC'!$A:$U,12,FALSE),9)="DF Spirit","Airbus Autre","Autre"))</f>
        <v>Conbid</v>
      </c>
      <c r="T73" s="5"/>
    </row>
    <row r="74" spans="1:20" x14ac:dyDescent="0.2">
      <c r="A74" s="22" t="s">
        <v>126</v>
      </c>
      <c r="B74" s="5">
        <v>11002727</v>
      </c>
      <c r="C74" s="5">
        <v>20597308</v>
      </c>
      <c r="D74" s="5" t="s">
        <v>127</v>
      </c>
      <c r="E74" s="5">
        <v>10</v>
      </c>
      <c r="F74" s="5" t="s">
        <v>142</v>
      </c>
      <c r="G74" s="5" t="s">
        <v>143</v>
      </c>
      <c r="H74" s="7">
        <v>2080</v>
      </c>
      <c r="I74" s="9">
        <v>32.33</v>
      </c>
      <c r="J74" s="9">
        <v>67246.399999999994</v>
      </c>
      <c r="K74" s="7" t="s">
        <v>21</v>
      </c>
      <c r="L74" s="7"/>
      <c r="M74" s="7"/>
      <c r="N74" s="8">
        <v>44144</v>
      </c>
      <c r="O74" s="64">
        <f t="shared" ref="O74:O137" si="11">YEAR(N74)*100+MONTH(N74)</f>
        <v>202011</v>
      </c>
      <c r="P74" s="8">
        <v>44256</v>
      </c>
      <c r="Q74" s="64">
        <f t="shared" si="10"/>
        <v>202103</v>
      </c>
      <c r="R74" s="5"/>
      <c r="S74" s="41" t="str">
        <f>IF(LEFT(VLOOKUP(F74,'[1]Base Articles - Fam PIC'!$A:$U,12,FALSE),6)="conbid","Conbid",IF(LEFT(VLOOKUP(F74,'[1]Base Articles - Fam PIC'!$A:$U,12,FALSE),9)="DF Spirit","Airbus Autre","Autre"))</f>
        <v>Conbid</v>
      </c>
      <c r="T74" s="5"/>
    </row>
    <row r="75" spans="1:20" x14ac:dyDescent="0.2">
      <c r="A75" s="22" t="s">
        <v>126</v>
      </c>
      <c r="B75" s="5">
        <v>11002726</v>
      </c>
      <c r="C75" s="5">
        <v>20597307</v>
      </c>
      <c r="D75" s="5" t="s">
        <v>127</v>
      </c>
      <c r="E75" s="5">
        <v>10</v>
      </c>
      <c r="F75" s="5" t="s">
        <v>142</v>
      </c>
      <c r="G75" s="5" t="s">
        <v>143</v>
      </c>
      <c r="H75" s="7">
        <v>2900</v>
      </c>
      <c r="I75" s="9">
        <v>32.33</v>
      </c>
      <c r="J75" s="9">
        <v>93757</v>
      </c>
      <c r="K75" s="7" t="s">
        <v>21</v>
      </c>
      <c r="L75" s="7"/>
      <c r="M75" s="7"/>
      <c r="N75" s="8">
        <v>44180</v>
      </c>
      <c r="O75" s="64">
        <f t="shared" si="11"/>
        <v>202012</v>
      </c>
      <c r="P75" s="8">
        <v>44358</v>
      </c>
      <c r="Q75" s="64">
        <f t="shared" si="10"/>
        <v>202106</v>
      </c>
      <c r="R75" s="5"/>
      <c r="S75" s="41" t="str">
        <f>IF(LEFT(VLOOKUP(F75,'[1]Base Articles - Fam PIC'!$A:$U,12,FALSE),6)="conbid","Conbid",IF(LEFT(VLOOKUP(F75,'[1]Base Articles - Fam PIC'!$A:$U,12,FALSE),9)="DF Spirit","Airbus Autre","Autre"))</f>
        <v>Conbid</v>
      </c>
      <c r="T75" s="5"/>
    </row>
    <row r="76" spans="1:20" x14ac:dyDescent="0.2">
      <c r="A76" s="22" t="s">
        <v>126</v>
      </c>
      <c r="B76" s="5">
        <v>11002571</v>
      </c>
      <c r="C76" s="5">
        <v>20594412</v>
      </c>
      <c r="D76" s="5" t="s">
        <v>127</v>
      </c>
      <c r="E76" s="5">
        <v>10</v>
      </c>
      <c r="F76" s="5" t="s">
        <v>142</v>
      </c>
      <c r="G76" s="5" t="s">
        <v>143</v>
      </c>
      <c r="H76" s="7">
        <v>2490</v>
      </c>
      <c r="I76" s="9">
        <v>32.33</v>
      </c>
      <c r="J76" s="9">
        <v>80501.7</v>
      </c>
      <c r="K76" s="7" t="s">
        <v>21</v>
      </c>
      <c r="L76" s="7"/>
      <c r="M76" s="7"/>
      <c r="N76" s="8">
        <v>44180</v>
      </c>
      <c r="O76" s="64">
        <f t="shared" si="11"/>
        <v>202012</v>
      </c>
      <c r="P76" s="8">
        <v>44385</v>
      </c>
      <c r="Q76" s="64">
        <f t="shared" si="10"/>
        <v>202107</v>
      </c>
      <c r="R76" s="5"/>
      <c r="S76" s="41" t="str">
        <f>IF(LEFT(VLOOKUP(F76,'[1]Base Articles - Fam PIC'!$A:$U,12,FALSE),6)="conbid","Conbid",IF(LEFT(VLOOKUP(F76,'[1]Base Articles - Fam PIC'!$A:$U,12,FALSE),9)="DF Spirit","Airbus Autre","Autre"))</f>
        <v>Conbid</v>
      </c>
      <c r="T76" s="5"/>
    </row>
    <row r="77" spans="1:20" x14ac:dyDescent="0.2">
      <c r="A77" s="22" t="s">
        <v>126</v>
      </c>
      <c r="B77" s="5">
        <v>11002577</v>
      </c>
      <c r="C77" s="5" t="s">
        <v>144</v>
      </c>
      <c r="D77" s="5" t="s">
        <v>145</v>
      </c>
      <c r="E77" s="5">
        <v>40</v>
      </c>
      <c r="F77" s="5" t="s">
        <v>146</v>
      </c>
      <c r="G77" s="5" t="s">
        <v>147</v>
      </c>
      <c r="H77" s="7">
        <v>1258</v>
      </c>
      <c r="I77" s="9">
        <v>32.86</v>
      </c>
      <c r="J77" s="9">
        <f>I77*H77</f>
        <v>41337.879999999997</v>
      </c>
      <c r="K77" s="16" t="s">
        <v>49</v>
      </c>
      <c r="L77" s="7"/>
      <c r="M77" s="7"/>
      <c r="N77" s="8">
        <v>43927</v>
      </c>
      <c r="O77" s="64">
        <f t="shared" si="11"/>
        <v>202004</v>
      </c>
      <c r="P77" s="8"/>
      <c r="Q77" s="64"/>
      <c r="R77" s="5"/>
      <c r="S77" s="41" t="str">
        <f>IF(LEFT(VLOOKUP(F77,'[1]Base Articles - Fam PIC'!$A:$U,12,FALSE),6)="conbid","Conbid",IF(LEFT(VLOOKUP(F77,'[1]Base Articles - Fam PIC'!$A:$U,12,FALSE),9)="DF Spirit","Airbus Autre","Autre"))</f>
        <v>Conbid</v>
      </c>
      <c r="T77" s="5"/>
    </row>
    <row r="78" spans="1:20" x14ac:dyDescent="0.2">
      <c r="A78" s="22" t="s">
        <v>126</v>
      </c>
      <c r="B78" s="5">
        <v>11002577</v>
      </c>
      <c r="C78" s="5" t="s">
        <v>144</v>
      </c>
      <c r="D78" s="5" t="s">
        <v>145</v>
      </c>
      <c r="E78" s="5">
        <v>50</v>
      </c>
      <c r="F78" s="5" t="s">
        <v>146</v>
      </c>
      <c r="G78" s="5" t="s">
        <v>147</v>
      </c>
      <c r="H78" s="7">
        <v>3000</v>
      </c>
      <c r="I78" s="9">
        <v>32.86</v>
      </c>
      <c r="J78" s="9">
        <f t="shared" ref="J78:J92" si="12">I78*H78</f>
        <v>98580</v>
      </c>
      <c r="K78" s="16" t="s">
        <v>49</v>
      </c>
      <c r="L78" s="7"/>
      <c r="M78" s="7"/>
      <c r="N78" s="8">
        <v>43958</v>
      </c>
      <c r="O78" s="64">
        <f t="shared" si="11"/>
        <v>202005</v>
      </c>
      <c r="P78" s="8"/>
      <c r="Q78" s="64"/>
      <c r="R78" s="5"/>
      <c r="S78" s="41" t="str">
        <f>IF(LEFT(VLOOKUP(F78,'[1]Base Articles - Fam PIC'!$A:$U,12,FALSE),6)="conbid","Conbid",IF(LEFT(VLOOKUP(F78,'[1]Base Articles - Fam PIC'!$A:$U,12,FALSE),9)="DF Spirit","Airbus Autre","Autre"))</f>
        <v>Conbid</v>
      </c>
      <c r="T78" s="5"/>
    </row>
    <row r="79" spans="1:20" x14ac:dyDescent="0.2">
      <c r="A79" s="22" t="s">
        <v>126</v>
      </c>
      <c r="B79" s="5">
        <v>11002577</v>
      </c>
      <c r="C79" s="5" t="s">
        <v>144</v>
      </c>
      <c r="D79" s="5" t="s">
        <v>145</v>
      </c>
      <c r="E79" s="5">
        <v>60</v>
      </c>
      <c r="F79" s="5" t="s">
        <v>146</v>
      </c>
      <c r="G79" s="5" t="s">
        <v>147</v>
      </c>
      <c r="H79" s="7">
        <v>4500</v>
      </c>
      <c r="I79" s="9">
        <v>32.86</v>
      </c>
      <c r="J79" s="9">
        <f t="shared" si="12"/>
        <v>147870</v>
      </c>
      <c r="K79" s="16" t="s">
        <v>49</v>
      </c>
      <c r="L79" s="7"/>
      <c r="M79" s="7"/>
      <c r="N79" s="8">
        <v>43986</v>
      </c>
      <c r="O79" s="64">
        <f t="shared" si="11"/>
        <v>202006</v>
      </c>
      <c r="P79" s="8"/>
      <c r="Q79" s="64"/>
      <c r="R79" s="5"/>
      <c r="S79" s="41" t="str">
        <f>IF(LEFT(VLOOKUP(F79,'[1]Base Articles - Fam PIC'!$A:$U,12,FALSE),6)="conbid","Conbid",IF(LEFT(VLOOKUP(F79,'[1]Base Articles - Fam PIC'!$A:$U,12,FALSE),9)="DF Spirit","Airbus Autre","Autre"))</f>
        <v>Conbid</v>
      </c>
      <c r="T79" s="5"/>
    </row>
    <row r="80" spans="1:20" x14ac:dyDescent="0.2">
      <c r="A80" s="22" t="s">
        <v>126</v>
      </c>
      <c r="B80" s="5">
        <v>11002577</v>
      </c>
      <c r="C80" s="5" t="s">
        <v>144</v>
      </c>
      <c r="D80" s="5" t="s">
        <v>145</v>
      </c>
      <c r="E80" s="5">
        <v>70</v>
      </c>
      <c r="F80" s="5" t="s">
        <v>146</v>
      </c>
      <c r="G80" s="5" t="s">
        <v>147</v>
      </c>
      <c r="H80" s="7">
        <v>4500</v>
      </c>
      <c r="I80" s="9">
        <v>32.86</v>
      </c>
      <c r="J80" s="9">
        <f t="shared" si="12"/>
        <v>147870</v>
      </c>
      <c r="K80" s="16" t="s">
        <v>49</v>
      </c>
      <c r="L80" s="7"/>
      <c r="M80" s="7"/>
      <c r="N80" s="8">
        <v>44018</v>
      </c>
      <c r="O80" s="64">
        <f t="shared" si="11"/>
        <v>202007</v>
      </c>
      <c r="P80" s="8"/>
      <c r="Q80" s="64"/>
      <c r="R80" s="5"/>
      <c r="S80" s="41" t="str">
        <f>IF(LEFT(VLOOKUP(F80,'[1]Base Articles - Fam PIC'!$A:$U,12,FALSE),6)="conbid","Conbid",IF(LEFT(VLOOKUP(F80,'[1]Base Articles - Fam PIC'!$A:$U,12,FALSE),9)="DF Spirit","Airbus Autre","Autre"))</f>
        <v>Conbid</v>
      </c>
      <c r="T80" s="5"/>
    </row>
    <row r="81" spans="1:20" x14ac:dyDescent="0.2">
      <c r="A81" s="22" t="s">
        <v>126</v>
      </c>
      <c r="B81" s="5">
        <v>11002577</v>
      </c>
      <c r="C81" s="5" t="s">
        <v>144</v>
      </c>
      <c r="D81" s="5" t="s">
        <v>145</v>
      </c>
      <c r="E81" s="5">
        <v>90</v>
      </c>
      <c r="F81" s="5" t="s">
        <v>146</v>
      </c>
      <c r="G81" s="5" t="s">
        <v>147</v>
      </c>
      <c r="H81" s="7">
        <v>3000</v>
      </c>
      <c r="I81" s="9">
        <v>32.86</v>
      </c>
      <c r="J81" s="9">
        <f t="shared" si="12"/>
        <v>98580</v>
      </c>
      <c r="K81" s="16" t="s">
        <v>49</v>
      </c>
      <c r="L81" s="7"/>
      <c r="M81" s="7"/>
      <c r="N81" s="8">
        <v>44081</v>
      </c>
      <c r="O81" s="64">
        <f t="shared" si="11"/>
        <v>202009</v>
      </c>
      <c r="P81" s="8"/>
      <c r="Q81" s="64"/>
      <c r="R81" s="5"/>
      <c r="S81" s="41" t="str">
        <f>IF(LEFT(VLOOKUP(F81,'[1]Base Articles - Fam PIC'!$A:$U,12,FALSE),6)="conbid","Conbid",IF(LEFT(VLOOKUP(F81,'[1]Base Articles - Fam PIC'!$A:$U,12,FALSE),9)="DF Spirit","Airbus Autre","Autre"))</f>
        <v>Conbid</v>
      </c>
      <c r="T81" s="5"/>
    </row>
    <row r="82" spans="1:20" x14ac:dyDescent="0.2">
      <c r="A82" s="22" t="s">
        <v>126</v>
      </c>
      <c r="B82" s="5">
        <v>11002577</v>
      </c>
      <c r="C82" s="5" t="s">
        <v>144</v>
      </c>
      <c r="D82" s="5" t="s">
        <v>145</v>
      </c>
      <c r="E82" s="5">
        <v>100</v>
      </c>
      <c r="F82" s="5" t="s">
        <v>146</v>
      </c>
      <c r="G82" s="5" t="s">
        <v>147</v>
      </c>
      <c r="H82" s="7">
        <v>3000</v>
      </c>
      <c r="I82" s="9">
        <v>32.86</v>
      </c>
      <c r="J82" s="9">
        <f t="shared" si="12"/>
        <v>98580</v>
      </c>
      <c r="K82" s="16" t="s">
        <v>49</v>
      </c>
      <c r="L82" s="7"/>
      <c r="M82" s="7"/>
      <c r="N82" s="8">
        <v>44110</v>
      </c>
      <c r="O82" s="64">
        <f t="shared" si="11"/>
        <v>202010</v>
      </c>
      <c r="P82" s="8"/>
      <c r="Q82" s="64"/>
      <c r="R82" s="5"/>
      <c r="S82" s="41" t="str">
        <f>IF(LEFT(VLOOKUP(F82,'[1]Base Articles - Fam PIC'!$A:$U,12,FALSE),6)="conbid","Conbid",IF(LEFT(VLOOKUP(F82,'[1]Base Articles - Fam PIC'!$A:$U,12,FALSE),9)="DF Spirit","Airbus Autre","Autre"))</f>
        <v>Conbid</v>
      </c>
      <c r="T82" s="5"/>
    </row>
    <row r="83" spans="1:20" x14ac:dyDescent="0.2">
      <c r="A83" s="22" t="s">
        <v>126</v>
      </c>
      <c r="B83" s="5">
        <v>11002577</v>
      </c>
      <c r="C83" s="5" t="s">
        <v>144</v>
      </c>
      <c r="D83" s="5" t="s">
        <v>145</v>
      </c>
      <c r="E83" s="5">
        <v>110</v>
      </c>
      <c r="F83" s="5" t="s">
        <v>146</v>
      </c>
      <c r="G83" s="5" t="s">
        <v>147</v>
      </c>
      <c r="H83" s="7">
        <v>3000</v>
      </c>
      <c r="I83" s="9">
        <v>32.86</v>
      </c>
      <c r="J83" s="9">
        <f t="shared" si="12"/>
        <v>98580</v>
      </c>
      <c r="K83" s="16" t="s">
        <v>49</v>
      </c>
      <c r="L83" s="7"/>
      <c r="M83" s="7"/>
      <c r="N83" s="8">
        <v>44140</v>
      </c>
      <c r="O83" s="64">
        <f t="shared" si="11"/>
        <v>202011</v>
      </c>
      <c r="P83" s="8"/>
      <c r="Q83" s="64"/>
      <c r="R83" s="5"/>
      <c r="S83" s="41" t="str">
        <f>IF(LEFT(VLOOKUP(F83,'[1]Base Articles - Fam PIC'!$A:$U,12,FALSE),6)="conbid","Conbid",IF(LEFT(VLOOKUP(F83,'[1]Base Articles - Fam PIC'!$A:$U,12,FALSE),9)="DF Spirit","Airbus Autre","Autre"))</f>
        <v>Conbid</v>
      </c>
      <c r="T83" s="5"/>
    </row>
    <row r="84" spans="1:20" x14ac:dyDescent="0.2">
      <c r="A84" s="22" t="s">
        <v>126</v>
      </c>
      <c r="B84" s="5">
        <v>11002577</v>
      </c>
      <c r="C84" s="5" t="s">
        <v>144</v>
      </c>
      <c r="D84" s="5" t="s">
        <v>145</v>
      </c>
      <c r="E84" s="5">
        <v>120</v>
      </c>
      <c r="F84" s="5" t="s">
        <v>146</v>
      </c>
      <c r="G84" s="5" t="s">
        <v>147</v>
      </c>
      <c r="H84" s="7">
        <v>3000</v>
      </c>
      <c r="I84" s="9">
        <v>32.86</v>
      </c>
      <c r="J84" s="9">
        <f t="shared" si="12"/>
        <v>98580</v>
      </c>
      <c r="K84" s="16" t="s">
        <v>49</v>
      </c>
      <c r="L84" s="7"/>
      <c r="M84" s="7"/>
      <c r="N84" s="8">
        <v>44172</v>
      </c>
      <c r="O84" s="64">
        <f t="shared" si="11"/>
        <v>202012</v>
      </c>
      <c r="P84" s="8"/>
      <c r="Q84" s="64"/>
      <c r="R84" s="5"/>
      <c r="S84" s="41" t="str">
        <f>IF(LEFT(VLOOKUP(F84,'[1]Base Articles - Fam PIC'!$A:$U,12,FALSE),6)="conbid","Conbid",IF(LEFT(VLOOKUP(F84,'[1]Base Articles - Fam PIC'!$A:$U,12,FALSE),9)="DF Spirit","Airbus Autre","Autre"))</f>
        <v>Conbid</v>
      </c>
      <c r="T84" s="5"/>
    </row>
    <row r="85" spans="1:20" x14ac:dyDescent="0.2">
      <c r="A85" s="22" t="s">
        <v>126</v>
      </c>
      <c r="B85" s="5">
        <v>11002578</v>
      </c>
      <c r="C85" s="5" t="s">
        <v>154</v>
      </c>
      <c r="D85" s="5" t="s">
        <v>145</v>
      </c>
      <c r="E85" s="5">
        <v>20</v>
      </c>
      <c r="F85" s="5" t="s">
        <v>155</v>
      </c>
      <c r="G85" s="5" t="s">
        <v>156</v>
      </c>
      <c r="H85" s="7">
        <v>1678</v>
      </c>
      <c r="I85" s="9">
        <v>33.92</v>
      </c>
      <c r="J85" s="9">
        <f t="shared" si="12"/>
        <v>56917.760000000002</v>
      </c>
      <c r="K85" s="16" t="s">
        <v>49</v>
      </c>
      <c r="L85" s="7"/>
      <c r="M85" s="7"/>
      <c r="N85" s="8">
        <v>43927</v>
      </c>
      <c r="O85" s="64">
        <f t="shared" si="11"/>
        <v>202004</v>
      </c>
      <c r="P85" s="8"/>
      <c r="Q85" s="64"/>
      <c r="R85" s="5"/>
      <c r="S85" s="41" t="str">
        <f>IF(LEFT(VLOOKUP(F85,'[1]Base Articles - Fam PIC'!$A:$U,12,FALSE),6)="conbid","Conbid",IF(LEFT(VLOOKUP(F85,'[1]Base Articles - Fam PIC'!$A:$U,12,FALSE),9)="DF Spirit","Airbus Autre","Autre"))</f>
        <v>Conbid</v>
      </c>
      <c r="T85" s="5"/>
    </row>
    <row r="86" spans="1:20" x14ac:dyDescent="0.2">
      <c r="A86" s="22" t="s">
        <v>126</v>
      </c>
      <c r="B86" s="5">
        <v>11002578</v>
      </c>
      <c r="C86" s="5" t="s">
        <v>154</v>
      </c>
      <c r="D86" s="5" t="s">
        <v>145</v>
      </c>
      <c r="E86" s="5">
        <v>30</v>
      </c>
      <c r="F86" s="5" t="s">
        <v>155</v>
      </c>
      <c r="G86" s="5" t="s">
        <v>156</v>
      </c>
      <c r="H86" s="7">
        <v>1678</v>
      </c>
      <c r="I86" s="9">
        <v>33.92</v>
      </c>
      <c r="J86" s="9">
        <f t="shared" si="12"/>
        <v>56917.760000000002</v>
      </c>
      <c r="K86" s="16" t="s">
        <v>49</v>
      </c>
      <c r="L86" s="7"/>
      <c r="M86" s="7"/>
      <c r="N86" s="8">
        <v>44018</v>
      </c>
      <c r="O86" s="64">
        <f t="shared" si="11"/>
        <v>202007</v>
      </c>
      <c r="P86" s="8"/>
      <c r="Q86" s="64"/>
      <c r="R86" s="5"/>
      <c r="S86" s="41" t="str">
        <f>IF(LEFT(VLOOKUP(F86,'[1]Base Articles - Fam PIC'!$A:$U,12,FALSE),6)="conbid","Conbid",IF(LEFT(VLOOKUP(F86,'[1]Base Articles - Fam PIC'!$A:$U,12,FALSE),9)="DF Spirit","Airbus Autre","Autre"))</f>
        <v>Conbid</v>
      </c>
      <c r="T86" s="5"/>
    </row>
    <row r="87" spans="1:20" x14ac:dyDescent="0.2">
      <c r="A87" s="22" t="s">
        <v>126</v>
      </c>
      <c r="B87" s="5">
        <v>11002578</v>
      </c>
      <c r="C87" s="5" t="s">
        <v>154</v>
      </c>
      <c r="D87" s="5" t="s">
        <v>145</v>
      </c>
      <c r="E87" s="5">
        <v>40</v>
      </c>
      <c r="F87" s="5" t="s">
        <v>155</v>
      </c>
      <c r="G87" s="5" t="s">
        <v>156</v>
      </c>
      <c r="H87" s="7">
        <v>1678</v>
      </c>
      <c r="I87" s="9">
        <v>33.92</v>
      </c>
      <c r="J87" s="9">
        <f t="shared" si="12"/>
        <v>56917.760000000002</v>
      </c>
      <c r="K87" s="16" t="s">
        <v>49</v>
      </c>
      <c r="L87" s="7"/>
      <c r="M87" s="7"/>
      <c r="N87" s="8">
        <v>44110</v>
      </c>
      <c r="O87" s="64">
        <f t="shared" si="11"/>
        <v>202010</v>
      </c>
      <c r="P87" s="8"/>
      <c r="Q87" s="64"/>
      <c r="R87" s="5"/>
      <c r="S87" s="41" t="str">
        <f>IF(LEFT(VLOOKUP(F87,'[1]Base Articles - Fam PIC'!$A:$U,12,FALSE),6)="conbid","Conbid",IF(LEFT(VLOOKUP(F87,'[1]Base Articles - Fam PIC'!$A:$U,12,FALSE),9)="DF Spirit","Airbus Autre","Autre"))</f>
        <v>Conbid</v>
      </c>
      <c r="T87" s="5"/>
    </row>
    <row r="88" spans="1:20" x14ac:dyDescent="0.2">
      <c r="A88" s="22" t="s">
        <v>126</v>
      </c>
      <c r="B88" s="5">
        <v>11002636</v>
      </c>
      <c r="C88" s="5" t="s">
        <v>157</v>
      </c>
      <c r="D88" s="5" t="s">
        <v>145</v>
      </c>
      <c r="E88" s="5">
        <v>60</v>
      </c>
      <c r="F88" s="5" t="s">
        <v>158</v>
      </c>
      <c r="G88" s="5" t="s">
        <v>159</v>
      </c>
      <c r="H88" s="7">
        <v>690</v>
      </c>
      <c r="I88" s="9">
        <v>37.1</v>
      </c>
      <c r="J88" s="9">
        <f t="shared" si="12"/>
        <v>25599</v>
      </c>
      <c r="K88" s="16" t="s">
        <v>49</v>
      </c>
      <c r="L88" s="7"/>
      <c r="M88" s="7"/>
      <c r="N88" s="8">
        <v>43868</v>
      </c>
      <c r="O88" s="64">
        <f t="shared" si="11"/>
        <v>202002</v>
      </c>
      <c r="P88" s="8"/>
      <c r="Q88" s="64"/>
      <c r="R88" s="5"/>
      <c r="S88" s="41" t="str">
        <f>IF(LEFT(VLOOKUP(F88,'[1]Base Articles - Fam PIC'!$A:$U,12,FALSE),6)="conbid","Conbid",IF(LEFT(VLOOKUP(F88,'[1]Base Articles - Fam PIC'!$A:$U,12,FALSE),9)="DF Spirit","Airbus Autre","Autre"))</f>
        <v>Conbid</v>
      </c>
      <c r="T88" s="5"/>
    </row>
    <row r="89" spans="1:20" x14ac:dyDescent="0.2">
      <c r="A89" s="22" t="s">
        <v>126</v>
      </c>
      <c r="B89" s="5">
        <v>11002636</v>
      </c>
      <c r="C89" s="5" t="s">
        <v>157</v>
      </c>
      <c r="D89" s="5" t="s">
        <v>145</v>
      </c>
      <c r="E89" s="5">
        <v>70</v>
      </c>
      <c r="F89" s="5" t="s">
        <v>158</v>
      </c>
      <c r="G89" s="5" t="s">
        <v>159</v>
      </c>
      <c r="H89" s="7">
        <v>690</v>
      </c>
      <c r="I89" s="9">
        <v>37.1</v>
      </c>
      <c r="J89" s="9">
        <f t="shared" si="12"/>
        <v>25599</v>
      </c>
      <c r="K89" s="16" t="s">
        <v>49</v>
      </c>
      <c r="L89" s="7"/>
      <c r="M89" s="7"/>
      <c r="N89" s="8">
        <v>43927</v>
      </c>
      <c r="O89" s="64">
        <f t="shared" si="11"/>
        <v>202004</v>
      </c>
      <c r="P89" s="8"/>
      <c r="Q89" s="64"/>
      <c r="R89" s="5"/>
      <c r="S89" s="41" t="str">
        <f>IF(LEFT(VLOOKUP(F89,'[1]Base Articles - Fam PIC'!$A:$U,12,FALSE),6)="conbid","Conbid",IF(LEFT(VLOOKUP(F89,'[1]Base Articles - Fam PIC'!$A:$U,12,FALSE),9)="DF Spirit","Airbus Autre","Autre"))</f>
        <v>Conbid</v>
      </c>
      <c r="T89" s="5"/>
    </row>
    <row r="90" spans="1:20" x14ac:dyDescent="0.2">
      <c r="A90" s="22" t="s">
        <v>126</v>
      </c>
      <c r="B90" s="5">
        <v>11002636</v>
      </c>
      <c r="C90" s="5" t="s">
        <v>157</v>
      </c>
      <c r="D90" s="5" t="s">
        <v>145</v>
      </c>
      <c r="E90" s="5">
        <v>80</v>
      </c>
      <c r="F90" s="5" t="s">
        <v>158</v>
      </c>
      <c r="G90" s="5" t="s">
        <v>159</v>
      </c>
      <c r="H90" s="7">
        <v>690</v>
      </c>
      <c r="I90" s="9">
        <v>37.1</v>
      </c>
      <c r="J90" s="9">
        <f t="shared" si="12"/>
        <v>25599</v>
      </c>
      <c r="K90" s="16" t="s">
        <v>49</v>
      </c>
      <c r="L90" s="7"/>
      <c r="M90" s="7"/>
      <c r="N90" s="8">
        <v>43990</v>
      </c>
      <c r="O90" s="64">
        <f t="shared" si="11"/>
        <v>202006</v>
      </c>
      <c r="P90" s="8"/>
      <c r="Q90" s="64"/>
      <c r="R90" s="5"/>
      <c r="S90" s="41" t="str">
        <f>IF(LEFT(VLOOKUP(F90,'[1]Base Articles - Fam PIC'!$A:$U,12,FALSE),6)="conbid","Conbid",IF(LEFT(VLOOKUP(F90,'[1]Base Articles - Fam PIC'!$A:$U,12,FALSE),9)="DF Spirit","Airbus Autre","Autre"))</f>
        <v>Conbid</v>
      </c>
      <c r="T90" s="5"/>
    </row>
    <row r="91" spans="1:20" x14ac:dyDescent="0.2">
      <c r="A91" s="22" t="s">
        <v>126</v>
      </c>
      <c r="B91" s="5">
        <v>11002636</v>
      </c>
      <c r="C91" s="5" t="s">
        <v>157</v>
      </c>
      <c r="D91" s="5" t="s">
        <v>145</v>
      </c>
      <c r="E91" s="5">
        <v>90</v>
      </c>
      <c r="F91" s="5" t="s">
        <v>158</v>
      </c>
      <c r="G91" s="5" t="s">
        <v>159</v>
      </c>
      <c r="H91" s="7">
        <v>690</v>
      </c>
      <c r="I91" s="9">
        <v>37.1</v>
      </c>
      <c r="J91" s="9">
        <f t="shared" si="12"/>
        <v>25599</v>
      </c>
      <c r="K91" s="16" t="s">
        <v>49</v>
      </c>
      <c r="L91" s="7"/>
      <c r="M91" s="7"/>
      <c r="N91" s="8">
        <v>44053</v>
      </c>
      <c r="O91" s="64">
        <f t="shared" si="11"/>
        <v>202008</v>
      </c>
      <c r="P91" s="8"/>
      <c r="Q91" s="64"/>
      <c r="R91" s="5"/>
      <c r="S91" s="41" t="str">
        <f>IF(LEFT(VLOOKUP(F91,'[1]Base Articles - Fam PIC'!$A:$U,12,FALSE),6)="conbid","Conbid",IF(LEFT(VLOOKUP(F91,'[1]Base Articles - Fam PIC'!$A:$U,12,FALSE),9)="DF Spirit","Airbus Autre","Autre"))</f>
        <v>Conbid</v>
      </c>
      <c r="T91" s="5"/>
    </row>
    <row r="92" spans="1:20" x14ac:dyDescent="0.2">
      <c r="A92" s="22" t="s">
        <v>126</v>
      </c>
      <c r="B92" s="5">
        <v>11002636</v>
      </c>
      <c r="C92" s="5" t="s">
        <v>157</v>
      </c>
      <c r="D92" s="5" t="s">
        <v>145</v>
      </c>
      <c r="E92" s="5">
        <v>100</v>
      </c>
      <c r="F92" s="5" t="s">
        <v>158</v>
      </c>
      <c r="G92" s="5" t="s">
        <v>159</v>
      </c>
      <c r="H92" s="7">
        <v>690</v>
      </c>
      <c r="I92" s="9">
        <v>37.1</v>
      </c>
      <c r="J92" s="9">
        <f t="shared" si="12"/>
        <v>25599</v>
      </c>
      <c r="K92" s="16" t="s">
        <v>49</v>
      </c>
      <c r="L92" s="7"/>
      <c r="M92" s="7"/>
      <c r="N92" s="8">
        <v>44109</v>
      </c>
      <c r="O92" s="64">
        <f t="shared" si="11"/>
        <v>202010</v>
      </c>
      <c r="P92" s="8"/>
      <c r="Q92" s="64"/>
      <c r="R92" s="5"/>
      <c r="S92" s="41" t="str">
        <f>IF(LEFT(VLOOKUP(F92,'[1]Base Articles - Fam PIC'!$A:$U,12,FALSE),6)="conbid","Conbid",IF(LEFT(VLOOKUP(F92,'[1]Base Articles - Fam PIC'!$A:$U,12,FALSE),9)="DF Spirit","Airbus Autre","Autre"))</f>
        <v>Conbid</v>
      </c>
      <c r="T92" s="5"/>
    </row>
    <row r="93" spans="1:20" x14ac:dyDescent="0.2">
      <c r="D93" s="1" t="s">
        <v>52</v>
      </c>
      <c r="F93" s="4" t="s">
        <v>98</v>
      </c>
      <c r="G93" s="4" t="s">
        <v>99</v>
      </c>
      <c r="H93" s="1">
        <v>5500</v>
      </c>
      <c r="K93" s="16" t="s">
        <v>49</v>
      </c>
      <c r="N93" s="47">
        <v>43983</v>
      </c>
      <c r="O93" s="64">
        <f t="shared" si="11"/>
        <v>202006</v>
      </c>
      <c r="Q93" s="64"/>
      <c r="S93" s="41" t="str">
        <f>IF(LEFT(VLOOKUP(F93,'[1]Base Articles - Fam PIC'!$A:$U,12,FALSE),6)="conbid","Conbid",IF(LEFT(VLOOKUP(F93,'[1]Base Articles - Fam PIC'!$A:$U,12,FALSE),9)="DF Spirit","Airbus Autre","Autre"))</f>
        <v>Conbid</v>
      </c>
    </row>
    <row r="94" spans="1:20" x14ac:dyDescent="0.2">
      <c r="D94" s="1" t="s">
        <v>52</v>
      </c>
      <c r="F94" s="4" t="s">
        <v>98</v>
      </c>
      <c r="G94" s="4" t="s">
        <v>99</v>
      </c>
      <c r="H94" s="1">
        <v>5500</v>
      </c>
      <c r="K94" s="16" t="s">
        <v>49</v>
      </c>
      <c r="N94" s="48">
        <v>44013</v>
      </c>
      <c r="O94" s="64">
        <f t="shared" si="11"/>
        <v>202007</v>
      </c>
      <c r="Q94" s="64"/>
      <c r="S94" s="41" t="str">
        <f>IF(LEFT(VLOOKUP(F94,'[1]Base Articles - Fam PIC'!$A:$U,12,FALSE),6)="conbid","Conbid",IF(LEFT(VLOOKUP(F94,'[1]Base Articles - Fam PIC'!$A:$U,12,FALSE),9)="DF Spirit","Airbus Autre","Autre"))</f>
        <v>Conbid</v>
      </c>
    </row>
    <row r="95" spans="1:20" x14ac:dyDescent="0.2">
      <c r="D95" s="1" t="s">
        <v>52</v>
      </c>
      <c r="F95" s="4" t="s">
        <v>85</v>
      </c>
      <c r="G95" s="4" t="s">
        <v>86</v>
      </c>
      <c r="H95" s="1">
        <v>5500</v>
      </c>
      <c r="K95" s="16" t="s">
        <v>49</v>
      </c>
      <c r="N95" s="48">
        <v>43952</v>
      </c>
      <c r="O95" s="64">
        <f t="shared" si="11"/>
        <v>202005</v>
      </c>
      <c r="Q95" s="64"/>
      <c r="S95" s="41" t="str">
        <f>IF(LEFT(VLOOKUP(F95,'[1]Base Articles - Fam PIC'!$A:$U,12,FALSE),6)="conbid","Conbid",IF(LEFT(VLOOKUP(F95,'[1]Base Articles - Fam PIC'!$A:$U,12,FALSE),9)="DF Spirit","Airbus Autre","Autre"))</f>
        <v>Conbid</v>
      </c>
    </row>
    <row r="96" spans="1:20" ht="15" x14ac:dyDescent="0.25">
      <c r="D96" s="1" t="s">
        <v>52</v>
      </c>
      <c r="F96" s="49" t="s">
        <v>1239</v>
      </c>
      <c r="H96" s="1">
        <v>2750</v>
      </c>
      <c r="K96" s="16" t="s">
        <v>49</v>
      </c>
      <c r="N96" s="48">
        <v>44075</v>
      </c>
      <c r="O96" s="64">
        <f t="shared" si="11"/>
        <v>202009</v>
      </c>
      <c r="Q96" s="64"/>
      <c r="S96" s="41" t="str">
        <f>IF(LEFT(VLOOKUP(F96,'[1]Base Articles - Fam PIC'!$A:$U,12,FALSE),6)="conbid","Conbid",IF(LEFT(VLOOKUP(F96,'[1]Base Articles - Fam PIC'!$A:$U,12,FALSE),9)="DF Spirit","Airbus Autre","Autre"))</f>
        <v>Conbid</v>
      </c>
    </row>
    <row r="97" spans="4:19" ht="15" x14ac:dyDescent="0.25">
      <c r="D97" s="1" t="s">
        <v>52</v>
      </c>
      <c r="F97" s="49" t="s">
        <v>1240</v>
      </c>
      <c r="H97" s="1">
        <v>900</v>
      </c>
      <c r="K97" s="16" t="s">
        <v>49</v>
      </c>
      <c r="N97" s="48">
        <v>44105</v>
      </c>
      <c r="O97" s="64">
        <f t="shared" si="11"/>
        <v>202010</v>
      </c>
      <c r="Q97" s="64"/>
      <c r="S97" s="41" t="str">
        <f>IF(LEFT(VLOOKUP(F97,'[1]Base Articles - Fam PIC'!$A:$U,12,FALSE),6)="conbid","Conbid",IF(LEFT(VLOOKUP(F97,'[1]Base Articles - Fam PIC'!$A:$U,12,FALSE),9)="DF Spirit","Airbus Autre","Autre"))</f>
        <v>Conbid</v>
      </c>
    </row>
    <row r="98" spans="4:19" ht="15" x14ac:dyDescent="0.25">
      <c r="D98" s="1" t="s">
        <v>52</v>
      </c>
      <c r="F98" s="49" t="s">
        <v>105</v>
      </c>
      <c r="H98" s="1">
        <v>5500</v>
      </c>
      <c r="K98" s="16" t="s">
        <v>49</v>
      </c>
      <c r="N98" s="48">
        <v>44105</v>
      </c>
      <c r="O98" s="64">
        <f t="shared" si="11"/>
        <v>202010</v>
      </c>
      <c r="Q98" s="64"/>
      <c r="S98" s="41" t="str">
        <f>IF(LEFT(VLOOKUP(F98,'[1]Base Articles - Fam PIC'!$A:$U,12,FALSE),6)="conbid","Conbid",IF(LEFT(VLOOKUP(F98,'[1]Base Articles - Fam PIC'!$A:$U,12,FALSE),9)="DF Spirit","Airbus Autre","Autre"))</f>
        <v>Conbid</v>
      </c>
    </row>
    <row r="99" spans="4:19" ht="15" x14ac:dyDescent="0.25">
      <c r="D99" s="1" t="s">
        <v>52</v>
      </c>
      <c r="F99" s="49" t="s">
        <v>105</v>
      </c>
      <c r="H99" s="1">
        <v>2750</v>
      </c>
      <c r="K99" s="16" t="s">
        <v>49</v>
      </c>
      <c r="N99" s="48">
        <v>44136</v>
      </c>
      <c r="O99" s="64">
        <f t="shared" si="11"/>
        <v>202011</v>
      </c>
      <c r="Q99" s="64"/>
      <c r="S99" s="41" t="str">
        <f>IF(LEFT(VLOOKUP(F99,'[1]Base Articles - Fam PIC'!$A:$U,12,FALSE),6)="conbid","Conbid",IF(LEFT(VLOOKUP(F99,'[1]Base Articles - Fam PIC'!$A:$U,12,FALSE),9)="DF Spirit","Airbus Autre","Autre"))</f>
        <v>Conbid</v>
      </c>
    </row>
    <row r="100" spans="4:19" ht="15" x14ac:dyDescent="0.25">
      <c r="D100" s="1" t="s">
        <v>52</v>
      </c>
      <c r="F100" s="49" t="s">
        <v>1241</v>
      </c>
      <c r="H100" s="1">
        <v>5500</v>
      </c>
      <c r="K100" s="16" t="s">
        <v>49</v>
      </c>
      <c r="N100" s="48">
        <v>43983</v>
      </c>
      <c r="O100" s="64">
        <f t="shared" si="11"/>
        <v>202006</v>
      </c>
      <c r="Q100" s="64"/>
      <c r="S100" s="41" t="s">
        <v>1237</v>
      </c>
    </row>
    <row r="101" spans="4:19" ht="15" x14ac:dyDescent="0.25">
      <c r="D101" s="1" t="s">
        <v>52</v>
      </c>
      <c r="F101" s="49" t="s">
        <v>1242</v>
      </c>
      <c r="H101" s="1">
        <v>5500</v>
      </c>
      <c r="K101" s="16" t="s">
        <v>49</v>
      </c>
      <c r="N101" s="48">
        <v>43952</v>
      </c>
      <c r="O101" s="64">
        <f t="shared" si="11"/>
        <v>202005</v>
      </c>
      <c r="Q101" s="64"/>
      <c r="S101" s="41" t="str">
        <f>IF(LEFT(VLOOKUP(F101,'[1]Base Articles - Fam PIC'!$A:$U,12,FALSE),6)="conbid","Conbid",IF(LEFT(VLOOKUP(F101,'[1]Base Articles - Fam PIC'!$A:$U,12,FALSE),9)="DF Spirit","Airbus Autre","Autre"))</f>
        <v>Conbid</v>
      </c>
    </row>
    <row r="102" spans="4:19" ht="15" x14ac:dyDescent="0.25">
      <c r="D102" s="1" t="s">
        <v>52</v>
      </c>
      <c r="F102" s="49" t="s">
        <v>1242</v>
      </c>
      <c r="H102" s="1">
        <v>5500</v>
      </c>
      <c r="K102" s="16" t="s">
        <v>49</v>
      </c>
      <c r="N102" s="48">
        <v>43983</v>
      </c>
      <c r="O102" s="64">
        <f t="shared" si="11"/>
        <v>202006</v>
      </c>
      <c r="Q102" s="64"/>
      <c r="S102" s="41" t="str">
        <f>IF(LEFT(VLOOKUP(F102,'[1]Base Articles - Fam PIC'!$A:$U,12,FALSE),6)="conbid","Conbid",IF(LEFT(VLOOKUP(F102,'[1]Base Articles - Fam PIC'!$A:$U,12,FALSE),9)="DF Spirit","Airbus Autre","Autre"))</f>
        <v>Conbid</v>
      </c>
    </row>
    <row r="103" spans="4:19" ht="15" x14ac:dyDescent="0.25">
      <c r="D103" s="1" t="s">
        <v>52</v>
      </c>
      <c r="F103" s="49" t="s">
        <v>1242</v>
      </c>
      <c r="H103" s="1">
        <v>5500</v>
      </c>
      <c r="K103" s="16" t="s">
        <v>49</v>
      </c>
      <c r="N103" s="48">
        <v>44075</v>
      </c>
      <c r="O103" s="64">
        <f t="shared" si="11"/>
        <v>202009</v>
      </c>
      <c r="Q103" s="64"/>
      <c r="S103" s="41" t="str">
        <f>IF(LEFT(VLOOKUP(F103,'[1]Base Articles - Fam PIC'!$A:$U,12,FALSE),6)="conbid","Conbid",IF(LEFT(VLOOKUP(F103,'[1]Base Articles - Fam PIC'!$A:$U,12,FALSE),9)="DF Spirit","Airbus Autre","Autre"))</f>
        <v>Conbid</v>
      </c>
    </row>
    <row r="104" spans="4:19" ht="15" x14ac:dyDescent="0.25">
      <c r="D104" s="1" t="s">
        <v>52</v>
      </c>
      <c r="F104" s="49" t="s">
        <v>1242</v>
      </c>
      <c r="H104" s="1">
        <v>5500</v>
      </c>
      <c r="K104" s="16" t="s">
        <v>49</v>
      </c>
      <c r="N104" s="48">
        <v>44105</v>
      </c>
      <c r="O104" s="64">
        <f t="shared" si="11"/>
        <v>202010</v>
      </c>
      <c r="Q104" s="64"/>
      <c r="S104" s="41" t="str">
        <f>IF(LEFT(VLOOKUP(F104,'[1]Base Articles - Fam PIC'!$A:$U,12,FALSE),6)="conbid","Conbid",IF(LEFT(VLOOKUP(F104,'[1]Base Articles - Fam PIC'!$A:$U,12,FALSE),9)="DF Spirit","Airbus Autre","Autre"))</f>
        <v>Conbid</v>
      </c>
    </row>
    <row r="105" spans="4:19" ht="15" x14ac:dyDescent="0.25">
      <c r="D105" s="1" t="s">
        <v>52</v>
      </c>
      <c r="F105" s="49" t="s">
        <v>65</v>
      </c>
      <c r="H105" s="1">
        <v>3744</v>
      </c>
      <c r="K105" s="16" t="s">
        <v>49</v>
      </c>
      <c r="N105" s="48">
        <v>43952</v>
      </c>
      <c r="O105" s="64">
        <f t="shared" si="11"/>
        <v>202005</v>
      </c>
      <c r="Q105" s="64"/>
      <c r="S105" s="41" t="str">
        <f>IF(LEFT(VLOOKUP(F105,'[1]Base Articles - Fam PIC'!$A:$U,12,FALSE),6)="conbid","Conbid",IF(LEFT(VLOOKUP(F105,'[1]Base Articles - Fam PIC'!$A:$U,12,FALSE),9)="DF Spirit","Airbus Autre","Autre"))</f>
        <v>Conbid</v>
      </c>
    </row>
    <row r="106" spans="4:19" ht="15" x14ac:dyDescent="0.25">
      <c r="D106" s="1" t="s">
        <v>52</v>
      </c>
      <c r="F106" s="49" t="s">
        <v>65</v>
      </c>
      <c r="H106" s="1">
        <v>3744</v>
      </c>
      <c r="K106" s="16" t="s">
        <v>49</v>
      </c>
      <c r="N106" s="48">
        <v>43983</v>
      </c>
      <c r="O106" s="64">
        <f t="shared" si="11"/>
        <v>202006</v>
      </c>
      <c r="Q106" s="64"/>
      <c r="S106" s="41" t="str">
        <f>IF(LEFT(VLOOKUP(F106,'[1]Base Articles - Fam PIC'!$A:$U,12,FALSE),6)="conbid","Conbid",IF(LEFT(VLOOKUP(F106,'[1]Base Articles - Fam PIC'!$A:$U,12,FALSE),9)="DF Spirit","Airbus Autre","Autre"))</f>
        <v>Conbid</v>
      </c>
    </row>
    <row r="107" spans="4:19" ht="15" x14ac:dyDescent="0.25">
      <c r="D107" s="1" t="s">
        <v>52</v>
      </c>
      <c r="F107" s="49" t="s">
        <v>65</v>
      </c>
      <c r="H107" s="1">
        <v>3744</v>
      </c>
      <c r="K107" s="16" t="s">
        <v>49</v>
      </c>
      <c r="N107" s="48">
        <v>43983</v>
      </c>
      <c r="O107" s="64">
        <f t="shared" si="11"/>
        <v>202006</v>
      </c>
      <c r="Q107" s="64"/>
      <c r="S107" s="41" t="str">
        <f>IF(LEFT(VLOOKUP(F107,'[1]Base Articles - Fam PIC'!$A:$U,12,FALSE),6)="conbid","Conbid",IF(LEFT(VLOOKUP(F107,'[1]Base Articles - Fam PIC'!$A:$U,12,FALSE),9)="DF Spirit","Airbus Autre","Autre"))</f>
        <v>Conbid</v>
      </c>
    </row>
    <row r="108" spans="4:19" ht="15" x14ac:dyDescent="0.25">
      <c r="D108" s="1" t="s">
        <v>52</v>
      </c>
      <c r="F108" s="49" t="s">
        <v>65</v>
      </c>
      <c r="H108" s="1">
        <v>3744</v>
      </c>
      <c r="K108" s="16" t="s">
        <v>49</v>
      </c>
      <c r="N108" s="48">
        <v>44013</v>
      </c>
      <c r="O108" s="64">
        <f t="shared" si="11"/>
        <v>202007</v>
      </c>
      <c r="Q108" s="64"/>
      <c r="S108" s="41" t="str">
        <f>IF(LEFT(VLOOKUP(F108,'[1]Base Articles - Fam PIC'!$A:$U,12,FALSE),6)="conbid","Conbid",IF(LEFT(VLOOKUP(F108,'[1]Base Articles - Fam PIC'!$A:$U,12,FALSE),9)="DF Spirit","Airbus Autre","Autre"))</f>
        <v>Conbid</v>
      </c>
    </row>
    <row r="109" spans="4:19" ht="15" x14ac:dyDescent="0.25">
      <c r="D109" s="1" t="s">
        <v>52</v>
      </c>
      <c r="F109" s="49" t="s">
        <v>65</v>
      </c>
      <c r="H109" s="1">
        <v>3744</v>
      </c>
      <c r="K109" s="16" t="s">
        <v>49</v>
      </c>
      <c r="N109" s="48">
        <v>44075</v>
      </c>
      <c r="O109" s="64">
        <f t="shared" si="11"/>
        <v>202009</v>
      </c>
      <c r="Q109" s="64"/>
      <c r="S109" s="41" t="str">
        <f>IF(LEFT(VLOOKUP(F109,'[1]Base Articles - Fam PIC'!$A:$U,12,FALSE),6)="conbid","Conbid",IF(LEFT(VLOOKUP(F109,'[1]Base Articles - Fam PIC'!$A:$U,12,FALSE),9)="DF Spirit","Airbus Autre","Autre"))</f>
        <v>Conbid</v>
      </c>
    </row>
    <row r="110" spans="4:19" ht="15" x14ac:dyDescent="0.25">
      <c r="D110" s="1" t="s">
        <v>52</v>
      </c>
      <c r="F110" s="49" t="s">
        <v>65</v>
      </c>
      <c r="H110" s="1">
        <v>3744</v>
      </c>
      <c r="K110" s="16" t="s">
        <v>49</v>
      </c>
      <c r="N110" s="48">
        <v>44105</v>
      </c>
      <c r="O110" s="64">
        <f t="shared" si="11"/>
        <v>202010</v>
      </c>
      <c r="Q110" s="64"/>
      <c r="S110" s="41" t="str">
        <f>IF(LEFT(VLOOKUP(F110,'[1]Base Articles - Fam PIC'!$A:$U,12,FALSE),6)="conbid","Conbid",IF(LEFT(VLOOKUP(F110,'[1]Base Articles - Fam PIC'!$A:$U,12,FALSE),9)="DF Spirit","Airbus Autre","Autre"))</f>
        <v>Conbid</v>
      </c>
    </row>
    <row r="111" spans="4:19" ht="15" x14ac:dyDescent="0.25">
      <c r="D111" s="1" t="s">
        <v>52</v>
      </c>
      <c r="F111" s="49" t="s">
        <v>65</v>
      </c>
      <c r="H111" s="1">
        <v>3744</v>
      </c>
      <c r="K111" s="16" t="s">
        <v>49</v>
      </c>
      <c r="N111" s="48">
        <v>44136</v>
      </c>
      <c r="O111" s="64">
        <f t="shared" si="11"/>
        <v>202011</v>
      </c>
      <c r="Q111" s="64"/>
      <c r="S111" s="41" t="str">
        <f>IF(LEFT(VLOOKUP(F111,'[1]Base Articles - Fam PIC'!$A:$U,12,FALSE),6)="conbid","Conbid",IF(LEFT(VLOOKUP(F111,'[1]Base Articles - Fam PIC'!$A:$U,12,FALSE),9)="DF Spirit","Airbus Autre","Autre"))</f>
        <v>Conbid</v>
      </c>
    </row>
    <row r="112" spans="4:19" ht="15" x14ac:dyDescent="0.25">
      <c r="D112" s="1" t="s">
        <v>52</v>
      </c>
      <c r="F112" s="49" t="s">
        <v>65</v>
      </c>
      <c r="H112" s="1">
        <v>3744</v>
      </c>
      <c r="K112" s="16" t="s">
        <v>49</v>
      </c>
      <c r="N112" s="48">
        <v>44166</v>
      </c>
      <c r="O112" s="64">
        <f t="shared" si="11"/>
        <v>202012</v>
      </c>
      <c r="Q112" s="64"/>
      <c r="S112" s="41" t="str">
        <f>IF(LEFT(VLOOKUP(F112,'[1]Base Articles - Fam PIC'!$A:$U,12,FALSE),6)="conbid","Conbid",IF(LEFT(VLOOKUP(F112,'[1]Base Articles - Fam PIC'!$A:$U,12,FALSE),9)="DF Spirit","Airbus Autre","Autre"))</f>
        <v>Conbid</v>
      </c>
    </row>
    <row r="113" spans="4:19" ht="15" x14ac:dyDescent="0.25">
      <c r="D113" s="1" t="s">
        <v>52</v>
      </c>
      <c r="F113" s="49" t="s">
        <v>71</v>
      </c>
      <c r="H113" s="1">
        <v>5500</v>
      </c>
      <c r="K113" s="16" t="s">
        <v>49</v>
      </c>
      <c r="N113" s="47">
        <v>43952</v>
      </c>
      <c r="O113" s="64">
        <f t="shared" si="11"/>
        <v>202005</v>
      </c>
      <c r="Q113" s="64"/>
      <c r="S113" s="41" t="str">
        <f>IF(LEFT(VLOOKUP(F113,'[1]Base Articles - Fam PIC'!$A:$U,12,FALSE),6)="conbid","Conbid",IF(LEFT(VLOOKUP(F113,'[1]Base Articles - Fam PIC'!$A:$U,12,FALSE),9)="DF Spirit","Airbus Autre","Autre"))</f>
        <v>Conbid</v>
      </c>
    </row>
    <row r="114" spans="4:19" ht="15" x14ac:dyDescent="0.25">
      <c r="D114" s="1" t="s">
        <v>52</v>
      </c>
      <c r="F114" s="49" t="s">
        <v>71</v>
      </c>
      <c r="H114" s="1">
        <v>5500</v>
      </c>
      <c r="K114" s="16" t="s">
        <v>49</v>
      </c>
      <c r="N114" s="48">
        <v>43952</v>
      </c>
      <c r="O114" s="64">
        <f t="shared" si="11"/>
        <v>202005</v>
      </c>
      <c r="Q114" s="64"/>
      <c r="S114" s="41" t="str">
        <f>IF(LEFT(VLOOKUP(F114,'[1]Base Articles - Fam PIC'!$A:$U,12,FALSE),6)="conbid","Conbid",IF(LEFT(VLOOKUP(F114,'[1]Base Articles - Fam PIC'!$A:$U,12,FALSE),9)="DF Spirit","Airbus Autre","Autre"))</f>
        <v>Conbid</v>
      </c>
    </row>
    <row r="115" spans="4:19" ht="15" x14ac:dyDescent="0.25">
      <c r="D115" s="1" t="s">
        <v>52</v>
      </c>
      <c r="F115" s="49" t="s">
        <v>71</v>
      </c>
      <c r="H115" s="1">
        <v>5500</v>
      </c>
      <c r="K115" s="16" t="s">
        <v>49</v>
      </c>
      <c r="N115" s="48">
        <v>43983</v>
      </c>
      <c r="O115" s="64">
        <f t="shared" si="11"/>
        <v>202006</v>
      </c>
      <c r="Q115" s="64"/>
      <c r="S115" s="41" t="str">
        <f>IF(LEFT(VLOOKUP(F115,'[1]Base Articles - Fam PIC'!$A:$U,12,FALSE),6)="conbid","Conbid",IF(LEFT(VLOOKUP(F115,'[1]Base Articles - Fam PIC'!$A:$U,12,FALSE),9)="DF Spirit","Airbus Autre","Autre"))</f>
        <v>Conbid</v>
      </c>
    </row>
    <row r="116" spans="4:19" ht="15" x14ac:dyDescent="0.25">
      <c r="D116" s="1" t="s">
        <v>52</v>
      </c>
      <c r="F116" s="49" t="s">
        <v>71</v>
      </c>
      <c r="H116" s="1">
        <v>5500</v>
      </c>
      <c r="K116" s="16" t="s">
        <v>49</v>
      </c>
      <c r="N116" s="48">
        <v>43983</v>
      </c>
      <c r="O116" s="64">
        <f t="shared" si="11"/>
        <v>202006</v>
      </c>
      <c r="Q116" s="64"/>
      <c r="S116" s="41" t="str">
        <f>IF(LEFT(VLOOKUP(F116,'[1]Base Articles - Fam PIC'!$A:$U,12,FALSE),6)="conbid","Conbid",IF(LEFT(VLOOKUP(F116,'[1]Base Articles - Fam PIC'!$A:$U,12,FALSE),9)="DF Spirit","Airbus Autre","Autre"))</f>
        <v>Conbid</v>
      </c>
    </row>
    <row r="117" spans="4:19" ht="15" x14ac:dyDescent="0.25">
      <c r="D117" s="1" t="s">
        <v>52</v>
      </c>
      <c r="F117" s="49" t="s">
        <v>71</v>
      </c>
      <c r="H117" s="1">
        <v>5500</v>
      </c>
      <c r="K117" s="16" t="s">
        <v>49</v>
      </c>
      <c r="N117" s="48">
        <v>44013</v>
      </c>
      <c r="O117" s="64">
        <f t="shared" si="11"/>
        <v>202007</v>
      </c>
      <c r="Q117" s="64"/>
      <c r="S117" s="41" t="str">
        <f>IF(LEFT(VLOOKUP(F117,'[1]Base Articles - Fam PIC'!$A:$U,12,FALSE),6)="conbid","Conbid",IF(LEFT(VLOOKUP(F117,'[1]Base Articles - Fam PIC'!$A:$U,12,FALSE),9)="DF Spirit","Airbus Autre","Autre"))</f>
        <v>Conbid</v>
      </c>
    </row>
    <row r="118" spans="4:19" ht="15" x14ac:dyDescent="0.25">
      <c r="D118" s="1" t="s">
        <v>52</v>
      </c>
      <c r="F118" s="49" t="s">
        <v>71</v>
      </c>
      <c r="H118" s="1">
        <v>5500</v>
      </c>
      <c r="K118" s="16" t="s">
        <v>49</v>
      </c>
      <c r="N118" s="48">
        <v>44075</v>
      </c>
      <c r="O118" s="64">
        <f t="shared" si="11"/>
        <v>202009</v>
      </c>
      <c r="Q118" s="64"/>
      <c r="S118" s="41" t="str">
        <f>IF(LEFT(VLOOKUP(F118,'[1]Base Articles - Fam PIC'!$A:$U,12,FALSE),6)="conbid","Conbid",IF(LEFT(VLOOKUP(F118,'[1]Base Articles - Fam PIC'!$A:$U,12,FALSE),9)="DF Spirit","Airbus Autre","Autre"))</f>
        <v>Conbid</v>
      </c>
    </row>
    <row r="119" spans="4:19" ht="15" x14ac:dyDescent="0.25">
      <c r="D119" s="1" t="s">
        <v>52</v>
      </c>
      <c r="F119" s="49" t="s">
        <v>112</v>
      </c>
      <c r="H119" s="1">
        <v>794</v>
      </c>
      <c r="K119" s="16" t="s">
        <v>49</v>
      </c>
      <c r="N119" s="48">
        <v>43983</v>
      </c>
      <c r="O119" s="64">
        <f t="shared" si="11"/>
        <v>202006</v>
      </c>
      <c r="Q119" s="64"/>
      <c r="S119" s="41" t="str">
        <f>IF(LEFT(VLOOKUP(F119,'[1]Base Articles - Fam PIC'!$A:$U,12,FALSE),6)="conbid","Conbid",IF(LEFT(VLOOKUP(F119,'[1]Base Articles - Fam PIC'!$A:$U,12,FALSE),9)="DF Spirit","Airbus Autre","Autre"))</f>
        <v>Conbid</v>
      </c>
    </row>
    <row r="120" spans="4:19" ht="15" x14ac:dyDescent="0.25">
      <c r="D120" s="1" t="s">
        <v>52</v>
      </c>
      <c r="F120" s="49" t="s">
        <v>1243</v>
      </c>
      <c r="H120" s="1">
        <v>5400</v>
      </c>
      <c r="K120" s="16" t="s">
        <v>49</v>
      </c>
      <c r="N120" s="48">
        <v>43922</v>
      </c>
      <c r="O120" s="64">
        <f t="shared" si="11"/>
        <v>202004</v>
      </c>
      <c r="Q120" s="64"/>
      <c r="S120" s="41" t="str">
        <f>IF(LEFT(VLOOKUP(F120,'[1]Base Articles - Fam PIC'!$A:$U,12,FALSE),6)="conbid","Conbid",IF(LEFT(VLOOKUP(F120,'[1]Base Articles - Fam PIC'!$A:$U,12,FALSE),9)="DF Spirit","Airbus Autre","Autre"))</f>
        <v>Airbus Autre</v>
      </c>
    </row>
    <row r="121" spans="4:19" ht="15" x14ac:dyDescent="0.25">
      <c r="D121" s="1" t="s">
        <v>52</v>
      </c>
      <c r="F121" s="49" t="s">
        <v>1243</v>
      </c>
      <c r="H121" s="1">
        <v>5400</v>
      </c>
      <c r="K121" s="16" t="s">
        <v>49</v>
      </c>
      <c r="N121" s="48">
        <v>43922</v>
      </c>
      <c r="O121" s="64">
        <f t="shared" si="11"/>
        <v>202004</v>
      </c>
      <c r="Q121" s="64"/>
      <c r="S121" s="41" t="str">
        <f>IF(LEFT(VLOOKUP(F121,'[1]Base Articles - Fam PIC'!$A:$U,12,FALSE),6)="conbid","Conbid",IF(LEFT(VLOOKUP(F121,'[1]Base Articles - Fam PIC'!$A:$U,12,FALSE),9)="DF Spirit","Airbus Autre","Autre"))</f>
        <v>Airbus Autre</v>
      </c>
    </row>
    <row r="122" spans="4:19" ht="15" x14ac:dyDescent="0.25">
      <c r="D122" s="1" t="s">
        <v>52</v>
      </c>
      <c r="F122" s="49" t="s">
        <v>1243</v>
      </c>
      <c r="H122" s="1">
        <v>5400</v>
      </c>
      <c r="K122" s="16" t="s">
        <v>49</v>
      </c>
      <c r="N122" s="48">
        <v>43922</v>
      </c>
      <c r="O122" s="64">
        <f t="shared" si="11"/>
        <v>202004</v>
      </c>
      <c r="Q122" s="64"/>
      <c r="S122" s="41" t="str">
        <f>IF(LEFT(VLOOKUP(F122,'[1]Base Articles - Fam PIC'!$A:$U,12,FALSE),6)="conbid","Conbid",IF(LEFT(VLOOKUP(F122,'[1]Base Articles - Fam PIC'!$A:$U,12,FALSE),9)="DF Spirit","Airbus Autre","Autre"))</f>
        <v>Airbus Autre</v>
      </c>
    </row>
    <row r="123" spans="4:19" ht="15" x14ac:dyDescent="0.25">
      <c r="D123" s="1" t="s">
        <v>52</v>
      </c>
      <c r="F123" s="49" t="s">
        <v>1243</v>
      </c>
      <c r="H123" s="1">
        <v>5400</v>
      </c>
      <c r="K123" s="16" t="s">
        <v>49</v>
      </c>
      <c r="N123" s="48">
        <v>43952</v>
      </c>
      <c r="O123" s="64">
        <f t="shared" si="11"/>
        <v>202005</v>
      </c>
      <c r="Q123" s="64"/>
      <c r="S123" s="41" t="str">
        <f>IF(LEFT(VLOOKUP(F123,'[1]Base Articles - Fam PIC'!$A:$U,12,FALSE),6)="conbid","Conbid",IF(LEFT(VLOOKUP(F123,'[1]Base Articles - Fam PIC'!$A:$U,12,FALSE),9)="DF Spirit","Airbus Autre","Autre"))</f>
        <v>Airbus Autre</v>
      </c>
    </row>
    <row r="124" spans="4:19" ht="15" x14ac:dyDescent="0.25">
      <c r="D124" s="1" t="s">
        <v>52</v>
      </c>
      <c r="F124" s="49" t="s">
        <v>1243</v>
      </c>
      <c r="H124" s="1">
        <v>5400</v>
      </c>
      <c r="K124" s="16" t="s">
        <v>49</v>
      </c>
      <c r="N124" s="48">
        <v>43983</v>
      </c>
      <c r="O124" s="64">
        <f t="shared" si="11"/>
        <v>202006</v>
      </c>
      <c r="Q124" s="64"/>
      <c r="S124" s="41" t="str">
        <f>IF(LEFT(VLOOKUP(F124,'[1]Base Articles - Fam PIC'!$A:$U,12,FALSE),6)="conbid","Conbid",IF(LEFT(VLOOKUP(F124,'[1]Base Articles - Fam PIC'!$A:$U,12,FALSE),9)="DF Spirit","Airbus Autre","Autre"))</f>
        <v>Airbus Autre</v>
      </c>
    </row>
    <row r="125" spans="4:19" ht="15" x14ac:dyDescent="0.25">
      <c r="D125" s="1" t="s">
        <v>52</v>
      </c>
      <c r="F125" s="49" t="s">
        <v>1243</v>
      </c>
      <c r="H125" s="1">
        <v>5400</v>
      </c>
      <c r="K125" s="16" t="s">
        <v>49</v>
      </c>
      <c r="N125" s="48">
        <v>43983</v>
      </c>
      <c r="O125" s="64">
        <f t="shared" si="11"/>
        <v>202006</v>
      </c>
      <c r="Q125" s="64"/>
      <c r="S125" s="41" t="str">
        <f>IF(LEFT(VLOOKUP(F125,'[1]Base Articles - Fam PIC'!$A:$U,12,FALSE),6)="conbid","Conbid",IF(LEFT(VLOOKUP(F125,'[1]Base Articles - Fam PIC'!$A:$U,12,FALSE),9)="DF Spirit","Airbus Autre","Autre"))</f>
        <v>Airbus Autre</v>
      </c>
    </row>
    <row r="126" spans="4:19" ht="15" x14ac:dyDescent="0.25">
      <c r="D126" s="1" t="s">
        <v>52</v>
      </c>
      <c r="F126" s="49" t="s">
        <v>1243</v>
      </c>
      <c r="H126" s="1">
        <v>5400</v>
      </c>
      <c r="K126" s="16" t="s">
        <v>49</v>
      </c>
      <c r="N126" s="48">
        <v>43983</v>
      </c>
      <c r="O126" s="64">
        <f t="shared" si="11"/>
        <v>202006</v>
      </c>
      <c r="Q126" s="64"/>
      <c r="S126" s="41" t="str">
        <f>IF(LEFT(VLOOKUP(F126,'[1]Base Articles - Fam PIC'!$A:$U,12,FALSE),6)="conbid","Conbid",IF(LEFT(VLOOKUP(F126,'[1]Base Articles - Fam PIC'!$A:$U,12,FALSE),9)="DF Spirit","Airbus Autre","Autre"))</f>
        <v>Airbus Autre</v>
      </c>
    </row>
    <row r="127" spans="4:19" ht="15" x14ac:dyDescent="0.25">
      <c r="D127" s="1" t="s">
        <v>52</v>
      </c>
      <c r="F127" s="49" t="s">
        <v>1243</v>
      </c>
      <c r="H127" s="1">
        <v>5400</v>
      </c>
      <c r="K127" s="16" t="s">
        <v>49</v>
      </c>
      <c r="N127" s="48">
        <v>43983</v>
      </c>
      <c r="O127" s="64">
        <f t="shared" si="11"/>
        <v>202006</v>
      </c>
      <c r="Q127" s="64"/>
      <c r="S127" s="41" t="str">
        <f>IF(LEFT(VLOOKUP(F127,'[1]Base Articles - Fam PIC'!$A:$U,12,FALSE),6)="conbid","Conbid",IF(LEFT(VLOOKUP(F127,'[1]Base Articles - Fam PIC'!$A:$U,12,FALSE),9)="DF Spirit","Airbus Autre","Autre"))</f>
        <v>Airbus Autre</v>
      </c>
    </row>
    <row r="128" spans="4:19" ht="15" x14ac:dyDescent="0.25">
      <c r="D128" s="1" t="s">
        <v>52</v>
      </c>
      <c r="F128" s="49" t="s">
        <v>1243</v>
      </c>
      <c r="H128" s="1">
        <v>5400</v>
      </c>
      <c r="K128" s="16" t="s">
        <v>49</v>
      </c>
      <c r="N128" s="48">
        <v>44075</v>
      </c>
      <c r="O128" s="64">
        <f t="shared" si="11"/>
        <v>202009</v>
      </c>
      <c r="Q128" s="64"/>
      <c r="S128" s="41" t="str">
        <f>IF(LEFT(VLOOKUP(F128,'[1]Base Articles - Fam PIC'!$A:$U,12,FALSE),6)="conbid","Conbid",IF(LEFT(VLOOKUP(F128,'[1]Base Articles - Fam PIC'!$A:$U,12,FALSE),9)="DF Spirit","Airbus Autre","Autre"))</f>
        <v>Airbus Autre</v>
      </c>
    </row>
    <row r="129" spans="3:20" ht="15" x14ac:dyDescent="0.25">
      <c r="D129" s="1" t="s">
        <v>52</v>
      </c>
      <c r="F129" s="49" t="s">
        <v>120</v>
      </c>
      <c r="H129" s="1">
        <v>5000</v>
      </c>
      <c r="K129" s="16" t="s">
        <v>49</v>
      </c>
      <c r="N129" s="48">
        <v>43952</v>
      </c>
      <c r="O129" s="64">
        <f t="shared" si="11"/>
        <v>202005</v>
      </c>
      <c r="Q129" s="64"/>
      <c r="S129" s="41" t="str">
        <f>IF(LEFT(VLOOKUP(F129,'[1]Base Articles - Fam PIC'!$A:$U,12,FALSE),6)="conbid","Conbid",IF(LEFT(VLOOKUP(F129,'[1]Base Articles - Fam PIC'!$A:$U,12,FALSE),9)="DF Spirit","Airbus Autre","Autre"))</f>
        <v>Autre</v>
      </c>
    </row>
    <row r="130" spans="3:20" ht="15" x14ac:dyDescent="0.25">
      <c r="D130" s="1" t="s">
        <v>52</v>
      </c>
      <c r="F130" s="49" t="s">
        <v>120</v>
      </c>
      <c r="H130" s="1">
        <v>5000</v>
      </c>
      <c r="K130" s="16" t="s">
        <v>49</v>
      </c>
      <c r="N130" s="48">
        <v>44075</v>
      </c>
      <c r="O130" s="64">
        <f t="shared" si="11"/>
        <v>202009</v>
      </c>
      <c r="Q130" s="64"/>
      <c r="S130" s="41" t="str">
        <f>IF(LEFT(VLOOKUP(F130,'[1]Base Articles - Fam PIC'!$A:$U,12,FALSE),6)="conbid","Conbid",IF(LEFT(VLOOKUP(F130,'[1]Base Articles - Fam PIC'!$A:$U,12,FALSE),9)="DF Spirit","Airbus Autre","Autre"))</f>
        <v>Autre</v>
      </c>
    </row>
    <row r="131" spans="3:20" ht="15" x14ac:dyDescent="0.25">
      <c r="D131" s="1" t="s">
        <v>52</v>
      </c>
      <c r="F131" s="49" t="s">
        <v>120</v>
      </c>
      <c r="H131" s="1">
        <v>5000</v>
      </c>
      <c r="K131" s="16" t="s">
        <v>49</v>
      </c>
      <c r="N131" s="48">
        <v>44136</v>
      </c>
      <c r="O131" s="64">
        <f t="shared" si="11"/>
        <v>202011</v>
      </c>
      <c r="Q131" s="64"/>
      <c r="S131" s="41" t="str">
        <f>IF(LEFT(VLOOKUP(F131,'[1]Base Articles - Fam PIC'!$A:$U,12,FALSE),6)="conbid","Conbid",IF(LEFT(VLOOKUP(F131,'[1]Base Articles - Fam PIC'!$A:$U,12,FALSE),9)="DF Spirit","Airbus Autre","Autre"))</f>
        <v>Autre</v>
      </c>
    </row>
    <row r="132" spans="3:20" ht="15" x14ac:dyDescent="0.25">
      <c r="D132" s="1" t="s">
        <v>52</v>
      </c>
      <c r="F132" s="49" t="s">
        <v>53</v>
      </c>
      <c r="H132" s="1">
        <v>5920</v>
      </c>
      <c r="K132" s="16" t="s">
        <v>49</v>
      </c>
      <c r="N132" s="48">
        <v>43952</v>
      </c>
      <c r="O132" s="64">
        <f t="shared" si="11"/>
        <v>202005</v>
      </c>
      <c r="Q132" s="64"/>
      <c r="S132" s="41" t="str">
        <f>IF(LEFT(VLOOKUP(F132,'[1]Base Articles - Fam PIC'!$A:$U,12,FALSE),6)="conbid","Conbid",IF(LEFT(VLOOKUP(F132,'[1]Base Articles - Fam PIC'!$A:$U,12,FALSE),9)="DF Spirit","Airbus Autre","Autre"))</f>
        <v>Autre</v>
      </c>
    </row>
    <row r="133" spans="3:20" ht="15" x14ac:dyDescent="0.25">
      <c r="D133" s="1" t="s">
        <v>52</v>
      </c>
      <c r="F133" s="49" t="s">
        <v>53</v>
      </c>
      <c r="H133" s="1">
        <v>5920</v>
      </c>
      <c r="K133" s="16" t="s">
        <v>49</v>
      </c>
      <c r="N133" s="48">
        <v>43983</v>
      </c>
      <c r="O133" s="64">
        <f t="shared" si="11"/>
        <v>202006</v>
      </c>
      <c r="Q133" s="64"/>
      <c r="S133" s="41" t="str">
        <f>IF(LEFT(VLOOKUP(F133,'[1]Base Articles - Fam PIC'!$A:$U,12,FALSE),6)="conbid","Conbid",IF(LEFT(VLOOKUP(F133,'[1]Base Articles - Fam PIC'!$A:$U,12,FALSE),9)="DF Spirit","Airbus Autre","Autre"))</f>
        <v>Autre</v>
      </c>
    </row>
    <row r="134" spans="3:20" ht="15" x14ac:dyDescent="0.25">
      <c r="D134" s="1" t="s">
        <v>52</v>
      </c>
      <c r="F134" s="49" t="s">
        <v>53</v>
      </c>
      <c r="H134" s="1">
        <v>5920</v>
      </c>
      <c r="K134" s="16" t="s">
        <v>49</v>
      </c>
      <c r="N134" s="48">
        <v>44105</v>
      </c>
      <c r="O134" s="64">
        <f t="shared" si="11"/>
        <v>202010</v>
      </c>
      <c r="Q134" s="64"/>
      <c r="S134" s="41" t="str">
        <f>IF(LEFT(VLOOKUP(F134,'[1]Base Articles - Fam PIC'!$A:$U,12,FALSE),6)="conbid","Conbid",IF(LEFT(VLOOKUP(F134,'[1]Base Articles - Fam PIC'!$A:$U,12,FALSE),9)="DF Spirit","Airbus Autre","Autre"))</f>
        <v>Autre</v>
      </c>
    </row>
    <row r="135" spans="3:20" ht="15" x14ac:dyDescent="0.25">
      <c r="D135" s="1" t="s">
        <v>52</v>
      </c>
      <c r="F135" s="49" t="s">
        <v>53</v>
      </c>
      <c r="H135" s="1">
        <v>5920</v>
      </c>
      <c r="K135" s="16" t="s">
        <v>49</v>
      </c>
      <c r="N135" s="48">
        <v>44136</v>
      </c>
      <c r="O135" s="64">
        <f t="shared" si="11"/>
        <v>202011</v>
      </c>
      <c r="Q135" s="64"/>
      <c r="S135" s="41" t="str">
        <f>IF(LEFT(VLOOKUP(F135,'[1]Base Articles - Fam PIC'!$A:$U,12,FALSE),6)="conbid","Conbid",IF(LEFT(VLOOKUP(F135,'[1]Base Articles - Fam PIC'!$A:$U,12,FALSE),9)="DF Spirit","Airbus Autre","Autre"))</f>
        <v>Autre</v>
      </c>
    </row>
    <row r="136" spans="3:20" ht="15" x14ac:dyDescent="0.25">
      <c r="D136" s="1" t="s">
        <v>52</v>
      </c>
      <c r="F136" s="49" t="s">
        <v>1244</v>
      </c>
      <c r="H136" s="1">
        <v>5500</v>
      </c>
      <c r="K136" s="16" t="s">
        <v>49</v>
      </c>
      <c r="N136" s="48">
        <v>44105</v>
      </c>
      <c r="O136" s="64">
        <f t="shared" si="11"/>
        <v>202010</v>
      </c>
      <c r="Q136" s="64"/>
      <c r="S136" s="41" t="str">
        <f>IF(LEFT(VLOOKUP(F136,'[1]Base Articles - Fam PIC'!$A:$U,12,FALSE),6)="conbid","Conbid",IF(LEFT(VLOOKUP(F136,'[1]Base Articles - Fam PIC'!$A:$U,12,FALSE),9)="DF Spirit","Airbus Autre","Autre"))</f>
        <v>Autre</v>
      </c>
    </row>
    <row r="137" spans="3:20" ht="26.25" thickBot="1" x14ac:dyDescent="0.25">
      <c r="C137" s="50">
        <v>470455</v>
      </c>
      <c r="D137" s="51" t="s">
        <v>1259</v>
      </c>
      <c r="E137" s="53">
        <v>30</v>
      </c>
      <c r="F137" s="54" t="s">
        <v>410</v>
      </c>
      <c r="G137" s="54" t="s">
        <v>1254</v>
      </c>
      <c r="H137" s="55">
        <v>2500</v>
      </c>
      <c r="I137" s="56"/>
      <c r="J137" s="53">
        <v>11002617</v>
      </c>
      <c r="K137" s="7" t="s">
        <v>21</v>
      </c>
      <c r="L137" s="53">
        <v>2500</v>
      </c>
      <c r="M137" s="56"/>
      <c r="N137" s="57">
        <v>43854</v>
      </c>
      <c r="O137" s="64">
        <f t="shared" si="11"/>
        <v>202001</v>
      </c>
      <c r="P137" s="58">
        <v>43973</v>
      </c>
      <c r="Q137" s="64">
        <f t="shared" ref="Q137:Q166" si="13">YEAR(P137)*100+MONTH(P137)</f>
        <v>202005</v>
      </c>
      <c r="R137" s="59"/>
      <c r="S137" s="41" t="str">
        <f>IF(LEFT(VLOOKUP(F137,'[1]Base Articles - Fam PIC'!$A:$U,12,FALSE),6)="conbid","Conbid",IF(LEFT(VLOOKUP(F137,'[1]Base Articles - Fam PIC'!$A:$U,12,FALSE),9)="DF Spirit","Airbus Autre","Autre"))</f>
        <v>Conbid</v>
      </c>
      <c r="T137" s="60" t="s">
        <v>1245</v>
      </c>
    </row>
    <row r="138" spans="3:20" ht="26.25" thickBot="1" x14ac:dyDescent="0.25">
      <c r="C138" s="52"/>
      <c r="D138" s="51" t="s">
        <v>1259</v>
      </c>
      <c r="E138" s="53">
        <v>40</v>
      </c>
      <c r="F138" s="54" t="s">
        <v>410</v>
      </c>
      <c r="G138" s="54" t="s">
        <v>1254</v>
      </c>
      <c r="H138" s="55">
        <v>2500</v>
      </c>
      <c r="I138" s="56"/>
      <c r="J138" s="53"/>
      <c r="K138" s="7" t="s">
        <v>21</v>
      </c>
      <c r="L138" s="53">
        <v>2500</v>
      </c>
      <c r="M138" s="56"/>
      <c r="N138" s="57">
        <v>43896</v>
      </c>
      <c r="O138" s="64">
        <f t="shared" ref="O138:O166" si="14">YEAR(N138)*100+MONTH(N138)</f>
        <v>202003</v>
      </c>
      <c r="P138" s="58">
        <v>43973</v>
      </c>
      <c r="Q138" s="64">
        <f t="shared" si="13"/>
        <v>202005</v>
      </c>
      <c r="R138" s="59"/>
      <c r="S138" s="41" t="str">
        <f>IF(LEFT(VLOOKUP(F138,'[1]Base Articles - Fam PIC'!$A:$U,12,FALSE),6)="conbid","Conbid",IF(LEFT(VLOOKUP(F138,'[1]Base Articles - Fam PIC'!$A:$U,12,FALSE),9)="DF Spirit","Airbus Autre","Autre"))</f>
        <v>Conbid</v>
      </c>
      <c r="T138" s="60" t="s">
        <v>1246</v>
      </c>
    </row>
    <row r="139" spans="3:20" ht="26.25" thickBot="1" x14ac:dyDescent="0.25">
      <c r="C139" s="52"/>
      <c r="D139" s="51" t="s">
        <v>1259</v>
      </c>
      <c r="E139" s="53">
        <v>50</v>
      </c>
      <c r="F139" s="54" t="s">
        <v>410</v>
      </c>
      <c r="G139" s="54" t="s">
        <v>1254</v>
      </c>
      <c r="H139" s="55">
        <v>2500</v>
      </c>
      <c r="I139" s="56"/>
      <c r="J139" s="53"/>
      <c r="K139" s="7" t="s">
        <v>21</v>
      </c>
      <c r="L139" s="53">
        <v>2500</v>
      </c>
      <c r="M139" s="56"/>
      <c r="N139" s="57">
        <v>43896</v>
      </c>
      <c r="O139" s="64">
        <f t="shared" si="14"/>
        <v>202003</v>
      </c>
      <c r="P139" s="58">
        <v>43980</v>
      </c>
      <c r="Q139" s="64">
        <f t="shared" si="13"/>
        <v>202005</v>
      </c>
      <c r="R139" s="59"/>
      <c r="S139" s="41" t="str">
        <f>IF(LEFT(VLOOKUP(F139,'[1]Base Articles - Fam PIC'!$A:$U,12,FALSE),6)="conbid","Conbid",IF(LEFT(VLOOKUP(F139,'[1]Base Articles - Fam PIC'!$A:$U,12,FALSE),9)="DF Spirit","Airbus Autre","Autre"))</f>
        <v>Conbid</v>
      </c>
      <c r="T139" s="60" t="s">
        <v>1247</v>
      </c>
    </row>
    <row r="140" spans="3:20" ht="26.25" thickBot="1" x14ac:dyDescent="0.25">
      <c r="C140" s="52"/>
      <c r="D140" s="51" t="s">
        <v>1259</v>
      </c>
      <c r="E140" s="53">
        <v>60</v>
      </c>
      <c r="F140" s="54" t="s">
        <v>410</v>
      </c>
      <c r="G140" s="54" t="s">
        <v>1254</v>
      </c>
      <c r="H140" s="55">
        <v>3400</v>
      </c>
      <c r="I140" s="56"/>
      <c r="J140" s="53"/>
      <c r="K140" s="7" t="s">
        <v>21</v>
      </c>
      <c r="L140" s="53">
        <v>3400</v>
      </c>
      <c r="M140" s="56"/>
      <c r="N140" s="57">
        <v>43950</v>
      </c>
      <c r="O140" s="64">
        <f t="shared" si="14"/>
        <v>202004</v>
      </c>
      <c r="P140" s="58">
        <v>44011</v>
      </c>
      <c r="Q140" s="64">
        <f t="shared" si="13"/>
        <v>202006</v>
      </c>
      <c r="R140" s="59"/>
      <c r="S140" s="41" t="str">
        <f>IF(LEFT(VLOOKUP(F140,'[1]Base Articles - Fam PIC'!$A:$U,12,FALSE),6)="conbid","Conbid",IF(LEFT(VLOOKUP(F140,'[1]Base Articles - Fam PIC'!$A:$U,12,FALSE),9)="DF Spirit","Airbus Autre","Autre"))</f>
        <v>Conbid</v>
      </c>
      <c r="T140" s="60" t="s">
        <v>1248</v>
      </c>
    </row>
    <row r="141" spans="3:20" ht="13.5" thickBot="1" x14ac:dyDescent="0.25">
      <c r="C141" s="52"/>
      <c r="D141" s="51" t="s">
        <v>1259</v>
      </c>
      <c r="E141" s="53">
        <v>70</v>
      </c>
      <c r="F141" s="54" t="s">
        <v>410</v>
      </c>
      <c r="G141" s="54" t="s">
        <v>1254</v>
      </c>
      <c r="H141" s="55">
        <v>3400</v>
      </c>
      <c r="I141" s="56"/>
      <c r="J141" s="53"/>
      <c r="K141" s="7" t="s">
        <v>21</v>
      </c>
      <c r="L141" s="53">
        <v>3400</v>
      </c>
      <c r="M141" s="56"/>
      <c r="N141" s="57">
        <v>43966</v>
      </c>
      <c r="O141" s="64">
        <f t="shared" si="14"/>
        <v>202005</v>
      </c>
      <c r="P141" s="58">
        <v>44025</v>
      </c>
      <c r="Q141" s="64">
        <f t="shared" si="13"/>
        <v>202007</v>
      </c>
      <c r="R141" s="59"/>
      <c r="S141" s="41" t="str">
        <f>IF(LEFT(VLOOKUP(F141,'[1]Base Articles - Fam PIC'!$A:$U,12,FALSE),6)="conbid","Conbid",IF(LEFT(VLOOKUP(F141,'[1]Base Articles - Fam PIC'!$A:$U,12,FALSE),9)="DF Spirit","Airbus Autre","Autre"))</f>
        <v>Conbid</v>
      </c>
      <c r="T141" s="60"/>
    </row>
    <row r="142" spans="3:20" ht="13.5" thickBot="1" x14ac:dyDescent="0.25">
      <c r="C142" s="52"/>
      <c r="D142" s="51" t="s">
        <v>1259</v>
      </c>
      <c r="E142" s="53">
        <v>80</v>
      </c>
      <c r="F142" s="54" t="s">
        <v>410</v>
      </c>
      <c r="G142" s="54" t="s">
        <v>1254</v>
      </c>
      <c r="H142" s="55">
        <v>1700</v>
      </c>
      <c r="I142" s="56"/>
      <c r="J142" s="53"/>
      <c r="K142" s="7" t="s">
        <v>21</v>
      </c>
      <c r="L142" s="53">
        <v>1700</v>
      </c>
      <c r="M142" s="56"/>
      <c r="N142" s="57">
        <v>44020</v>
      </c>
      <c r="O142" s="64">
        <f t="shared" si="14"/>
        <v>202007</v>
      </c>
      <c r="P142" s="58">
        <v>44109</v>
      </c>
      <c r="Q142" s="64">
        <f t="shared" si="13"/>
        <v>202010</v>
      </c>
      <c r="R142" s="59"/>
      <c r="S142" s="41" t="str">
        <f>IF(LEFT(VLOOKUP(F142,'[1]Base Articles - Fam PIC'!$A:$U,12,FALSE),6)="conbid","Conbid",IF(LEFT(VLOOKUP(F142,'[1]Base Articles - Fam PIC'!$A:$U,12,FALSE),9)="DF Spirit","Airbus Autre","Autre"))</f>
        <v>Conbid</v>
      </c>
      <c r="T142" s="60"/>
    </row>
    <row r="143" spans="3:20" ht="13.5" thickBot="1" x14ac:dyDescent="0.25">
      <c r="C143" s="52"/>
      <c r="D143" s="51" t="s">
        <v>1259</v>
      </c>
      <c r="E143" s="53">
        <v>90</v>
      </c>
      <c r="F143" s="54" t="s">
        <v>410</v>
      </c>
      <c r="G143" s="54" t="s">
        <v>1254</v>
      </c>
      <c r="H143" s="55">
        <v>850</v>
      </c>
      <c r="I143" s="56"/>
      <c r="J143" s="53"/>
      <c r="K143" s="7" t="s">
        <v>21</v>
      </c>
      <c r="L143" s="53">
        <v>850</v>
      </c>
      <c r="M143" s="56"/>
      <c r="N143" s="57">
        <v>44071</v>
      </c>
      <c r="O143" s="64">
        <f t="shared" si="14"/>
        <v>202008</v>
      </c>
      <c r="P143" s="58">
        <v>44130</v>
      </c>
      <c r="Q143" s="64">
        <f t="shared" si="13"/>
        <v>202010</v>
      </c>
      <c r="R143" s="59"/>
      <c r="S143" s="41" t="str">
        <f>IF(LEFT(VLOOKUP(F143,'[1]Base Articles - Fam PIC'!$A:$U,12,FALSE),6)="conbid","Conbid",IF(LEFT(VLOOKUP(F143,'[1]Base Articles - Fam PIC'!$A:$U,12,FALSE),9)="DF Spirit","Airbus Autre","Autre"))</f>
        <v>Conbid</v>
      </c>
      <c r="T143" s="60"/>
    </row>
    <row r="144" spans="3:20" ht="13.5" thickBot="1" x14ac:dyDescent="0.25">
      <c r="C144" s="52"/>
      <c r="D144" s="51" t="s">
        <v>1259</v>
      </c>
      <c r="E144" s="53">
        <v>100</v>
      </c>
      <c r="F144" s="54" t="s">
        <v>410</v>
      </c>
      <c r="G144" s="54" t="s">
        <v>1254</v>
      </c>
      <c r="H144" s="55">
        <v>1700</v>
      </c>
      <c r="I144" s="56"/>
      <c r="J144" s="53"/>
      <c r="K144" s="7" t="s">
        <v>21</v>
      </c>
      <c r="L144" s="53">
        <v>1700</v>
      </c>
      <c r="M144" s="56"/>
      <c r="N144" s="57">
        <v>44071</v>
      </c>
      <c r="O144" s="64">
        <f t="shared" si="14"/>
        <v>202008</v>
      </c>
      <c r="P144" s="58">
        <v>44130</v>
      </c>
      <c r="Q144" s="64">
        <f t="shared" si="13"/>
        <v>202010</v>
      </c>
      <c r="R144" s="59"/>
      <c r="S144" s="41" t="str">
        <f>IF(LEFT(VLOOKUP(F144,'[1]Base Articles - Fam PIC'!$A:$U,12,FALSE),6)="conbid","Conbid",IF(LEFT(VLOOKUP(F144,'[1]Base Articles - Fam PIC'!$A:$U,12,FALSE),9)="DF Spirit","Airbus Autre","Autre"))</f>
        <v>Conbid</v>
      </c>
      <c r="T144" s="60"/>
    </row>
    <row r="145" spans="3:20" ht="13.5" thickBot="1" x14ac:dyDescent="0.25">
      <c r="C145" s="52"/>
      <c r="D145" s="51" t="s">
        <v>1259</v>
      </c>
      <c r="E145" s="53">
        <v>110</v>
      </c>
      <c r="F145" s="54" t="s">
        <v>410</v>
      </c>
      <c r="G145" s="54" t="s">
        <v>1254</v>
      </c>
      <c r="H145" s="55">
        <v>1300</v>
      </c>
      <c r="I145" s="56"/>
      <c r="J145" s="53"/>
      <c r="K145" s="7" t="s">
        <v>21</v>
      </c>
      <c r="L145" s="53">
        <v>1300</v>
      </c>
      <c r="M145" s="56"/>
      <c r="N145" s="57">
        <v>44099</v>
      </c>
      <c r="O145" s="64">
        <f t="shared" si="14"/>
        <v>202009</v>
      </c>
      <c r="P145" s="58">
        <v>44158</v>
      </c>
      <c r="Q145" s="64">
        <f t="shared" si="13"/>
        <v>202011</v>
      </c>
      <c r="R145" s="59"/>
      <c r="S145" s="41" t="str">
        <f>IF(LEFT(VLOOKUP(F145,'[1]Base Articles - Fam PIC'!$A:$U,12,FALSE),6)="conbid","Conbid",IF(LEFT(VLOOKUP(F145,'[1]Base Articles - Fam PIC'!$A:$U,12,FALSE),9)="DF Spirit","Airbus Autre","Autre"))</f>
        <v>Conbid</v>
      </c>
      <c r="T145" s="60"/>
    </row>
    <row r="146" spans="3:20" ht="13.5" thickBot="1" x14ac:dyDescent="0.25">
      <c r="C146" s="52"/>
      <c r="D146" s="51" t="s">
        <v>1259</v>
      </c>
      <c r="E146" s="53">
        <v>120</v>
      </c>
      <c r="F146" s="54" t="s">
        <v>410</v>
      </c>
      <c r="G146" s="54" t="s">
        <v>1254</v>
      </c>
      <c r="H146" s="55">
        <v>5850</v>
      </c>
      <c r="I146" s="56"/>
      <c r="J146" s="53"/>
      <c r="K146" s="7" t="s">
        <v>21</v>
      </c>
      <c r="L146" s="53">
        <v>5850</v>
      </c>
      <c r="M146" s="56"/>
      <c r="N146" s="57">
        <v>44120</v>
      </c>
      <c r="O146" s="64">
        <f t="shared" si="14"/>
        <v>202010</v>
      </c>
      <c r="P146" s="58">
        <v>44179</v>
      </c>
      <c r="Q146" s="64">
        <f t="shared" si="13"/>
        <v>202012</v>
      </c>
      <c r="R146" s="59"/>
      <c r="S146" s="41" t="str">
        <f>IF(LEFT(VLOOKUP(F146,'[1]Base Articles - Fam PIC'!$A:$U,12,FALSE),6)="conbid","Conbid",IF(LEFT(VLOOKUP(F146,'[1]Base Articles - Fam PIC'!$A:$U,12,FALSE),9)="DF Spirit","Airbus Autre","Autre"))</f>
        <v>Conbid</v>
      </c>
      <c r="T146" s="60"/>
    </row>
    <row r="147" spans="3:20" ht="13.5" thickBot="1" x14ac:dyDescent="0.25">
      <c r="C147" s="50">
        <v>470456</v>
      </c>
      <c r="D147" s="51" t="s">
        <v>1259</v>
      </c>
      <c r="E147" s="53">
        <v>40</v>
      </c>
      <c r="F147" s="54" t="s">
        <v>428</v>
      </c>
      <c r="G147" s="54" t="s">
        <v>1255</v>
      </c>
      <c r="H147" s="55">
        <v>2000</v>
      </c>
      <c r="I147" s="56"/>
      <c r="J147" s="53">
        <v>11002618</v>
      </c>
      <c r="K147" s="7" t="s">
        <v>21</v>
      </c>
      <c r="L147" s="53">
        <v>2000</v>
      </c>
      <c r="M147" s="56"/>
      <c r="N147" s="57">
        <v>43934</v>
      </c>
      <c r="O147" s="64">
        <f t="shared" si="14"/>
        <v>202004</v>
      </c>
      <c r="P147" s="58">
        <v>43992</v>
      </c>
      <c r="Q147" s="64">
        <f t="shared" si="13"/>
        <v>202006</v>
      </c>
      <c r="R147" s="59"/>
      <c r="S147" s="41" t="str">
        <f>IF(LEFT(VLOOKUP(F147,'[1]Base Articles - Fam PIC'!$A:$U,12,FALSE),6)="conbid","Conbid",IF(LEFT(VLOOKUP(F147,'[1]Base Articles - Fam PIC'!$A:$U,12,FALSE),9)="DF Spirit","Airbus Autre","Autre"))</f>
        <v>Conbid</v>
      </c>
      <c r="T147" s="61"/>
    </row>
    <row r="148" spans="3:20" ht="13.5" thickBot="1" x14ac:dyDescent="0.25">
      <c r="C148" s="52"/>
      <c r="D148" s="51" t="s">
        <v>1259</v>
      </c>
      <c r="E148" s="53">
        <v>50</v>
      </c>
      <c r="F148" s="54" t="s">
        <v>428</v>
      </c>
      <c r="G148" s="54" t="s">
        <v>1255</v>
      </c>
      <c r="H148" s="55">
        <v>2000</v>
      </c>
      <c r="I148" s="56"/>
      <c r="J148" s="53"/>
      <c r="K148" s="7" t="s">
        <v>21</v>
      </c>
      <c r="L148" s="53">
        <v>2000</v>
      </c>
      <c r="M148" s="56"/>
      <c r="N148" s="57">
        <v>43955</v>
      </c>
      <c r="O148" s="64">
        <f t="shared" si="14"/>
        <v>202005</v>
      </c>
      <c r="P148" s="58">
        <v>44013</v>
      </c>
      <c r="Q148" s="64">
        <f t="shared" si="13"/>
        <v>202007</v>
      </c>
      <c r="R148" s="59"/>
      <c r="S148" s="41" t="str">
        <f>IF(LEFT(VLOOKUP(F148,'[1]Base Articles - Fam PIC'!$A:$U,12,FALSE),6)="conbid","Conbid",IF(LEFT(VLOOKUP(F148,'[1]Base Articles - Fam PIC'!$A:$U,12,FALSE),9)="DF Spirit","Airbus Autre","Autre"))</f>
        <v>Conbid</v>
      </c>
      <c r="T148" s="61"/>
    </row>
    <row r="149" spans="3:20" ht="13.5" thickBot="1" x14ac:dyDescent="0.25">
      <c r="C149" s="52"/>
      <c r="D149" s="51" t="s">
        <v>1259</v>
      </c>
      <c r="E149" s="53">
        <v>60</v>
      </c>
      <c r="F149" s="54" t="s">
        <v>428</v>
      </c>
      <c r="G149" s="54" t="s">
        <v>1255</v>
      </c>
      <c r="H149" s="55">
        <v>2000</v>
      </c>
      <c r="I149" s="56"/>
      <c r="J149" s="53"/>
      <c r="K149" s="7" t="s">
        <v>21</v>
      </c>
      <c r="L149" s="53">
        <v>2000</v>
      </c>
      <c r="M149" s="56"/>
      <c r="N149" s="57">
        <v>43997</v>
      </c>
      <c r="O149" s="64">
        <f t="shared" si="14"/>
        <v>202006</v>
      </c>
      <c r="P149" s="58">
        <v>44084</v>
      </c>
      <c r="Q149" s="64">
        <f t="shared" si="13"/>
        <v>202009</v>
      </c>
      <c r="R149" s="59"/>
      <c r="S149" s="41" t="str">
        <f>IF(LEFT(VLOOKUP(F149,'[1]Base Articles - Fam PIC'!$A:$U,12,FALSE),6)="conbid","Conbid",IF(LEFT(VLOOKUP(F149,'[1]Base Articles - Fam PIC'!$A:$U,12,FALSE),9)="DF Spirit","Airbus Autre","Autre"))</f>
        <v>Conbid</v>
      </c>
      <c r="T149" s="61"/>
    </row>
    <row r="150" spans="3:20" ht="13.5" thickBot="1" x14ac:dyDescent="0.25">
      <c r="C150" s="52"/>
      <c r="D150" s="51" t="s">
        <v>1259</v>
      </c>
      <c r="E150" s="53">
        <v>70</v>
      </c>
      <c r="F150" s="54" t="s">
        <v>428</v>
      </c>
      <c r="G150" s="54" t="s">
        <v>1255</v>
      </c>
      <c r="H150" s="55">
        <v>2500</v>
      </c>
      <c r="I150" s="56"/>
      <c r="J150" s="53"/>
      <c r="K150" s="7" t="s">
        <v>21</v>
      </c>
      <c r="L150" s="53">
        <v>2500</v>
      </c>
      <c r="M150" s="56"/>
      <c r="N150" s="57">
        <v>44060</v>
      </c>
      <c r="O150" s="64">
        <f t="shared" si="14"/>
        <v>202008</v>
      </c>
      <c r="P150" s="58">
        <v>44130</v>
      </c>
      <c r="Q150" s="64">
        <f t="shared" si="13"/>
        <v>202010</v>
      </c>
      <c r="R150" s="59"/>
      <c r="S150" s="41" t="str">
        <f>IF(LEFT(VLOOKUP(F150,'[1]Base Articles - Fam PIC'!$A:$U,12,FALSE),6)="conbid","Conbid",IF(LEFT(VLOOKUP(F150,'[1]Base Articles - Fam PIC'!$A:$U,12,FALSE),9)="DF Spirit","Airbus Autre","Autre"))</f>
        <v>Conbid</v>
      </c>
      <c r="T150" s="61"/>
    </row>
    <row r="151" spans="3:20" ht="13.5" thickBot="1" x14ac:dyDescent="0.25">
      <c r="C151" s="52"/>
      <c r="D151" s="51" t="s">
        <v>1259</v>
      </c>
      <c r="E151" s="53">
        <v>80</v>
      </c>
      <c r="F151" s="54" t="s">
        <v>428</v>
      </c>
      <c r="G151" s="54" t="s">
        <v>1255</v>
      </c>
      <c r="H151" s="55">
        <v>2000</v>
      </c>
      <c r="I151" s="56"/>
      <c r="J151" s="53"/>
      <c r="K151" s="7" t="s">
        <v>21</v>
      </c>
      <c r="L151" s="53">
        <v>2000</v>
      </c>
      <c r="M151" s="56"/>
      <c r="N151" s="57">
        <v>44105</v>
      </c>
      <c r="O151" s="64">
        <f t="shared" si="14"/>
        <v>202010</v>
      </c>
      <c r="P151" s="58">
        <v>44165</v>
      </c>
      <c r="Q151" s="64">
        <f t="shared" si="13"/>
        <v>202011</v>
      </c>
      <c r="R151" s="59"/>
      <c r="S151" s="41" t="str">
        <f>IF(LEFT(VLOOKUP(F151,'[1]Base Articles - Fam PIC'!$A:$U,12,FALSE),6)="conbid","Conbid",IF(LEFT(VLOOKUP(F151,'[1]Base Articles - Fam PIC'!$A:$U,12,FALSE),9)="DF Spirit","Airbus Autre","Autre"))</f>
        <v>Conbid</v>
      </c>
      <c r="T151" s="61"/>
    </row>
    <row r="152" spans="3:20" ht="13.5" thickBot="1" x14ac:dyDescent="0.25">
      <c r="C152" s="52"/>
      <c r="D152" s="51" t="s">
        <v>1259</v>
      </c>
      <c r="E152" s="53">
        <v>90</v>
      </c>
      <c r="F152" s="54" t="s">
        <v>428</v>
      </c>
      <c r="G152" s="54" t="s">
        <v>1255</v>
      </c>
      <c r="H152" s="55">
        <v>1168</v>
      </c>
      <c r="I152" s="56"/>
      <c r="J152" s="53"/>
      <c r="K152" s="7" t="s">
        <v>21</v>
      </c>
      <c r="L152" s="53">
        <v>1168</v>
      </c>
      <c r="M152" s="56"/>
      <c r="N152" s="57">
        <v>44139</v>
      </c>
      <c r="O152" s="64">
        <f t="shared" si="14"/>
        <v>202011</v>
      </c>
      <c r="P152" s="58">
        <v>44197</v>
      </c>
      <c r="Q152" s="64">
        <f t="shared" si="13"/>
        <v>202101</v>
      </c>
      <c r="R152" s="59"/>
      <c r="S152" s="41" t="str">
        <f>IF(LEFT(VLOOKUP(F152,'[1]Base Articles - Fam PIC'!$A:$U,12,FALSE),6)="conbid","Conbid",IF(LEFT(VLOOKUP(F152,'[1]Base Articles - Fam PIC'!$A:$U,12,FALSE),9)="DF Spirit","Airbus Autre","Autre"))</f>
        <v>Conbid</v>
      </c>
      <c r="T152" s="61"/>
    </row>
    <row r="153" spans="3:20" ht="13.5" thickBot="1" x14ac:dyDescent="0.25">
      <c r="C153" s="52"/>
      <c r="D153" s="51" t="s">
        <v>1259</v>
      </c>
      <c r="E153" s="53">
        <v>100</v>
      </c>
      <c r="F153" s="54" t="s">
        <v>428</v>
      </c>
      <c r="G153" s="54" t="s">
        <v>1255</v>
      </c>
      <c r="H153" s="55">
        <v>2000</v>
      </c>
      <c r="I153" s="56"/>
      <c r="J153" s="53"/>
      <c r="K153" s="7" t="s">
        <v>21</v>
      </c>
      <c r="L153" s="53">
        <v>2000</v>
      </c>
      <c r="M153" s="56"/>
      <c r="N153" s="57">
        <v>44177</v>
      </c>
      <c r="O153" s="64">
        <f t="shared" si="14"/>
        <v>202012</v>
      </c>
      <c r="P153" s="58">
        <v>44235</v>
      </c>
      <c r="Q153" s="64">
        <f t="shared" si="13"/>
        <v>202102</v>
      </c>
      <c r="R153" s="59"/>
      <c r="S153" s="41" t="str">
        <f>IF(LEFT(VLOOKUP(F153,'[1]Base Articles - Fam PIC'!$A:$U,12,FALSE),6)="conbid","Conbid",IF(LEFT(VLOOKUP(F153,'[1]Base Articles - Fam PIC'!$A:$U,12,FALSE),9)="DF Spirit","Airbus Autre","Autre"))</f>
        <v>Conbid</v>
      </c>
      <c r="T153" s="61"/>
    </row>
    <row r="154" spans="3:20" ht="26.25" thickBot="1" x14ac:dyDescent="0.25">
      <c r="C154" s="50">
        <v>470458</v>
      </c>
      <c r="D154" s="51" t="s">
        <v>1259</v>
      </c>
      <c r="E154" s="53">
        <v>60</v>
      </c>
      <c r="F154" s="54" t="s">
        <v>443</v>
      </c>
      <c r="G154" s="54" t="s">
        <v>1256</v>
      </c>
      <c r="H154" s="55">
        <v>1300</v>
      </c>
      <c r="I154" s="56"/>
      <c r="J154" s="53">
        <v>11002619</v>
      </c>
      <c r="K154" s="7" t="s">
        <v>21</v>
      </c>
      <c r="L154" s="53">
        <v>1300</v>
      </c>
      <c r="M154" s="56"/>
      <c r="N154" s="57">
        <v>43940</v>
      </c>
      <c r="O154" s="64">
        <f t="shared" si="14"/>
        <v>202004</v>
      </c>
      <c r="P154" s="58">
        <v>44021</v>
      </c>
      <c r="Q154" s="64">
        <f t="shared" si="13"/>
        <v>202007</v>
      </c>
      <c r="R154" s="59"/>
      <c r="S154" s="41" t="str">
        <f>IF(LEFT(VLOOKUP(F154,'[1]Base Articles - Fam PIC'!$A:$U,12,FALSE),6)="conbid","Conbid",IF(LEFT(VLOOKUP(F154,'[1]Base Articles - Fam PIC'!$A:$U,12,FALSE),9)="DF Spirit","Airbus Autre","Autre"))</f>
        <v>Conbid</v>
      </c>
      <c r="T154" s="60" t="s">
        <v>1249</v>
      </c>
    </row>
    <row r="155" spans="3:20" ht="26.25" thickBot="1" x14ac:dyDescent="0.25">
      <c r="C155" s="52"/>
      <c r="D155" s="51" t="s">
        <v>1259</v>
      </c>
      <c r="E155" s="53">
        <v>70</v>
      </c>
      <c r="F155" s="54" t="s">
        <v>443</v>
      </c>
      <c r="G155" s="54" t="s">
        <v>1256</v>
      </c>
      <c r="H155" s="55">
        <v>2100</v>
      </c>
      <c r="I155" s="56"/>
      <c r="J155" s="53"/>
      <c r="K155" s="7" t="s">
        <v>21</v>
      </c>
      <c r="L155" s="53">
        <v>2100</v>
      </c>
      <c r="M155" s="56"/>
      <c r="N155" s="57">
        <v>43989</v>
      </c>
      <c r="O155" s="64">
        <f t="shared" si="14"/>
        <v>202006</v>
      </c>
      <c r="P155" s="58">
        <v>44076</v>
      </c>
      <c r="Q155" s="64">
        <f t="shared" si="13"/>
        <v>202009</v>
      </c>
      <c r="R155" s="59"/>
      <c r="S155" s="41" t="str">
        <f>IF(LEFT(VLOOKUP(F155,'[1]Base Articles - Fam PIC'!$A:$U,12,FALSE),6)="conbid","Conbid",IF(LEFT(VLOOKUP(F155,'[1]Base Articles - Fam PIC'!$A:$U,12,FALSE),9)="DF Spirit","Airbus Autre","Autre"))</f>
        <v>Conbid</v>
      </c>
      <c r="T155" s="60" t="s">
        <v>1250</v>
      </c>
    </row>
    <row r="156" spans="3:20" ht="26.25" thickBot="1" x14ac:dyDescent="0.25">
      <c r="C156" s="52"/>
      <c r="D156" s="51" t="s">
        <v>1259</v>
      </c>
      <c r="E156" s="53">
        <v>80</v>
      </c>
      <c r="F156" s="54" t="s">
        <v>443</v>
      </c>
      <c r="G156" s="54" t="s">
        <v>1256</v>
      </c>
      <c r="H156" s="55">
        <v>2100</v>
      </c>
      <c r="I156" s="56"/>
      <c r="J156" s="53"/>
      <c r="K156" s="7" t="s">
        <v>21</v>
      </c>
      <c r="L156" s="53">
        <v>2100</v>
      </c>
      <c r="M156" s="56"/>
      <c r="N156" s="57">
        <v>44066</v>
      </c>
      <c r="O156" s="64">
        <f t="shared" si="14"/>
        <v>202008</v>
      </c>
      <c r="P156" s="58">
        <v>44153</v>
      </c>
      <c r="Q156" s="64">
        <f t="shared" si="13"/>
        <v>202011</v>
      </c>
      <c r="R156" s="59"/>
      <c r="S156" s="41" t="str">
        <f>IF(LEFT(VLOOKUP(F156,'[1]Base Articles - Fam PIC'!$A:$U,12,FALSE),6)="conbid","Conbid",IF(LEFT(VLOOKUP(F156,'[1]Base Articles - Fam PIC'!$A:$U,12,FALSE),9)="DF Spirit","Airbus Autre","Autre"))</f>
        <v>Conbid</v>
      </c>
      <c r="T156" s="60" t="s">
        <v>1251</v>
      </c>
    </row>
    <row r="157" spans="3:20" ht="13.5" thickBot="1" x14ac:dyDescent="0.25">
      <c r="C157" s="52"/>
      <c r="D157" s="51" t="s">
        <v>1259</v>
      </c>
      <c r="E157" s="53">
        <v>90</v>
      </c>
      <c r="F157" s="54" t="s">
        <v>443</v>
      </c>
      <c r="G157" s="54" t="s">
        <v>1256</v>
      </c>
      <c r="H157" s="55">
        <v>1000</v>
      </c>
      <c r="I157" s="56"/>
      <c r="J157" s="53"/>
      <c r="K157" s="7" t="s">
        <v>21</v>
      </c>
      <c r="L157" s="53">
        <v>1000</v>
      </c>
      <c r="M157" s="56"/>
      <c r="N157" s="57">
        <v>44109</v>
      </c>
      <c r="O157" s="64">
        <f t="shared" si="14"/>
        <v>202010</v>
      </c>
      <c r="P157" s="58">
        <v>44183</v>
      </c>
      <c r="Q157" s="64">
        <f t="shared" si="13"/>
        <v>202012</v>
      </c>
      <c r="R157" s="59"/>
      <c r="S157" s="41" t="str">
        <f>IF(LEFT(VLOOKUP(F157,'[1]Base Articles - Fam PIC'!$A:$U,12,FALSE),6)="conbid","Conbid",IF(LEFT(VLOOKUP(F157,'[1]Base Articles - Fam PIC'!$A:$U,12,FALSE),9)="DF Spirit","Airbus Autre","Autre"))</f>
        <v>Conbid</v>
      </c>
      <c r="T157" s="61"/>
    </row>
    <row r="158" spans="3:20" ht="13.5" thickBot="1" x14ac:dyDescent="0.25">
      <c r="C158" s="52"/>
      <c r="D158" s="51" t="s">
        <v>1259</v>
      </c>
      <c r="E158" s="53">
        <v>100</v>
      </c>
      <c r="F158" s="54" t="s">
        <v>443</v>
      </c>
      <c r="G158" s="54" t="s">
        <v>1256</v>
      </c>
      <c r="H158" s="55">
        <v>2100</v>
      </c>
      <c r="I158" s="56"/>
      <c r="J158" s="53"/>
      <c r="K158" s="7" t="s">
        <v>21</v>
      </c>
      <c r="L158" s="53">
        <v>2100</v>
      </c>
      <c r="M158" s="56"/>
      <c r="N158" s="57">
        <v>44149</v>
      </c>
      <c r="O158" s="64">
        <f t="shared" si="14"/>
        <v>202011</v>
      </c>
      <c r="P158" s="58">
        <v>44224</v>
      </c>
      <c r="Q158" s="64">
        <f t="shared" si="13"/>
        <v>202101</v>
      </c>
      <c r="R158" s="59"/>
      <c r="S158" s="41" t="str">
        <f>IF(LEFT(VLOOKUP(F158,'[1]Base Articles - Fam PIC'!$A:$U,12,FALSE),6)="conbid","Conbid",IF(LEFT(VLOOKUP(F158,'[1]Base Articles - Fam PIC'!$A:$U,12,FALSE),9)="DF Spirit","Airbus Autre","Autre"))</f>
        <v>Conbid</v>
      </c>
      <c r="T158" s="60"/>
    </row>
    <row r="159" spans="3:20" ht="13.5" thickBot="1" x14ac:dyDescent="0.25">
      <c r="C159" s="52"/>
      <c r="D159" s="51" t="s">
        <v>1259</v>
      </c>
      <c r="E159" s="53">
        <v>110</v>
      </c>
      <c r="F159" s="54" t="s">
        <v>443</v>
      </c>
      <c r="G159" s="54" t="s">
        <v>1256</v>
      </c>
      <c r="H159" s="55">
        <v>2100</v>
      </c>
      <c r="I159" s="56"/>
      <c r="J159" s="53"/>
      <c r="K159" s="7" t="s">
        <v>21</v>
      </c>
      <c r="L159" s="53">
        <v>2100</v>
      </c>
      <c r="M159" s="56"/>
      <c r="N159" s="57">
        <v>44171</v>
      </c>
      <c r="O159" s="64">
        <f t="shared" si="14"/>
        <v>202012</v>
      </c>
      <c r="P159" s="58">
        <v>44274</v>
      </c>
      <c r="Q159" s="64">
        <f t="shared" si="13"/>
        <v>202103</v>
      </c>
      <c r="R159" s="59"/>
      <c r="S159" s="41" t="str">
        <f>IF(LEFT(VLOOKUP(F159,'[1]Base Articles - Fam PIC'!$A:$U,12,FALSE),6)="conbid","Conbid",IF(LEFT(VLOOKUP(F159,'[1]Base Articles - Fam PIC'!$A:$U,12,FALSE),9)="DF Spirit","Airbus Autre","Autre"))</f>
        <v>Conbid</v>
      </c>
      <c r="T159" s="60"/>
    </row>
    <row r="160" spans="3:20" ht="39" thickBot="1" x14ac:dyDescent="0.25">
      <c r="C160" s="50">
        <v>471106</v>
      </c>
      <c r="D160" s="51" t="s">
        <v>1259</v>
      </c>
      <c r="E160" s="53">
        <v>40</v>
      </c>
      <c r="F160" s="54" t="s">
        <v>503</v>
      </c>
      <c r="G160" s="54" t="s">
        <v>1257</v>
      </c>
      <c r="H160" s="55">
        <v>600</v>
      </c>
      <c r="I160" s="56"/>
      <c r="J160" s="53"/>
      <c r="K160" s="7" t="s">
        <v>21</v>
      </c>
      <c r="L160" s="53">
        <v>2000</v>
      </c>
      <c r="M160" s="56"/>
      <c r="N160" s="57">
        <v>43948</v>
      </c>
      <c r="O160" s="64">
        <f t="shared" si="14"/>
        <v>202004</v>
      </c>
      <c r="P160" s="58">
        <v>44006</v>
      </c>
      <c r="Q160" s="64">
        <f t="shared" si="13"/>
        <v>202006</v>
      </c>
      <c r="R160" s="59"/>
      <c r="S160" s="41" t="str">
        <f>IF(LEFT(VLOOKUP(F160,'[1]Base Articles - Fam PIC'!$A:$U,12,FALSE),6)="conbid","Conbid",IF(LEFT(VLOOKUP(F160,'[1]Base Articles - Fam PIC'!$A:$U,12,FALSE),9)="DF Spirit","Airbus Autre","Autre"))</f>
        <v>Conbid</v>
      </c>
      <c r="T160" s="60" t="s">
        <v>1252</v>
      </c>
    </row>
    <row r="161" spans="3:20" ht="13.5" thickBot="1" x14ac:dyDescent="0.25">
      <c r="C161" s="52"/>
      <c r="D161" s="51" t="s">
        <v>1259</v>
      </c>
      <c r="E161" s="53">
        <v>50</v>
      </c>
      <c r="F161" s="54" t="s">
        <v>503</v>
      </c>
      <c r="G161" s="54" t="s">
        <v>1257</v>
      </c>
      <c r="H161" s="55">
        <v>4400</v>
      </c>
      <c r="I161" s="56"/>
      <c r="J161" s="53"/>
      <c r="K161" s="7" t="s">
        <v>21</v>
      </c>
      <c r="L161" s="53">
        <v>4400</v>
      </c>
      <c r="M161" s="56"/>
      <c r="N161" s="57">
        <v>43955</v>
      </c>
      <c r="O161" s="64">
        <f t="shared" si="14"/>
        <v>202005</v>
      </c>
      <c r="P161" s="58">
        <v>44006</v>
      </c>
      <c r="Q161" s="64">
        <f t="shared" si="13"/>
        <v>202006</v>
      </c>
      <c r="R161" s="59"/>
      <c r="S161" s="41" t="str">
        <f>IF(LEFT(VLOOKUP(F161,'[1]Base Articles - Fam PIC'!$A:$U,12,FALSE),6)="conbid","Conbid",IF(LEFT(VLOOKUP(F161,'[1]Base Articles - Fam PIC'!$A:$U,12,FALSE),9)="DF Spirit","Airbus Autre","Autre"))</f>
        <v>Conbid</v>
      </c>
      <c r="T161" s="61"/>
    </row>
    <row r="162" spans="3:20" ht="13.5" thickBot="1" x14ac:dyDescent="0.25">
      <c r="C162" s="52"/>
      <c r="D162" s="51" t="s">
        <v>1259</v>
      </c>
      <c r="E162" s="53">
        <v>60</v>
      </c>
      <c r="F162" s="54" t="s">
        <v>503</v>
      </c>
      <c r="G162" s="54" t="s">
        <v>1257</v>
      </c>
      <c r="H162" s="55">
        <v>4400</v>
      </c>
      <c r="I162" s="56"/>
      <c r="J162" s="53"/>
      <c r="K162" s="7" t="s">
        <v>21</v>
      </c>
      <c r="L162" s="53">
        <v>4400</v>
      </c>
      <c r="M162" s="56"/>
      <c r="N162" s="57">
        <v>43965</v>
      </c>
      <c r="O162" s="64">
        <f t="shared" si="14"/>
        <v>202005</v>
      </c>
      <c r="P162" s="58">
        <v>44025</v>
      </c>
      <c r="Q162" s="64">
        <f t="shared" si="13"/>
        <v>202007</v>
      </c>
      <c r="R162" s="59"/>
      <c r="S162" s="41" t="str">
        <f>IF(LEFT(VLOOKUP(F162,'[1]Base Articles - Fam PIC'!$A:$U,12,FALSE),6)="conbid","Conbid",IF(LEFT(VLOOKUP(F162,'[1]Base Articles - Fam PIC'!$A:$U,12,FALSE),9)="DF Spirit","Airbus Autre","Autre"))</f>
        <v>Conbid</v>
      </c>
      <c r="T162" s="61"/>
    </row>
    <row r="163" spans="3:20" ht="13.5" thickBot="1" x14ac:dyDescent="0.25">
      <c r="C163" s="52"/>
      <c r="D163" s="51" t="s">
        <v>1259</v>
      </c>
      <c r="E163" s="53">
        <v>70</v>
      </c>
      <c r="F163" s="54" t="s">
        <v>503</v>
      </c>
      <c r="G163" s="54" t="s">
        <v>1257</v>
      </c>
      <c r="H163" s="55">
        <v>5700</v>
      </c>
      <c r="I163" s="56"/>
      <c r="J163" s="53"/>
      <c r="K163" s="7" t="s">
        <v>21</v>
      </c>
      <c r="L163" s="53">
        <v>5700</v>
      </c>
      <c r="M163" s="56"/>
      <c r="N163" s="57">
        <v>44072</v>
      </c>
      <c r="O163" s="64">
        <f t="shared" si="14"/>
        <v>202008</v>
      </c>
      <c r="P163" s="58">
        <v>44098</v>
      </c>
      <c r="Q163" s="64">
        <f t="shared" si="13"/>
        <v>202009</v>
      </c>
      <c r="R163" s="59"/>
      <c r="S163" s="41" t="str">
        <f>IF(LEFT(VLOOKUP(F163,'[1]Base Articles - Fam PIC'!$A:$U,12,FALSE),6)="conbid","Conbid",IF(LEFT(VLOOKUP(F163,'[1]Base Articles - Fam PIC'!$A:$U,12,FALSE),9)="DF Spirit","Airbus Autre","Autre"))</f>
        <v>Conbid</v>
      </c>
      <c r="T163" s="61"/>
    </row>
    <row r="164" spans="3:20" ht="13.5" thickBot="1" x14ac:dyDescent="0.25">
      <c r="C164" s="52"/>
      <c r="D164" s="51" t="s">
        <v>1259</v>
      </c>
      <c r="E164" s="53">
        <v>80</v>
      </c>
      <c r="F164" s="54" t="s">
        <v>503</v>
      </c>
      <c r="G164" s="54" t="s">
        <v>1257</v>
      </c>
      <c r="H164" s="55">
        <v>5690</v>
      </c>
      <c r="I164" s="56"/>
      <c r="J164" s="53"/>
      <c r="K164" s="7" t="s">
        <v>21</v>
      </c>
      <c r="L164" s="53">
        <v>5690</v>
      </c>
      <c r="M164" s="56"/>
      <c r="N164" s="57">
        <v>44090</v>
      </c>
      <c r="O164" s="64">
        <f t="shared" si="14"/>
        <v>202009</v>
      </c>
      <c r="P164" s="58">
        <v>44148</v>
      </c>
      <c r="Q164" s="64">
        <f t="shared" si="13"/>
        <v>202011</v>
      </c>
      <c r="R164" s="59"/>
      <c r="S164" s="41" t="str">
        <f>IF(LEFT(VLOOKUP(F164,'[1]Base Articles - Fam PIC'!$A:$U,12,FALSE),6)="conbid","Conbid",IF(LEFT(VLOOKUP(F164,'[1]Base Articles - Fam PIC'!$A:$U,12,FALSE),9)="DF Spirit","Airbus Autre","Autre"))</f>
        <v>Conbid</v>
      </c>
      <c r="T164" s="61"/>
    </row>
    <row r="165" spans="3:20" ht="13.5" thickBot="1" x14ac:dyDescent="0.25">
      <c r="C165" s="52"/>
      <c r="D165" s="51" t="s">
        <v>1259</v>
      </c>
      <c r="E165" s="53">
        <v>90</v>
      </c>
      <c r="F165" s="54" t="s">
        <v>503</v>
      </c>
      <c r="G165" s="54" t="s">
        <v>1257</v>
      </c>
      <c r="H165" s="55">
        <v>4400</v>
      </c>
      <c r="I165" s="56"/>
      <c r="J165" s="53"/>
      <c r="K165" s="7" t="s">
        <v>21</v>
      </c>
      <c r="L165" s="53">
        <v>4400</v>
      </c>
      <c r="M165" s="56"/>
      <c r="N165" s="57">
        <v>44147</v>
      </c>
      <c r="O165" s="64">
        <f t="shared" si="14"/>
        <v>202011</v>
      </c>
      <c r="P165" s="58">
        <v>44207</v>
      </c>
      <c r="Q165" s="64">
        <f t="shared" si="13"/>
        <v>202101</v>
      </c>
      <c r="R165" s="59"/>
      <c r="S165" s="41" t="str">
        <f>IF(LEFT(VLOOKUP(F165,'[1]Base Articles - Fam PIC'!$A:$U,12,FALSE),6)="conbid","Conbid",IF(LEFT(VLOOKUP(F165,'[1]Base Articles - Fam PIC'!$A:$U,12,FALSE),9)="DF Spirit","Airbus Autre","Autre"))</f>
        <v>Conbid</v>
      </c>
      <c r="T165" s="61"/>
    </row>
    <row r="166" spans="3:20" ht="51.75" thickBot="1" x14ac:dyDescent="0.25">
      <c r="C166" s="50">
        <v>476630</v>
      </c>
      <c r="D166" s="51" t="s">
        <v>1259</v>
      </c>
      <c r="E166" s="53">
        <v>10</v>
      </c>
      <c r="F166" s="54" t="s">
        <v>543</v>
      </c>
      <c r="G166" s="54" t="s">
        <v>1258</v>
      </c>
      <c r="H166" s="55">
        <v>430</v>
      </c>
      <c r="I166" s="56"/>
      <c r="J166" s="53"/>
      <c r="K166" s="7" t="s">
        <v>21</v>
      </c>
      <c r="L166" s="53">
        <v>430</v>
      </c>
      <c r="M166" s="56"/>
      <c r="N166" s="57">
        <v>43782</v>
      </c>
      <c r="O166" s="64">
        <f t="shared" si="14"/>
        <v>201911</v>
      </c>
      <c r="P166" s="58">
        <v>44036</v>
      </c>
      <c r="Q166" s="64">
        <f t="shared" si="13"/>
        <v>202007</v>
      </c>
      <c r="R166" s="59"/>
      <c r="S166" s="41" t="str">
        <f>IF(LEFT(VLOOKUP(F166,'[1]Base Articles - Fam PIC'!$A:$U,12,FALSE),6)="conbid","Conbid",IF(LEFT(VLOOKUP(F166,'[1]Base Articles - Fam PIC'!$A:$U,12,FALSE),9)="DF Spirit","Airbus Autre","Autre"))</f>
        <v>Autre</v>
      </c>
      <c r="T166" s="60" t="s">
        <v>1253</v>
      </c>
    </row>
  </sheetData>
  <autoFilter ref="A1:T166" xr:uid="{00000000-0009-0000-0000-000000000000}">
    <sortState xmlns:xlrd2="http://schemas.microsoft.com/office/spreadsheetml/2017/richdata2" ref="A23:T50">
      <sortCondition ref="C1:C92"/>
    </sortState>
  </autoFilter>
  <pageMargins left="0.7" right="0.7" top="0.75" bottom="0.75" header="0.3" footer="0.3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N22"/>
  <sheetViews>
    <sheetView workbookViewId="0">
      <selection activeCell="Q22" sqref="Q22"/>
    </sheetView>
  </sheetViews>
  <sheetFormatPr baseColWidth="10" defaultRowHeight="15" x14ac:dyDescent="0.25"/>
  <cols>
    <col min="1" max="1" width="20" customWidth="1"/>
    <col min="2" max="2" width="22.28515625" bestFit="1" customWidth="1"/>
    <col min="3" max="13" width="7.7109375" bestFit="1" customWidth="1"/>
    <col min="14" max="14" width="11.85546875" bestFit="1" customWidth="1"/>
    <col min="15" max="45" width="7.7109375" bestFit="1" customWidth="1"/>
    <col min="46" max="46" width="9.42578125" bestFit="1" customWidth="1"/>
    <col min="47" max="47" width="5.85546875" bestFit="1" customWidth="1"/>
    <col min="48" max="48" width="11.85546875" bestFit="1" customWidth="1"/>
  </cols>
  <sheetData>
    <row r="3" spans="1:14" x14ac:dyDescent="0.25">
      <c r="A3" s="42" t="s">
        <v>1236</v>
      </c>
      <c r="B3" s="42" t="s">
        <v>1223</v>
      </c>
    </row>
    <row r="4" spans="1:14" x14ac:dyDescent="0.25">
      <c r="A4" s="42" t="s">
        <v>1221</v>
      </c>
      <c r="B4" t="s">
        <v>1224</v>
      </c>
      <c r="C4" t="s">
        <v>1225</v>
      </c>
      <c r="D4" t="s">
        <v>1226</v>
      </c>
      <c r="E4" t="s">
        <v>1227</v>
      </c>
      <c r="F4" t="s">
        <v>1228</v>
      </c>
      <c r="G4" t="s">
        <v>1229</v>
      </c>
      <c r="H4" t="s">
        <v>1230</v>
      </c>
      <c r="I4" t="s">
        <v>1231</v>
      </c>
      <c r="J4" t="s">
        <v>1232</v>
      </c>
      <c r="K4" t="s">
        <v>1233</v>
      </c>
      <c r="L4" t="s">
        <v>1234</v>
      </c>
      <c r="M4" t="s">
        <v>1235</v>
      </c>
      <c r="N4" t="s">
        <v>1222</v>
      </c>
    </row>
    <row r="5" spans="1:14" x14ac:dyDescent="0.25">
      <c r="A5" s="43" t="s">
        <v>205</v>
      </c>
      <c r="B5" s="44"/>
      <c r="C5" s="44"/>
      <c r="D5" s="44"/>
      <c r="E5" s="44">
        <v>40088</v>
      </c>
      <c r="F5" s="44">
        <v>36644</v>
      </c>
      <c r="G5" s="44">
        <v>65632</v>
      </c>
      <c r="H5" s="44">
        <v>58444</v>
      </c>
      <c r="I5" s="44"/>
      <c r="J5" s="44">
        <v>77922</v>
      </c>
      <c r="K5" s="44">
        <v>92576</v>
      </c>
      <c r="L5" s="44">
        <v>46778</v>
      </c>
      <c r="M5" s="44">
        <v>18488</v>
      </c>
      <c r="N5" s="44">
        <v>436572</v>
      </c>
    </row>
    <row r="6" spans="1:14" x14ac:dyDescent="0.25">
      <c r="A6" s="45" t="s">
        <v>1237</v>
      </c>
      <c r="B6" s="44"/>
      <c r="C6" s="44"/>
      <c r="D6" s="44"/>
      <c r="E6" s="44">
        <v>18488</v>
      </c>
      <c r="F6" s="44">
        <v>31244</v>
      </c>
      <c r="G6" s="44">
        <v>44032</v>
      </c>
      <c r="H6" s="44">
        <v>42244</v>
      </c>
      <c r="I6" s="44"/>
      <c r="J6" s="44">
        <v>61722</v>
      </c>
      <c r="K6" s="44">
        <v>76376</v>
      </c>
      <c r="L6" s="44">
        <v>35978</v>
      </c>
      <c r="M6" s="44">
        <v>18488</v>
      </c>
      <c r="N6" s="44">
        <v>328572</v>
      </c>
    </row>
    <row r="7" spans="1:14" x14ac:dyDescent="0.25">
      <c r="A7" s="45" t="s">
        <v>1238</v>
      </c>
      <c r="B7" s="44"/>
      <c r="C7" s="44"/>
      <c r="D7" s="44"/>
      <c r="E7" s="44">
        <v>21600</v>
      </c>
      <c r="F7" s="44">
        <v>5400</v>
      </c>
      <c r="G7" s="44">
        <v>21600</v>
      </c>
      <c r="H7" s="44">
        <v>16200</v>
      </c>
      <c r="I7" s="44"/>
      <c r="J7" s="44">
        <v>16200</v>
      </c>
      <c r="K7" s="44">
        <v>16200</v>
      </c>
      <c r="L7" s="44">
        <v>10800</v>
      </c>
      <c r="M7" s="44"/>
      <c r="N7" s="44">
        <v>108000</v>
      </c>
    </row>
    <row r="8" spans="1:14" x14ac:dyDescent="0.25">
      <c r="A8" s="43" t="s">
        <v>596</v>
      </c>
      <c r="B8" s="44"/>
      <c r="C8" s="44">
        <v>9362</v>
      </c>
      <c r="D8" s="44">
        <v>17258</v>
      </c>
      <c r="E8" s="44">
        <v>17135</v>
      </c>
      <c r="F8" s="44">
        <v>17135</v>
      </c>
      <c r="G8" s="44">
        <v>17135</v>
      </c>
      <c r="H8" s="44">
        <v>34270</v>
      </c>
      <c r="I8" s="44">
        <v>18305</v>
      </c>
      <c r="J8" s="44">
        <v>14050</v>
      </c>
      <c r="K8" s="44"/>
      <c r="L8" s="44"/>
      <c r="M8" s="44"/>
      <c r="N8" s="44">
        <v>144650</v>
      </c>
    </row>
    <row r="9" spans="1:14" x14ac:dyDescent="0.25">
      <c r="A9" s="45" t="s">
        <v>1237</v>
      </c>
      <c r="B9" s="44"/>
      <c r="C9" s="44">
        <v>9362</v>
      </c>
      <c r="D9" s="44">
        <v>17258</v>
      </c>
      <c r="E9" s="44">
        <v>17135</v>
      </c>
      <c r="F9" s="44">
        <v>17135</v>
      </c>
      <c r="G9" s="44">
        <v>17135</v>
      </c>
      <c r="H9" s="44">
        <v>34270</v>
      </c>
      <c r="I9" s="44">
        <v>18305</v>
      </c>
      <c r="J9" s="44">
        <v>14050</v>
      </c>
      <c r="K9" s="44"/>
      <c r="L9" s="44"/>
      <c r="M9" s="44"/>
      <c r="N9" s="44">
        <v>144650</v>
      </c>
    </row>
    <row r="10" spans="1:14" x14ac:dyDescent="0.25">
      <c r="A10" s="43" t="s">
        <v>1042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>
        <v>9362</v>
      </c>
      <c r="M10" s="44">
        <v>26131</v>
      </c>
      <c r="N10" s="44">
        <v>35493</v>
      </c>
    </row>
    <row r="11" spans="1:14" x14ac:dyDescent="0.25">
      <c r="A11" s="45" t="s">
        <v>1237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>
        <v>9362</v>
      </c>
      <c r="M11" s="44">
        <v>26131</v>
      </c>
      <c r="N11" s="44">
        <v>35493</v>
      </c>
    </row>
    <row r="12" spans="1:14" x14ac:dyDescent="0.25">
      <c r="A12" s="43" t="s">
        <v>127</v>
      </c>
      <c r="B12" s="44"/>
      <c r="C12" s="44"/>
      <c r="D12" s="44">
        <v>4400</v>
      </c>
      <c r="E12" s="44"/>
      <c r="F12" s="44">
        <v>15400</v>
      </c>
      <c r="G12" s="44">
        <v>20375</v>
      </c>
      <c r="H12" s="44">
        <v>6680</v>
      </c>
      <c r="I12" s="44">
        <v>16712</v>
      </c>
      <c r="J12" s="44">
        <v>14155</v>
      </c>
      <c r="K12" s="44">
        <v>9300</v>
      </c>
      <c r="L12" s="44">
        <v>28672</v>
      </c>
      <c r="M12" s="44">
        <v>5390</v>
      </c>
      <c r="N12" s="44">
        <v>121084</v>
      </c>
    </row>
    <row r="13" spans="1:14" x14ac:dyDescent="0.25">
      <c r="A13" s="45" t="s">
        <v>1237</v>
      </c>
      <c r="B13" s="44"/>
      <c r="C13" s="44"/>
      <c r="D13" s="44">
        <v>4400</v>
      </c>
      <c r="E13" s="44"/>
      <c r="F13" s="44">
        <v>15400</v>
      </c>
      <c r="G13" s="44">
        <v>20375</v>
      </c>
      <c r="H13" s="44">
        <v>6680</v>
      </c>
      <c r="I13" s="44">
        <v>16712</v>
      </c>
      <c r="J13" s="44">
        <v>14155</v>
      </c>
      <c r="K13" s="44">
        <v>9300</v>
      </c>
      <c r="L13" s="44">
        <v>28672</v>
      </c>
      <c r="M13" s="44">
        <v>5390</v>
      </c>
      <c r="N13" s="44">
        <v>121084</v>
      </c>
    </row>
    <row r="14" spans="1:14" x14ac:dyDescent="0.25">
      <c r="A14" s="43" t="s">
        <v>408</v>
      </c>
      <c r="B14" s="44"/>
      <c r="C14" s="44"/>
      <c r="D14" s="44"/>
      <c r="E14" s="44">
        <v>8700</v>
      </c>
      <c r="F14" s="44">
        <v>14200</v>
      </c>
      <c r="G14" s="44">
        <v>9800</v>
      </c>
      <c r="H14" s="44">
        <v>1700</v>
      </c>
      <c r="I14" s="44">
        <v>7150</v>
      </c>
      <c r="J14" s="44">
        <v>6990</v>
      </c>
      <c r="K14" s="44">
        <v>8850</v>
      </c>
      <c r="L14" s="44">
        <v>7668</v>
      </c>
      <c r="M14" s="44">
        <v>4100</v>
      </c>
      <c r="N14" s="44">
        <v>69158</v>
      </c>
    </row>
    <row r="15" spans="1:14" x14ac:dyDescent="0.25">
      <c r="A15" s="45" t="s">
        <v>1237</v>
      </c>
      <c r="B15" s="44"/>
      <c r="C15" s="44"/>
      <c r="D15" s="44"/>
      <c r="E15" s="44">
        <v>8700</v>
      </c>
      <c r="F15" s="44">
        <v>14200</v>
      </c>
      <c r="G15" s="44">
        <v>9800</v>
      </c>
      <c r="H15" s="44">
        <v>1700</v>
      </c>
      <c r="I15" s="44">
        <v>7150</v>
      </c>
      <c r="J15" s="44">
        <v>6990</v>
      </c>
      <c r="K15" s="44">
        <v>8850</v>
      </c>
      <c r="L15" s="44">
        <v>7668</v>
      </c>
      <c r="M15" s="44">
        <v>4100</v>
      </c>
      <c r="N15" s="44">
        <v>69158</v>
      </c>
    </row>
    <row r="16" spans="1:14" x14ac:dyDescent="0.25">
      <c r="A16" s="43" t="s">
        <v>145</v>
      </c>
      <c r="B16" s="44"/>
      <c r="C16" s="44">
        <v>690</v>
      </c>
      <c r="D16" s="44">
        <v>690</v>
      </c>
      <c r="E16" s="44">
        <v>4678</v>
      </c>
      <c r="F16" s="44">
        <v>3690</v>
      </c>
      <c r="G16" s="44">
        <v>4500</v>
      </c>
      <c r="H16" s="44">
        <v>6178</v>
      </c>
      <c r="I16" s="44">
        <v>690</v>
      </c>
      <c r="J16" s="44">
        <v>3690</v>
      </c>
      <c r="K16" s="44">
        <v>4678</v>
      </c>
      <c r="L16" s="44">
        <v>3000</v>
      </c>
      <c r="M16" s="44">
        <v>3000</v>
      </c>
      <c r="N16" s="44">
        <v>35484</v>
      </c>
    </row>
    <row r="17" spans="1:14" x14ac:dyDescent="0.25">
      <c r="A17" s="45" t="s">
        <v>1237</v>
      </c>
      <c r="B17" s="44"/>
      <c r="C17" s="44">
        <v>690</v>
      </c>
      <c r="D17" s="44">
        <v>690</v>
      </c>
      <c r="E17" s="44">
        <v>4678</v>
      </c>
      <c r="F17" s="44">
        <v>3690</v>
      </c>
      <c r="G17" s="44">
        <v>4500</v>
      </c>
      <c r="H17" s="44">
        <v>6178</v>
      </c>
      <c r="I17" s="44">
        <v>690</v>
      </c>
      <c r="J17" s="44">
        <v>3690</v>
      </c>
      <c r="K17" s="44">
        <v>4678</v>
      </c>
      <c r="L17" s="44">
        <v>3000</v>
      </c>
      <c r="M17" s="44">
        <v>3000</v>
      </c>
      <c r="N17" s="44">
        <v>35484</v>
      </c>
    </row>
    <row r="18" spans="1:14" x14ac:dyDescent="0.25">
      <c r="A18" s="43" t="s">
        <v>18</v>
      </c>
      <c r="B18" s="44">
        <v>2467</v>
      </c>
      <c r="C18" s="44">
        <v>4802</v>
      </c>
      <c r="D18" s="44">
        <v>2467</v>
      </c>
      <c r="E18" s="44">
        <v>20661</v>
      </c>
      <c r="F18" s="44">
        <v>2467</v>
      </c>
      <c r="G18" s="44">
        <v>7853</v>
      </c>
      <c r="H18" s="44">
        <v>8671</v>
      </c>
      <c r="I18" s="44">
        <v>25335</v>
      </c>
      <c r="J18" s="44">
        <v>8815</v>
      </c>
      <c r="K18" s="44">
        <v>9355</v>
      </c>
      <c r="L18" s="44"/>
      <c r="M18" s="44"/>
      <c r="N18" s="44">
        <v>92893</v>
      </c>
    </row>
    <row r="19" spans="1:14" x14ac:dyDescent="0.25">
      <c r="A19" s="45" t="s">
        <v>1237</v>
      </c>
      <c r="B19" s="44">
        <v>2467</v>
      </c>
      <c r="C19" s="44">
        <v>4802</v>
      </c>
      <c r="D19" s="44">
        <v>2467</v>
      </c>
      <c r="E19" s="44">
        <v>20661</v>
      </c>
      <c r="F19" s="44">
        <v>2467</v>
      </c>
      <c r="G19" s="44">
        <v>7853</v>
      </c>
      <c r="H19" s="44">
        <v>8671</v>
      </c>
      <c r="I19" s="44">
        <v>25335</v>
      </c>
      <c r="J19" s="44">
        <v>8815</v>
      </c>
      <c r="K19" s="44">
        <v>9355</v>
      </c>
      <c r="L19" s="44"/>
      <c r="M19" s="44"/>
      <c r="N19" s="44">
        <v>92893</v>
      </c>
    </row>
    <row r="20" spans="1:14" x14ac:dyDescent="0.25">
      <c r="A20" s="43" t="s">
        <v>33</v>
      </c>
      <c r="B20" s="44"/>
      <c r="C20" s="44"/>
      <c r="D20" s="44">
        <v>15875</v>
      </c>
      <c r="E20" s="44">
        <v>9980</v>
      </c>
      <c r="F20" s="44">
        <v>7258</v>
      </c>
      <c r="G20" s="44">
        <v>20412</v>
      </c>
      <c r="H20" s="44">
        <v>19506</v>
      </c>
      <c r="I20" s="44">
        <v>13608</v>
      </c>
      <c r="J20" s="44"/>
      <c r="K20" s="44"/>
      <c r="L20" s="44"/>
      <c r="M20" s="44"/>
      <c r="N20" s="44">
        <v>86639</v>
      </c>
    </row>
    <row r="21" spans="1:14" x14ac:dyDescent="0.25">
      <c r="A21" s="45" t="s">
        <v>1237</v>
      </c>
      <c r="B21" s="44"/>
      <c r="C21" s="44"/>
      <c r="D21" s="44">
        <v>15875</v>
      </c>
      <c r="E21" s="44">
        <v>9980</v>
      </c>
      <c r="F21" s="44">
        <v>7258</v>
      </c>
      <c r="G21" s="44">
        <v>20412</v>
      </c>
      <c r="H21" s="44">
        <v>19506</v>
      </c>
      <c r="I21" s="44">
        <v>13608</v>
      </c>
      <c r="J21" s="44"/>
      <c r="K21" s="44"/>
      <c r="L21" s="44"/>
      <c r="M21" s="44"/>
      <c r="N21" s="44">
        <v>86639</v>
      </c>
    </row>
    <row r="22" spans="1:14" x14ac:dyDescent="0.25">
      <c r="A22" s="43" t="s">
        <v>1222</v>
      </c>
      <c r="B22" s="44">
        <v>2467</v>
      </c>
      <c r="C22" s="44">
        <v>14854</v>
      </c>
      <c r="D22" s="44">
        <v>40690</v>
      </c>
      <c r="E22" s="44">
        <v>101242</v>
      </c>
      <c r="F22" s="44">
        <v>96794</v>
      </c>
      <c r="G22" s="44">
        <v>145707</v>
      </c>
      <c r="H22" s="44">
        <v>135449</v>
      </c>
      <c r="I22" s="44">
        <v>81800</v>
      </c>
      <c r="J22" s="44">
        <v>125622</v>
      </c>
      <c r="K22" s="44">
        <v>124759</v>
      </c>
      <c r="L22" s="44">
        <v>95480</v>
      </c>
      <c r="M22" s="44">
        <v>57109</v>
      </c>
      <c r="N22" s="44">
        <v>1021973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O628"/>
  <sheetViews>
    <sheetView topLeftCell="Z1" zoomScale="80" zoomScaleNormal="80" zoomScalePageLayoutView="120" workbookViewId="0">
      <selection activeCell="A119" sqref="A119:XFD119"/>
    </sheetView>
  </sheetViews>
  <sheetFormatPr baseColWidth="10" defaultColWidth="11.42578125" defaultRowHeight="15" x14ac:dyDescent="0.25"/>
  <cols>
    <col min="1" max="1" width="12.28515625" style="36" customWidth="1"/>
    <col min="2" max="2" width="11.42578125" style="28"/>
    <col min="3" max="3" width="11.5703125" style="28" customWidth="1"/>
    <col min="4" max="4" width="16.28515625" style="28" customWidth="1"/>
    <col min="5" max="5" width="22.7109375" style="28" customWidth="1"/>
    <col min="6" max="6" width="11.42578125" style="28" customWidth="1"/>
    <col min="7" max="7" width="9" style="28" customWidth="1"/>
    <col min="8" max="8" width="18.28515625" style="28" customWidth="1"/>
    <col min="9" max="9" width="39.28515625" style="28" customWidth="1"/>
    <col min="10" max="10" width="11" style="28" customWidth="1"/>
    <col min="11" max="12" width="11.42578125" style="28" customWidth="1"/>
    <col min="13" max="13" width="13.7109375" style="28" customWidth="1"/>
    <col min="14" max="17" width="11.42578125" style="28" customWidth="1"/>
    <col min="18" max="18" width="19.42578125" style="28" customWidth="1"/>
    <col min="19" max="19" width="11.42578125" style="28" customWidth="1"/>
    <col min="20" max="20" width="20.28515625" style="28" customWidth="1"/>
    <col min="21" max="23" width="11.42578125" style="28" customWidth="1"/>
    <col min="24" max="24" width="13.7109375" style="28" customWidth="1"/>
    <col min="25" max="25" width="16.28515625" style="28" customWidth="1"/>
    <col min="26" max="26" width="20.42578125" style="28" customWidth="1"/>
    <col min="27" max="27" width="17.7109375" style="28" customWidth="1"/>
    <col min="28" max="30" width="11.42578125" style="28" customWidth="1"/>
    <col min="31" max="31" width="15.28515625" style="38" customWidth="1"/>
    <col min="32" max="33" width="15.7109375" style="28" customWidth="1"/>
    <col min="34" max="34" width="16.28515625" style="28" customWidth="1"/>
    <col min="35" max="36" width="16.5703125" style="28" customWidth="1"/>
    <col min="37" max="37" width="14.7109375" style="28" customWidth="1"/>
    <col min="38" max="39" width="13.5703125" style="28" customWidth="1"/>
    <col min="40" max="40" width="16.28515625" style="28" customWidth="1"/>
    <col min="41" max="41" width="25" style="39" customWidth="1"/>
    <col min="42" max="16384" width="11.42578125" style="39"/>
  </cols>
  <sheetData>
    <row r="1" spans="1:41" s="35" customFormat="1" ht="30" x14ac:dyDescent="0.25">
      <c r="A1" s="28"/>
      <c r="B1" s="28" t="s">
        <v>164</v>
      </c>
      <c r="C1" s="28" t="s">
        <v>165</v>
      </c>
      <c r="D1" s="28" t="s">
        <v>166</v>
      </c>
      <c r="E1" s="28" t="s">
        <v>167</v>
      </c>
      <c r="F1" s="28" t="s">
        <v>168</v>
      </c>
      <c r="G1" s="28" t="s">
        <v>169</v>
      </c>
      <c r="H1" s="29" t="s">
        <v>170</v>
      </c>
      <c r="I1" s="28" t="s">
        <v>171</v>
      </c>
      <c r="J1" s="30" t="s">
        <v>172</v>
      </c>
      <c r="K1" s="28" t="s">
        <v>173</v>
      </c>
      <c r="L1" s="28" t="s">
        <v>174</v>
      </c>
      <c r="M1" s="28" t="s">
        <v>175</v>
      </c>
      <c r="N1" s="28" t="s">
        <v>176</v>
      </c>
      <c r="O1" s="28" t="s">
        <v>177</v>
      </c>
      <c r="P1" s="28" t="s">
        <v>178</v>
      </c>
      <c r="Q1" s="28" t="s">
        <v>179</v>
      </c>
      <c r="R1" s="28" t="s">
        <v>180</v>
      </c>
      <c r="S1" s="28" t="s">
        <v>181</v>
      </c>
      <c r="T1" s="28" t="s">
        <v>182</v>
      </c>
      <c r="U1" s="28" t="s">
        <v>183</v>
      </c>
      <c r="V1" s="28" t="s">
        <v>184</v>
      </c>
      <c r="W1" s="28" t="s">
        <v>185</v>
      </c>
      <c r="X1" s="28" t="s">
        <v>186</v>
      </c>
      <c r="Y1" s="28" t="s">
        <v>187</v>
      </c>
      <c r="Z1" s="28" t="s">
        <v>188</v>
      </c>
      <c r="AA1" s="28" t="s">
        <v>189</v>
      </c>
      <c r="AB1" s="28" t="s">
        <v>190</v>
      </c>
      <c r="AC1" s="28" t="s">
        <v>191</v>
      </c>
      <c r="AD1" s="31" t="s">
        <v>192</v>
      </c>
      <c r="AE1" s="32" t="s">
        <v>193</v>
      </c>
      <c r="AF1" s="31" t="s">
        <v>194</v>
      </c>
      <c r="AG1" s="31" t="s">
        <v>195</v>
      </c>
      <c r="AH1" s="33" t="s">
        <v>196</v>
      </c>
      <c r="AI1" s="31" t="s">
        <v>197</v>
      </c>
      <c r="AJ1" s="33" t="s">
        <v>198</v>
      </c>
      <c r="AK1" s="33" t="s">
        <v>199</v>
      </c>
      <c r="AL1" s="34" t="s">
        <v>200</v>
      </c>
      <c r="AM1" s="34" t="s">
        <v>201</v>
      </c>
      <c r="AN1" s="28" t="s">
        <v>202</v>
      </c>
      <c r="AO1" s="35" t="s">
        <v>203</v>
      </c>
    </row>
    <row r="2" spans="1:41" ht="15" customHeight="1" x14ac:dyDescent="0.25">
      <c r="A2" s="36" t="str">
        <f t="shared" ref="A2:A65" si="0">LEFT(E2,7)</f>
        <v>PA18410</v>
      </c>
      <c r="B2">
        <v>11000883</v>
      </c>
      <c r="C2" t="s">
        <v>204</v>
      </c>
      <c r="D2" t="s">
        <v>205</v>
      </c>
      <c r="E2" t="s">
        <v>206</v>
      </c>
      <c r="F2">
        <v>10</v>
      </c>
      <c r="G2">
        <v>1</v>
      </c>
      <c r="H2" t="s">
        <v>207</v>
      </c>
      <c r="I2" t="s">
        <v>208</v>
      </c>
      <c r="J2">
        <v>0.01</v>
      </c>
      <c r="K2" t="s">
        <v>209</v>
      </c>
      <c r="L2">
        <v>0</v>
      </c>
      <c r="M2">
        <v>0</v>
      </c>
      <c r="N2" t="s">
        <v>210</v>
      </c>
      <c r="O2" t="s">
        <v>211</v>
      </c>
      <c r="P2" s="37" t="s">
        <v>211</v>
      </c>
      <c r="Q2"/>
      <c r="R2"/>
      <c r="S2"/>
      <c r="T2" t="s">
        <v>212</v>
      </c>
      <c r="U2" t="s">
        <v>213</v>
      </c>
      <c r="V2" t="s">
        <v>214</v>
      </c>
      <c r="W2">
        <v>10</v>
      </c>
      <c r="X2">
        <v>10</v>
      </c>
      <c r="Y2">
        <v>1</v>
      </c>
      <c r="Z2" t="s">
        <v>215</v>
      </c>
      <c r="AA2" t="s">
        <v>216</v>
      </c>
      <c r="AB2"/>
      <c r="AC2">
        <v>0</v>
      </c>
      <c r="AD2" s="28" t="str">
        <f>LEFT(H2,2)</f>
        <v>PF</v>
      </c>
      <c r="AE2" s="38" t="str">
        <f>TEXT(IF(ISERROR(MONTH(P2)),LEFT(P2,2)&amp;"/"&amp;MID(P2,4,2)&amp;"/"&amp;RIGHT(P2,4),TEXT(P2,"jj/mm/aaaa")),"jj/mm/aaaa")</f>
        <v>08/12/2016</v>
      </c>
      <c r="AF2" s="28" t="str">
        <f>IF(J2&lt;1,"non","oui")</f>
        <v>non</v>
      </c>
      <c r="AG2" s="28" t="str">
        <f>IF(D2="UTEXAM","stock","client")</f>
        <v>client</v>
      </c>
      <c r="AH2" s="28">
        <f>IF(T2&lt;&gt;"Partiellement livré",J2,IFERROR(VLOOKUP(B2&amp;F2,[2]VL10E!A:I,9,0),J2))</f>
        <v>0.01</v>
      </c>
      <c r="AI2" s="28" t="str">
        <f ca="1">IF((AE2-TODAY())&lt;90,"oui","non")</f>
        <v>oui</v>
      </c>
      <c r="AJ2" s="28" t="str">
        <f>YEAR(AE2)&amp;"-"&amp;IF(LEN(MONTH(AE2))=1,"0"&amp;MONTH(AE2),MONTH(AE2))</f>
        <v>2016-12</v>
      </c>
      <c r="AK2" s="28" t="str">
        <f>YEAR(AE2)&amp;"-"&amp;IF(LEN(WEEKNUM(AE2))=1,"0"&amp;WEEKNUM(AE2),WEEKNUM(AE2))</f>
        <v>2016-50</v>
      </c>
      <c r="AL2" s="28" t="str">
        <f ca="1">IF((-TODAY()+AE2)&lt;0,"retard",YEAR(AE2)&amp;"-"&amp;IF(LEN(WEEKNUM(AE2))=1,"0"&amp;WEEKNUM(AE2),WEEKNUM(AE2)))</f>
        <v>retard</v>
      </c>
      <c r="AM2" s="28" t="str">
        <f>IF(LEFT(VLOOKUP(H2,'[1]Base Articles - Fam PIC'!$A:$U,12,FALSE),6)="conbid","Conbid",IF(LEFT(VLOOKUP(H2,'[1]Base Articles - Fam PIC'!$A:$U,12,FALSE),9)="DF Spirit","Airbus Autre","Autre"))</f>
        <v>Conbid</v>
      </c>
      <c r="AN2" s="28" t="str">
        <f>VLOOKUP(H2,'[1]Base Articles - Fam PIC'!$A:$E,5,0)</f>
        <v>UkadPF004</v>
      </c>
      <c r="AO2" s="28"/>
    </row>
    <row r="3" spans="1:41" ht="15" customHeight="1" x14ac:dyDescent="0.25">
      <c r="A3" s="36" t="str">
        <f t="shared" si="0"/>
        <v>PA18410</v>
      </c>
      <c r="B3">
        <v>11000883</v>
      </c>
      <c r="C3" t="s">
        <v>204</v>
      </c>
      <c r="D3" t="s">
        <v>205</v>
      </c>
      <c r="E3" t="s">
        <v>206</v>
      </c>
      <c r="F3">
        <v>20</v>
      </c>
      <c r="G3">
        <v>2</v>
      </c>
      <c r="H3" t="s">
        <v>217</v>
      </c>
      <c r="I3" t="s">
        <v>218</v>
      </c>
      <c r="J3">
        <v>0.01</v>
      </c>
      <c r="K3" t="s">
        <v>209</v>
      </c>
      <c r="L3">
        <v>0</v>
      </c>
      <c r="M3">
        <v>0</v>
      </c>
      <c r="N3" t="s">
        <v>210</v>
      </c>
      <c r="O3" t="s">
        <v>219</v>
      </c>
      <c r="P3" s="37" t="s">
        <v>219</v>
      </c>
      <c r="Q3"/>
      <c r="R3"/>
      <c r="S3"/>
      <c r="T3" t="s">
        <v>212</v>
      </c>
      <c r="U3" t="s">
        <v>213</v>
      </c>
      <c r="V3" t="s">
        <v>214</v>
      </c>
      <c r="W3">
        <v>10</v>
      </c>
      <c r="X3">
        <v>10</v>
      </c>
      <c r="Y3">
        <v>1</v>
      </c>
      <c r="Z3" t="s">
        <v>215</v>
      </c>
      <c r="AA3" t="s">
        <v>220</v>
      </c>
      <c r="AB3"/>
      <c r="AC3">
        <v>0</v>
      </c>
      <c r="AD3" s="28" t="str">
        <f t="shared" ref="AD3:AD66" si="1">LEFT(H3,2)</f>
        <v>PF</v>
      </c>
      <c r="AE3" s="38" t="str">
        <f t="shared" ref="AE3:AE66" si="2">TEXT(IF(ISERROR(MONTH(P3)),LEFT(P3,2)&amp;"/"&amp;MID(P3,4,2)&amp;"/"&amp;RIGHT(P3,4),TEXT(P3,"jj/mm/aaaa")),"jj/mm/aaaa")</f>
        <v>14/12/2016</v>
      </c>
      <c r="AF3" s="28" t="str">
        <f t="shared" ref="AF3:AF66" si="3">IF(J3&lt;1,"non","oui")</f>
        <v>non</v>
      </c>
      <c r="AG3" s="28" t="str">
        <f t="shared" ref="AG3:AG66" si="4">IF(D3="UTEXAM","stock","client")</f>
        <v>client</v>
      </c>
      <c r="AH3" s="28">
        <f>IF(T3&lt;&gt;"Partiellement livré",J3,IFERROR(VLOOKUP(B3&amp;F3,[2]VL10E!A:I,9,0),J3))</f>
        <v>0.01</v>
      </c>
      <c r="AI3" s="28" t="str">
        <f t="shared" ref="AI3:AI66" ca="1" si="5">IF((AE3-TODAY())&lt;90,"oui","non")</f>
        <v>oui</v>
      </c>
      <c r="AJ3" s="28" t="str">
        <f t="shared" ref="AJ3:AJ66" si="6">YEAR(AE3)&amp;"-"&amp;IF(LEN(MONTH(AE3))=1,"0"&amp;MONTH(AE3),MONTH(AE3))</f>
        <v>2016-12</v>
      </c>
      <c r="AK3" s="28" t="str">
        <f t="shared" ref="AK3:AK66" si="7">YEAR(AE3)&amp;"-"&amp;IF(LEN(WEEKNUM(AE3))=1,"0"&amp;WEEKNUM(AE3),WEEKNUM(AE3))</f>
        <v>2016-51</v>
      </c>
      <c r="AL3" s="28" t="str">
        <f t="shared" ref="AL3:AL66" ca="1" si="8">IF((-TODAY()+AE3)&lt;0,"retard",YEAR(AE3)&amp;"-"&amp;IF(LEN(WEEKNUM(AE3))=1,"0"&amp;WEEKNUM(AE3),WEEKNUM(AE3)))</f>
        <v>retard</v>
      </c>
      <c r="AM3" s="28" t="str">
        <f>IF(LEFT(VLOOKUP(H3,'[1]Base Articles - Fam PIC'!$A:$U,12,FALSE),6)="conbid","Conbid",IF(LEFT(VLOOKUP(H3,'[1]Base Articles - Fam PIC'!$A:$U,12,FALSE),9)="DF Spirit","Airbus Autre","Autre"))</f>
        <v>Conbid</v>
      </c>
      <c r="AN3" s="28" t="str">
        <f>VLOOKUP(H3,'[1]Base Articles - Fam PIC'!$A:$E,5,0)</f>
        <v>UkadPF005</v>
      </c>
      <c r="AO3" s="28"/>
    </row>
    <row r="4" spans="1:41" ht="15" customHeight="1" x14ac:dyDescent="0.25">
      <c r="A4" s="36" t="str">
        <f t="shared" si="0"/>
        <v>PA18432</v>
      </c>
      <c r="B4">
        <v>11000893</v>
      </c>
      <c r="C4" t="s">
        <v>204</v>
      </c>
      <c r="D4" t="s">
        <v>205</v>
      </c>
      <c r="E4" t="s">
        <v>221</v>
      </c>
      <c r="F4">
        <v>10</v>
      </c>
      <c r="G4">
        <v>1</v>
      </c>
      <c r="H4" t="s">
        <v>222</v>
      </c>
      <c r="I4" t="s">
        <v>223</v>
      </c>
      <c r="J4">
        <v>1E-3</v>
      </c>
      <c r="K4" t="s">
        <v>209</v>
      </c>
      <c r="L4">
        <v>0</v>
      </c>
      <c r="M4">
        <v>0</v>
      </c>
      <c r="N4" t="s">
        <v>210</v>
      </c>
      <c r="O4" t="s">
        <v>224</v>
      </c>
      <c r="P4" s="37" t="s">
        <v>224</v>
      </c>
      <c r="Q4"/>
      <c r="R4"/>
      <c r="S4"/>
      <c r="T4" t="s">
        <v>212</v>
      </c>
      <c r="U4" t="s">
        <v>213</v>
      </c>
      <c r="V4" t="s">
        <v>214</v>
      </c>
      <c r="W4">
        <v>10</v>
      </c>
      <c r="X4">
        <v>10</v>
      </c>
      <c r="Y4">
        <v>1</v>
      </c>
      <c r="Z4" t="s">
        <v>215</v>
      </c>
      <c r="AA4" t="s">
        <v>216</v>
      </c>
      <c r="AB4"/>
      <c r="AC4">
        <v>0</v>
      </c>
      <c r="AD4" s="28" t="str">
        <f t="shared" si="1"/>
        <v>PF</v>
      </c>
      <c r="AE4" s="38" t="str">
        <f t="shared" si="2"/>
        <v>04/11/2016</v>
      </c>
      <c r="AF4" s="28" t="str">
        <f t="shared" si="3"/>
        <v>non</v>
      </c>
      <c r="AG4" s="28" t="str">
        <f t="shared" si="4"/>
        <v>client</v>
      </c>
      <c r="AH4" s="28">
        <f>IF(T4&lt;&gt;"Partiellement livré",J4,IFERROR(VLOOKUP(B4&amp;F4,[2]VL10E!A:I,9,0),J4))</f>
        <v>1E-3</v>
      </c>
      <c r="AI4" s="28" t="str">
        <f t="shared" ca="1" si="5"/>
        <v>oui</v>
      </c>
      <c r="AJ4" s="28" t="str">
        <f t="shared" si="6"/>
        <v>2016-11</v>
      </c>
      <c r="AK4" s="28" t="str">
        <f t="shared" si="7"/>
        <v>2016-45</v>
      </c>
      <c r="AL4" s="28" t="str">
        <f t="shared" ca="1" si="8"/>
        <v>retard</v>
      </c>
      <c r="AM4" s="28" t="str">
        <f>IF(LEFT(VLOOKUP(H4,'[1]Base Articles - Fam PIC'!$A:$U,12,FALSE),6)="conbid","Conbid",IF(LEFT(VLOOKUP(H4,'[1]Base Articles - Fam PIC'!$A:$U,12,FALSE),9)="DF Spirit","Airbus Autre","Autre"))</f>
        <v>Autre</v>
      </c>
      <c r="AN4" s="28" t="str">
        <f>VLOOKUP(H4,'[1]Base Articles - Fam PIC'!$A:$E,5,0)</f>
        <v>UkadPF001</v>
      </c>
      <c r="AO4" s="28"/>
    </row>
    <row r="5" spans="1:41" ht="15" customHeight="1" x14ac:dyDescent="0.25">
      <c r="A5" s="36" t="str">
        <f t="shared" si="0"/>
        <v>PA18498</v>
      </c>
      <c r="B5">
        <v>11000910</v>
      </c>
      <c r="C5" t="s">
        <v>204</v>
      </c>
      <c r="D5" t="s">
        <v>205</v>
      </c>
      <c r="E5" t="s">
        <v>225</v>
      </c>
      <c r="F5">
        <v>20</v>
      </c>
      <c r="G5">
        <v>1</v>
      </c>
      <c r="H5" t="s">
        <v>226</v>
      </c>
      <c r="I5" t="s">
        <v>227</v>
      </c>
      <c r="J5">
        <v>1E-3</v>
      </c>
      <c r="K5" t="s">
        <v>209</v>
      </c>
      <c r="L5">
        <v>0</v>
      </c>
      <c r="M5">
        <v>0</v>
      </c>
      <c r="N5" t="s">
        <v>210</v>
      </c>
      <c r="O5" t="s">
        <v>228</v>
      </c>
      <c r="P5" s="37" t="s">
        <v>228</v>
      </c>
      <c r="Q5"/>
      <c r="R5"/>
      <c r="S5"/>
      <c r="T5" t="s">
        <v>212</v>
      </c>
      <c r="U5" t="s">
        <v>213</v>
      </c>
      <c r="V5" t="s">
        <v>214</v>
      </c>
      <c r="W5">
        <v>10</v>
      </c>
      <c r="X5">
        <v>10</v>
      </c>
      <c r="Y5">
        <v>1</v>
      </c>
      <c r="Z5" t="s">
        <v>229</v>
      </c>
      <c r="AA5" t="s">
        <v>220</v>
      </c>
      <c r="AB5"/>
      <c r="AC5">
        <v>0</v>
      </c>
      <c r="AD5" s="28" t="str">
        <f t="shared" si="1"/>
        <v>PF</v>
      </c>
      <c r="AE5" s="38" t="str">
        <f t="shared" si="2"/>
        <v>27/10/2016</v>
      </c>
      <c r="AF5" s="28" t="str">
        <f t="shared" si="3"/>
        <v>non</v>
      </c>
      <c r="AG5" s="28" t="str">
        <f t="shared" si="4"/>
        <v>client</v>
      </c>
      <c r="AH5" s="28">
        <f>IF(T5&lt;&gt;"Partiellement livré",J5,IFERROR(VLOOKUP(B5&amp;F5,[2]VL10E!A:I,9,0),J5))</f>
        <v>1E-3</v>
      </c>
      <c r="AI5" s="28" t="str">
        <f t="shared" ca="1" si="5"/>
        <v>oui</v>
      </c>
      <c r="AJ5" s="28" t="str">
        <f t="shared" si="6"/>
        <v>2016-10</v>
      </c>
      <c r="AK5" s="28" t="str">
        <f t="shared" si="7"/>
        <v>2016-44</v>
      </c>
      <c r="AL5" s="28" t="str">
        <f t="shared" ca="1" si="8"/>
        <v>retard</v>
      </c>
      <c r="AM5" s="28" t="str">
        <f>IF(LEFT(VLOOKUP(H5,'[1]Base Articles - Fam PIC'!$A:$U,12,FALSE),6)="conbid","Conbid",IF(LEFT(VLOOKUP(H5,'[1]Base Articles - Fam PIC'!$A:$U,12,FALSE),9)="DF Spirit","Airbus Autre","Autre"))</f>
        <v>Airbus Autre</v>
      </c>
      <c r="AN5" s="28" t="str">
        <f>VLOOKUP(H5,'[1]Base Articles - Fam PIC'!$A:$E,5,0)</f>
        <v>UkadPF002</v>
      </c>
      <c r="AO5" s="28"/>
    </row>
    <row r="6" spans="1:41" ht="15" customHeight="1" x14ac:dyDescent="0.25">
      <c r="A6" s="36" t="str">
        <f t="shared" si="0"/>
        <v>PA18457</v>
      </c>
      <c r="B6">
        <v>11000920</v>
      </c>
      <c r="C6" t="s">
        <v>204</v>
      </c>
      <c r="D6" t="s">
        <v>205</v>
      </c>
      <c r="E6" t="s">
        <v>230</v>
      </c>
      <c r="F6">
        <v>40</v>
      </c>
      <c r="G6">
        <v>2</v>
      </c>
      <c r="H6" t="s">
        <v>226</v>
      </c>
      <c r="I6" t="s">
        <v>227</v>
      </c>
      <c r="J6">
        <v>1E-3</v>
      </c>
      <c r="K6" t="s">
        <v>209</v>
      </c>
      <c r="L6">
        <v>0</v>
      </c>
      <c r="M6">
        <v>0</v>
      </c>
      <c r="N6" t="s">
        <v>210</v>
      </c>
      <c r="O6" t="s">
        <v>231</v>
      </c>
      <c r="P6" s="37" t="s">
        <v>231</v>
      </c>
      <c r="Q6"/>
      <c r="R6"/>
      <c r="S6"/>
      <c r="T6" t="s">
        <v>212</v>
      </c>
      <c r="U6" t="s">
        <v>213</v>
      </c>
      <c r="V6" t="s">
        <v>214</v>
      </c>
      <c r="W6">
        <v>10</v>
      </c>
      <c r="X6">
        <v>10</v>
      </c>
      <c r="Y6">
        <v>1</v>
      </c>
      <c r="Z6" t="s">
        <v>232</v>
      </c>
      <c r="AA6" t="s">
        <v>220</v>
      </c>
      <c r="AB6"/>
      <c r="AC6">
        <v>0</v>
      </c>
      <c r="AD6" s="28" t="str">
        <f t="shared" si="1"/>
        <v>PF</v>
      </c>
      <c r="AE6" s="38" t="str">
        <f t="shared" si="2"/>
        <v>14/10/2016</v>
      </c>
      <c r="AF6" s="28" t="str">
        <f t="shared" si="3"/>
        <v>non</v>
      </c>
      <c r="AG6" s="28" t="str">
        <f t="shared" si="4"/>
        <v>client</v>
      </c>
      <c r="AH6" s="28">
        <f>IF(T6&lt;&gt;"Partiellement livré",J6,IFERROR(VLOOKUP(B6&amp;F6,[2]VL10E!A:I,9,0),J6))</f>
        <v>1E-3</v>
      </c>
      <c r="AI6" s="28" t="str">
        <f t="shared" ca="1" si="5"/>
        <v>oui</v>
      </c>
      <c r="AJ6" s="28" t="str">
        <f t="shared" si="6"/>
        <v>2016-10</v>
      </c>
      <c r="AK6" s="28" t="str">
        <f t="shared" si="7"/>
        <v>2016-42</v>
      </c>
      <c r="AL6" s="28" t="str">
        <f t="shared" ca="1" si="8"/>
        <v>retard</v>
      </c>
      <c r="AM6" s="28" t="str">
        <f>IF(LEFT(VLOOKUP(H6,'[1]Base Articles - Fam PIC'!$A:$U,12,FALSE),6)="conbid","Conbid",IF(LEFT(VLOOKUP(H6,'[1]Base Articles - Fam PIC'!$A:$U,12,FALSE),9)="DF Spirit","Airbus Autre","Autre"))</f>
        <v>Airbus Autre</v>
      </c>
      <c r="AN6" s="28" t="str">
        <f>VLOOKUP(H6,'[1]Base Articles - Fam PIC'!$A:$E,5,0)</f>
        <v>UkadPF002</v>
      </c>
      <c r="AO6" s="28"/>
    </row>
    <row r="7" spans="1:41" ht="15" customHeight="1" x14ac:dyDescent="0.25">
      <c r="A7" s="36" t="str">
        <f t="shared" si="0"/>
        <v>PA18538</v>
      </c>
      <c r="B7">
        <v>11000952</v>
      </c>
      <c r="C7" t="s">
        <v>204</v>
      </c>
      <c r="D7" t="s">
        <v>205</v>
      </c>
      <c r="E7" t="s">
        <v>233</v>
      </c>
      <c r="F7">
        <v>10</v>
      </c>
      <c r="G7">
        <v>1</v>
      </c>
      <c r="H7" t="s">
        <v>234</v>
      </c>
      <c r="I7" t="s">
        <v>235</v>
      </c>
      <c r="J7">
        <v>1E-3</v>
      </c>
      <c r="K7" t="s">
        <v>209</v>
      </c>
      <c r="L7">
        <v>30.5</v>
      </c>
      <c r="M7">
        <v>0.03</v>
      </c>
      <c r="N7" t="s">
        <v>210</v>
      </c>
      <c r="O7" t="s">
        <v>236</v>
      </c>
      <c r="P7" s="37" t="s">
        <v>236</v>
      </c>
      <c r="Q7"/>
      <c r="R7"/>
      <c r="S7"/>
      <c r="T7" t="s">
        <v>212</v>
      </c>
      <c r="U7" t="s">
        <v>213</v>
      </c>
      <c r="V7" t="s">
        <v>214</v>
      </c>
      <c r="W7">
        <v>10</v>
      </c>
      <c r="X7">
        <v>10</v>
      </c>
      <c r="Y7">
        <v>1</v>
      </c>
      <c r="Z7" t="s">
        <v>237</v>
      </c>
      <c r="AA7" t="s">
        <v>216</v>
      </c>
      <c r="AB7"/>
      <c r="AC7">
        <v>0</v>
      </c>
      <c r="AD7" s="28" t="str">
        <f t="shared" si="1"/>
        <v>PF</v>
      </c>
      <c r="AE7" s="38" t="str">
        <f t="shared" si="2"/>
        <v>14/04/2016</v>
      </c>
      <c r="AF7" s="28" t="str">
        <f t="shared" si="3"/>
        <v>non</v>
      </c>
      <c r="AG7" s="28" t="str">
        <f t="shared" si="4"/>
        <v>client</v>
      </c>
      <c r="AH7" s="28">
        <f>IF(T7&lt;&gt;"Partiellement livré",J7,IFERROR(VLOOKUP(B7&amp;F7,[2]VL10E!A:I,9,0),J7))</f>
        <v>1E-3</v>
      </c>
      <c r="AI7" s="28" t="str">
        <f t="shared" ca="1" si="5"/>
        <v>oui</v>
      </c>
      <c r="AJ7" s="28" t="str">
        <f t="shared" si="6"/>
        <v>2016-04</v>
      </c>
      <c r="AK7" s="28" t="str">
        <f t="shared" si="7"/>
        <v>2016-16</v>
      </c>
      <c r="AL7" s="28" t="str">
        <f t="shared" ca="1" si="8"/>
        <v>retard</v>
      </c>
      <c r="AM7" s="28" t="str">
        <f>IF(LEFT(VLOOKUP(H7,'[1]Base Articles - Fam PIC'!$A:$U,12,FALSE),6)="conbid","Conbid",IF(LEFT(VLOOKUP(H7,'[1]Base Articles - Fam PIC'!$A:$U,12,FALSE),9)="DF Spirit","Airbus Autre","Autre"))</f>
        <v>Conbid</v>
      </c>
      <c r="AN7" s="28" t="str">
        <f>VLOOKUP(H7,'[1]Base Articles - Fam PIC'!$A:$E,5,0)</f>
        <v>UkadPF004</v>
      </c>
      <c r="AO7" s="28"/>
    </row>
    <row r="8" spans="1:41" ht="15" customHeight="1" x14ac:dyDescent="0.25">
      <c r="A8" s="36" t="str">
        <f t="shared" si="0"/>
        <v>6101965</v>
      </c>
      <c r="B8">
        <v>11001133</v>
      </c>
      <c r="C8" t="s">
        <v>204</v>
      </c>
      <c r="D8" t="s">
        <v>238</v>
      </c>
      <c r="E8">
        <v>6101965</v>
      </c>
      <c r="F8">
        <v>20</v>
      </c>
      <c r="G8">
        <v>1</v>
      </c>
      <c r="H8">
        <v>41</v>
      </c>
      <c r="I8" t="s">
        <v>239</v>
      </c>
      <c r="J8">
        <v>1</v>
      </c>
      <c r="K8" t="s">
        <v>240</v>
      </c>
      <c r="L8" t="s">
        <v>241</v>
      </c>
      <c r="M8" t="s">
        <v>242</v>
      </c>
      <c r="N8" t="s">
        <v>243</v>
      </c>
      <c r="O8" t="s">
        <v>244</v>
      </c>
      <c r="P8" s="37" t="s">
        <v>244</v>
      </c>
      <c r="Q8"/>
      <c r="R8"/>
      <c r="S8"/>
      <c r="T8" t="s">
        <v>245</v>
      </c>
      <c r="U8"/>
      <c r="V8"/>
      <c r="W8"/>
      <c r="X8"/>
      <c r="Y8"/>
      <c r="Z8" t="s">
        <v>244</v>
      </c>
      <c r="AA8" t="s">
        <v>246</v>
      </c>
      <c r="AB8"/>
      <c r="AC8">
        <v>0</v>
      </c>
      <c r="AD8" s="28" t="str">
        <f t="shared" si="1"/>
        <v>41</v>
      </c>
      <c r="AE8" s="38" t="str">
        <f t="shared" si="2"/>
        <v>29/01/2016</v>
      </c>
      <c r="AF8" s="28" t="str">
        <f t="shared" si="3"/>
        <v>oui</v>
      </c>
      <c r="AG8" s="28" t="str">
        <f t="shared" si="4"/>
        <v>client</v>
      </c>
      <c r="AH8" s="28">
        <f>IF(T8&lt;&gt;"Partiellement livré",J8,IFERROR(VLOOKUP(B8&amp;F8,[2]VL10E!A:I,9,0),J8))</f>
        <v>1</v>
      </c>
      <c r="AI8" s="28" t="str">
        <f t="shared" ca="1" si="5"/>
        <v>oui</v>
      </c>
      <c r="AJ8" s="28" t="str">
        <f t="shared" si="6"/>
        <v>2016-01</v>
      </c>
      <c r="AK8" s="28" t="str">
        <f t="shared" si="7"/>
        <v>2016-05</v>
      </c>
      <c r="AL8" s="28" t="str">
        <f t="shared" ca="1" si="8"/>
        <v>retard</v>
      </c>
      <c r="AM8" s="28" t="e">
        <f>IF(LEFT(VLOOKUP(H8,'[1]Base Articles - Fam PIC'!$A:$U,12,FALSE),6)="conbid","Conbid",IF(LEFT(VLOOKUP(H8,'[1]Base Articles - Fam PIC'!$A:$U,12,FALSE),9)="DF Spirit","Airbus Autre","Autre"))</f>
        <v>#N/A</v>
      </c>
      <c r="AN8" s="28" t="e">
        <f>VLOOKUP(H8,'[1]Base Articles - Fam PIC'!$A:$E,5,0)</f>
        <v>#N/A</v>
      </c>
      <c r="AO8" s="28"/>
    </row>
    <row r="9" spans="1:41" ht="15" customHeight="1" x14ac:dyDescent="0.25">
      <c r="A9" s="36" t="str">
        <f t="shared" si="0"/>
        <v>4500382</v>
      </c>
      <c r="B9">
        <v>11001160</v>
      </c>
      <c r="C9" t="s">
        <v>204</v>
      </c>
      <c r="D9" t="s">
        <v>18</v>
      </c>
      <c r="E9">
        <v>4500382485</v>
      </c>
      <c r="F9">
        <v>10</v>
      </c>
      <c r="G9">
        <v>1</v>
      </c>
      <c r="H9">
        <v>41</v>
      </c>
      <c r="I9" t="s">
        <v>247</v>
      </c>
      <c r="J9">
        <v>1</v>
      </c>
      <c r="K9" t="s">
        <v>240</v>
      </c>
      <c r="L9" t="s">
        <v>248</v>
      </c>
      <c r="M9" t="s">
        <v>249</v>
      </c>
      <c r="N9" t="s">
        <v>243</v>
      </c>
      <c r="O9" t="s">
        <v>250</v>
      </c>
      <c r="P9" s="37" t="s">
        <v>250</v>
      </c>
      <c r="Q9"/>
      <c r="R9"/>
      <c r="S9"/>
      <c r="T9" t="s">
        <v>245</v>
      </c>
      <c r="U9"/>
      <c r="V9"/>
      <c r="W9"/>
      <c r="X9"/>
      <c r="Y9"/>
      <c r="Z9" t="s">
        <v>251</v>
      </c>
      <c r="AA9" t="s">
        <v>246</v>
      </c>
      <c r="AB9"/>
      <c r="AC9">
        <v>0</v>
      </c>
      <c r="AD9" s="28" t="str">
        <f t="shared" si="1"/>
        <v>41</v>
      </c>
      <c r="AE9" s="38" t="str">
        <f t="shared" si="2"/>
        <v>25/03/2016</v>
      </c>
      <c r="AF9" s="28" t="str">
        <f t="shared" si="3"/>
        <v>oui</v>
      </c>
      <c r="AG9" s="28" t="str">
        <f t="shared" si="4"/>
        <v>client</v>
      </c>
      <c r="AH9" s="28">
        <f>IF(T9&lt;&gt;"Partiellement livré",J9,IFERROR(VLOOKUP(B9&amp;F9,[2]VL10E!A:I,9,0),J9))</f>
        <v>1</v>
      </c>
      <c r="AI9" s="28" t="str">
        <f t="shared" ca="1" si="5"/>
        <v>oui</v>
      </c>
      <c r="AJ9" s="28" t="str">
        <f t="shared" si="6"/>
        <v>2016-03</v>
      </c>
      <c r="AK9" s="28" t="str">
        <f t="shared" si="7"/>
        <v>2016-13</v>
      </c>
      <c r="AL9" s="28" t="str">
        <f t="shared" ca="1" si="8"/>
        <v>retard</v>
      </c>
      <c r="AM9" s="28" t="e">
        <f>IF(LEFT(VLOOKUP(H9,'[1]Base Articles - Fam PIC'!$A:$U,12,FALSE),6)="conbid","Conbid",IF(LEFT(VLOOKUP(H9,'[1]Base Articles - Fam PIC'!$A:$U,12,FALSE),9)="DF Spirit","Airbus Autre","Autre"))</f>
        <v>#N/A</v>
      </c>
      <c r="AN9" s="28" t="e">
        <f>VLOOKUP(H9,'[1]Base Articles - Fam PIC'!$A:$E,5,0)</f>
        <v>#N/A</v>
      </c>
      <c r="AO9" s="28"/>
    </row>
    <row r="10" spans="1:41" ht="15" customHeight="1" x14ac:dyDescent="0.25">
      <c r="A10" s="36" t="str">
        <f t="shared" si="0"/>
        <v>factura</v>
      </c>
      <c r="B10">
        <v>11001851</v>
      </c>
      <c r="C10" t="s">
        <v>204</v>
      </c>
      <c r="D10" t="s">
        <v>252</v>
      </c>
      <c r="E10" t="s">
        <v>253</v>
      </c>
      <c r="F10">
        <v>10</v>
      </c>
      <c r="G10">
        <v>2</v>
      </c>
      <c r="H10">
        <v>41</v>
      </c>
      <c r="I10" t="s">
        <v>254</v>
      </c>
      <c r="J10">
        <v>1</v>
      </c>
      <c r="K10" t="s">
        <v>240</v>
      </c>
      <c r="L10" t="s">
        <v>255</v>
      </c>
      <c r="M10" t="s">
        <v>256</v>
      </c>
      <c r="N10" t="s">
        <v>243</v>
      </c>
      <c r="O10" t="s">
        <v>257</v>
      </c>
      <c r="P10" s="37" t="s">
        <v>257</v>
      </c>
      <c r="Q10"/>
      <c r="R10"/>
      <c r="S10"/>
      <c r="T10" t="s">
        <v>245</v>
      </c>
      <c r="U10"/>
      <c r="V10"/>
      <c r="W10"/>
      <c r="X10"/>
      <c r="Y10"/>
      <c r="Z10" t="s">
        <v>258</v>
      </c>
      <c r="AA10" t="s">
        <v>220</v>
      </c>
      <c r="AB10"/>
      <c r="AC10">
        <v>0</v>
      </c>
      <c r="AD10" s="28" t="str">
        <f t="shared" si="1"/>
        <v>41</v>
      </c>
      <c r="AE10" s="38" t="str">
        <f t="shared" si="2"/>
        <v>02/10/2017</v>
      </c>
      <c r="AF10" s="28" t="str">
        <f t="shared" si="3"/>
        <v>oui</v>
      </c>
      <c r="AG10" s="28" t="str">
        <f t="shared" si="4"/>
        <v>client</v>
      </c>
      <c r="AH10" s="28">
        <f>IF(T10&lt;&gt;"Partiellement livré",J10,IFERROR(VLOOKUP(B10&amp;F10,[2]VL10E!A:I,9,0),J10))</f>
        <v>1</v>
      </c>
      <c r="AI10" s="28" t="str">
        <f t="shared" ca="1" si="5"/>
        <v>oui</v>
      </c>
      <c r="AJ10" s="28" t="str">
        <f t="shared" si="6"/>
        <v>2017-10</v>
      </c>
      <c r="AK10" s="28" t="str">
        <f t="shared" si="7"/>
        <v>2017-40</v>
      </c>
      <c r="AL10" s="28" t="str">
        <f t="shared" ca="1" si="8"/>
        <v>retard</v>
      </c>
      <c r="AM10" s="28" t="e">
        <f>IF(LEFT(VLOOKUP(H10,'[1]Base Articles - Fam PIC'!$A:$U,12,FALSE),6)="conbid","Conbid",IF(LEFT(VLOOKUP(H10,'[1]Base Articles - Fam PIC'!$A:$U,12,FALSE),9)="DF Spirit","Airbus Autre","Autre"))</f>
        <v>#N/A</v>
      </c>
      <c r="AN10" s="28" t="e">
        <f>VLOOKUP(H10,'[1]Base Articles - Fam PIC'!$A:$E,5,0)</f>
        <v>#N/A</v>
      </c>
      <c r="AO10" s="28"/>
    </row>
    <row r="11" spans="1:41" ht="15" customHeight="1" x14ac:dyDescent="0.25">
      <c r="A11" s="36" t="str">
        <f t="shared" si="0"/>
        <v>4500448</v>
      </c>
      <c r="B11">
        <v>11002118</v>
      </c>
      <c r="C11" t="s">
        <v>204</v>
      </c>
      <c r="D11" t="s">
        <v>18</v>
      </c>
      <c r="E11" t="s">
        <v>259</v>
      </c>
      <c r="F11">
        <v>40</v>
      </c>
      <c r="G11">
        <v>1</v>
      </c>
      <c r="H11" t="s">
        <v>23</v>
      </c>
      <c r="I11" t="s">
        <v>24</v>
      </c>
      <c r="J11">
        <v>1775</v>
      </c>
      <c r="K11" t="s">
        <v>209</v>
      </c>
      <c r="L11">
        <v>32.86</v>
      </c>
      <c r="M11" t="s">
        <v>260</v>
      </c>
      <c r="N11" t="s">
        <v>210</v>
      </c>
      <c r="O11" t="s">
        <v>261</v>
      </c>
      <c r="P11" s="37" t="s">
        <v>261</v>
      </c>
      <c r="Q11"/>
      <c r="R11"/>
      <c r="S11"/>
      <c r="T11" t="s">
        <v>212</v>
      </c>
      <c r="U11" t="s">
        <v>213</v>
      </c>
      <c r="V11" t="s">
        <v>214</v>
      </c>
      <c r="W11">
        <v>10</v>
      </c>
      <c r="X11"/>
      <c r="Y11"/>
      <c r="Z11" t="s">
        <v>262</v>
      </c>
      <c r="AA11" t="s">
        <v>263</v>
      </c>
      <c r="AB11"/>
      <c r="AC11">
        <v>0</v>
      </c>
      <c r="AD11" s="28" t="str">
        <f t="shared" si="1"/>
        <v>PF</v>
      </c>
      <c r="AE11" s="38" t="str">
        <f t="shared" si="2"/>
        <v>29/04/2020</v>
      </c>
      <c r="AF11" s="28" t="str">
        <f t="shared" si="3"/>
        <v>oui</v>
      </c>
      <c r="AG11" s="28" t="str">
        <f t="shared" si="4"/>
        <v>client</v>
      </c>
      <c r="AH11" s="28">
        <f>IF(T11&lt;&gt;"Partiellement livré",J11,IFERROR(VLOOKUP(B11&amp;F11,[2]VL10E!A:I,9,0),J11))</f>
        <v>1775</v>
      </c>
      <c r="AI11" s="28" t="str">
        <f t="shared" ca="1" si="5"/>
        <v>oui</v>
      </c>
      <c r="AJ11" s="28" t="str">
        <f t="shared" si="6"/>
        <v>2020-04</v>
      </c>
      <c r="AK11" s="28" t="str">
        <f t="shared" si="7"/>
        <v>2020-18</v>
      </c>
      <c r="AL11" s="28" t="str">
        <f t="shared" ca="1" si="8"/>
        <v>retard</v>
      </c>
      <c r="AM11" s="28" t="str">
        <f>IF(LEFT(VLOOKUP(H11,'[1]Base Articles - Fam PIC'!$A:$U,12,FALSE),6)="conbid","Conbid",IF(LEFT(VLOOKUP(H11,'[1]Base Articles - Fam PIC'!$A:$U,12,FALSE),9)="DF Spirit","Airbus Autre","Autre"))</f>
        <v>Conbid</v>
      </c>
      <c r="AN11" s="28" t="str">
        <f>VLOOKUP(H11,'[1]Base Articles - Fam PIC'!$A:$E,5,0)</f>
        <v>UkadPF003</v>
      </c>
      <c r="AO11" s="28"/>
    </row>
    <row r="12" spans="1:41" ht="15" customHeight="1" x14ac:dyDescent="0.25">
      <c r="A12" s="36" t="str">
        <f t="shared" si="0"/>
        <v>4500448</v>
      </c>
      <c r="B12">
        <v>11002118</v>
      </c>
      <c r="C12" t="s">
        <v>204</v>
      </c>
      <c r="D12" t="s">
        <v>18</v>
      </c>
      <c r="E12" t="s">
        <v>259</v>
      </c>
      <c r="F12">
        <v>50</v>
      </c>
      <c r="G12">
        <v>1</v>
      </c>
      <c r="H12" t="s">
        <v>23</v>
      </c>
      <c r="I12" t="s">
        <v>24</v>
      </c>
      <c r="J12">
        <v>1775</v>
      </c>
      <c r="K12" t="s">
        <v>209</v>
      </c>
      <c r="L12">
        <v>32.86</v>
      </c>
      <c r="M12" t="s">
        <v>260</v>
      </c>
      <c r="N12" t="s">
        <v>210</v>
      </c>
      <c r="O12" t="s">
        <v>264</v>
      </c>
      <c r="P12" s="37" t="s">
        <v>264</v>
      </c>
      <c r="Q12"/>
      <c r="R12"/>
      <c r="S12"/>
      <c r="T12" t="s">
        <v>212</v>
      </c>
      <c r="U12" t="s">
        <v>213</v>
      </c>
      <c r="V12" t="s">
        <v>214</v>
      </c>
      <c r="W12">
        <v>10</v>
      </c>
      <c r="X12"/>
      <c r="Y12"/>
      <c r="Z12" t="s">
        <v>262</v>
      </c>
      <c r="AA12" t="s">
        <v>263</v>
      </c>
      <c r="AB12"/>
      <c r="AC12">
        <v>0</v>
      </c>
      <c r="AD12" s="28" t="str">
        <f t="shared" si="1"/>
        <v>PF</v>
      </c>
      <c r="AE12" s="38" t="str">
        <f t="shared" si="2"/>
        <v>15/07/2020</v>
      </c>
      <c r="AF12" s="28" t="str">
        <f t="shared" si="3"/>
        <v>oui</v>
      </c>
      <c r="AG12" s="28" t="str">
        <f t="shared" si="4"/>
        <v>client</v>
      </c>
      <c r="AH12" s="28">
        <f>IF(T12&lt;&gt;"Partiellement livré",J12,IFERROR(VLOOKUP(B12&amp;F12,[2]VL10E!A:I,9,0),J12))</f>
        <v>1775</v>
      </c>
      <c r="AI12" s="28" t="str">
        <f t="shared" ca="1" si="5"/>
        <v>oui</v>
      </c>
      <c r="AJ12" s="28" t="str">
        <f t="shared" si="6"/>
        <v>2020-07</v>
      </c>
      <c r="AK12" s="28" t="str">
        <f t="shared" si="7"/>
        <v>2020-29</v>
      </c>
      <c r="AL12" s="28" t="str">
        <f t="shared" ca="1" si="8"/>
        <v>2020-29</v>
      </c>
      <c r="AM12" s="28" t="str">
        <f>IF(LEFT(VLOOKUP(H12,'[1]Base Articles - Fam PIC'!$A:$U,12,FALSE),6)="conbid","Conbid",IF(LEFT(VLOOKUP(H12,'[1]Base Articles - Fam PIC'!$A:$U,12,FALSE),9)="DF Spirit","Airbus Autre","Autre"))</f>
        <v>Conbid</v>
      </c>
      <c r="AN12" s="28" t="str">
        <f>VLOOKUP(H12,'[1]Base Articles - Fam PIC'!$A:$E,5,0)</f>
        <v>UkadPF003</v>
      </c>
      <c r="AO12" s="28"/>
    </row>
    <row r="13" spans="1:41" ht="15" customHeight="1" x14ac:dyDescent="0.25">
      <c r="A13" s="36" t="str">
        <f t="shared" si="0"/>
        <v>4500448</v>
      </c>
      <c r="B13">
        <v>11002118</v>
      </c>
      <c r="C13" t="s">
        <v>204</v>
      </c>
      <c r="D13" t="s">
        <v>18</v>
      </c>
      <c r="E13" t="s">
        <v>259</v>
      </c>
      <c r="F13">
        <v>60</v>
      </c>
      <c r="G13">
        <v>1</v>
      </c>
      <c r="H13" t="s">
        <v>23</v>
      </c>
      <c r="I13" t="s">
        <v>24</v>
      </c>
      <c r="J13">
        <v>1775</v>
      </c>
      <c r="K13" t="s">
        <v>209</v>
      </c>
      <c r="L13">
        <v>32.86</v>
      </c>
      <c r="M13" t="s">
        <v>260</v>
      </c>
      <c r="N13" t="s">
        <v>210</v>
      </c>
      <c r="O13" t="s">
        <v>265</v>
      </c>
      <c r="P13" s="37" t="s">
        <v>265</v>
      </c>
      <c r="Q13"/>
      <c r="R13"/>
      <c r="S13"/>
      <c r="T13" t="s">
        <v>212</v>
      </c>
      <c r="U13" t="s">
        <v>213</v>
      </c>
      <c r="V13" t="s">
        <v>214</v>
      </c>
      <c r="W13">
        <v>10</v>
      </c>
      <c r="X13"/>
      <c r="Y13"/>
      <c r="Z13" t="s">
        <v>262</v>
      </c>
      <c r="AA13" t="s">
        <v>263</v>
      </c>
      <c r="AB13"/>
      <c r="AC13">
        <v>0</v>
      </c>
      <c r="AD13" s="28" t="str">
        <f t="shared" si="1"/>
        <v>PF</v>
      </c>
      <c r="AE13" s="38" t="str">
        <f t="shared" si="2"/>
        <v>29/07/2020</v>
      </c>
      <c r="AF13" s="28" t="str">
        <f t="shared" si="3"/>
        <v>oui</v>
      </c>
      <c r="AG13" s="28" t="str">
        <f t="shared" si="4"/>
        <v>client</v>
      </c>
      <c r="AH13" s="28">
        <f>IF(T13&lt;&gt;"Partiellement livré",J13,IFERROR(VLOOKUP(B13&amp;F13,[2]VL10E!A:I,9,0),J13))</f>
        <v>1775</v>
      </c>
      <c r="AI13" s="28" t="str">
        <f t="shared" ca="1" si="5"/>
        <v>oui</v>
      </c>
      <c r="AJ13" s="28" t="str">
        <f t="shared" si="6"/>
        <v>2020-07</v>
      </c>
      <c r="AK13" s="28" t="str">
        <f t="shared" si="7"/>
        <v>2020-31</v>
      </c>
      <c r="AL13" s="28" t="str">
        <f t="shared" ca="1" si="8"/>
        <v>2020-31</v>
      </c>
      <c r="AM13" s="28" t="str">
        <f>IF(LEFT(VLOOKUP(H13,'[1]Base Articles - Fam PIC'!$A:$U,12,FALSE),6)="conbid","Conbid",IF(LEFT(VLOOKUP(H13,'[1]Base Articles - Fam PIC'!$A:$U,12,FALSE),9)="DF Spirit","Airbus Autre","Autre"))</f>
        <v>Conbid</v>
      </c>
      <c r="AN13" s="28" t="str">
        <f>VLOOKUP(H13,'[1]Base Articles - Fam PIC'!$A:$E,5,0)</f>
        <v>UkadPF003</v>
      </c>
      <c r="AO13" s="28"/>
    </row>
    <row r="14" spans="1:41" ht="15" customHeight="1" x14ac:dyDescent="0.25">
      <c r="A14" s="36" t="str">
        <f t="shared" si="0"/>
        <v>4500448</v>
      </c>
      <c r="B14">
        <v>11002120</v>
      </c>
      <c r="C14" t="s">
        <v>204</v>
      </c>
      <c r="D14" t="s">
        <v>18</v>
      </c>
      <c r="E14" t="s">
        <v>266</v>
      </c>
      <c r="F14">
        <v>60</v>
      </c>
      <c r="G14">
        <v>1</v>
      </c>
      <c r="H14" t="s">
        <v>267</v>
      </c>
      <c r="I14" t="s">
        <v>268</v>
      </c>
      <c r="J14">
        <v>2396</v>
      </c>
      <c r="K14" t="s">
        <v>209</v>
      </c>
      <c r="L14">
        <v>32.33</v>
      </c>
      <c r="M14" t="s">
        <v>269</v>
      </c>
      <c r="N14" t="s">
        <v>210</v>
      </c>
      <c r="O14" t="s">
        <v>270</v>
      </c>
      <c r="P14" s="37" t="s">
        <v>270</v>
      </c>
      <c r="Q14"/>
      <c r="R14"/>
      <c r="S14"/>
      <c r="T14" t="s">
        <v>212</v>
      </c>
      <c r="U14" t="s">
        <v>213</v>
      </c>
      <c r="V14" t="s">
        <v>214</v>
      </c>
      <c r="W14">
        <v>10</v>
      </c>
      <c r="X14"/>
      <c r="Y14"/>
      <c r="Z14" t="s">
        <v>262</v>
      </c>
      <c r="AA14" t="s">
        <v>263</v>
      </c>
      <c r="AB14"/>
      <c r="AC14">
        <v>0</v>
      </c>
      <c r="AD14" s="28" t="str">
        <f t="shared" si="1"/>
        <v>PF</v>
      </c>
      <c r="AE14" s="38" t="str">
        <f t="shared" si="2"/>
        <v>08/04/2020</v>
      </c>
      <c r="AF14" s="28" t="str">
        <f t="shared" si="3"/>
        <v>oui</v>
      </c>
      <c r="AG14" s="28" t="str">
        <f t="shared" si="4"/>
        <v>client</v>
      </c>
      <c r="AH14" s="28">
        <f>IF(T14&lt;&gt;"Partiellement livré",J14,IFERROR(VLOOKUP(B14&amp;F14,[2]VL10E!A:I,9,0),J14))</f>
        <v>2396</v>
      </c>
      <c r="AI14" s="28" t="str">
        <f t="shared" ca="1" si="5"/>
        <v>oui</v>
      </c>
      <c r="AJ14" s="28" t="str">
        <f t="shared" si="6"/>
        <v>2020-04</v>
      </c>
      <c r="AK14" s="28" t="str">
        <f t="shared" si="7"/>
        <v>2020-15</v>
      </c>
      <c r="AL14" s="28" t="str">
        <f t="shared" ca="1" si="8"/>
        <v>retard</v>
      </c>
      <c r="AM14" s="28" t="str">
        <f>IF(LEFT(VLOOKUP(H14,'[1]Base Articles - Fam PIC'!$A:$U,12,FALSE),6)="conbid","Conbid",IF(LEFT(VLOOKUP(H14,'[1]Base Articles - Fam PIC'!$A:$U,12,FALSE),9)="DF Spirit","Airbus Autre","Autre"))</f>
        <v>Conbid</v>
      </c>
      <c r="AN14" s="28" t="str">
        <f>VLOOKUP(H14,'[1]Base Articles - Fam PIC'!$A:$E,5,0)</f>
        <v>UkadPF004</v>
      </c>
      <c r="AO14" s="28"/>
    </row>
    <row r="15" spans="1:41" ht="15" customHeight="1" x14ac:dyDescent="0.25">
      <c r="A15" s="36" t="str">
        <f t="shared" si="0"/>
        <v>4500448</v>
      </c>
      <c r="B15">
        <v>11002120</v>
      </c>
      <c r="C15" t="s">
        <v>204</v>
      </c>
      <c r="D15" t="s">
        <v>18</v>
      </c>
      <c r="E15" t="s">
        <v>266</v>
      </c>
      <c r="F15">
        <v>80</v>
      </c>
      <c r="G15">
        <v>1</v>
      </c>
      <c r="H15" t="s">
        <v>267</v>
      </c>
      <c r="I15" t="s">
        <v>268</v>
      </c>
      <c r="J15">
        <v>2272</v>
      </c>
      <c r="K15" t="s">
        <v>209</v>
      </c>
      <c r="L15">
        <v>32.33</v>
      </c>
      <c r="M15" t="s">
        <v>271</v>
      </c>
      <c r="N15" t="s">
        <v>210</v>
      </c>
      <c r="O15" t="s">
        <v>272</v>
      </c>
      <c r="P15" s="37" t="s">
        <v>272</v>
      </c>
      <c r="Q15"/>
      <c r="R15"/>
      <c r="S15"/>
      <c r="T15" t="s">
        <v>212</v>
      </c>
      <c r="U15" t="s">
        <v>213</v>
      </c>
      <c r="V15" t="s">
        <v>214</v>
      </c>
      <c r="W15">
        <v>10</v>
      </c>
      <c r="X15"/>
      <c r="Y15"/>
      <c r="Z15" t="s">
        <v>262</v>
      </c>
      <c r="AA15" t="s">
        <v>263</v>
      </c>
      <c r="AB15"/>
      <c r="AC15">
        <v>0</v>
      </c>
      <c r="AD15" s="28" t="str">
        <f t="shared" si="1"/>
        <v>PF</v>
      </c>
      <c r="AE15" s="38" t="str">
        <f t="shared" si="2"/>
        <v>02/09/2020</v>
      </c>
      <c r="AF15" s="28" t="str">
        <f t="shared" si="3"/>
        <v>oui</v>
      </c>
      <c r="AG15" s="28" t="str">
        <f t="shared" si="4"/>
        <v>client</v>
      </c>
      <c r="AH15" s="28">
        <f>IF(T15&lt;&gt;"Partiellement livré",J15,IFERROR(VLOOKUP(B15&amp;F15,[2]VL10E!A:I,9,0),J15))</f>
        <v>2272</v>
      </c>
      <c r="AI15" s="28" t="str">
        <f t="shared" ca="1" si="5"/>
        <v>non</v>
      </c>
      <c r="AJ15" s="28" t="str">
        <f t="shared" si="6"/>
        <v>2020-09</v>
      </c>
      <c r="AK15" s="28" t="str">
        <f t="shared" si="7"/>
        <v>2020-36</v>
      </c>
      <c r="AL15" s="28" t="str">
        <f t="shared" ca="1" si="8"/>
        <v>2020-36</v>
      </c>
      <c r="AM15" s="28" t="str">
        <f>IF(LEFT(VLOOKUP(H15,'[1]Base Articles - Fam PIC'!$A:$U,12,FALSE),6)="conbid","Conbid",IF(LEFT(VLOOKUP(H15,'[1]Base Articles - Fam PIC'!$A:$U,12,FALSE),9)="DF Spirit","Airbus Autre","Autre"))</f>
        <v>Conbid</v>
      </c>
      <c r="AN15" s="28" t="str">
        <f>VLOOKUP(H15,'[1]Base Articles - Fam PIC'!$A:$E,5,0)</f>
        <v>UkadPF004</v>
      </c>
      <c r="AO15" s="28"/>
    </row>
    <row r="16" spans="1:41" ht="15" customHeight="1" x14ac:dyDescent="0.25">
      <c r="A16" s="36" t="str">
        <f t="shared" si="0"/>
        <v>4500448</v>
      </c>
      <c r="B16">
        <v>11002120</v>
      </c>
      <c r="C16" t="s">
        <v>204</v>
      </c>
      <c r="D16" t="s">
        <v>18</v>
      </c>
      <c r="E16" t="s">
        <v>266</v>
      </c>
      <c r="F16">
        <v>100</v>
      </c>
      <c r="G16">
        <v>1</v>
      </c>
      <c r="H16" t="s">
        <v>273</v>
      </c>
      <c r="I16" t="s">
        <v>274</v>
      </c>
      <c r="J16">
        <v>3346</v>
      </c>
      <c r="K16" t="s">
        <v>209</v>
      </c>
      <c r="L16">
        <v>32.33</v>
      </c>
      <c r="M16" t="s">
        <v>275</v>
      </c>
      <c r="N16" t="s">
        <v>210</v>
      </c>
      <c r="O16" t="s">
        <v>276</v>
      </c>
      <c r="P16" s="37" t="s">
        <v>276</v>
      </c>
      <c r="Q16"/>
      <c r="R16"/>
      <c r="S16"/>
      <c r="T16" t="s">
        <v>212</v>
      </c>
      <c r="U16" t="s">
        <v>213</v>
      </c>
      <c r="V16" t="s">
        <v>214</v>
      </c>
      <c r="W16">
        <v>10</v>
      </c>
      <c r="X16"/>
      <c r="Y16"/>
      <c r="Z16" t="s">
        <v>262</v>
      </c>
      <c r="AA16" t="s">
        <v>263</v>
      </c>
      <c r="AB16"/>
      <c r="AC16">
        <v>0</v>
      </c>
      <c r="AD16" s="28" t="str">
        <f t="shared" si="1"/>
        <v>PF</v>
      </c>
      <c r="AE16" s="38" t="str">
        <f t="shared" si="2"/>
        <v>03/06/2020</v>
      </c>
      <c r="AF16" s="28" t="str">
        <f t="shared" si="3"/>
        <v>oui</v>
      </c>
      <c r="AG16" s="28" t="str">
        <f t="shared" si="4"/>
        <v>client</v>
      </c>
      <c r="AH16" s="28">
        <f>IF(T16&lt;&gt;"Partiellement livré",J16,IFERROR(VLOOKUP(B16&amp;F16,[2]VL10E!A:I,9,0),J16))</f>
        <v>3346</v>
      </c>
      <c r="AI16" s="28" t="str">
        <f t="shared" ca="1" si="5"/>
        <v>oui</v>
      </c>
      <c r="AJ16" s="28" t="str">
        <f t="shared" si="6"/>
        <v>2020-06</v>
      </c>
      <c r="AK16" s="28" t="str">
        <f t="shared" si="7"/>
        <v>2020-23</v>
      </c>
      <c r="AL16" s="28" t="str">
        <f t="shared" ca="1" si="8"/>
        <v>2020-23</v>
      </c>
      <c r="AM16" s="28" t="str">
        <f>IF(LEFT(VLOOKUP(H16,'[1]Base Articles - Fam PIC'!$A:$U,12,FALSE),6)="conbid","Conbid",IF(LEFT(VLOOKUP(H16,'[1]Base Articles - Fam PIC'!$A:$U,12,FALSE),9)="DF Spirit","Airbus Autre","Autre"))</f>
        <v>Conbid</v>
      </c>
      <c r="AN16" s="28" t="str">
        <f>VLOOKUP(H16,'[1]Base Articles - Fam PIC'!$A:$E,5,0)</f>
        <v>UkadPF004</v>
      </c>
      <c r="AO16" s="28"/>
    </row>
    <row r="17" spans="1:41" ht="15" customHeight="1" x14ac:dyDescent="0.25">
      <c r="A17" s="36" t="str">
        <f t="shared" si="0"/>
        <v>4500448</v>
      </c>
      <c r="B17">
        <v>11002120</v>
      </c>
      <c r="C17" t="s">
        <v>204</v>
      </c>
      <c r="D17" t="s">
        <v>18</v>
      </c>
      <c r="E17" t="s">
        <v>266</v>
      </c>
      <c r="F17">
        <v>120</v>
      </c>
      <c r="G17">
        <v>1</v>
      </c>
      <c r="H17" t="s">
        <v>273</v>
      </c>
      <c r="I17" t="s">
        <v>274</v>
      </c>
      <c r="J17">
        <v>3346</v>
      </c>
      <c r="K17" t="s">
        <v>209</v>
      </c>
      <c r="L17">
        <v>32.33</v>
      </c>
      <c r="M17" t="s">
        <v>275</v>
      </c>
      <c r="N17" t="s">
        <v>210</v>
      </c>
      <c r="O17" t="s">
        <v>272</v>
      </c>
      <c r="P17" s="37" t="s">
        <v>272</v>
      </c>
      <c r="Q17"/>
      <c r="R17"/>
      <c r="S17"/>
      <c r="T17" t="s">
        <v>212</v>
      </c>
      <c r="U17" t="s">
        <v>213</v>
      </c>
      <c r="V17" t="s">
        <v>214</v>
      </c>
      <c r="W17">
        <v>10</v>
      </c>
      <c r="X17"/>
      <c r="Y17"/>
      <c r="Z17" t="s">
        <v>262</v>
      </c>
      <c r="AA17" t="s">
        <v>263</v>
      </c>
      <c r="AB17"/>
      <c r="AC17">
        <v>0</v>
      </c>
      <c r="AD17" s="28" t="str">
        <f t="shared" si="1"/>
        <v>PF</v>
      </c>
      <c r="AE17" s="38" t="str">
        <f t="shared" si="2"/>
        <v>02/09/2020</v>
      </c>
      <c r="AF17" s="28" t="str">
        <f t="shared" si="3"/>
        <v>oui</v>
      </c>
      <c r="AG17" s="28" t="str">
        <f t="shared" si="4"/>
        <v>client</v>
      </c>
      <c r="AH17" s="28">
        <f>IF(T17&lt;&gt;"Partiellement livré",J17,IFERROR(VLOOKUP(B17&amp;F17,[2]VL10E!A:I,9,0),J17))</f>
        <v>3346</v>
      </c>
      <c r="AI17" s="28" t="str">
        <f t="shared" ca="1" si="5"/>
        <v>non</v>
      </c>
      <c r="AJ17" s="28" t="str">
        <f t="shared" si="6"/>
        <v>2020-09</v>
      </c>
      <c r="AK17" s="28" t="str">
        <f t="shared" si="7"/>
        <v>2020-36</v>
      </c>
      <c r="AL17" s="28" t="str">
        <f t="shared" ca="1" si="8"/>
        <v>2020-36</v>
      </c>
      <c r="AM17" s="28" t="str">
        <f>IF(LEFT(VLOOKUP(H17,'[1]Base Articles - Fam PIC'!$A:$U,12,FALSE),6)="conbid","Conbid",IF(LEFT(VLOOKUP(H17,'[1]Base Articles - Fam PIC'!$A:$U,12,FALSE),9)="DF Spirit","Airbus Autre","Autre"))</f>
        <v>Conbid</v>
      </c>
      <c r="AN17" s="28" t="str">
        <f>VLOOKUP(H17,'[1]Base Articles - Fam PIC'!$A:$E,5,0)</f>
        <v>UkadPF004</v>
      </c>
      <c r="AO17" s="28"/>
    </row>
    <row r="18" spans="1:41" ht="15" customHeight="1" x14ac:dyDescent="0.25">
      <c r="A18" s="36" t="str">
        <f t="shared" si="0"/>
        <v>4500448</v>
      </c>
      <c r="B18">
        <v>11002120</v>
      </c>
      <c r="C18" t="s">
        <v>204</v>
      </c>
      <c r="D18" t="s">
        <v>18</v>
      </c>
      <c r="E18" t="s">
        <v>266</v>
      </c>
      <c r="F18">
        <v>160</v>
      </c>
      <c r="G18">
        <v>1</v>
      </c>
      <c r="H18" t="s">
        <v>277</v>
      </c>
      <c r="I18" t="s">
        <v>278</v>
      </c>
      <c r="J18">
        <v>3197</v>
      </c>
      <c r="K18" t="s">
        <v>209</v>
      </c>
      <c r="L18">
        <v>32.33</v>
      </c>
      <c r="M18" t="s">
        <v>279</v>
      </c>
      <c r="N18" t="s">
        <v>210</v>
      </c>
      <c r="O18" t="s">
        <v>272</v>
      </c>
      <c r="P18" s="37" t="s">
        <v>272</v>
      </c>
      <c r="Q18"/>
      <c r="R18"/>
      <c r="S18"/>
      <c r="T18" t="s">
        <v>212</v>
      </c>
      <c r="U18" t="s">
        <v>213</v>
      </c>
      <c r="V18" t="s">
        <v>214</v>
      </c>
      <c r="W18">
        <v>10</v>
      </c>
      <c r="X18"/>
      <c r="Y18"/>
      <c r="Z18" t="s">
        <v>262</v>
      </c>
      <c r="AA18" t="s">
        <v>263</v>
      </c>
      <c r="AB18"/>
      <c r="AC18">
        <v>0</v>
      </c>
      <c r="AD18" s="28" t="str">
        <f t="shared" si="1"/>
        <v>PF</v>
      </c>
      <c r="AE18" s="38" t="str">
        <f t="shared" si="2"/>
        <v>02/09/2020</v>
      </c>
      <c r="AF18" s="28" t="str">
        <f t="shared" si="3"/>
        <v>oui</v>
      </c>
      <c r="AG18" s="28" t="str">
        <f t="shared" si="4"/>
        <v>client</v>
      </c>
      <c r="AH18" s="28">
        <f>IF(T18&lt;&gt;"Partiellement livré",J18,IFERROR(VLOOKUP(B18&amp;F18,[2]VL10E!A:I,9,0),J18))</f>
        <v>3197</v>
      </c>
      <c r="AI18" s="28" t="str">
        <f t="shared" ca="1" si="5"/>
        <v>non</v>
      </c>
      <c r="AJ18" s="28" t="str">
        <f t="shared" si="6"/>
        <v>2020-09</v>
      </c>
      <c r="AK18" s="28" t="str">
        <f t="shared" si="7"/>
        <v>2020-36</v>
      </c>
      <c r="AL18" s="28" t="str">
        <f t="shared" ca="1" si="8"/>
        <v>2020-36</v>
      </c>
      <c r="AM18" s="28" t="str">
        <f>IF(LEFT(VLOOKUP(H18,'[1]Base Articles - Fam PIC'!$A:$U,12,FALSE),6)="conbid","Conbid",IF(LEFT(VLOOKUP(H18,'[1]Base Articles - Fam PIC'!$A:$U,12,FALSE),9)="DF Spirit","Airbus Autre","Autre"))</f>
        <v>Conbid</v>
      </c>
      <c r="AN18" s="28" t="str">
        <f>VLOOKUP(H18,'[1]Base Articles - Fam PIC'!$A:$E,5,0)</f>
        <v>UkadPF004</v>
      </c>
      <c r="AO18" s="28"/>
    </row>
    <row r="19" spans="1:41" ht="15" customHeight="1" x14ac:dyDescent="0.25">
      <c r="A19" s="36" t="str">
        <f t="shared" si="0"/>
        <v>4500449</v>
      </c>
      <c r="B19">
        <v>11002131</v>
      </c>
      <c r="C19" t="s">
        <v>204</v>
      </c>
      <c r="D19" t="s">
        <v>18</v>
      </c>
      <c r="E19" t="s">
        <v>280</v>
      </c>
      <c r="F19">
        <v>80</v>
      </c>
      <c r="G19">
        <v>1</v>
      </c>
      <c r="H19" t="s">
        <v>281</v>
      </c>
      <c r="I19" t="s">
        <v>282</v>
      </c>
      <c r="J19">
        <v>4930</v>
      </c>
      <c r="K19" t="s">
        <v>209</v>
      </c>
      <c r="L19">
        <v>32.33</v>
      </c>
      <c r="M19" t="s">
        <v>283</v>
      </c>
      <c r="N19" t="s">
        <v>210</v>
      </c>
      <c r="O19" t="s">
        <v>284</v>
      </c>
      <c r="P19" s="37" t="s">
        <v>284</v>
      </c>
      <c r="Q19"/>
      <c r="R19"/>
      <c r="S19"/>
      <c r="T19" t="s">
        <v>212</v>
      </c>
      <c r="U19" t="s">
        <v>213</v>
      </c>
      <c r="V19" t="s">
        <v>214</v>
      </c>
      <c r="W19">
        <v>10</v>
      </c>
      <c r="X19"/>
      <c r="Y19"/>
      <c r="Z19" t="s">
        <v>285</v>
      </c>
      <c r="AA19" t="s">
        <v>263</v>
      </c>
      <c r="AB19"/>
      <c r="AC19">
        <v>0</v>
      </c>
      <c r="AD19" s="28" t="str">
        <f t="shared" si="1"/>
        <v>PF</v>
      </c>
      <c r="AE19" s="38" t="str">
        <f t="shared" si="2"/>
        <v>01/04/2020</v>
      </c>
      <c r="AF19" s="28" t="str">
        <f t="shared" si="3"/>
        <v>oui</v>
      </c>
      <c r="AG19" s="28" t="str">
        <f t="shared" si="4"/>
        <v>client</v>
      </c>
      <c r="AH19" s="28">
        <f>IF(T19&lt;&gt;"Partiellement livré",J19,IFERROR(VLOOKUP(B19&amp;F19,[2]VL10E!A:I,9,0),J19))</f>
        <v>4930</v>
      </c>
      <c r="AI19" s="28" t="str">
        <f t="shared" ca="1" si="5"/>
        <v>oui</v>
      </c>
      <c r="AJ19" s="28" t="str">
        <f t="shared" si="6"/>
        <v>2020-04</v>
      </c>
      <c r="AK19" s="28" t="str">
        <f t="shared" si="7"/>
        <v>2020-14</v>
      </c>
      <c r="AL19" s="28" t="str">
        <f t="shared" ca="1" si="8"/>
        <v>retard</v>
      </c>
      <c r="AM19" s="28" t="str">
        <f>IF(LEFT(VLOOKUP(H19,'[1]Base Articles - Fam PIC'!$A:$U,12,FALSE),6)="conbid","Conbid",IF(LEFT(VLOOKUP(H19,'[1]Base Articles - Fam PIC'!$A:$U,12,FALSE),9)="DF Spirit","Airbus Autre","Autre"))</f>
        <v>Conbid</v>
      </c>
      <c r="AN19" s="28" t="str">
        <f>VLOOKUP(H19,'[1]Base Articles - Fam PIC'!$A:$E,5,0)</f>
        <v>UkadPF004</v>
      </c>
      <c r="AO19" s="28"/>
    </row>
    <row r="20" spans="1:41" ht="15" customHeight="1" x14ac:dyDescent="0.25">
      <c r="A20" s="36" t="str">
        <f t="shared" si="0"/>
        <v>4500449</v>
      </c>
      <c r="B20">
        <v>11002131</v>
      </c>
      <c r="C20" t="s">
        <v>204</v>
      </c>
      <c r="D20" t="s">
        <v>18</v>
      </c>
      <c r="E20" t="s">
        <v>280</v>
      </c>
      <c r="F20">
        <v>90</v>
      </c>
      <c r="G20">
        <v>1</v>
      </c>
      <c r="H20" t="s">
        <v>281</v>
      </c>
      <c r="I20" t="s">
        <v>282</v>
      </c>
      <c r="J20">
        <v>4930</v>
      </c>
      <c r="K20" t="s">
        <v>209</v>
      </c>
      <c r="L20">
        <v>32.33</v>
      </c>
      <c r="M20" t="s">
        <v>283</v>
      </c>
      <c r="N20" t="s">
        <v>210</v>
      </c>
      <c r="O20" t="s">
        <v>284</v>
      </c>
      <c r="P20" s="37" t="s">
        <v>284</v>
      </c>
      <c r="Q20"/>
      <c r="R20"/>
      <c r="S20"/>
      <c r="T20" t="s">
        <v>212</v>
      </c>
      <c r="U20" t="s">
        <v>213</v>
      </c>
      <c r="V20" t="s">
        <v>214</v>
      </c>
      <c r="W20">
        <v>10</v>
      </c>
      <c r="X20"/>
      <c r="Y20"/>
      <c r="Z20" t="s">
        <v>285</v>
      </c>
      <c r="AA20" t="s">
        <v>263</v>
      </c>
      <c r="AB20"/>
      <c r="AC20">
        <v>0</v>
      </c>
      <c r="AD20" s="28" t="str">
        <f t="shared" si="1"/>
        <v>PF</v>
      </c>
      <c r="AE20" s="38" t="str">
        <f t="shared" si="2"/>
        <v>01/04/2020</v>
      </c>
      <c r="AF20" s="28" t="str">
        <f t="shared" si="3"/>
        <v>oui</v>
      </c>
      <c r="AG20" s="28" t="str">
        <f t="shared" si="4"/>
        <v>client</v>
      </c>
      <c r="AH20" s="28">
        <f>IF(T20&lt;&gt;"Partiellement livré",J20,IFERROR(VLOOKUP(B20&amp;F20,[2]VL10E!A:I,9,0),J20))</f>
        <v>4930</v>
      </c>
      <c r="AI20" s="28" t="str">
        <f t="shared" ca="1" si="5"/>
        <v>oui</v>
      </c>
      <c r="AJ20" s="28" t="str">
        <f t="shared" si="6"/>
        <v>2020-04</v>
      </c>
      <c r="AK20" s="28" t="str">
        <f t="shared" si="7"/>
        <v>2020-14</v>
      </c>
      <c r="AL20" s="28" t="str">
        <f t="shared" ca="1" si="8"/>
        <v>retard</v>
      </c>
      <c r="AM20" s="28" t="str">
        <f>IF(LEFT(VLOOKUP(H20,'[1]Base Articles - Fam PIC'!$A:$U,12,FALSE),6)="conbid","Conbid",IF(LEFT(VLOOKUP(H20,'[1]Base Articles - Fam PIC'!$A:$U,12,FALSE),9)="DF Spirit","Airbus Autre","Autre"))</f>
        <v>Conbid</v>
      </c>
      <c r="AN20" s="28" t="str">
        <f>VLOOKUP(H20,'[1]Base Articles - Fam PIC'!$A:$E,5,0)</f>
        <v>UkadPF004</v>
      </c>
      <c r="AO20" s="28"/>
    </row>
    <row r="21" spans="1:41" ht="15" customHeight="1" x14ac:dyDescent="0.25">
      <c r="A21" s="36" t="str">
        <f t="shared" si="0"/>
        <v>4500449</v>
      </c>
      <c r="B21">
        <v>11002131</v>
      </c>
      <c r="C21" t="s">
        <v>204</v>
      </c>
      <c r="D21" t="s">
        <v>18</v>
      </c>
      <c r="E21" t="s">
        <v>280</v>
      </c>
      <c r="F21">
        <v>190</v>
      </c>
      <c r="G21">
        <v>1</v>
      </c>
      <c r="H21" t="s">
        <v>286</v>
      </c>
      <c r="I21" t="s">
        <v>287</v>
      </c>
      <c r="J21">
        <v>4802</v>
      </c>
      <c r="K21" t="s">
        <v>209</v>
      </c>
      <c r="L21">
        <v>32.33</v>
      </c>
      <c r="M21" t="s">
        <v>288</v>
      </c>
      <c r="N21" t="s">
        <v>210</v>
      </c>
      <c r="O21" t="s">
        <v>289</v>
      </c>
      <c r="P21" s="37" t="s">
        <v>289</v>
      </c>
      <c r="Q21"/>
      <c r="R21"/>
      <c r="S21"/>
      <c r="T21" t="s">
        <v>212</v>
      </c>
      <c r="U21" t="s">
        <v>213</v>
      </c>
      <c r="V21" t="s">
        <v>214</v>
      </c>
      <c r="W21">
        <v>10</v>
      </c>
      <c r="X21"/>
      <c r="Y21"/>
      <c r="Z21" t="s">
        <v>285</v>
      </c>
      <c r="AA21" t="s">
        <v>263</v>
      </c>
      <c r="AB21"/>
      <c r="AC21">
        <v>0</v>
      </c>
      <c r="AD21" s="28" t="str">
        <f t="shared" si="1"/>
        <v>PF</v>
      </c>
      <c r="AE21" s="38" t="str">
        <f t="shared" si="2"/>
        <v>05/02/2020</v>
      </c>
      <c r="AF21" s="28" t="str">
        <f t="shared" si="3"/>
        <v>oui</v>
      </c>
      <c r="AG21" s="28" t="str">
        <f t="shared" si="4"/>
        <v>client</v>
      </c>
      <c r="AH21" s="28">
        <f>IF(T21&lt;&gt;"Partiellement livré",J21,IFERROR(VLOOKUP(B21&amp;F21,[2]VL10E!A:I,9,0),J21))</f>
        <v>4802</v>
      </c>
      <c r="AI21" s="28" t="str">
        <f t="shared" ca="1" si="5"/>
        <v>oui</v>
      </c>
      <c r="AJ21" s="28" t="str">
        <f t="shared" si="6"/>
        <v>2020-02</v>
      </c>
      <c r="AK21" s="28" t="str">
        <f t="shared" si="7"/>
        <v>2020-06</v>
      </c>
      <c r="AL21" s="28" t="str">
        <f t="shared" ca="1" si="8"/>
        <v>retard</v>
      </c>
      <c r="AM21" s="28" t="str">
        <f>IF(LEFT(VLOOKUP(H21,'[1]Base Articles - Fam PIC'!$A:$U,12,FALSE),6)="conbid","Conbid",IF(LEFT(VLOOKUP(H21,'[1]Base Articles - Fam PIC'!$A:$U,12,FALSE),9)="DF Spirit","Airbus Autre","Autre"))</f>
        <v>Conbid</v>
      </c>
      <c r="AN21" s="28" t="str">
        <f>VLOOKUP(H21,'[1]Base Articles - Fam PIC'!$A:$E,5,0)</f>
        <v>UkadPF004</v>
      </c>
      <c r="AO21" s="28"/>
    </row>
    <row r="22" spans="1:41" ht="15" customHeight="1" x14ac:dyDescent="0.25">
      <c r="A22" s="36" t="str">
        <f t="shared" si="0"/>
        <v>4500449</v>
      </c>
      <c r="B22">
        <v>11002131</v>
      </c>
      <c r="C22" t="s">
        <v>204</v>
      </c>
      <c r="D22" t="s">
        <v>18</v>
      </c>
      <c r="E22" t="s">
        <v>280</v>
      </c>
      <c r="F22">
        <v>200</v>
      </c>
      <c r="G22">
        <v>1</v>
      </c>
      <c r="H22" t="s">
        <v>286</v>
      </c>
      <c r="I22" t="s">
        <v>287</v>
      </c>
      <c r="J22">
        <v>6630</v>
      </c>
      <c r="K22" t="s">
        <v>209</v>
      </c>
      <c r="L22">
        <v>32.33</v>
      </c>
      <c r="M22" t="s">
        <v>290</v>
      </c>
      <c r="N22" t="s">
        <v>210</v>
      </c>
      <c r="O22" t="s">
        <v>270</v>
      </c>
      <c r="P22" s="37" t="s">
        <v>270</v>
      </c>
      <c r="Q22"/>
      <c r="R22"/>
      <c r="S22"/>
      <c r="T22" t="s">
        <v>212</v>
      </c>
      <c r="U22" t="s">
        <v>213</v>
      </c>
      <c r="V22" t="s">
        <v>214</v>
      </c>
      <c r="W22">
        <v>10</v>
      </c>
      <c r="X22"/>
      <c r="Y22"/>
      <c r="Z22" t="s">
        <v>285</v>
      </c>
      <c r="AA22" t="s">
        <v>263</v>
      </c>
      <c r="AB22"/>
      <c r="AC22">
        <v>0</v>
      </c>
      <c r="AD22" s="28" t="str">
        <f t="shared" si="1"/>
        <v>PF</v>
      </c>
      <c r="AE22" s="38" t="str">
        <f t="shared" si="2"/>
        <v>08/04/2020</v>
      </c>
      <c r="AF22" s="28" t="str">
        <f t="shared" si="3"/>
        <v>oui</v>
      </c>
      <c r="AG22" s="28" t="str">
        <f t="shared" si="4"/>
        <v>client</v>
      </c>
      <c r="AH22" s="28">
        <f>IF(T22&lt;&gt;"Partiellement livré",J22,IFERROR(VLOOKUP(B22&amp;F22,[2]VL10E!A:I,9,0),J22))</f>
        <v>6630</v>
      </c>
      <c r="AI22" s="28" t="str">
        <f t="shared" ca="1" si="5"/>
        <v>oui</v>
      </c>
      <c r="AJ22" s="28" t="str">
        <f t="shared" si="6"/>
        <v>2020-04</v>
      </c>
      <c r="AK22" s="28" t="str">
        <f t="shared" si="7"/>
        <v>2020-15</v>
      </c>
      <c r="AL22" s="28" t="str">
        <f t="shared" ca="1" si="8"/>
        <v>retard</v>
      </c>
      <c r="AM22" s="28" t="str">
        <f>IF(LEFT(VLOOKUP(H22,'[1]Base Articles - Fam PIC'!$A:$U,12,FALSE),6)="conbid","Conbid",IF(LEFT(VLOOKUP(H22,'[1]Base Articles - Fam PIC'!$A:$U,12,FALSE),9)="DF Spirit","Airbus Autre","Autre"))</f>
        <v>Conbid</v>
      </c>
      <c r="AN22" s="28" t="str">
        <f>VLOOKUP(H22,'[1]Base Articles - Fam PIC'!$A:$E,5,0)</f>
        <v>UkadPF004</v>
      </c>
      <c r="AO22" s="28"/>
    </row>
    <row r="23" spans="1:41" ht="15" customHeight="1" x14ac:dyDescent="0.25">
      <c r="A23" s="36" t="str">
        <f t="shared" si="0"/>
        <v>4500449</v>
      </c>
      <c r="B23">
        <v>11002131</v>
      </c>
      <c r="C23" t="s">
        <v>204</v>
      </c>
      <c r="D23" t="s">
        <v>18</v>
      </c>
      <c r="E23" t="s">
        <v>280</v>
      </c>
      <c r="F23">
        <v>270</v>
      </c>
      <c r="G23">
        <v>1</v>
      </c>
      <c r="H23" t="s">
        <v>291</v>
      </c>
      <c r="I23" t="s">
        <v>292</v>
      </c>
      <c r="J23">
        <v>2467</v>
      </c>
      <c r="K23" t="s">
        <v>209</v>
      </c>
      <c r="L23">
        <v>32.86</v>
      </c>
      <c r="M23" t="s">
        <v>293</v>
      </c>
      <c r="N23" t="s">
        <v>210</v>
      </c>
      <c r="O23" t="s">
        <v>294</v>
      </c>
      <c r="P23" s="37" t="s">
        <v>294</v>
      </c>
      <c r="Q23"/>
      <c r="R23"/>
      <c r="S23"/>
      <c r="T23" t="s">
        <v>212</v>
      </c>
      <c r="U23" t="s">
        <v>213</v>
      </c>
      <c r="V23" t="s">
        <v>214</v>
      </c>
      <c r="W23">
        <v>10</v>
      </c>
      <c r="X23"/>
      <c r="Y23"/>
      <c r="Z23" t="s">
        <v>285</v>
      </c>
      <c r="AA23" t="s">
        <v>263</v>
      </c>
      <c r="AB23"/>
      <c r="AC23">
        <v>0</v>
      </c>
      <c r="AD23" s="28" t="str">
        <f t="shared" si="1"/>
        <v>PF</v>
      </c>
      <c r="AE23" s="38" t="str">
        <f t="shared" si="2"/>
        <v>22/01/2020</v>
      </c>
      <c r="AF23" s="28" t="str">
        <f t="shared" si="3"/>
        <v>oui</v>
      </c>
      <c r="AG23" s="28" t="str">
        <f t="shared" si="4"/>
        <v>client</v>
      </c>
      <c r="AH23" s="28">
        <f>IF(T23&lt;&gt;"Partiellement livré",J23,IFERROR(VLOOKUP(B23&amp;F23,[2]VL10E!A:I,9,0),J23))</f>
        <v>2467</v>
      </c>
      <c r="AI23" s="28" t="str">
        <f t="shared" ca="1" si="5"/>
        <v>oui</v>
      </c>
      <c r="AJ23" s="28" t="str">
        <f t="shared" si="6"/>
        <v>2020-01</v>
      </c>
      <c r="AK23" s="28" t="str">
        <f t="shared" si="7"/>
        <v>2020-04</v>
      </c>
      <c r="AL23" s="28" t="str">
        <f t="shared" ca="1" si="8"/>
        <v>retard</v>
      </c>
      <c r="AM23" s="28" t="str">
        <f>IF(LEFT(VLOOKUP(H23,'[1]Base Articles - Fam PIC'!$A:$U,12,FALSE),6)="conbid","Conbid",IF(LEFT(VLOOKUP(H23,'[1]Base Articles - Fam PIC'!$A:$U,12,FALSE),9)="DF Spirit","Airbus Autre","Autre"))</f>
        <v>Conbid</v>
      </c>
      <c r="AN23" s="28" t="str">
        <f>VLOOKUP(H23,'[1]Base Articles - Fam PIC'!$A:$E,5,0)</f>
        <v>UkadPF003</v>
      </c>
      <c r="AO23" s="28"/>
    </row>
    <row r="24" spans="1:41" ht="15" customHeight="1" x14ac:dyDescent="0.25">
      <c r="A24" s="36" t="str">
        <f t="shared" si="0"/>
        <v>4500449</v>
      </c>
      <c r="B24">
        <v>11002131</v>
      </c>
      <c r="C24" t="s">
        <v>204</v>
      </c>
      <c r="D24" t="s">
        <v>18</v>
      </c>
      <c r="E24" t="s">
        <v>280</v>
      </c>
      <c r="F24">
        <v>290</v>
      </c>
      <c r="G24">
        <v>1</v>
      </c>
      <c r="H24" t="s">
        <v>291</v>
      </c>
      <c r="I24" t="s">
        <v>292</v>
      </c>
      <c r="J24">
        <v>2467</v>
      </c>
      <c r="K24" t="s">
        <v>209</v>
      </c>
      <c r="L24">
        <v>32.86</v>
      </c>
      <c r="M24" t="s">
        <v>293</v>
      </c>
      <c r="N24" t="s">
        <v>210</v>
      </c>
      <c r="O24" t="s">
        <v>295</v>
      </c>
      <c r="P24" s="37" t="s">
        <v>295</v>
      </c>
      <c r="Q24"/>
      <c r="R24"/>
      <c r="S24"/>
      <c r="T24" t="s">
        <v>212</v>
      </c>
      <c r="U24" t="s">
        <v>213</v>
      </c>
      <c r="V24" t="s">
        <v>214</v>
      </c>
      <c r="W24">
        <v>10</v>
      </c>
      <c r="X24"/>
      <c r="Y24"/>
      <c r="Z24" t="s">
        <v>285</v>
      </c>
      <c r="AA24" t="s">
        <v>263</v>
      </c>
      <c r="AB24"/>
      <c r="AC24">
        <v>0</v>
      </c>
      <c r="AD24" s="28" t="str">
        <f t="shared" si="1"/>
        <v>PF</v>
      </c>
      <c r="AE24" s="38" t="str">
        <f t="shared" si="2"/>
        <v>25/03/2020</v>
      </c>
      <c r="AF24" s="28" t="str">
        <f t="shared" si="3"/>
        <v>oui</v>
      </c>
      <c r="AG24" s="28" t="str">
        <f t="shared" si="4"/>
        <v>client</v>
      </c>
      <c r="AH24" s="28">
        <f>IF(T24&lt;&gt;"Partiellement livré",J24,IFERROR(VLOOKUP(B24&amp;F24,[2]VL10E!A:I,9,0),J24))</f>
        <v>2467</v>
      </c>
      <c r="AI24" s="28" t="str">
        <f t="shared" ca="1" si="5"/>
        <v>oui</v>
      </c>
      <c r="AJ24" s="28" t="str">
        <f t="shared" si="6"/>
        <v>2020-03</v>
      </c>
      <c r="AK24" s="28" t="str">
        <f t="shared" si="7"/>
        <v>2020-13</v>
      </c>
      <c r="AL24" s="28" t="str">
        <f t="shared" ca="1" si="8"/>
        <v>retard</v>
      </c>
      <c r="AM24" s="28" t="str">
        <f>IF(LEFT(VLOOKUP(H24,'[1]Base Articles - Fam PIC'!$A:$U,12,FALSE),6)="conbid","Conbid",IF(LEFT(VLOOKUP(H24,'[1]Base Articles - Fam PIC'!$A:$U,12,FALSE),9)="DF Spirit","Airbus Autre","Autre"))</f>
        <v>Conbid</v>
      </c>
      <c r="AN24" s="28" t="str">
        <f>VLOOKUP(H24,'[1]Base Articles - Fam PIC'!$A:$E,5,0)</f>
        <v>UkadPF003</v>
      </c>
      <c r="AO24" s="28"/>
    </row>
    <row r="25" spans="1:41" ht="15" customHeight="1" x14ac:dyDescent="0.25">
      <c r="A25" s="36" t="str">
        <f t="shared" si="0"/>
        <v>4500449</v>
      </c>
      <c r="B25">
        <v>11002131</v>
      </c>
      <c r="C25" t="s">
        <v>204</v>
      </c>
      <c r="D25" t="s">
        <v>18</v>
      </c>
      <c r="E25" t="s">
        <v>280</v>
      </c>
      <c r="F25">
        <v>300</v>
      </c>
      <c r="G25">
        <v>1</v>
      </c>
      <c r="H25" t="s">
        <v>291</v>
      </c>
      <c r="I25" t="s">
        <v>292</v>
      </c>
      <c r="J25">
        <v>2467</v>
      </c>
      <c r="K25" t="s">
        <v>209</v>
      </c>
      <c r="L25">
        <v>32.86</v>
      </c>
      <c r="M25" t="s">
        <v>293</v>
      </c>
      <c r="N25" t="s">
        <v>210</v>
      </c>
      <c r="O25" t="s">
        <v>296</v>
      </c>
      <c r="P25" s="37" t="s">
        <v>296</v>
      </c>
      <c r="Q25"/>
      <c r="R25"/>
      <c r="S25"/>
      <c r="T25" t="s">
        <v>212</v>
      </c>
      <c r="U25" t="s">
        <v>213</v>
      </c>
      <c r="V25" t="s">
        <v>214</v>
      </c>
      <c r="W25">
        <v>10</v>
      </c>
      <c r="X25"/>
      <c r="Y25"/>
      <c r="Z25" t="s">
        <v>285</v>
      </c>
      <c r="AA25" t="s">
        <v>263</v>
      </c>
      <c r="AB25"/>
      <c r="AC25">
        <v>0</v>
      </c>
      <c r="AD25" s="28" t="str">
        <f t="shared" si="1"/>
        <v>PF</v>
      </c>
      <c r="AE25" s="38" t="str">
        <f t="shared" si="2"/>
        <v>20/05/2020</v>
      </c>
      <c r="AF25" s="28" t="str">
        <f t="shared" si="3"/>
        <v>oui</v>
      </c>
      <c r="AG25" s="28" t="str">
        <f t="shared" si="4"/>
        <v>client</v>
      </c>
      <c r="AH25" s="28">
        <f>IF(T25&lt;&gt;"Partiellement livré",J25,IFERROR(VLOOKUP(B25&amp;F25,[2]VL10E!A:I,9,0),J25))</f>
        <v>2467</v>
      </c>
      <c r="AI25" s="28" t="str">
        <f t="shared" ca="1" si="5"/>
        <v>oui</v>
      </c>
      <c r="AJ25" s="28" t="str">
        <f t="shared" si="6"/>
        <v>2020-05</v>
      </c>
      <c r="AK25" s="28" t="str">
        <f t="shared" si="7"/>
        <v>2020-21</v>
      </c>
      <c r="AL25" s="28" t="str">
        <f t="shared" ca="1" si="8"/>
        <v>2020-21</v>
      </c>
      <c r="AM25" s="28" t="str">
        <f>IF(LEFT(VLOOKUP(H25,'[1]Base Articles - Fam PIC'!$A:$U,12,FALSE),6)="conbid","Conbid",IF(LEFT(VLOOKUP(H25,'[1]Base Articles - Fam PIC'!$A:$U,12,FALSE),9)="DF Spirit","Airbus Autre","Autre"))</f>
        <v>Conbid</v>
      </c>
      <c r="AN25" s="28" t="str">
        <f>VLOOKUP(H25,'[1]Base Articles - Fam PIC'!$A:$E,5,0)</f>
        <v>UkadPF003</v>
      </c>
      <c r="AO25" s="28"/>
    </row>
    <row r="26" spans="1:41" ht="15" customHeight="1" x14ac:dyDescent="0.25">
      <c r="A26" s="36" t="str">
        <f t="shared" si="0"/>
        <v>4500449</v>
      </c>
      <c r="B26">
        <v>11002131</v>
      </c>
      <c r="C26" t="s">
        <v>204</v>
      </c>
      <c r="D26" t="s">
        <v>18</v>
      </c>
      <c r="E26" t="s">
        <v>280</v>
      </c>
      <c r="F26">
        <v>310</v>
      </c>
      <c r="G26">
        <v>1</v>
      </c>
      <c r="H26" t="s">
        <v>25</v>
      </c>
      <c r="I26" t="s">
        <v>26</v>
      </c>
      <c r="J26">
        <v>5121</v>
      </c>
      <c r="K26" t="s">
        <v>209</v>
      </c>
      <c r="L26">
        <v>32.33</v>
      </c>
      <c r="M26" t="s">
        <v>297</v>
      </c>
      <c r="N26" t="s">
        <v>210</v>
      </c>
      <c r="O26" t="s">
        <v>265</v>
      </c>
      <c r="P26" s="37" t="s">
        <v>265</v>
      </c>
      <c r="Q26"/>
      <c r="R26"/>
      <c r="S26"/>
      <c r="T26" t="s">
        <v>212</v>
      </c>
      <c r="U26" t="s">
        <v>213</v>
      </c>
      <c r="V26" t="s">
        <v>214</v>
      </c>
      <c r="W26">
        <v>10</v>
      </c>
      <c r="X26"/>
      <c r="Y26"/>
      <c r="Z26" t="s">
        <v>285</v>
      </c>
      <c r="AA26" t="s">
        <v>298</v>
      </c>
      <c r="AB26"/>
      <c r="AC26">
        <v>0</v>
      </c>
      <c r="AD26" s="28" t="str">
        <f t="shared" si="1"/>
        <v>PF</v>
      </c>
      <c r="AE26" s="38" t="str">
        <f t="shared" si="2"/>
        <v>29/07/2020</v>
      </c>
      <c r="AF26" s="28" t="str">
        <f t="shared" si="3"/>
        <v>oui</v>
      </c>
      <c r="AG26" s="28" t="str">
        <f t="shared" si="4"/>
        <v>client</v>
      </c>
      <c r="AH26" s="28">
        <f>IF(T26&lt;&gt;"Partiellement livré",J26,IFERROR(VLOOKUP(B26&amp;F26,[2]VL10E!A:I,9,0),J26))</f>
        <v>5121</v>
      </c>
      <c r="AI26" s="28" t="str">
        <f t="shared" ca="1" si="5"/>
        <v>oui</v>
      </c>
      <c r="AJ26" s="28" t="str">
        <f t="shared" si="6"/>
        <v>2020-07</v>
      </c>
      <c r="AK26" s="28" t="str">
        <f t="shared" si="7"/>
        <v>2020-31</v>
      </c>
      <c r="AL26" s="28" t="str">
        <f t="shared" ca="1" si="8"/>
        <v>2020-31</v>
      </c>
      <c r="AM26" s="28" t="str">
        <f>IF(LEFT(VLOOKUP(H26,'[1]Base Articles - Fam PIC'!$A:$U,12,FALSE),6)="conbid","Conbid",IF(LEFT(VLOOKUP(H26,'[1]Base Articles - Fam PIC'!$A:$U,12,FALSE),9)="DF Spirit","Airbus Autre","Autre"))</f>
        <v>Conbid</v>
      </c>
      <c r="AN26" s="28" t="str">
        <f>VLOOKUP(H26,'[1]Base Articles - Fam PIC'!$A:$E,5,0)</f>
        <v>UkadPF004</v>
      </c>
      <c r="AO26" s="28"/>
    </row>
    <row r="27" spans="1:41" ht="15" customHeight="1" x14ac:dyDescent="0.25">
      <c r="A27" s="36" t="str">
        <f t="shared" si="0"/>
        <v>PO01200</v>
      </c>
      <c r="B27">
        <v>11002176</v>
      </c>
      <c r="C27" t="s">
        <v>204</v>
      </c>
      <c r="D27" t="s">
        <v>299</v>
      </c>
      <c r="E27" t="s">
        <v>300</v>
      </c>
      <c r="F27">
        <v>80</v>
      </c>
      <c r="G27">
        <v>1</v>
      </c>
      <c r="H27" t="s">
        <v>301</v>
      </c>
      <c r="I27" t="s">
        <v>302</v>
      </c>
      <c r="J27">
        <v>6000</v>
      </c>
      <c r="K27" t="s">
        <v>209</v>
      </c>
      <c r="L27">
        <v>12.8</v>
      </c>
      <c r="M27" t="s">
        <v>303</v>
      </c>
      <c r="N27" t="s">
        <v>243</v>
      </c>
      <c r="O27" t="s">
        <v>304</v>
      </c>
      <c r="P27" s="37" t="s">
        <v>304</v>
      </c>
      <c r="Q27"/>
      <c r="R27"/>
      <c r="S27"/>
      <c r="T27" t="s">
        <v>212</v>
      </c>
      <c r="U27" t="s">
        <v>213</v>
      </c>
      <c r="V27" t="s">
        <v>214</v>
      </c>
      <c r="W27">
        <v>10</v>
      </c>
      <c r="X27"/>
      <c r="Y27"/>
      <c r="Z27" t="s">
        <v>305</v>
      </c>
      <c r="AA27" t="s">
        <v>263</v>
      </c>
      <c r="AB27"/>
      <c r="AC27">
        <v>0</v>
      </c>
      <c r="AD27" s="28" t="str">
        <f t="shared" si="1"/>
        <v>LI</v>
      </c>
      <c r="AE27" s="38" t="str">
        <f t="shared" si="2"/>
        <v>27/02/2019</v>
      </c>
      <c r="AF27" s="28" t="str">
        <f t="shared" si="3"/>
        <v>oui</v>
      </c>
      <c r="AG27" s="28" t="str">
        <f t="shared" si="4"/>
        <v>client</v>
      </c>
      <c r="AH27" s="28">
        <f>IF(T27&lt;&gt;"Partiellement livré",J27,IFERROR(VLOOKUP(B27&amp;F27,[2]VL10E!A:I,9,0),J27))</f>
        <v>6000</v>
      </c>
      <c r="AI27" s="28" t="str">
        <f t="shared" ca="1" si="5"/>
        <v>oui</v>
      </c>
      <c r="AJ27" s="28" t="str">
        <f t="shared" si="6"/>
        <v>2019-02</v>
      </c>
      <c r="AK27" s="28" t="str">
        <f t="shared" si="7"/>
        <v>2019-09</v>
      </c>
      <c r="AL27" s="28" t="str">
        <f t="shared" ca="1" si="8"/>
        <v>retard</v>
      </c>
      <c r="AM27" s="28" t="str">
        <f>IF(LEFT(VLOOKUP(H27,'[1]Base Articles - Fam PIC'!$A:$U,12,FALSE),6)="conbid","Conbid",IF(LEFT(VLOOKUP(H27,'[1]Base Articles - Fam PIC'!$A:$U,12,FALSE),9)="DF Spirit","Airbus Autre","Autre"))</f>
        <v>Autre</v>
      </c>
      <c r="AN27" s="28">
        <f>VLOOKUP(H27,'[1]Base Articles - Fam PIC'!$A:$E,5,0)</f>
        <v>0</v>
      </c>
      <c r="AO27" s="28"/>
    </row>
    <row r="28" spans="1:41" ht="15" customHeight="1" x14ac:dyDescent="0.25">
      <c r="A28" s="36" t="str">
        <f t="shared" si="0"/>
        <v>PO01200</v>
      </c>
      <c r="B28">
        <v>11002176</v>
      </c>
      <c r="C28" t="s">
        <v>204</v>
      </c>
      <c r="D28" t="s">
        <v>299</v>
      </c>
      <c r="E28" t="s">
        <v>300</v>
      </c>
      <c r="F28">
        <v>90</v>
      </c>
      <c r="G28">
        <v>1</v>
      </c>
      <c r="H28" t="s">
        <v>301</v>
      </c>
      <c r="I28" t="s">
        <v>302</v>
      </c>
      <c r="J28">
        <v>6000</v>
      </c>
      <c r="K28" t="s">
        <v>209</v>
      </c>
      <c r="L28">
        <v>12.8</v>
      </c>
      <c r="M28" t="s">
        <v>303</v>
      </c>
      <c r="N28" t="s">
        <v>243</v>
      </c>
      <c r="O28" t="s">
        <v>306</v>
      </c>
      <c r="P28" s="37" t="s">
        <v>306</v>
      </c>
      <c r="Q28"/>
      <c r="R28"/>
      <c r="S28"/>
      <c r="T28" t="s">
        <v>212</v>
      </c>
      <c r="U28" t="s">
        <v>213</v>
      </c>
      <c r="V28" t="s">
        <v>214</v>
      </c>
      <c r="W28">
        <v>10</v>
      </c>
      <c r="X28"/>
      <c r="Y28"/>
      <c r="Z28" t="s">
        <v>305</v>
      </c>
      <c r="AA28" t="s">
        <v>263</v>
      </c>
      <c r="AB28"/>
      <c r="AC28">
        <v>0</v>
      </c>
      <c r="AD28" s="28" t="str">
        <f t="shared" si="1"/>
        <v>LI</v>
      </c>
      <c r="AE28" s="38" t="str">
        <f t="shared" si="2"/>
        <v>25/03/2019</v>
      </c>
      <c r="AF28" s="28" t="str">
        <f t="shared" si="3"/>
        <v>oui</v>
      </c>
      <c r="AG28" s="28" t="str">
        <f t="shared" si="4"/>
        <v>client</v>
      </c>
      <c r="AH28" s="28">
        <f>IF(T28&lt;&gt;"Partiellement livré",J28,IFERROR(VLOOKUP(B28&amp;F28,[2]VL10E!A:I,9,0),J28))</f>
        <v>6000</v>
      </c>
      <c r="AI28" s="28" t="str">
        <f t="shared" ca="1" si="5"/>
        <v>oui</v>
      </c>
      <c r="AJ28" s="28" t="str">
        <f t="shared" si="6"/>
        <v>2019-03</v>
      </c>
      <c r="AK28" s="28" t="str">
        <f t="shared" si="7"/>
        <v>2019-13</v>
      </c>
      <c r="AL28" s="28" t="str">
        <f t="shared" ca="1" si="8"/>
        <v>retard</v>
      </c>
      <c r="AM28" s="28" t="str">
        <f>IF(LEFT(VLOOKUP(H28,'[1]Base Articles - Fam PIC'!$A:$U,12,FALSE),6)="conbid","Conbid",IF(LEFT(VLOOKUP(H28,'[1]Base Articles - Fam PIC'!$A:$U,12,FALSE),9)="DF Spirit","Airbus Autre","Autre"))</f>
        <v>Autre</v>
      </c>
      <c r="AN28" s="28">
        <f>VLOOKUP(H28,'[1]Base Articles - Fam PIC'!$A:$E,5,0)</f>
        <v>0</v>
      </c>
      <c r="AO28" s="28"/>
    </row>
    <row r="29" spans="1:41" ht="15" customHeight="1" x14ac:dyDescent="0.25">
      <c r="A29" s="36" t="str">
        <f t="shared" si="0"/>
        <v>PO01200</v>
      </c>
      <c r="B29">
        <v>11002176</v>
      </c>
      <c r="C29" t="s">
        <v>204</v>
      </c>
      <c r="D29" t="s">
        <v>299</v>
      </c>
      <c r="E29" t="s">
        <v>300</v>
      </c>
      <c r="F29">
        <v>100</v>
      </c>
      <c r="G29">
        <v>1</v>
      </c>
      <c r="H29" t="s">
        <v>301</v>
      </c>
      <c r="I29" t="s">
        <v>302</v>
      </c>
      <c r="J29">
        <v>6000</v>
      </c>
      <c r="K29" t="s">
        <v>209</v>
      </c>
      <c r="L29">
        <v>12.8</v>
      </c>
      <c r="M29" t="s">
        <v>303</v>
      </c>
      <c r="N29" t="s">
        <v>243</v>
      </c>
      <c r="O29" t="s">
        <v>307</v>
      </c>
      <c r="P29" s="37" t="s">
        <v>307</v>
      </c>
      <c r="Q29"/>
      <c r="R29"/>
      <c r="S29"/>
      <c r="T29" t="s">
        <v>212</v>
      </c>
      <c r="U29" t="s">
        <v>213</v>
      </c>
      <c r="V29" t="s">
        <v>214</v>
      </c>
      <c r="W29">
        <v>10</v>
      </c>
      <c r="X29"/>
      <c r="Y29"/>
      <c r="Z29" t="s">
        <v>305</v>
      </c>
      <c r="AA29" t="s">
        <v>263</v>
      </c>
      <c r="AB29"/>
      <c r="AC29">
        <v>0</v>
      </c>
      <c r="AD29" s="28" t="str">
        <f t="shared" si="1"/>
        <v>LI</v>
      </c>
      <c r="AE29" s="38" t="str">
        <f t="shared" si="2"/>
        <v>24/04/2019</v>
      </c>
      <c r="AF29" s="28" t="str">
        <f t="shared" si="3"/>
        <v>oui</v>
      </c>
      <c r="AG29" s="28" t="str">
        <f t="shared" si="4"/>
        <v>client</v>
      </c>
      <c r="AH29" s="28">
        <f>IF(T29&lt;&gt;"Partiellement livré",J29,IFERROR(VLOOKUP(B29&amp;F29,[2]VL10E!A:I,9,0),J29))</f>
        <v>6000</v>
      </c>
      <c r="AI29" s="28" t="str">
        <f t="shared" ca="1" si="5"/>
        <v>oui</v>
      </c>
      <c r="AJ29" s="28" t="str">
        <f t="shared" si="6"/>
        <v>2019-04</v>
      </c>
      <c r="AK29" s="28" t="str">
        <f t="shared" si="7"/>
        <v>2019-17</v>
      </c>
      <c r="AL29" s="28" t="str">
        <f t="shared" ca="1" si="8"/>
        <v>retard</v>
      </c>
      <c r="AM29" s="28" t="str">
        <f>IF(LEFT(VLOOKUP(H29,'[1]Base Articles - Fam PIC'!$A:$U,12,FALSE),6)="conbid","Conbid",IF(LEFT(VLOOKUP(H29,'[1]Base Articles - Fam PIC'!$A:$U,12,FALSE),9)="DF Spirit","Airbus Autre","Autre"))</f>
        <v>Autre</v>
      </c>
      <c r="AN29" s="28">
        <f>VLOOKUP(H29,'[1]Base Articles - Fam PIC'!$A:$E,5,0)</f>
        <v>0</v>
      </c>
      <c r="AO29" s="28"/>
    </row>
    <row r="30" spans="1:41" ht="15" customHeight="1" x14ac:dyDescent="0.25">
      <c r="A30" s="36" t="str">
        <f t="shared" si="0"/>
        <v>PO01200</v>
      </c>
      <c r="B30">
        <v>11002176</v>
      </c>
      <c r="C30" t="s">
        <v>204</v>
      </c>
      <c r="D30" t="s">
        <v>299</v>
      </c>
      <c r="E30" t="s">
        <v>300</v>
      </c>
      <c r="F30">
        <v>110</v>
      </c>
      <c r="G30">
        <v>1</v>
      </c>
      <c r="H30" t="s">
        <v>301</v>
      </c>
      <c r="I30" t="s">
        <v>302</v>
      </c>
      <c r="J30">
        <v>6000</v>
      </c>
      <c r="K30" t="s">
        <v>209</v>
      </c>
      <c r="L30">
        <v>12.8</v>
      </c>
      <c r="M30" t="s">
        <v>303</v>
      </c>
      <c r="N30" t="s">
        <v>243</v>
      </c>
      <c r="O30" t="s">
        <v>308</v>
      </c>
      <c r="P30" s="37" t="s">
        <v>308</v>
      </c>
      <c r="Q30"/>
      <c r="R30"/>
      <c r="S30"/>
      <c r="T30" t="s">
        <v>212</v>
      </c>
      <c r="U30" t="s">
        <v>213</v>
      </c>
      <c r="V30" t="s">
        <v>214</v>
      </c>
      <c r="W30">
        <v>10</v>
      </c>
      <c r="X30"/>
      <c r="Y30"/>
      <c r="Z30" t="s">
        <v>305</v>
      </c>
      <c r="AA30" t="s">
        <v>263</v>
      </c>
      <c r="AB30"/>
      <c r="AC30">
        <v>0</v>
      </c>
      <c r="AD30" s="28" t="str">
        <f t="shared" si="1"/>
        <v>LI</v>
      </c>
      <c r="AE30" s="38" t="str">
        <f t="shared" si="2"/>
        <v>27/05/2019</v>
      </c>
      <c r="AF30" s="28" t="str">
        <f t="shared" si="3"/>
        <v>oui</v>
      </c>
      <c r="AG30" s="28" t="str">
        <f t="shared" si="4"/>
        <v>client</v>
      </c>
      <c r="AH30" s="28">
        <f>IF(T30&lt;&gt;"Partiellement livré",J30,IFERROR(VLOOKUP(B30&amp;F30,[2]VL10E!A:I,9,0),J30))</f>
        <v>6000</v>
      </c>
      <c r="AI30" s="28" t="str">
        <f t="shared" ca="1" si="5"/>
        <v>oui</v>
      </c>
      <c r="AJ30" s="28" t="str">
        <f t="shared" si="6"/>
        <v>2019-05</v>
      </c>
      <c r="AK30" s="28" t="str">
        <f t="shared" si="7"/>
        <v>2019-22</v>
      </c>
      <c r="AL30" s="28" t="str">
        <f t="shared" ca="1" si="8"/>
        <v>retard</v>
      </c>
      <c r="AM30" s="28" t="str">
        <f>IF(LEFT(VLOOKUP(H30,'[1]Base Articles - Fam PIC'!$A:$U,12,FALSE),6)="conbid","Conbid",IF(LEFT(VLOOKUP(H30,'[1]Base Articles - Fam PIC'!$A:$U,12,FALSE),9)="DF Spirit","Airbus Autre","Autre"))</f>
        <v>Autre</v>
      </c>
      <c r="AN30" s="28">
        <f>VLOOKUP(H30,'[1]Base Articles - Fam PIC'!$A:$E,5,0)</f>
        <v>0</v>
      </c>
      <c r="AO30" s="28"/>
    </row>
    <row r="31" spans="1:41" ht="15" customHeight="1" x14ac:dyDescent="0.25">
      <c r="A31" s="36" t="str">
        <f t="shared" si="0"/>
        <v>PO01200</v>
      </c>
      <c r="B31">
        <v>11002176</v>
      </c>
      <c r="C31" t="s">
        <v>204</v>
      </c>
      <c r="D31" t="s">
        <v>299</v>
      </c>
      <c r="E31" t="s">
        <v>300</v>
      </c>
      <c r="F31">
        <v>120</v>
      </c>
      <c r="G31">
        <v>1</v>
      </c>
      <c r="H31" t="s">
        <v>301</v>
      </c>
      <c r="I31" t="s">
        <v>302</v>
      </c>
      <c r="J31">
        <v>6000</v>
      </c>
      <c r="K31" t="s">
        <v>209</v>
      </c>
      <c r="L31">
        <v>12.8</v>
      </c>
      <c r="M31" t="s">
        <v>303</v>
      </c>
      <c r="N31" t="s">
        <v>243</v>
      </c>
      <c r="O31" t="s">
        <v>309</v>
      </c>
      <c r="P31" s="37" t="s">
        <v>309</v>
      </c>
      <c r="Q31"/>
      <c r="R31"/>
      <c r="S31"/>
      <c r="T31" t="s">
        <v>212</v>
      </c>
      <c r="U31" t="s">
        <v>213</v>
      </c>
      <c r="V31" t="s">
        <v>214</v>
      </c>
      <c r="W31">
        <v>10</v>
      </c>
      <c r="X31"/>
      <c r="Y31"/>
      <c r="Z31" t="s">
        <v>305</v>
      </c>
      <c r="AA31" t="s">
        <v>263</v>
      </c>
      <c r="AB31"/>
      <c r="AC31">
        <v>0</v>
      </c>
      <c r="AD31" s="28" t="str">
        <f t="shared" si="1"/>
        <v>LI</v>
      </c>
      <c r="AE31" s="38" t="str">
        <f t="shared" si="2"/>
        <v>25/06/2019</v>
      </c>
      <c r="AF31" s="28" t="str">
        <f t="shared" si="3"/>
        <v>oui</v>
      </c>
      <c r="AG31" s="28" t="str">
        <f t="shared" si="4"/>
        <v>client</v>
      </c>
      <c r="AH31" s="28">
        <f>IF(T31&lt;&gt;"Partiellement livré",J31,IFERROR(VLOOKUP(B31&amp;F31,[2]VL10E!A:I,9,0),J31))</f>
        <v>6000</v>
      </c>
      <c r="AI31" s="28" t="str">
        <f t="shared" ca="1" si="5"/>
        <v>oui</v>
      </c>
      <c r="AJ31" s="28" t="str">
        <f t="shared" si="6"/>
        <v>2019-06</v>
      </c>
      <c r="AK31" s="28" t="str">
        <f t="shared" si="7"/>
        <v>2019-26</v>
      </c>
      <c r="AL31" s="28" t="str">
        <f t="shared" ca="1" si="8"/>
        <v>retard</v>
      </c>
      <c r="AM31" s="28" t="str">
        <f>IF(LEFT(VLOOKUP(H31,'[1]Base Articles - Fam PIC'!$A:$U,12,FALSE),6)="conbid","Conbid",IF(LEFT(VLOOKUP(H31,'[1]Base Articles - Fam PIC'!$A:$U,12,FALSE),9)="DF Spirit","Airbus Autre","Autre"))</f>
        <v>Autre</v>
      </c>
      <c r="AN31" s="28">
        <f>VLOOKUP(H31,'[1]Base Articles - Fam PIC'!$A:$E,5,0)</f>
        <v>0</v>
      </c>
      <c r="AO31" s="28"/>
    </row>
    <row r="32" spans="1:41" ht="15" customHeight="1" x14ac:dyDescent="0.25">
      <c r="A32" s="36" t="str">
        <f t="shared" si="0"/>
        <v>PO01200</v>
      </c>
      <c r="B32">
        <v>11002176</v>
      </c>
      <c r="C32" t="s">
        <v>204</v>
      </c>
      <c r="D32" t="s">
        <v>299</v>
      </c>
      <c r="E32" t="s">
        <v>300</v>
      </c>
      <c r="F32">
        <v>130</v>
      </c>
      <c r="G32">
        <v>1</v>
      </c>
      <c r="H32" t="s">
        <v>301</v>
      </c>
      <c r="I32" t="s">
        <v>302</v>
      </c>
      <c r="J32">
        <v>6000</v>
      </c>
      <c r="K32" t="s">
        <v>209</v>
      </c>
      <c r="L32">
        <v>12.8</v>
      </c>
      <c r="M32" t="s">
        <v>303</v>
      </c>
      <c r="N32" t="s">
        <v>243</v>
      </c>
      <c r="O32" t="s">
        <v>310</v>
      </c>
      <c r="P32" s="37" t="s">
        <v>310</v>
      </c>
      <c r="Q32"/>
      <c r="R32"/>
      <c r="S32"/>
      <c r="T32" t="s">
        <v>212</v>
      </c>
      <c r="U32" t="s">
        <v>213</v>
      </c>
      <c r="V32" t="s">
        <v>214</v>
      </c>
      <c r="W32">
        <v>10</v>
      </c>
      <c r="X32"/>
      <c r="Y32"/>
      <c r="Z32" t="s">
        <v>305</v>
      </c>
      <c r="AA32" t="s">
        <v>263</v>
      </c>
      <c r="AB32"/>
      <c r="AC32">
        <v>0</v>
      </c>
      <c r="AD32" s="28" t="str">
        <f t="shared" si="1"/>
        <v>LI</v>
      </c>
      <c r="AE32" s="38" t="str">
        <f t="shared" si="2"/>
        <v>26/08/2019</v>
      </c>
      <c r="AF32" s="28" t="str">
        <f t="shared" si="3"/>
        <v>oui</v>
      </c>
      <c r="AG32" s="28" t="str">
        <f t="shared" si="4"/>
        <v>client</v>
      </c>
      <c r="AH32" s="28">
        <f>IF(T32&lt;&gt;"Partiellement livré",J32,IFERROR(VLOOKUP(B32&amp;F32,[2]VL10E!A:I,9,0),J32))</f>
        <v>6000</v>
      </c>
      <c r="AI32" s="28" t="str">
        <f t="shared" ca="1" si="5"/>
        <v>oui</v>
      </c>
      <c r="AJ32" s="28" t="str">
        <f t="shared" si="6"/>
        <v>2019-08</v>
      </c>
      <c r="AK32" s="28" t="str">
        <f t="shared" si="7"/>
        <v>2019-35</v>
      </c>
      <c r="AL32" s="28" t="str">
        <f t="shared" ca="1" si="8"/>
        <v>retard</v>
      </c>
      <c r="AM32" s="28" t="str">
        <f>IF(LEFT(VLOOKUP(H32,'[1]Base Articles - Fam PIC'!$A:$U,12,FALSE),6)="conbid","Conbid",IF(LEFT(VLOOKUP(H32,'[1]Base Articles - Fam PIC'!$A:$U,12,FALSE),9)="DF Spirit","Airbus Autre","Autre"))</f>
        <v>Autre</v>
      </c>
      <c r="AN32" s="28">
        <f>VLOOKUP(H32,'[1]Base Articles - Fam PIC'!$A:$E,5,0)</f>
        <v>0</v>
      </c>
      <c r="AO32" s="28"/>
    </row>
    <row r="33" spans="1:41" ht="15" customHeight="1" x14ac:dyDescent="0.25">
      <c r="A33" s="36" t="str">
        <f t="shared" si="0"/>
        <v>700265</v>
      </c>
      <c r="B33">
        <v>11002307</v>
      </c>
      <c r="C33" t="s">
        <v>204</v>
      </c>
      <c r="D33" t="s">
        <v>311</v>
      </c>
      <c r="E33">
        <v>700265</v>
      </c>
      <c r="F33">
        <v>20</v>
      </c>
      <c r="G33">
        <v>1</v>
      </c>
      <c r="H33">
        <v>41</v>
      </c>
      <c r="I33" t="s">
        <v>312</v>
      </c>
      <c r="J33">
        <v>1</v>
      </c>
      <c r="K33" t="s">
        <v>240</v>
      </c>
      <c r="L33">
        <v>850</v>
      </c>
      <c r="M33">
        <v>850</v>
      </c>
      <c r="N33" t="s">
        <v>243</v>
      </c>
      <c r="O33" t="s">
        <v>313</v>
      </c>
      <c r="P33" s="37" t="s">
        <v>313</v>
      </c>
      <c r="Q33"/>
      <c r="R33"/>
      <c r="S33"/>
      <c r="T33" t="s">
        <v>245</v>
      </c>
      <c r="U33"/>
      <c r="V33"/>
      <c r="W33"/>
      <c r="X33"/>
      <c r="Y33"/>
      <c r="Z33" t="s">
        <v>314</v>
      </c>
      <c r="AA33" t="s">
        <v>246</v>
      </c>
      <c r="AB33"/>
      <c r="AC33">
        <v>0</v>
      </c>
      <c r="AD33" s="28" t="str">
        <f t="shared" si="1"/>
        <v>41</v>
      </c>
      <c r="AE33" s="38" t="str">
        <f t="shared" si="2"/>
        <v>28/11/2018</v>
      </c>
      <c r="AF33" s="28" t="str">
        <f t="shared" si="3"/>
        <v>oui</v>
      </c>
      <c r="AG33" s="28" t="str">
        <f t="shared" si="4"/>
        <v>client</v>
      </c>
      <c r="AH33" s="28">
        <f>IF(T33&lt;&gt;"Partiellement livré",J33,IFERROR(VLOOKUP(B33&amp;F33,[2]VL10E!A:I,9,0),J33))</f>
        <v>1</v>
      </c>
      <c r="AI33" s="28" t="str">
        <f t="shared" ca="1" si="5"/>
        <v>oui</v>
      </c>
      <c r="AJ33" s="28" t="str">
        <f t="shared" si="6"/>
        <v>2018-11</v>
      </c>
      <c r="AK33" s="28" t="str">
        <f t="shared" si="7"/>
        <v>2018-48</v>
      </c>
      <c r="AL33" s="28" t="str">
        <f t="shared" ca="1" si="8"/>
        <v>retard</v>
      </c>
      <c r="AM33" s="28" t="e">
        <f>IF(LEFT(VLOOKUP(H33,'[1]Base Articles - Fam PIC'!$A:$U,12,FALSE),6)="conbid","Conbid",IF(LEFT(VLOOKUP(H33,'[1]Base Articles - Fam PIC'!$A:$U,12,FALSE),9)="DF Spirit","Airbus Autre","Autre"))</f>
        <v>#N/A</v>
      </c>
      <c r="AN33" s="28" t="e">
        <f>VLOOKUP(H33,'[1]Base Articles - Fam PIC'!$A:$E,5,0)</f>
        <v>#N/A</v>
      </c>
      <c r="AO33" s="28"/>
    </row>
    <row r="34" spans="1:41" ht="15" customHeight="1" x14ac:dyDescent="0.25">
      <c r="A34" s="36" t="str">
        <f t="shared" si="0"/>
        <v>ASAPO/1</v>
      </c>
      <c r="B34">
        <v>11002453</v>
      </c>
      <c r="C34" t="s">
        <v>204</v>
      </c>
      <c r="D34" t="s">
        <v>315</v>
      </c>
      <c r="E34" t="s">
        <v>316</v>
      </c>
      <c r="F34">
        <v>100</v>
      </c>
      <c r="G34">
        <v>2</v>
      </c>
      <c r="H34" t="s">
        <v>317</v>
      </c>
      <c r="I34" t="s">
        <v>318</v>
      </c>
      <c r="J34">
        <v>30</v>
      </c>
      <c r="K34" t="s">
        <v>240</v>
      </c>
      <c r="L34">
        <v>470.25</v>
      </c>
      <c r="M34" t="s">
        <v>319</v>
      </c>
      <c r="N34" t="s">
        <v>243</v>
      </c>
      <c r="O34" t="s">
        <v>320</v>
      </c>
      <c r="P34" s="37" t="s">
        <v>320</v>
      </c>
      <c r="Q34"/>
      <c r="R34"/>
      <c r="S34"/>
      <c r="T34" t="s">
        <v>321</v>
      </c>
      <c r="U34" t="s">
        <v>213</v>
      </c>
      <c r="V34" t="s">
        <v>214</v>
      </c>
      <c r="W34">
        <v>10</v>
      </c>
      <c r="X34"/>
      <c r="Y34"/>
      <c r="Z34" t="s">
        <v>322</v>
      </c>
      <c r="AA34" t="s">
        <v>323</v>
      </c>
      <c r="AB34" t="s">
        <v>324</v>
      </c>
      <c r="AC34">
        <v>346.5</v>
      </c>
      <c r="AD34" s="28" t="str">
        <f t="shared" si="1"/>
        <v>PF</v>
      </c>
      <c r="AE34" s="38" t="str">
        <f t="shared" si="2"/>
        <v>24/05/2019</v>
      </c>
      <c r="AF34" s="28" t="str">
        <f t="shared" si="3"/>
        <v>oui</v>
      </c>
      <c r="AG34" s="28" t="str">
        <f t="shared" si="4"/>
        <v>client</v>
      </c>
      <c r="AH34" s="28">
        <f>IF(T34&lt;&gt;"Partiellement livré",J34,IFERROR(VLOOKUP(B34&amp;F34,[2]VL10E!A:I,9,0),J34))</f>
        <v>9</v>
      </c>
      <c r="AI34" s="28" t="str">
        <f t="shared" ca="1" si="5"/>
        <v>oui</v>
      </c>
      <c r="AJ34" s="28" t="str">
        <f t="shared" si="6"/>
        <v>2019-05</v>
      </c>
      <c r="AK34" s="28" t="str">
        <f t="shared" si="7"/>
        <v>2019-21</v>
      </c>
      <c r="AL34" s="28" t="str">
        <f t="shared" ca="1" si="8"/>
        <v>retard</v>
      </c>
      <c r="AM34" s="28" t="str">
        <f>IF(LEFT(VLOOKUP(H34,'[1]Base Articles - Fam PIC'!$A:$U,12,FALSE),6)="conbid","Conbid",IF(LEFT(VLOOKUP(H34,'[1]Base Articles - Fam PIC'!$A:$U,12,FALSE),9)="DF Spirit","Airbus Autre","Autre"))</f>
        <v>Autre</v>
      </c>
      <c r="AN34" s="28" t="str">
        <f>VLOOKUP(H34,'[1]Base Articles - Fam PIC'!$A:$E,5,0)</f>
        <v>UKADPF014</v>
      </c>
      <c r="AO34" s="28"/>
    </row>
    <row r="35" spans="1:41" ht="15" customHeight="1" x14ac:dyDescent="0.25">
      <c r="A35" s="36" t="str">
        <f t="shared" si="0"/>
        <v>ASAPO/1</v>
      </c>
      <c r="B35">
        <v>11002454</v>
      </c>
      <c r="C35" t="s">
        <v>204</v>
      </c>
      <c r="D35" t="s">
        <v>315</v>
      </c>
      <c r="E35" t="s">
        <v>325</v>
      </c>
      <c r="F35">
        <v>90</v>
      </c>
      <c r="G35">
        <v>2</v>
      </c>
      <c r="H35" t="s">
        <v>317</v>
      </c>
      <c r="I35" t="s">
        <v>318</v>
      </c>
      <c r="J35">
        <v>30</v>
      </c>
      <c r="K35" t="s">
        <v>240</v>
      </c>
      <c r="L35">
        <v>470.25</v>
      </c>
      <c r="M35" t="s">
        <v>319</v>
      </c>
      <c r="N35" t="s">
        <v>243</v>
      </c>
      <c r="O35" t="s">
        <v>326</v>
      </c>
      <c r="P35" s="37" t="s">
        <v>326</v>
      </c>
      <c r="Q35"/>
      <c r="R35"/>
      <c r="S35"/>
      <c r="T35" t="s">
        <v>321</v>
      </c>
      <c r="U35" t="s">
        <v>213</v>
      </c>
      <c r="V35" t="s">
        <v>214</v>
      </c>
      <c r="W35">
        <v>10</v>
      </c>
      <c r="X35"/>
      <c r="Y35"/>
      <c r="Z35" t="s">
        <v>322</v>
      </c>
      <c r="AA35" t="s">
        <v>246</v>
      </c>
      <c r="AB35" t="s">
        <v>327</v>
      </c>
      <c r="AC35">
        <v>346.5</v>
      </c>
      <c r="AD35" s="28" t="str">
        <f t="shared" si="1"/>
        <v>PF</v>
      </c>
      <c r="AE35" s="38" t="str">
        <f t="shared" si="2"/>
        <v>19/07/2019</v>
      </c>
      <c r="AF35" s="28" t="str">
        <f t="shared" si="3"/>
        <v>oui</v>
      </c>
      <c r="AG35" s="28" t="str">
        <f t="shared" si="4"/>
        <v>client</v>
      </c>
      <c r="AH35" s="28">
        <f>IF(T35&lt;&gt;"Partiellement livré",J35,IFERROR(VLOOKUP(B35&amp;F35,[2]VL10E!A:I,9,0),J35))</f>
        <v>1</v>
      </c>
      <c r="AI35" s="28" t="str">
        <f t="shared" ca="1" si="5"/>
        <v>oui</v>
      </c>
      <c r="AJ35" s="28" t="str">
        <f t="shared" si="6"/>
        <v>2019-07</v>
      </c>
      <c r="AK35" s="28" t="str">
        <f t="shared" si="7"/>
        <v>2019-29</v>
      </c>
      <c r="AL35" s="28" t="str">
        <f t="shared" ca="1" si="8"/>
        <v>retard</v>
      </c>
      <c r="AM35" s="28" t="str">
        <f>IF(LEFT(VLOOKUP(H35,'[1]Base Articles - Fam PIC'!$A:$U,12,FALSE),6)="conbid","Conbid",IF(LEFT(VLOOKUP(H35,'[1]Base Articles - Fam PIC'!$A:$U,12,FALSE),9)="DF Spirit","Airbus Autre","Autre"))</f>
        <v>Autre</v>
      </c>
      <c r="AN35" s="28" t="str">
        <f>VLOOKUP(H35,'[1]Base Articles - Fam PIC'!$A:$E,5,0)</f>
        <v>UKADPF014</v>
      </c>
      <c r="AO35" s="28"/>
    </row>
    <row r="36" spans="1:41" ht="15" customHeight="1" x14ac:dyDescent="0.25">
      <c r="A36" s="36" t="str">
        <f t="shared" si="0"/>
        <v>2059438</v>
      </c>
      <c r="B36">
        <v>11002547</v>
      </c>
      <c r="C36" t="s">
        <v>204</v>
      </c>
      <c r="D36" t="s">
        <v>127</v>
      </c>
      <c r="E36" t="s">
        <v>328</v>
      </c>
      <c r="F36">
        <v>10</v>
      </c>
      <c r="G36">
        <v>1</v>
      </c>
      <c r="H36" t="s">
        <v>130</v>
      </c>
      <c r="I36" t="s">
        <v>329</v>
      </c>
      <c r="J36">
        <v>2000</v>
      </c>
      <c r="K36" t="s">
        <v>209</v>
      </c>
      <c r="L36">
        <v>31</v>
      </c>
      <c r="M36" t="s">
        <v>330</v>
      </c>
      <c r="N36" t="s">
        <v>210</v>
      </c>
      <c r="O36" t="s">
        <v>331</v>
      </c>
      <c r="P36" s="37" t="s">
        <v>331</v>
      </c>
      <c r="Q36"/>
      <c r="R36"/>
      <c r="S36"/>
      <c r="T36" t="s">
        <v>212</v>
      </c>
      <c r="U36" t="s">
        <v>213</v>
      </c>
      <c r="V36" t="s">
        <v>214</v>
      </c>
      <c r="W36">
        <v>10</v>
      </c>
      <c r="X36"/>
      <c r="Y36"/>
      <c r="Z36" t="s">
        <v>332</v>
      </c>
      <c r="AA36" t="s">
        <v>298</v>
      </c>
      <c r="AB36"/>
      <c r="AC36">
        <v>0</v>
      </c>
      <c r="AD36" s="28" t="str">
        <f t="shared" si="1"/>
        <v>PF</v>
      </c>
      <c r="AE36" s="38" t="str">
        <f t="shared" si="2"/>
        <v>13/05/2020</v>
      </c>
      <c r="AF36" s="28" t="str">
        <f t="shared" si="3"/>
        <v>oui</v>
      </c>
      <c r="AG36" s="28" t="str">
        <f t="shared" si="4"/>
        <v>client</v>
      </c>
      <c r="AH36" s="28">
        <f>IF(T36&lt;&gt;"Partiellement livré",J36,IFERROR(VLOOKUP(B36&amp;F36,[2]VL10E!A:I,9,0),J36))</f>
        <v>2000</v>
      </c>
      <c r="AI36" s="28" t="str">
        <f t="shared" ca="1" si="5"/>
        <v>oui</v>
      </c>
      <c r="AJ36" s="28" t="str">
        <f t="shared" si="6"/>
        <v>2020-05</v>
      </c>
      <c r="AK36" s="28" t="str">
        <f t="shared" si="7"/>
        <v>2020-20</v>
      </c>
      <c r="AL36" s="28" t="str">
        <f t="shared" ca="1" si="8"/>
        <v>2020-20</v>
      </c>
      <c r="AM36" s="28" t="str">
        <f>IF(LEFT(VLOOKUP(H36,'[1]Base Articles - Fam PIC'!$A:$U,12,FALSE),6)="conbid","Conbid",IF(LEFT(VLOOKUP(H36,'[1]Base Articles - Fam PIC'!$A:$U,12,FALSE),9)="DF Spirit","Airbus Autre","Autre"))</f>
        <v>Conbid</v>
      </c>
      <c r="AN36" s="28" t="str">
        <f>VLOOKUP(H36,'[1]Base Articles - Fam PIC'!$A:$E,5,0)</f>
        <v>UkadPF004</v>
      </c>
      <c r="AO36" s="28"/>
    </row>
    <row r="37" spans="1:41" ht="15" customHeight="1" x14ac:dyDescent="0.25">
      <c r="A37" s="36" t="str">
        <f t="shared" si="0"/>
        <v>2059439</v>
      </c>
      <c r="B37">
        <v>11002549</v>
      </c>
      <c r="C37" t="s">
        <v>204</v>
      </c>
      <c r="D37" t="s">
        <v>127</v>
      </c>
      <c r="E37">
        <v>20594391</v>
      </c>
      <c r="F37">
        <v>10</v>
      </c>
      <c r="G37">
        <v>1</v>
      </c>
      <c r="H37" t="s">
        <v>130</v>
      </c>
      <c r="I37" t="s">
        <v>329</v>
      </c>
      <c r="J37">
        <v>3300</v>
      </c>
      <c r="K37" t="s">
        <v>209</v>
      </c>
      <c r="L37">
        <v>31</v>
      </c>
      <c r="M37" t="s">
        <v>333</v>
      </c>
      <c r="N37" t="s">
        <v>210</v>
      </c>
      <c r="O37" t="s">
        <v>334</v>
      </c>
      <c r="P37" s="37" t="s">
        <v>334</v>
      </c>
      <c r="Q37"/>
      <c r="R37"/>
      <c r="S37"/>
      <c r="T37" t="s">
        <v>212</v>
      </c>
      <c r="U37" t="s">
        <v>213</v>
      </c>
      <c r="V37" t="s">
        <v>214</v>
      </c>
      <c r="W37">
        <v>10</v>
      </c>
      <c r="X37"/>
      <c r="Y37"/>
      <c r="Z37" t="s">
        <v>335</v>
      </c>
      <c r="AA37" t="s">
        <v>298</v>
      </c>
      <c r="AB37"/>
      <c r="AC37">
        <v>0</v>
      </c>
      <c r="AD37" s="28" t="str">
        <f t="shared" si="1"/>
        <v>PF</v>
      </c>
      <c r="AE37" s="38" t="str">
        <f t="shared" si="2"/>
        <v>05/06/2020</v>
      </c>
      <c r="AF37" s="28" t="str">
        <f t="shared" si="3"/>
        <v>oui</v>
      </c>
      <c r="AG37" s="28" t="str">
        <f t="shared" si="4"/>
        <v>client</v>
      </c>
      <c r="AH37" s="28">
        <f>IF(T37&lt;&gt;"Partiellement livré",J37,IFERROR(VLOOKUP(B37&amp;F37,[2]VL10E!A:I,9,0),J37))</f>
        <v>3300</v>
      </c>
      <c r="AI37" s="28" t="str">
        <f t="shared" ca="1" si="5"/>
        <v>oui</v>
      </c>
      <c r="AJ37" s="28" t="str">
        <f t="shared" si="6"/>
        <v>2020-06</v>
      </c>
      <c r="AK37" s="28" t="str">
        <f t="shared" si="7"/>
        <v>2020-23</v>
      </c>
      <c r="AL37" s="28" t="str">
        <f t="shared" ca="1" si="8"/>
        <v>2020-23</v>
      </c>
      <c r="AM37" s="28" t="str">
        <f>IF(LEFT(VLOOKUP(H37,'[1]Base Articles - Fam PIC'!$A:$U,12,FALSE),6)="conbid","Conbid",IF(LEFT(VLOOKUP(H37,'[1]Base Articles - Fam PIC'!$A:$U,12,FALSE),9)="DF Spirit","Airbus Autre","Autre"))</f>
        <v>Conbid</v>
      </c>
      <c r="AN37" s="28" t="str">
        <f>VLOOKUP(H37,'[1]Base Articles - Fam PIC'!$A:$E,5,0)</f>
        <v>UkadPF004</v>
      </c>
      <c r="AO37" s="28"/>
    </row>
    <row r="38" spans="1:41" ht="15" customHeight="1" x14ac:dyDescent="0.25">
      <c r="A38" s="36" t="str">
        <f t="shared" si="0"/>
        <v>2059439</v>
      </c>
      <c r="B38">
        <v>11002550</v>
      </c>
      <c r="C38" t="s">
        <v>204</v>
      </c>
      <c r="D38" t="s">
        <v>127</v>
      </c>
      <c r="E38">
        <v>20594392</v>
      </c>
      <c r="F38">
        <v>10</v>
      </c>
      <c r="G38">
        <v>1</v>
      </c>
      <c r="H38" t="s">
        <v>130</v>
      </c>
      <c r="I38" t="s">
        <v>329</v>
      </c>
      <c r="J38">
        <v>3600</v>
      </c>
      <c r="K38" t="s">
        <v>209</v>
      </c>
      <c r="L38">
        <v>31</v>
      </c>
      <c r="M38" t="s">
        <v>336</v>
      </c>
      <c r="N38" t="s">
        <v>210</v>
      </c>
      <c r="O38" t="s">
        <v>337</v>
      </c>
      <c r="P38" s="37" t="s">
        <v>337</v>
      </c>
      <c r="Q38"/>
      <c r="R38"/>
      <c r="S38"/>
      <c r="T38" t="s">
        <v>212</v>
      </c>
      <c r="U38" t="s">
        <v>213</v>
      </c>
      <c r="V38" t="s">
        <v>214</v>
      </c>
      <c r="W38">
        <v>10</v>
      </c>
      <c r="X38"/>
      <c r="Y38"/>
      <c r="Z38" t="s">
        <v>335</v>
      </c>
      <c r="AA38" t="s">
        <v>298</v>
      </c>
      <c r="AB38"/>
      <c r="AC38">
        <v>0</v>
      </c>
      <c r="AD38" s="28" t="str">
        <f t="shared" si="1"/>
        <v>PF</v>
      </c>
      <c r="AE38" s="38" t="str">
        <f t="shared" si="2"/>
        <v>04/08/2020</v>
      </c>
      <c r="AF38" s="28" t="str">
        <f t="shared" si="3"/>
        <v>oui</v>
      </c>
      <c r="AG38" s="28" t="str">
        <f t="shared" si="4"/>
        <v>client</v>
      </c>
      <c r="AH38" s="28">
        <f>IF(T38&lt;&gt;"Partiellement livré",J38,IFERROR(VLOOKUP(B38&amp;F38,[2]VL10E!A:I,9,0),J38))</f>
        <v>3600</v>
      </c>
      <c r="AI38" s="28" t="str">
        <f t="shared" ca="1" si="5"/>
        <v>non</v>
      </c>
      <c r="AJ38" s="28" t="str">
        <f t="shared" si="6"/>
        <v>2020-08</v>
      </c>
      <c r="AK38" s="28" t="str">
        <f t="shared" si="7"/>
        <v>2020-32</v>
      </c>
      <c r="AL38" s="28" t="str">
        <f t="shared" ca="1" si="8"/>
        <v>2020-32</v>
      </c>
      <c r="AM38" s="28" t="str">
        <f>IF(LEFT(VLOOKUP(H38,'[1]Base Articles - Fam PIC'!$A:$U,12,FALSE),6)="conbid","Conbid",IF(LEFT(VLOOKUP(H38,'[1]Base Articles - Fam PIC'!$A:$U,12,FALSE),9)="DF Spirit","Airbus Autre","Autre"))</f>
        <v>Conbid</v>
      </c>
      <c r="AN38" s="28" t="str">
        <f>VLOOKUP(H38,'[1]Base Articles - Fam PIC'!$A:$E,5,0)</f>
        <v>UkadPF004</v>
      </c>
      <c r="AO38" s="28"/>
    </row>
    <row r="39" spans="1:41" ht="15" customHeight="1" x14ac:dyDescent="0.25">
      <c r="A39" s="36" t="str">
        <f t="shared" si="0"/>
        <v>2059439</v>
      </c>
      <c r="B39">
        <v>11002551</v>
      </c>
      <c r="C39" t="s">
        <v>204</v>
      </c>
      <c r="D39" t="s">
        <v>127</v>
      </c>
      <c r="E39">
        <v>20594393</v>
      </c>
      <c r="F39">
        <v>10</v>
      </c>
      <c r="G39">
        <v>1</v>
      </c>
      <c r="H39" t="s">
        <v>130</v>
      </c>
      <c r="I39" t="s">
        <v>329</v>
      </c>
      <c r="J39">
        <v>1800</v>
      </c>
      <c r="K39" t="s">
        <v>209</v>
      </c>
      <c r="L39">
        <v>31</v>
      </c>
      <c r="M39" t="s">
        <v>338</v>
      </c>
      <c r="N39" t="s">
        <v>210</v>
      </c>
      <c r="O39" t="s">
        <v>339</v>
      </c>
      <c r="P39" s="37" t="s">
        <v>339</v>
      </c>
      <c r="Q39"/>
      <c r="R39"/>
      <c r="S39"/>
      <c r="T39" t="s">
        <v>212</v>
      </c>
      <c r="U39" t="s">
        <v>213</v>
      </c>
      <c r="V39" t="s">
        <v>214</v>
      </c>
      <c r="W39">
        <v>10</v>
      </c>
      <c r="X39"/>
      <c r="Y39"/>
      <c r="Z39" t="s">
        <v>335</v>
      </c>
      <c r="AA39" t="s">
        <v>298</v>
      </c>
      <c r="AB39"/>
      <c r="AC39">
        <v>0</v>
      </c>
      <c r="AD39" s="28" t="str">
        <f t="shared" si="1"/>
        <v>PF</v>
      </c>
      <c r="AE39" s="38" t="str">
        <f t="shared" si="2"/>
        <v>04/09/2020</v>
      </c>
      <c r="AF39" s="28" t="str">
        <f t="shared" si="3"/>
        <v>oui</v>
      </c>
      <c r="AG39" s="28" t="str">
        <f t="shared" si="4"/>
        <v>client</v>
      </c>
      <c r="AH39" s="28">
        <f>IF(T39&lt;&gt;"Partiellement livré",J39,IFERROR(VLOOKUP(B39&amp;F39,[2]VL10E!A:I,9,0),J39))</f>
        <v>1800</v>
      </c>
      <c r="AI39" s="28" t="str">
        <f t="shared" ca="1" si="5"/>
        <v>non</v>
      </c>
      <c r="AJ39" s="28" t="str">
        <f t="shared" si="6"/>
        <v>2020-09</v>
      </c>
      <c r="AK39" s="28" t="str">
        <f t="shared" si="7"/>
        <v>2020-36</v>
      </c>
      <c r="AL39" s="28" t="str">
        <f t="shared" ca="1" si="8"/>
        <v>2020-36</v>
      </c>
      <c r="AM39" s="28" t="str">
        <f>IF(LEFT(VLOOKUP(H39,'[1]Base Articles - Fam PIC'!$A:$U,12,FALSE),6)="conbid","Conbid",IF(LEFT(VLOOKUP(H39,'[1]Base Articles - Fam PIC'!$A:$U,12,FALSE),9)="DF Spirit","Airbus Autre","Autre"))</f>
        <v>Conbid</v>
      </c>
      <c r="AN39" s="28" t="str">
        <f>VLOOKUP(H39,'[1]Base Articles - Fam PIC'!$A:$E,5,0)</f>
        <v>UkadPF004</v>
      </c>
      <c r="AO39" s="28"/>
    </row>
    <row r="40" spans="1:41" ht="15" customHeight="1" x14ac:dyDescent="0.25">
      <c r="A40" s="36" t="str">
        <f t="shared" si="0"/>
        <v>2059439</v>
      </c>
      <c r="B40">
        <v>11002555</v>
      </c>
      <c r="C40" t="s">
        <v>204</v>
      </c>
      <c r="D40" t="s">
        <v>127</v>
      </c>
      <c r="E40">
        <v>20594397</v>
      </c>
      <c r="F40">
        <v>10</v>
      </c>
      <c r="G40">
        <v>1</v>
      </c>
      <c r="H40" t="s">
        <v>128</v>
      </c>
      <c r="I40" t="s">
        <v>340</v>
      </c>
      <c r="J40">
        <v>5600</v>
      </c>
      <c r="K40" t="s">
        <v>209</v>
      </c>
      <c r="L40">
        <v>34.6</v>
      </c>
      <c r="M40" t="s">
        <v>341</v>
      </c>
      <c r="N40" t="s">
        <v>210</v>
      </c>
      <c r="O40" t="s">
        <v>342</v>
      </c>
      <c r="P40" s="37" t="s">
        <v>342</v>
      </c>
      <c r="Q40"/>
      <c r="R40"/>
      <c r="S40"/>
      <c r="T40" t="s">
        <v>212</v>
      </c>
      <c r="U40" t="s">
        <v>213</v>
      </c>
      <c r="V40" t="s">
        <v>214</v>
      </c>
      <c r="W40">
        <v>10</v>
      </c>
      <c r="X40"/>
      <c r="Y40"/>
      <c r="Z40" t="s">
        <v>335</v>
      </c>
      <c r="AA40" t="s">
        <v>298</v>
      </c>
      <c r="AB40"/>
      <c r="AC40">
        <v>0</v>
      </c>
      <c r="AD40" s="28" t="str">
        <f t="shared" si="1"/>
        <v>PF</v>
      </c>
      <c r="AE40" s="38" t="str">
        <f t="shared" si="2"/>
        <v>04/05/2020</v>
      </c>
      <c r="AF40" s="28" t="str">
        <f t="shared" si="3"/>
        <v>oui</v>
      </c>
      <c r="AG40" s="28" t="str">
        <f t="shared" si="4"/>
        <v>client</v>
      </c>
      <c r="AH40" s="28">
        <f>IF(T40&lt;&gt;"Partiellement livré",J40,IFERROR(VLOOKUP(B40&amp;F40,[2]VL10E!A:I,9,0),J40))</f>
        <v>5600</v>
      </c>
      <c r="AI40" s="28" t="str">
        <f t="shared" ca="1" si="5"/>
        <v>oui</v>
      </c>
      <c r="AJ40" s="28" t="str">
        <f t="shared" si="6"/>
        <v>2020-05</v>
      </c>
      <c r="AK40" s="28" t="str">
        <f t="shared" si="7"/>
        <v>2020-19</v>
      </c>
      <c r="AL40" s="28" t="str">
        <f t="shared" ca="1" si="8"/>
        <v>2020-19</v>
      </c>
      <c r="AM40" s="28" t="str">
        <f>IF(LEFT(VLOOKUP(H40,'[1]Base Articles - Fam PIC'!$A:$U,12,FALSE),6)="conbid","Conbid",IF(LEFT(VLOOKUP(H40,'[1]Base Articles - Fam PIC'!$A:$U,12,FALSE),9)="DF Spirit","Airbus Autre","Autre"))</f>
        <v>Conbid</v>
      </c>
      <c r="AN40" s="28" t="str">
        <f>VLOOKUP(H40,'[1]Base Articles - Fam PIC'!$A:$E,5,0)</f>
        <v>UkadPF001</v>
      </c>
      <c r="AO40" s="28"/>
    </row>
    <row r="41" spans="1:41" ht="15" customHeight="1" x14ac:dyDescent="0.25">
      <c r="A41" s="36" t="str">
        <f t="shared" si="0"/>
        <v>2059439</v>
      </c>
      <c r="B41">
        <v>11002556</v>
      </c>
      <c r="C41" t="s">
        <v>204</v>
      </c>
      <c r="D41" t="s">
        <v>127</v>
      </c>
      <c r="E41">
        <v>20594398</v>
      </c>
      <c r="F41">
        <v>10</v>
      </c>
      <c r="G41">
        <v>1</v>
      </c>
      <c r="H41" t="s">
        <v>128</v>
      </c>
      <c r="I41" t="s">
        <v>340</v>
      </c>
      <c r="J41">
        <v>11000</v>
      </c>
      <c r="K41" t="s">
        <v>209</v>
      </c>
      <c r="L41">
        <v>34.6</v>
      </c>
      <c r="M41" t="s">
        <v>343</v>
      </c>
      <c r="N41" t="s">
        <v>210</v>
      </c>
      <c r="O41" t="s">
        <v>334</v>
      </c>
      <c r="P41" s="37" t="s">
        <v>334</v>
      </c>
      <c r="Q41"/>
      <c r="R41"/>
      <c r="S41"/>
      <c r="T41" t="s">
        <v>212</v>
      </c>
      <c r="U41" t="s">
        <v>213</v>
      </c>
      <c r="V41" t="s">
        <v>214</v>
      </c>
      <c r="W41">
        <v>10</v>
      </c>
      <c r="X41"/>
      <c r="Y41"/>
      <c r="Z41" t="s">
        <v>335</v>
      </c>
      <c r="AA41" t="s">
        <v>298</v>
      </c>
      <c r="AB41"/>
      <c r="AC41">
        <v>0</v>
      </c>
      <c r="AD41" s="28" t="str">
        <f t="shared" si="1"/>
        <v>PF</v>
      </c>
      <c r="AE41" s="38" t="str">
        <f t="shared" si="2"/>
        <v>05/06/2020</v>
      </c>
      <c r="AF41" s="28" t="str">
        <f t="shared" si="3"/>
        <v>oui</v>
      </c>
      <c r="AG41" s="28" t="str">
        <f t="shared" si="4"/>
        <v>client</v>
      </c>
      <c r="AH41" s="28">
        <f>IF(T41&lt;&gt;"Partiellement livré",J41,IFERROR(VLOOKUP(B41&amp;F41,[2]VL10E!A:I,9,0),J41))</f>
        <v>11000</v>
      </c>
      <c r="AI41" s="28" t="str">
        <f t="shared" ca="1" si="5"/>
        <v>oui</v>
      </c>
      <c r="AJ41" s="28" t="str">
        <f t="shared" si="6"/>
        <v>2020-06</v>
      </c>
      <c r="AK41" s="28" t="str">
        <f t="shared" si="7"/>
        <v>2020-23</v>
      </c>
      <c r="AL41" s="28" t="str">
        <f t="shared" ca="1" si="8"/>
        <v>2020-23</v>
      </c>
      <c r="AM41" s="28" t="str">
        <f>IF(LEFT(VLOOKUP(H41,'[1]Base Articles - Fam PIC'!$A:$U,12,FALSE),6)="conbid","Conbid",IF(LEFT(VLOOKUP(H41,'[1]Base Articles - Fam PIC'!$A:$U,12,FALSE),9)="DF Spirit","Airbus Autre","Autre"))</f>
        <v>Conbid</v>
      </c>
      <c r="AN41" s="28" t="str">
        <f>VLOOKUP(H41,'[1]Base Articles - Fam PIC'!$A:$E,5,0)</f>
        <v>UkadPF001</v>
      </c>
      <c r="AO41" s="28"/>
    </row>
    <row r="42" spans="1:41" ht="15" customHeight="1" x14ac:dyDescent="0.25">
      <c r="A42" s="36" t="str">
        <f t="shared" si="0"/>
        <v>2059439</v>
      </c>
      <c r="B42">
        <v>11002557</v>
      </c>
      <c r="C42" t="s">
        <v>204</v>
      </c>
      <c r="D42" t="s">
        <v>127</v>
      </c>
      <c r="E42">
        <v>20594399</v>
      </c>
      <c r="F42">
        <v>10</v>
      </c>
      <c r="G42">
        <v>1</v>
      </c>
      <c r="H42" t="s">
        <v>128</v>
      </c>
      <c r="I42" t="s">
        <v>340</v>
      </c>
      <c r="J42">
        <v>5500</v>
      </c>
      <c r="K42" t="s">
        <v>209</v>
      </c>
      <c r="L42">
        <v>34.6</v>
      </c>
      <c r="M42" t="s">
        <v>344</v>
      </c>
      <c r="N42" t="s">
        <v>210</v>
      </c>
      <c r="O42" t="s">
        <v>337</v>
      </c>
      <c r="P42" s="37" t="s">
        <v>337</v>
      </c>
      <c r="Q42"/>
      <c r="R42"/>
      <c r="S42"/>
      <c r="T42" t="s">
        <v>212</v>
      </c>
      <c r="U42" t="s">
        <v>213</v>
      </c>
      <c r="V42" t="s">
        <v>214</v>
      </c>
      <c r="W42">
        <v>10</v>
      </c>
      <c r="X42"/>
      <c r="Y42"/>
      <c r="Z42" t="s">
        <v>335</v>
      </c>
      <c r="AA42" t="s">
        <v>298</v>
      </c>
      <c r="AB42"/>
      <c r="AC42">
        <v>0</v>
      </c>
      <c r="AD42" s="28" t="str">
        <f t="shared" si="1"/>
        <v>PF</v>
      </c>
      <c r="AE42" s="38" t="str">
        <f t="shared" si="2"/>
        <v>04/08/2020</v>
      </c>
      <c r="AF42" s="28" t="str">
        <f t="shared" si="3"/>
        <v>oui</v>
      </c>
      <c r="AG42" s="28" t="str">
        <f t="shared" si="4"/>
        <v>client</v>
      </c>
      <c r="AH42" s="28">
        <f>IF(T42&lt;&gt;"Partiellement livré",J42,IFERROR(VLOOKUP(B42&amp;F42,[2]VL10E!A:I,9,0),J42))</f>
        <v>5500</v>
      </c>
      <c r="AI42" s="28" t="str">
        <f t="shared" ca="1" si="5"/>
        <v>non</v>
      </c>
      <c r="AJ42" s="28" t="str">
        <f t="shared" si="6"/>
        <v>2020-08</v>
      </c>
      <c r="AK42" s="28" t="str">
        <f t="shared" si="7"/>
        <v>2020-32</v>
      </c>
      <c r="AL42" s="28" t="str">
        <f t="shared" ca="1" si="8"/>
        <v>2020-32</v>
      </c>
      <c r="AM42" s="28" t="str">
        <f>IF(LEFT(VLOOKUP(H42,'[1]Base Articles - Fam PIC'!$A:$U,12,FALSE),6)="conbid","Conbid",IF(LEFT(VLOOKUP(H42,'[1]Base Articles - Fam PIC'!$A:$U,12,FALSE),9)="DF Spirit","Airbus Autre","Autre"))</f>
        <v>Conbid</v>
      </c>
      <c r="AN42" s="28" t="str">
        <f>VLOOKUP(H42,'[1]Base Articles - Fam PIC'!$A:$E,5,0)</f>
        <v>UkadPF001</v>
      </c>
      <c r="AO42" s="28"/>
    </row>
    <row r="43" spans="1:41" ht="15" customHeight="1" x14ac:dyDescent="0.25">
      <c r="A43" s="36" t="str">
        <f t="shared" si="0"/>
        <v>2059440</v>
      </c>
      <c r="B43">
        <v>11002558</v>
      </c>
      <c r="C43" t="s">
        <v>204</v>
      </c>
      <c r="D43" t="s">
        <v>127</v>
      </c>
      <c r="E43">
        <v>20594400</v>
      </c>
      <c r="F43">
        <v>10</v>
      </c>
      <c r="G43">
        <v>1</v>
      </c>
      <c r="H43" t="s">
        <v>128</v>
      </c>
      <c r="I43" t="s">
        <v>340</v>
      </c>
      <c r="J43">
        <v>5500</v>
      </c>
      <c r="K43" t="s">
        <v>209</v>
      </c>
      <c r="L43">
        <v>34.6</v>
      </c>
      <c r="M43" t="s">
        <v>344</v>
      </c>
      <c r="N43" t="s">
        <v>210</v>
      </c>
      <c r="O43" t="s">
        <v>339</v>
      </c>
      <c r="P43" s="37" t="s">
        <v>339</v>
      </c>
      <c r="Q43"/>
      <c r="R43"/>
      <c r="S43"/>
      <c r="T43" t="s">
        <v>212</v>
      </c>
      <c r="U43" t="s">
        <v>213</v>
      </c>
      <c r="V43" t="s">
        <v>214</v>
      </c>
      <c r="W43">
        <v>10</v>
      </c>
      <c r="X43"/>
      <c r="Y43"/>
      <c r="Z43" t="s">
        <v>335</v>
      </c>
      <c r="AA43" t="s">
        <v>298</v>
      </c>
      <c r="AB43"/>
      <c r="AC43">
        <v>0</v>
      </c>
      <c r="AD43" s="28" t="str">
        <f t="shared" si="1"/>
        <v>PF</v>
      </c>
      <c r="AE43" s="38" t="str">
        <f t="shared" si="2"/>
        <v>04/09/2020</v>
      </c>
      <c r="AF43" s="28" t="str">
        <f t="shared" si="3"/>
        <v>oui</v>
      </c>
      <c r="AG43" s="28" t="str">
        <f t="shared" si="4"/>
        <v>client</v>
      </c>
      <c r="AH43" s="28">
        <f>IF(T43&lt;&gt;"Partiellement livré",J43,IFERROR(VLOOKUP(B43&amp;F43,[2]VL10E!A:I,9,0),J43))</f>
        <v>5500</v>
      </c>
      <c r="AI43" s="28" t="str">
        <f t="shared" ca="1" si="5"/>
        <v>non</v>
      </c>
      <c r="AJ43" s="28" t="str">
        <f t="shared" si="6"/>
        <v>2020-09</v>
      </c>
      <c r="AK43" s="28" t="str">
        <f t="shared" si="7"/>
        <v>2020-36</v>
      </c>
      <c r="AL43" s="28" t="str">
        <f t="shared" ca="1" si="8"/>
        <v>2020-36</v>
      </c>
      <c r="AM43" s="28" t="str">
        <f>IF(LEFT(VLOOKUP(H43,'[1]Base Articles - Fam PIC'!$A:$U,12,FALSE),6)="conbid","Conbid",IF(LEFT(VLOOKUP(H43,'[1]Base Articles - Fam PIC'!$A:$U,12,FALSE),9)="DF Spirit","Airbus Autre","Autre"))</f>
        <v>Conbid</v>
      </c>
      <c r="AN43" s="28" t="str">
        <f>VLOOKUP(H43,'[1]Base Articles - Fam PIC'!$A:$E,5,0)</f>
        <v>UkadPF001</v>
      </c>
      <c r="AO43" s="28"/>
    </row>
    <row r="44" spans="1:41" ht="15" customHeight="1" x14ac:dyDescent="0.25">
      <c r="A44" s="36" t="str">
        <f t="shared" si="0"/>
        <v>2059440</v>
      </c>
      <c r="B44">
        <v>11002561</v>
      </c>
      <c r="C44" t="s">
        <v>204</v>
      </c>
      <c r="D44" t="s">
        <v>127</v>
      </c>
      <c r="E44">
        <v>20594403</v>
      </c>
      <c r="F44">
        <v>10</v>
      </c>
      <c r="G44">
        <v>2</v>
      </c>
      <c r="H44" t="s">
        <v>138</v>
      </c>
      <c r="I44" t="s">
        <v>345</v>
      </c>
      <c r="J44">
        <v>4400</v>
      </c>
      <c r="K44" t="s">
        <v>209</v>
      </c>
      <c r="L44">
        <v>32</v>
      </c>
      <c r="M44" t="s">
        <v>346</v>
      </c>
      <c r="N44" t="s">
        <v>210</v>
      </c>
      <c r="O44" t="s">
        <v>347</v>
      </c>
      <c r="P44" s="37" t="s">
        <v>347</v>
      </c>
      <c r="Q44"/>
      <c r="R44"/>
      <c r="S44"/>
      <c r="T44" t="s">
        <v>321</v>
      </c>
      <c r="U44" t="s">
        <v>213</v>
      </c>
      <c r="V44" t="s">
        <v>214</v>
      </c>
      <c r="W44">
        <v>10</v>
      </c>
      <c r="X44"/>
      <c r="Y44"/>
      <c r="Z44" t="s">
        <v>348</v>
      </c>
      <c r="AA44" t="s">
        <v>298</v>
      </c>
      <c r="AB44" t="s">
        <v>349</v>
      </c>
      <c r="AC44" t="s">
        <v>350</v>
      </c>
      <c r="AD44" s="28" t="str">
        <f t="shared" si="1"/>
        <v>PF</v>
      </c>
      <c r="AE44" s="38" t="str">
        <f t="shared" si="2"/>
        <v>23/03/2020</v>
      </c>
      <c r="AF44" s="28" t="str">
        <f t="shared" si="3"/>
        <v>oui</v>
      </c>
      <c r="AG44" s="28" t="str">
        <f t="shared" si="4"/>
        <v>client</v>
      </c>
      <c r="AH44" s="28">
        <f>IF(T44&lt;&gt;"Partiellement livré",J44,IFERROR(VLOOKUP(B44&amp;F44,[2]VL10E!A:I,9,0),J44))</f>
        <v>4400</v>
      </c>
      <c r="AI44" s="28" t="str">
        <f t="shared" ca="1" si="5"/>
        <v>oui</v>
      </c>
      <c r="AJ44" s="28" t="str">
        <f t="shared" si="6"/>
        <v>2020-03</v>
      </c>
      <c r="AK44" s="28" t="str">
        <f t="shared" si="7"/>
        <v>2020-13</v>
      </c>
      <c r="AL44" s="28" t="str">
        <f t="shared" ca="1" si="8"/>
        <v>retard</v>
      </c>
      <c r="AM44" s="28" t="str">
        <f>IF(LEFT(VLOOKUP(H44,'[1]Base Articles - Fam PIC'!$A:$U,12,FALSE),6)="conbid","Conbid",IF(LEFT(VLOOKUP(H44,'[1]Base Articles - Fam PIC'!$A:$U,12,FALSE),9)="DF Spirit","Airbus Autre","Autre"))</f>
        <v>Conbid</v>
      </c>
      <c r="AN44" s="28" t="str">
        <f>VLOOKUP(H44,'[1]Base Articles - Fam PIC'!$A:$E,5,0)</f>
        <v>UkadPF001</v>
      </c>
      <c r="AO44" s="28"/>
    </row>
    <row r="45" spans="1:41" ht="15" customHeight="1" x14ac:dyDescent="0.25">
      <c r="A45" s="36" t="str">
        <f t="shared" si="0"/>
        <v>2059440</v>
      </c>
      <c r="B45">
        <v>11002562</v>
      </c>
      <c r="C45" t="s">
        <v>204</v>
      </c>
      <c r="D45" t="s">
        <v>127</v>
      </c>
      <c r="E45">
        <v>20594404</v>
      </c>
      <c r="F45">
        <v>10</v>
      </c>
      <c r="G45">
        <v>1</v>
      </c>
      <c r="H45" t="s">
        <v>138</v>
      </c>
      <c r="I45" t="s">
        <v>345</v>
      </c>
      <c r="J45">
        <v>7800</v>
      </c>
      <c r="K45" t="s">
        <v>209</v>
      </c>
      <c r="L45">
        <v>32</v>
      </c>
      <c r="M45" t="s">
        <v>351</v>
      </c>
      <c r="N45" t="s">
        <v>210</v>
      </c>
      <c r="O45" t="s">
        <v>342</v>
      </c>
      <c r="P45" s="37" t="s">
        <v>342</v>
      </c>
      <c r="Q45"/>
      <c r="R45"/>
      <c r="S45"/>
      <c r="T45" t="s">
        <v>212</v>
      </c>
      <c r="U45" t="s">
        <v>213</v>
      </c>
      <c r="V45" t="s">
        <v>214</v>
      </c>
      <c r="W45">
        <v>10</v>
      </c>
      <c r="X45"/>
      <c r="Y45"/>
      <c r="Z45" t="s">
        <v>348</v>
      </c>
      <c r="AA45" t="s">
        <v>298</v>
      </c>
      <c r="AB45"/>
      <c r="AC45">
        <v>0</v>
      </c>
      <c r="AD45" s="28" t="str">
        <f t="shared" si="1"/>
        <v>PF</v>
      </c>
      <c r="AE45" s="38" t="str">
        <f t="shared" si="2"/>
        <v>04/05/2020</v>
      </c>
      <c r="AF45" s="28" t="str">
        <f t="shared" si="3"/>
        <v>oui</v>
      </c>
      <c r="AG45" s="28" t="str">
        <f t="shared" si="4"/>
        <v>client</v>
      </c>
      <c r="AH45" s="28">
        <f>IF(T45&lt;&gt;"Partiellement livré",J45,IFERROR(VLOOKUP(B45&amp;F45,[2]VL10E!A:I,9,0),J45))</f>
        <v>7800</v>
      </c>
      <c r="AI45" s="28" t="str">
        <f t="shared" ca="1" si="5"/>
        <v>oui</v>
      </c>
      <c r="AJ45" s="28" t="str">
        <f t="shared" si="6"/>
        <v>2020-05</v>
      </c>
      <c r="AK45" s="28" t="str">
        <f t="shared" si="7"/>
        <v>2020-19</v>
      </c>
      <c r="AL45" s="28" t="str">
        <f t="shared" ca="1" si="8"/>
        <v>2020-19</v>
      </c>
      <c r="AM45" s="28" t="str">
        <f>IF(LEFT(VLOOKUP(H45,'[1]Base Articles - Fam PIC'!$A:$U,12,FALSE),6)="conbid","Conbid",IF(LEFT(VLOOKUP(H45,'[1]Base Articles - Fam PIC'!$A:$U,12,FALSE),9)="DF Spirit","Airbus Autre","Autre"))</f>
        <v>Conbid</v>
      </c>
      <c r="AN45" s="28" t="str">
        <f>VLOOKUP(H45,'[1]Base Articles - Fam PIC'!$A:$E,5,0)</f>
        <v>UkadPF001</v>
      </c>
      <c r="AO45" s="28"/>
    </row>
    <row r="46" spans="1:41" ht="15" customHeight="1" x14ac:dyDescent="0.25">
      <c r="A46" s="36" t="str">
        <f t="shared" si="0"/>
        <v>2059440</v>
      </c>
      <c r="B46">
        <v>11002563</v>
      </c>
      <c r="C46" t="s">
        <v>204</v>
      </c>
      <c r="D46" t="s">
        <v>127</v>
      </c>
      <c r="E46">
        <v>20594405</v>
      </c>
      <c r="F46">
        <v>10</v>
      </c>
      <c r="G46">
        <v>1</v>
      </c>
      <c r="H46" t="s">
        <v>138</v>
      </c>
      <c r="I46" t="s">
        <v>345</v>
      </c>
      <c r="J46">
        <v>4500</v>
      </c>
      <c r="K46" t="s">
        <v>209</v>
      </c>
      <c r="L46">
        <v>32</v>
      </c>
      <c r="M46" t="s">
        <v>352</v>
      </c>
      <c r="N46" t="s">
        <v>210</v>
      </c>
      <c r="O46" t="s">
        <v>337</v>
      </c>
      <c r="P46" s="37" t="s">
        <v>337</v>
      </c>
      <c r="Q46"/>
      <c r="R46"/>
      <c r="S46"/>
      <c r="T46" t="s">
        <v>212</v>
      </c>
      <c r="U46" t="s">
        <v>213</v>
      </c>
      <c r="V46" t="s">
        <v>214</v>
      </c>
      <c r="W46">
        <v>10</v>
      </c>
      <c r="X46"/>
      <c r="Y46"/>
      <c r="Z46" t="s">
        <v>348</v>
      </c>
      <c r="AA46" t="s">
        <v>298</v>
      </c>
      <c r="AB46"/>
      <c r="AC46">
        <v>0</v>
      </c>
      <c r="AD46" s="28" t="str">
        <f t="shared" si="1"/>
        <v>PF</v>
      </c>
      <c r="AE46" s="38" t="str">
        <f t="shared" si="2"/>
        <v>04/08/2020</v>
      </c>
      <c r="AF46" s="28" t="str">
        <f t="shared" si="3"/>
        <v>oui</v>
      </c>
      <c r="AG46" s="28" t="str">
        <f t="shared" si="4"/>
        <v>client</v>
      </c>
      <c r="AH46" s="28">
        <f>IF(T46&lt;&gt;"Partiellement livré",J46,IFERROR(VLOOKUP(B46&amp;F46,[2]VL10E!A:I,9,0),J46))</f>
        <v>4500</v>
      </c>
      <c r="AI46" s="28" t="str">
        <f t="shared" ca="1" si="5"/>
        <v>non</v>
      </c>
      <c r="AJ46" s="28" t="str">
        <f t="shared" si="6"/>
        <v>2020-08</v>
      </c>
      <c r="AK46" s="28" t="str">
        <f t="shared" si="7"/>
        <v>2020-32</v>
      </c>
      <c r="AL46" s="28" t="str">
        <f t="shared" ca="1" si="8"/>
        <v>2020-32</v>
      </c>
      <c r="AM46" s="28" t="str">
        <f>IF(LEFT(VLOOKUP(H46,'[1]Base Articles - Fam PIC'!$A:$U,12,FALSE),6)="conbid","Conbid",IF(LEFT(VLOOKUP(H46,'[1]Base Articles - Fam PIC'!$A:$U,12,FALSE),9)="DF Spirit","Airbus Autre","Autre"))</f>
        <v>Conbid</v>
      </c>
      <c r="AN46" s="28" t="str">
        <f>VLOOKUP(H46,'[1]Base Articles - Fam PIC'!$A:$E,5,0)</f>
        <v>UkadPF001</v>
      </c>
      <c r="AO46" s="28"/>
    </row>
    <row r="47" spans="1:41" ht="15" customHeight="1" x14ac:dyDescent="0.25">
      <c r="A47" s="36" t="str">
        <f t="shared" si="0"/>
        <v>2059440</v>
      </c>
      <c r="B47">
        <v>11002565</v>
      </c>
      <c r="C47" t="s">
        <v>204</v>
      </c>
      <c r="D47" t="s">
        <v>127</v>
      </c>
      <c r="E47" t="s">
        <v>353</v>
      </c>
      <c r="F47">
        <v>10</v>
      </c>
      <c r="G47">
        <v>1</v>
      </c>
      <c r="H47" t="s">
        <v>140</v>
      </c>
      <c r="I47" t="s">
        <v>354</v>
      </c>
      <c r="J47">
        <v>5480</v>
      </c>
      <c r="K47" t="s">
        <v>209</v>
      </c>
      <c r="L47">
        <v>33.200000000000003</v>
      </c>
      <c r="M47" t="s">
        <v>355</v>
      </c>
      <c r="N47" t="s">
        <v>210</v>
      </c>
      <c r="O47" t="s">
        <v>356</v>
      </c>
      <c r="P47" s="37" t="s">
        <v>356</v>
      </c>
      <c r="Q47"/>
      <c r="R47"/>
      <c r="S47"/>
      <c r="T47" t="s">
        <v>212</v>
      </c>
      <c r="U47" t="s">
        <v>213</v>
      </c>
      <c r="V47" t="s">
        <v>214</v>
      </c>
      <c r="W47">
        <v>10</v>
      </c>
      <c r="X47"/>
      <c r="Y47"/>
      <c r="Z47" t="s">
        <v>348</v>
      </c>
      <c r="AA47" t="s">
        <v>298</v>
      </c>
      <c r="AB47"/>
      <c r="AC47">
        <v>0</v>
      </c>
      <c r="AD47" s="28" t="str">
        <f t="shared" si="1"/>
        <v>PF</v>
      </c>
      <c r="AE47" s="38" t="str">
        <f t="shared" si="2"/>
        <v>01/07/2020</v>
      </c>
      <c r="AF47" s="28" t="str">
        <f t="shared" si="3"/>
        <v>oui</v>
      </c>
      <c r="AG47" s="28" t="str">
        <f t="shared" si="4"/>
        <v>client</v>
      </c>
      <c r="AH47" s="28">
        <f>IF(T47&lt;&gt;"Partiellement livré",J47,IFERROR(VLOOKUP(B47&amp;F47,[2]VL10E!A:I,9,0),J47))</f>
        <v>5480</v>
      </c>
      <c r="AI47" s="28" t="str">
        <f t="shared" ca="1" si="5"/>
        <v>oui</v>
      </c>
      <c r="AJ47" s="28" t="str">
        <f t="shared" si="6"/>
        <v>2020-07</v>
      </c>
      <c r="AK47" s="28" t="str">
        <f t="shared" si="7"/>
        <v>2020-27</v>
      </c>
      <c r="AL47" s="28" t="str">
        <f t="shared" ca="1" si="8"/>
        <v>2020-27</v>
      </c>
      <c r="AM47" s="28" t="str">
        <f>IF(LEFT(VLOOKUP(H47,'[1]Base Articles - Fam PIC'!$A:$U,12,FALSE),6)="conbid","Conbid",IF(LEFT(VLOOKUP(H47,'[1]Base Articles - Fam PIC'!$A:$U,12,FALSE),9)="DF Spirit","Airbus Autre","Autre"))</f>
        <v>Conbid</v>
      </c>
      <c r="AN47" s="28" t="str">
        <f>VLOOKUP(H47,'[1]Base Articles - Fam PIC'!$A:$E,5,0)</f>
        <v>UkadPF004</v>
      </c>
      <c r="AO47" s="28"/>
    </row>
    <row r="48" spans="1:41" ht="15" customHeight="1" x14ac:dyDescent="0.25">
      <c r="A48" s="36" t="str">
        <f t="shared" si="0"/>
        <v>2059440</v>
      </c>
      <c r="B48">
        <v>11002566</v>
      </c>
      <c r="C48" t="s">
        <v>204</v>
      </c>
      <c r="D48" t="s">
        <v>127</v>
      </c>
      <c r="E48" t="s">
        <v>357</v>
      </c>
      <c r="F48">
        <v>10</v>
      </c>
      <c r="G48">
        <v>1</v>
      </c>
      <c r="H48" t="s">
        <v>140</v>
      </c>
      <c r="I48" t="s">
        <v>354</v>
      </c>
      <c r="J48">
        <v>3112</v>
      </c>
      <c r="K48" t="s">
        <v>209</v>
      </c>
      <c r="L48">
        <v>33.200000000000003</v>
      </c>
      <c r="M48" t="s">
        <v>358</v>
      </c>
      <c r="N48" t="s">
        <v>210</v>
      </c>
      <c r="O48" t="s">
        <v>337</v>
      </c>
      <c r="P48" s="37" t="s">
        <v>337</v>
      </c>
      <c r="Q48"/>
      <c r="R48"/>
      <c r="S48"/>
      <c r="T48" t="s">
        <v>212</v>
      </c>
      <c r="U48" t="s">
        <v>213</v>
      </c>
      <c r="V48" t="s">
        <v>214</v>
      </c>
      <c r="W48">
        <v>10</v>
      </c>
      <c r="X48"/>
      <c r="Y48"/>
      <c r="Z48" t="s">
        <v>348</v>
      </c>
      <c r="AA48" t="s">
        <v>298</v>
      </c>
      <c r="AB48"/>
      <c r="AC48">
        <v>0</v>
      </c>
      <c r="AD48" s="28" t="str">
        <f t="shared" si="1"/>
        <v>PF</v>
      </c>
      <c r="AE48" s="38" t="str">
        <f t="shared" si="2"/>
        <v>04/08/2020</v>
      </c>
      <c r="AF48" s="28" t="str">
        <f t="shared" si="3"/>
        <v>oui</v>
      </c>
      <c r="AG48" s="28" t="str">
        <f t="shared" si="4"/>
        <v>client</v>
      </c>
      <c r="AH48" s="28">
        <f>IF(T48&lt;&gt;"Partiellement livré",J48,IFERROR(VLOOKUP(B48&amp;F48,[2]VL10E!A:I,9,0),J48))</f>
        <v>3112</v>
      </c>
      <c r="AI48" s="28" t="str">
        <f t="shared" ca="1" si="5"/>
        <v>non</v>
      </c>
      <c r="AJ48" s="28" t="str">
        <f t="shared" si="6"/>
        <v>2020-08</v>
      </c>
      <c r="AK48" s="28" t="str">
        <f t="shared" si="7"/>
        <v>2020-32</v>
      </c>
      <c r="AL48" s="28" t="str">
        <f t="shared" ca="1" si="8"/>
        <v>2020-32</v>
      </c>
      <c r="AM48" s="28" t="str">
        <f>IF(LEFT(VLOOKUP(H48,'[1]Base Articles - Fam PIC'!$A:$U,12,FALSE),6)="conbid","Conbid",IF(LEFT(VLOOKUP(H48,'[1]Base Articles - Fam PIC'!$A:$U,12,FALSE),9)="DF Spirit","Airbus Autre","Autre"))</f>
        <v>Conbid</v>
      </c>
      <c r="AN48" s="28" t="str">
        <f>VLOOKUP(H48,'[1]Base Articles - Fam PIC'!$A:$E,5,0)</f>
        <v>UkadPF004</v>
      </c>
      <c r="AO48" s="28"/>
    </row>
    <row r="49" spans="1:41" ht="15" customHeight="1" x14ac:dyDescent="0.25">
      <c r="A49" s="36" t="str">
        <f t="shared" si="0"/>
        <v>2059441</v>
      </c>
      <c r="B49">
        <v>11002570</v>
      </c>
      <c r="C49" t="s">
        <v>204</v>
      </c>
      <c r="D49" t="s">
        <v>127</v>
      </c>
      <c r="E49" t="s">
        <v>359</v>
      </c>
      <c r="F49">
        <v>10</v>
      </c>
      <c r="G49">
        <v>1</v>
      </c>
      <c r="H49" t="s">
        <v>142</v>
      </c>
      <c r="I49" t="s">
        <v>360</v>
      </c>
      <c r="J49">
        <v>2075</v>
      </c>
      <c r="K49" t="s">
        <v>209</v>
      </c>
      <c r="L49">
        <v>32.33</v>
      </c>
      <c r="M49" t="s">
        <v>361</v>
      </c>
      <c r="N49" t="s">
        <v>210</v>
      </c>
      <c r="O49" t="s">
        <v>362</v>
      </c>
      <c r="P49" s="37" t="s">
        <v>362</v>
      </c>
      <c r="Q49"/>
      <c r="R49"/>
      <c r="S49"/>
      <c r="T49" t="s">
        <v>212</v>
      </c>
      <c r="U49" t="s">
        <v>213</v>
      </c>
      <c r="V49" t="s">
        <v>214</v>
      </c>
      <c r="W49">
        <v>10</v>
      </c>
      <c r="X49"/>
      <c r="Y49"/>
      <c r="Z49" t="s">
        <v>363</v>
      </c>
      <c r="AA49" t="s">
        <v>298</v>
      </c>
      <c r="AB49"/>
      <c r="AC49">
        <v>0</v>
      </c>
      <c r="AD49" s="28" t="str">
        <f t="shared" si="1"/>
        <v>PF</v>
      </c>
      <c r="AE49" s="38" t="str">
        <f t="shared" si="2"/>
        <v>02/06/2020</v>
      </c>
      <c r="AF49" s="28" t="str">
        <f t="shared" si="3"/>
        <v>oui</v>
      </c>
      <c r="AG49" s="28" t="str">
        <f t="shared" si="4"/>
        <v>client</v>
      </c>
      <c r="AH49" s="28">
        <f>IF(T49&lt;&gt;"Partiellement livré",J49,IFERROR(VLOOKUP(B49&amp;F49,[2]VL10E!A:I,9,0),J49))</f>
        <v>2075</v>
      </c>
      <c r="AI49" s="28" t="str">
        <f t="shared" ca="1" si="5"/>
        <v>oui</v>
      </c>
      <c r="AJ49" s="28" t="str">
        <f t="shared" si="6"/>
        <v>2020-06</v>
      </c>
      <c r="AK49" s="28" t="str">
        <f t="shared" si="7"/>
        <v>2020-23</v>
      </c>
      <c r="AL49" s="28" t="str">
        <f t="shared" ca="1" si="8"/>
        <v>2020-23</v>
      </c>
      <c r="AM49" s="28" t="str">
        <f>IF(LEFT(VLOOKUP(H49,'[1]Base Articles - Fam PIC'!$A:$U,12,FALSE),6)="conbid","Conbid",IF(LEFT(VLOOKUP(H49,'[1]Base Articles - Fam PIC'!$A:$U,12,FALSE),9)="DF Spirit","Airbus Autre","Autre"))</f>
        <v>Conbid</v>
      </c>
      <c r="AN49" s="28" t="str">
        <f>VLOOKUP(H49,'[1]Base Articles - Fam PIC'!$A:$E,5,0)</f>
        <v>UkadPF004</v>
      </c>
      <c r="AO49" s="28"/>
    </row>
    <row r="50" spans="1:41" ht="15" customHeight="1" x14ac:dyDescent="0.25">
      <c r="A50" s="36" t="str">
        <f t="shared" si="0"/>
        <v>2059441</v>
      </c>
      <c r="B50">
        <v>11002571</v>
      </c>
      <c r="C50" t="s">
        <v>204</v>
      </c>
      <c r="D50" t="s">
        <v>127</v>
      </c>
      <c r="E50" t="s">
        <v>364</v>
      </c>
      <c r="F50">
        <v>10</v>
      </c>
      <c r="G50">
        <v>1</v>
      </c>
      <c r="H50" t="s">
        <v>142</v>
      </c>
      <c r="I50" t="s">
        <v>360</v>
      </c>
      <c r="J50">
        <v>2490</v>
      </c>
      <c r="K50" t="s">
        <v>209</v>
      </c>
      <c r="L50">
        <v>32.33</v>
      </c>
      <c r="M50" t="s">
        <v>365</v>
      </c>
      <c r="N50" t="s">
        <v>210</v>
      </c>
      <c r="O50" t="s">
        <v>366</v>
      </c>
      <c r="P50" s="37" t="s">
        <v>366</v>
      </c>
      <c r="Q50"/>
      <c r="R50"/>
      <c r="S50"/>
      <c r="T50" t="s">
        <v>212</v>
      </c>
      <c r="U50" t="s">
        <v>213</v>
      </c>
      <c r="V50" t="s">
        <v>214</v>
      </c>
      <c r="W50">
        <v>10</v>
      </c>
      <c r="X50"/>
      <c r="Y50"/>
      <c r="Z50" t="s">
        <v>363</v>
      </c>
      <c r="AA50" t="s">
        <v>298</v>
      </c>
      <c r="AB50"/>
      <c r="AC50">
        <v>0</v>
      </c>
      <c r="AD50" s="28" t="str">
        <f t="shared" si="1"/>
        <v>PF</v>
      </c>
      <c r="AE50" s="38" t="str">
        <f t="shared" si="2"/>
        <v>11/12/2020</v>
      </c>
      <c r="AF50" s="28" t="str">
        <f t="shared" si="3"/>
        <v>oui</v>
      </c>
      <c r="AG50" s="28" t="str">
        <f t="shared" si="4"/>
        <v>client</v>
      </c>
      <c r="AH50" s="28">
        <f>IF(T50&lt;&gt;"Partiellement livré",J50,IFERROR(VLOOKUP(B50&amp;F50,[2]VL10E!A:I,9,0),J50))</f>
        <v>2490</v>
      </c>
      <c r="AI50" s="28" t="str">
        <f t="shared" ca="1" si="5"/>
        <v>non</v>
      </c>
      <c r="AJ50" s="28" t="str">
        <f t="shared" si="6"/>
        <v>2020-12</v>
      </c>
      <c r="AK50" s="28" t="str">
        <f t="shared" si="7"/>
        <v>2020-50</v>
      </c>
      <c r="AL50" s="28" t="str">
        <f t="shared" ca="1" si="8"/>
        <v>2020-50</v>
      </c>
      <c r="AM50" s="28" t="str">
        <f>IF(LEFT(VLOOKUP(H50,'[1]Base Articles - Fam PIC'!$A:$U,12,FALSE),6)="conbid","Conbid",IF(LEFT(VLOOKUP(H50,'[1]Base Articles - Fam PIC'!$A:$U,12,FALSE),9)="DF Spirit","Airbus Autre","Autre"))</f>
        <v>Conbid</v>
      </c>
      <c r="AN50" s="28" t="str">
        <f>VLOOKUP(H50,'[1]Base Articles - Fam PIC'!$A:$E,5,0)</f>
        <v>UkadPF004</v>
      </c>
      <c r="AO50" s="28"/>
    </row>
    <row r="51" spans="1:41" ht="15" customHeight="1" x14ac:dyDescent="0.25">
      <c r="A51" s="36" t="str">
        <f t="shared" si="0"/>
        <v>2059441</v>
      </c>
      <c r="B51">
        <v>11002572</v>
      </c>
      <c r="C51" t="s">
        <v>204</v>
      </c>
      <c r="D51" t="s">
        <v>127</v>
      </c>
      <c r="E51" t="s">
        <v>367</v>
      </c>
      <c r="F51">
        <v>10</v>
      </c>
      <c r="G51">
        <v>1</v>
      </c>
      <c r="H51" t="s">
        <v>142</v>
      </c>
      <c r="I51" t="s">
        <v>360</v>
      </c>
      <c r="J51">
        <v>2075</v>
      </c>
      <c r="K51" t="s">
        <v>209</v>
      </c>
      <c r="L51">
        <v>32.33</v>
      </c>
      <c r="M51" t="s">
        <v>361</v>
      </c>
      <c r="N51" t="s">
        <v>210</v>
      </c>
      <c r="O51" t="s">
        <v>368</v>
      </c>
      <c r="P51" s="37" t="s">
        <v>368</v>
      </c>
      <c r="Q51"/>
      <c r="R51"/>
      <c r="S51"/>
      <c r="T51" t="s">
        <v>212</v>
      </c>
      <c r="U51" t="s">
        <v>213</v>
      </c>
      <c r="V51" t="s">
        <v>214</v>
      </c>
      <c r="W51">
        <v>10</v>
      </c>
      <c r="X51"/>
      <c r="Y51"/>
      <c r="Z51" t="s">
        <v>363</v>
      </c>
      <c r="AA51" t="s">
        <v>298</v>
      </c>
      <c r="AB51"/>
      <c r="AC51">
        <v>0</v>
      </c>
      <c r="AD51" s="28" t="str">
        <f t="shared" si="1"/>
        <v>PF</v>
      </c>
      <c r="AE51" s="38" t="str">
        <f t="shared" si="2"/>
        <v>01/09/2020</v>
      </c>
      <c r="AF51" s="28" t="str">
        <f t="shared" si="3"/>
        <v>oui</v>
      </c>
      <c r="AG51" s="28" t="str">
        <f t="shared" si="4"/>
        <v>client</v>
      </c>
      <c r="AH51" s="28">
        <f>IF(T51&lt;&gt;"Partiellement livré",J51,IFERROR(VLOOKUP(B51&amp;F51,[2]VL10E!A:I,9,0),J51))</f>
        <v>2075</v>
      </c>
      <c r="AI51" s="28" t="str">
        <f t="shared" ca="1" si="5"/>
        <v>non</v>
      </c>
      <c r="AJ51" s="28" t="str">
        <f t="shared" si="6"/>
        <v>2020-09</v>
      </c>
      <c r="AK51" s="28" t="str">
        <f t="shared" si="7"/>
        <v>2020-36</v>
      </c>
      <c r="AL51" s="28" t="str">
        <f t="shared" ca="1" si="8"/>
        <v>2020-36</v>
      </c>
      <c r="AM51" s="28" t="str">
        <f>IF(LEFT(VLOOKUP(H51,'[1]Base Articles - Fam PIC'!$A:$U,12,FALSE),6)="conbid","Conbid",IF(LEFT(VLOOKUP(H51,'[1]Base Articles - Fam PIC'!$A:$U,12,FALSE),9)="DF Spirit","Airbus Autre","Autre"))</f>
        <v>Conbid</v>
      </c>
      <c r="AN51" s="28" t="str">
        <f>VLOOKUP(H51,'[1]Base Articles - Fam PIC'!$A:$E,5,0)</f>
        <v>UkadPF004</v>
      </c>
      <c r="AO51" s="28"/>
    </row>
    <row r="52" spans="1:41" ht="15" customHeight="1" x14ac:dyDescent="0.25">
      <c r="A52" s="36" t="str">
        <f t="shared" si="0"/>
        <v>P-10858</v>
      </c>
      <c r="B52">
        <v>11002577</v>
      </c>
      <c r="C52" t="s">
        <v>204</v>
      </c>
      <c r="D52" t="s">
        <v>145</v>
      </c>
      <c r="E52" t="s">
        <v>369</v>
      </c>
      <c r="F52">
        <v>40</v>
      </c>
      <c r="G52">
        <v>1</v>
      </c>
      <c r="H52" t="s">
        <v>146</v>
      </c>
      <c r="I52" t="s">
        <v>147</v>
      </c>
      <c r="J52">
        <v>3000</v>
      </c>
      <c r="K52" t="s">
        <v>209</v>
      </c>
      <c r="L52">
        <v>32.86</v>
      </c>
      <c r="M52" t="s">
        <v>370</v>
      </c>
      <c r="N52" t="s">
        <v>210</v>
      </c>
      <c r="O52" t="s">
        <v>284</v>
      </c>
      <c r="P52" s="37" t="s">
        <v>284</v>
      </c>
      <c r="Q52"/>
      <c r="R52"/>
      <c r="S52"/>
      <c r="T52" t="s">
        <v>321</v>
      </c>
      <c r="U52" t="s">
        <v>213</v>
      </c>
      <c r="V52" t="s">
        <v>214</v>
      </c>
      <c r="W52">
        <v>10</v>
      </c>
      <c r="X52"/>
      <c r="Y52"/>
      <c r="Z52" t="s">
        <v>371</v>
      </c>
      <c r="AA52" t="s">
        <v>298</v>
      </c>
      <c r="AB52" t="s">
        <v>349</v>
      </c>
      <c r="AC52" t="s">
        <v>372</v>
      </c>
      <c r="AD52" s="28" t="str">
        <f t="shared" si="1"/>
        <v>PF</v>
      </c>
      <c r="AE52" s="38" t="str">
        <f t="shared" si="2"/>
        <v>01/04/2020</v>
      </c>
      <c r="AF52" s="28" t="str">
        <f t="shared" si="3"/>
        <v>oui</v>
      </c>
      <c r="AG52" s="28" t="str">
        <f t="shared" si="4"/>
        <v>client</v>
      </c>
      <c r="AH52" s="28">
        <f>IF(T52&lt;&gt;"Partiellement livré",J52,IFERROR(VLOOKUP(B52&amp;F52,[2]VL10E!A:I,9,0),J52))</f>
        <v>3000</v>
      </c>
      <c r="AI52" s="28" t="str">
        <f t="shared" ca="1" si="5"/>
        <v>oui</v>
      </c>
      <c r="AJ52" s="28" t="str">
        <f t="shared" si="6"/>
        <v>2020-04</v>
      </c>
      <c r="AK52" s="28" t="str">
        <f t="shared" si="7"/>
        <v>2020-14</v>
      </c>
      <c r="AL52" s="28" t="str">
        <f t="shared" ca="1" si="8"/>
        <v>retard</v>
      </c>
      <c r="AM52" s="28" t="str">
        <f>IF(LEFT(VLOOKUP(H52,'[1]Base Articles - Fam PIC'!$A:$U,12,FALSE),6)="conbid","Conbid",IF(LEFT(VLOOKUP(H52,'[1]Base Articles - Fam PIC'!$A:$U,12,FALSE),9)="DF Spirit","Airbus Autre","Autre"))</f>
        <v>Conbid</v>
      </c>
      <c r="AN52" s="28" t="str">
        <f>VLOOKUP(H52,'[1]Base Articles - Fam PIC'!$A:$E,5,0)</f>
        <v>UkadPF001</v>
      </c>
      <c r="AO52" s="28"/>
    </row>
    <row r="53" spans="1:41" ht="15" customHeight="1" x14ac:dyDescent="0.25">
      <c r="A53" s="36" t="str">
        <f t="shared" si="0"/>
        <v>P-10858</v>
      </c>
      <c r="B53">
        <v>11002577</v>
      </c>
      <c r="C53" t="s">
        <v>204</v>
      </c>
      <c r="D53" t="s">
        <v>145</v>
      </c>
      <c r="E53" t="s">
        <v>369</v>
      </c>
      <c r="F53">
        <v>50</v>
      </c>
      <c r="G53">
        <v>1</v>
      </c>
      <c r="H53" t="s">
        <v>146</v>
      </c>
      <c r="I53" t="s">
        <v>147</v>
      </c>
      <c r="J53">
        <v>3000</v>
      </c>
      <c r="K53" t="s">
        <v>209</v>
      </c>
      <c r="L53">
        <v>32.86</v>
      </c>
      <c r="M53" t="s">
        <v>370</v>
      </c>
      <c r="N53" t="s">
        <v>210</v>
      </c>
      <c r="O53" t="s">
        <v>342</v>
      </c>
      <c r="P53" s="37" t="s">
        <v>342</v>
      </c>
      <c r="Q53"/>
      <c r="R53"/>
      <c r="S53"/>
      <c r="T53" t="s">
        <v>212</v>
      </c>
      <c r="U53" t="s">
        <v>213</v>
      </c>
      <c r="V53" t="s">
        <v>214</v>
      </c>
      <c r="W53">
        <v>10</v>
      </c>
      <c r="X53"/>
      <c r="Y53"/>
      <c r="Z53" t="s">
        <v>371</v>
      </c>
      <c r="AA53" t="s">
        <v>298</v>
      </c>
      <c r="AB53"/>
      <c r="AC53">
        <v>0</v>
      </c>
      <c r="AD53" s="28" t="str">
        <f t="shared" si="1"/>
        <v>PF</v>
      </c>
      <c r="AE53" s="38" t="str">
        <f t="shared" si="2"/>
        <v>04/05/2020</v>
      </c>
      <c r="AF53" s="28" t="str">
        <f t="shared" si="3"/>
        <v>oui</v>
      </c>
      <c r="AG53" s="28" t="str">
        <f t="shared" si="4"/>
        <v>client</v>
      </c>
      <c r="AH53" s="28">
        <f>IF(T53&lt;&gt;"Partiellement livré",J53,IFERROR(VLOOKUP(B53&amp;F53,[2]VL10E!A:I,9,0),J53))</f>
        <v>3000</v>
      </c>
      <c r="AI53" s="28" t="str">
        <f t="shared" ca="1" si="5"/>
        <v>oui</v>
      </c>
      <c r="AJ53" s="28" t="str">
        <f t="shared" si="6"/>
        <v>2020-05</v>
      </c>
      <c r="AK53" s="28" t="str">
        <f t="shared" si="7"/>
        <v>2020-19</v>
      </c>
      <c r="AL53" s="28" t="str">
        <f t="shared" ca="1" si="8"/>
        <v>2020-19</v>
      </c>
      <c r="AM53" s="28" t="str">
        <f>IF(LEFT(VLOOKUP(H53,'[1]Base Articles - Fam PIC'!$A:$U,12,FALSE),6)="conbid","Conbid",IF(LEFT(VLOOKUP(H53,'[1]Base Articles - Fam PIC'!$A:$U,12,FALSE),9)="DF Spirit","Airbus Autre","Autre"))</f>
        <v>Conbid</v>
      </c>
      <c r="AN53" s="28" t="str">
        <f>VLOOKUP(H53,'[1]Base Articles - Fam PIC'!$A:$E,5,0)</f>
        <v>UkadPF001</v>
      </c>
      <c r="AO53" s="28"/>
    </row>
    <row r="54" spans="1:41" ht="15" customHeight="1" x14ac:dyDescent="0.25">
      <c r="A54" s="36" t="str">
        <f t="shared" si="0"/>
        <v>P-10858</v>
      </c>
      <c r="B54">
        <v>11002577</v>
      </c>
      <c r="C54" t="s">
        <v>204</v>
      </c>
      <c r="D54" t="s">
        <v>145</v>
      </c>
      <c r="E54" t="s">
        <v>369</v>
      </c>
      <c r="F54">
        <v>60</v>
      </c>
      <c r="G54">
        <v>1</v>
      </c>
      <c r="H54" t="s">
        <v>146</v>
      </c>
      <c r="I54" t="s">
        <v>147</v>
      </c>
      <c r="J54">
        <v>4500</v>
      </c>
      <c r="K54" t="s">
        <v>209</v>
      </c>
      <c r="L54">
        <v>32.86</v>
      </c>
      <c r="M54" t="s">
        <v>373</v>
      </c>
      <c r="N54" t="s">
        <v>210</v>
      </c>
      <c r="O54" t="s">
        <v>362</v>
      </c>
      <c r="P54" s="37" t="s">
        <v>362</v>
      </c>
      <c r="Q54"/>
      <c r="R54"/>
      <c r="S54"/>
      <c r="T54" t="s">
        <v>212</v>
      </c>
      <c r="U54" t="s">
        <v>213</v>
      </c>
      <c r="V54" t="s">
        <v>214</v>
      </c>
      <c r="W54">
        <v>10</v>
      </c>
      <c r="X54"/>
      <c r="Y54"/>
      <c r="Z54" t="s">
        <v>371</v>
      </c>
      <c r="AA54" t="s">
        <v>298</v>
      </c>
      <c r="AB54"/>
      <c r="AC54">
        <v>0</v>
      </c>
      <c r="AD54" s="28" t="str">
        <f t="shared" si="1"/>
        <v>PF</v>
      </c>
      <c r="AE54" s="38" t="str">
        <f t="shared" si="2"/>
        <v>02/06/2020</v>
      </c>
      <c r="AF54" s="28" t="str">
        <f t="shared" si="3"/>
        <v>oui</v>
      </c>
      <c r="AG54" s="28" t="str">
        <f t="shared" si="4"/>
        <v>client</v>
      </c>
      <c r="AH54" s="28">
        <f>IF(T54&lt;&gt;"Partiellement livré",J54,IFERROR(VLOOKUP(B54&amp;F54,[2]VL10E!A:I,9,0),J54))</f>
        <v>4500</v>
      </c>
      <c r="AI54" s="28" t="str">
        <f t="shared" ca="1" si="5"/>
        <v>oui</v>
      </c>
      <c r="AJ54" s="28" t="str">
        <f t="shared" si="6"/>
        <v>2020-06</v>
      </c>
      <c r="AK54" s="28" t="str">
        <f t="shared" si="7"/>
        <v>2020-23</v>
      </c>
      <c r="AL54" s="28" t="str">
        <f t="shared" ca="1" si="8"/>
        <v>2020-23</v>
      </c>
      <c r="AM54" s="28" t="str">
        <f>IF(LEFT(VLOOKUP(H54,'[1]Base Articles - Fam PIC'!$A:$U,12,FALSE),6)="conbid","Conbid",IF(LEFT(VLOOKUP(H54,'[1]Base Articles - Fam PIC'!$A:$U,12,FALSE),9)="DF Spirit","Airbus Autre","Autre"))</f>
        <v>Conbid</v>
      </c>
      <c r="AN54" s="28" t="str">
        <f>VLOOKUP(H54,'[1]Base Articles - Fam PIC'!$A:$E,5,0)</f>
        <v>UkadPF001</v>
      </c>
      <c r="AO54" s="28"/>
    </row>
    <row r="55" spans="1:41" ht="15" customHeight="1" x14ac:dyDescent="0.25">
      <c r="A55" s="36" t="str">
        <f t="shared" si="0"/>
        <v>P-10858</v>
      </c>
      <c r="B55">
        <v>11002577</v>
      </c>
      <c r="C55" t="s">
        <v>204</v>
      </c>
      <c r="D55" t="s">
        <v>145</v>
      </c>
      <c r="E55" t="s">
        <v>369</v>
      </c>
      <c r="F55">
        <v>70</v>
      </c>
      <c r="G55">
        <v>1</v>
      </c>
      <c r="H55" t="s">
        <v>146</v>
      </c>
      <c r="I55" t="s">
        <v>147</v>
      </c>
      <c r="J55">
        <v>4500</v>
      </c>
      <c r="K55" t="s">
        <v>209</v>
      </c>
      <c r="L55">
        <v>32.86</v>
      </c>
      <c r="M55" t="s">
        <v>373</v>
      </c>
      <c r="N55" t="s">
        <v>210</v>
      </c>
      <c r="O55" t="s">
        <v>374</v>
      </c>
      <c r="P55" s="37" t="s">
        <v>374</v>
      </c>
      <c r="Q55"/>
      <c r="R55"/>
      <c r="S55"/>
      <c r="T55" t="s">
        <v>212</v>
      </c>
      <c r="U55" t="s">
        <v>213</v>
      </c>
      <c r="V55" t="s">
        <v>214</v>
      </c>
      <c r="W55">
        <v>10</v>
      </c>
      <c r="X55"/>
      <c r="Y55"/>
      <c r="Z55" t="s">
        <v>371</v>
      </c>
      <c r="AA55" t="s">
        <v>298</v>
      </c>
      <c r="AB55"/>
      <c r="AC55">
        <v>0</v>
      </c>
      <c r="AD55" s="28" t="str">
        <f t="shared" si="1"/>
        <v>PF</v>
      </c>
      <c r="AE55" s="38" t="str">
        <f t="shared" si="2"/>
        <v>02/07/2020</v>
      </c>
      <c r="AF55" s="28" t="str">
        <f t="shared" si="3"/>
        <v>oui</v>
      </c>
      <c r="AG55" s="28" t="str">
        <f t="shared" si="4"/>
        <v>client</v>
      </c>
      <c r="AH55" s="28">
        <f>IF(T55&lt;&gt;"Partiellement livré",J55,IFERROR(VLOOKUP(B55&amp;F55,[2]VL10E!A:I,9,0),J55))</f>
        <v>4500</v>
      </c>
      <c r="AI55" s="28" t="str">
        <f t="shared" ca="1" si="5"/>
        <v>oui</v>
      </c>
      <c r="AJ55" s="28" t="str">
        <f t="shared" si="6"/>
        <v>2020-07</v>
      </c>
      <c r="AK55" s="28" t="str">
        <f t="shared" si="7"/>
        <v>2020-27</v>
      </c>
      <c r="AL55" s="28" t="str">
        <f t="shared" ca="1" si="8"/>
        <v>2020-27</v>
      </c>
      <c r="AM55" s="28" t="str">
        <f>IF(LEFT(VLOOKUP(H55,'[1]Base Articles - Fam PIC'!$A:$U,12,FALSE),6)="conbid","Conbid",IF(LEFT(VLOOKUP(H55,'[1]Base Articles - Fam PIC'!$A:$U,12,FALSE),9)="DF Spirit","Airbus Autre","Autre"))</f>
        <v>Conbid</v>
      </c>
      <c r="AN55" s="28" t="str">
        <f>VLOOKUP(H55,'[1]Base Articles - Fam PIC'!$A:$E,5,0)</f>
        <v>UkadPF001</v>
      </c>
      <c r="AO55" s="28"/>
    </row>
    <row r="56" spans="1:41" ht="15" customHeight="1" x14ac:dyDescent="0.25">
      <c r="A56" s="36" t="str">
        <f t="shared" si="0"/>
        <v>P-10858</v>
      </c>
      <c r="B56">
        <v>11002577</v>
      </c>
      <c r="C56" t="s">
        <v>204</v>
      </c>
      <c r="D56" t="s">
        <v>145</v>
      </c>
      <c r="E56" t="s">
        <v>369</v>
      </c>
      <c r="F56">
        <v>90</v>
      </c>
      <c r="G56">
        <v>1</v>
      </c>
      <c r="H56" t="s">
        <v>146</v>
      </c>
      <c r="I56" t="s">
        <v>147</v>
      </c>
      <c r="J56">
        <v>3000</v>
      </c>
      <c r="K56" t="s">
        <v>209</v>
      </c>
      <c r="L56">
        <v>32.86</v>
      </c>
      <c r="M56" t="s">
        <v>370</v>
      </c>
      <c r="N56" t="s">
        <v>210</v>
      </c>
      <c r="O56" t="s">
        <v>272</v>
      </c>
      <c r="P56" s="37" t="s">
        <v>272</v>
      </c>
      <c r="Q56"/>
      <c r="R56"/>
      <c r="S56"/>
      <c r="T56" t="s">
        <v>212</v>
      </c>
      <c r="U56" t="s">
        <v>213</v>
      </c>
      <c r="V56" t="s">
        <v>214</v>
      </c>
      <c r="W56">
        <v>10</v>
      </c>
      <c r="X56"/>
      <c r="Y56"/>
      <c r="Z56" t="s">
        <v>371</v>
      </c>
      <c r="AA56" t="s">
        <v>298</v>
      </c>
      <c r="AB56"/>
      <c r="AC56">
        <v>0</v>
      </c>
      <c r="AD56" s="28" t="str">
        <f t="shared" si="1"/>
        <v>PF</v>
      </c>
      <c r="AE56" s="38" t="str">
        <f t="shared" si="2"/>
        <v>02/09/2020</v>
      </c>
      <c r="AF56" s="28" t="str">
        <f t="shared" si="3"/>
        <v>oui</v>
      </c>
      <c r="AG56" s="28" t="str">
        <f t="shared" si="4"/>
        <v>client</v>
      </c>
      <c r="AH56" s="28">
        <f>IF(T56&lt;&gt;"Partiellement livré",J56,IFERROR(VLOOKUP(B56&amp;F56,[2]VL10E!A:I,9,0),J56))</f>
        <v>3000</v>
      </c>
      <c r="AI56" s="28" t="str">
        <f t="shared" ca="1" si="5"/>
        <v>non</v>
      </c>
      <c r="AJ56" s="28" t="str">
        <f t="shared" si="6"/>
        <v>2020-09</v>
      </c>
      <c r="AK56" s="28" t="str">
        <f t="shared" si="7"/>
        <v>2020-36</v>
      </c>
      <c r="AL56" s="28" t="str">
        <f t="shared" ca="1" si="8"/>
        <v>2020-36</v>
      </c>
      <c r="AM56" s="28" t="str">
        <f>IF(LEFT(VLOOKUP(H56,'[1]Base Articles - Fam PIC'!$A:$U,12,FALSE),6)="conbid","Conbid",IF(LEFT(VLOOKUP(H56,'[1]Base Articles - Fam PIC'!$A:$U,12,FALSE),9)="DF Spirit","Airbus Autre","Autre"))</f>
        <v>Conbid</v>
      </c>
      <c r="AN56" s="28" t="str">
        <f>VLOOKUP(H56,'[1]Base Articles - Fam PIC'!$A:$E,5,0)</f>
        <v>UkadPF001</v>
      </c>
      <c r="AO56" s="28"/>
    </row>
    <row r="57" spans="1:41" ht="15" customHeight="1" x14ac:dyDescent="0.25">
      <c r="A57" s="36" t="str">
        <f t="shared" si="0"/>
        <v>P-10858</v>
      </c>
      <c r="B57">
        <v>11002577</v>
      </c>
      <c r="C57" t="s">
        <v>204</v>
      </c>
      <c r="D57" t="s">
        <v>145</v>
      </c>
      <c r="E57" t="s">
        <v>369</v>
      </c>
      <c r="F57">
        <v>100</v>
      </c>
      <c r="G57">
        <v>1</v>
      </c>
      <c r="H57" t="s">
        <v>146</v>
      </c>
      <c r="I57" t="s">
        <v>147</v>
      </c>
      <c r="J57">
        <v>3000</v>
      </c>
      <c r="K57" t="s">
        <v>209</v>
      </c>
      <c r="L57">
        <v>32.86</v>
      </c>
      <c r="M57" t="s">
        <v>370</v>
      </c>
      <c r="N57" t="s">
        <v>210</v>
      </c>
      <c r="O57" t="s">
        <v>375</v>
      </c>
      <c r="P57" s="37" t="s">
        <v>375</v>
      </c>
      <c r="Q57"/>
      <c r="R57"/>
      <c r="S57"/>
      <c r="T57" t="s">
        <v>212</v>
      </c>
      <c r="U57" t="s">
        <v>213</v>
      </c>
      <c r="V57" t="s">
        <v>214</v>
      </c>
      <c r="W57">
        <v>10</v>
      </c>
      <c r="X57"/>
      <c r="Y57"/>
      <c r="Z57" t="s">
        <v>371</v>
      </c>
      <c r="AA57" t="s">
        <v>298</v>
      </c>
      <c r="AB57"/>
      <c r="AC57">
        <v>0</v>
      </c>
      <c r="AD57" s="28" t="str">
        <f t="shared" si="1"/>
        <v>PF</v>
      </c>
      <c r="AE57" s="38" t="str">
        <f t="shared" si="2"/>
        <v>02/10/2020</v>
      </c>
      <c r="AF57" s="28" t="str">
        <f t="shared" si="3"/>
        <v>oui</v>
      </c>
      <c r="AG57" s="28" t="str">
        <f t="shared" si="4"/>
        <v>client</v>
      </c>
      <c r="AH57" s="28">
        <f>IF(T57&lt;&gt;"Partiellement livré",J57,IFERROR(VLOOKUP(B57&amp;F57,[2]VL10E!A:I,9,0),J57))</f>
        <v>3000</v>
      </c>
      <c r="AI57" s="28" t="str">
        <f t="shared" ca="1" si="5"/>
        <v>non</v>
      </c>
      <c r="AJ57" s="28" t="str">
        <f t="shared" si="6"/>
        <v>2020-10</v>
      </c>
      <c r="AK57" s="28" t="str">
        <f t="shared" si="7"/>
        <v>2020-40</v>
      </c>
      <c r="AL57" s="28" t="str">
        <f t="shared" ca="1" si="8"/>
        <v>2020-40</v>
      </c>
      <c r="AM57" s="28" t="str">
        <f>IF(LEFT(VLOOKUP(H57,'[1]Base Articles - Fam PIC'!$A:$U,12,FALSE),6)="conbid","Conbid",IF(LEFT(VLOOKUP(H57,'[1]Base Articles - Fam PIC'!$A:$U,12,FALSE),9)="DF Spirit","Airbus Autre","Autre"))</f>
        <v>Conbid</v>
      </c>
      <c r="AN57" s="28" t="str">
        <f>VLOOKUP(H57,'[1]Base Articles - Fam PIC'!$A:$E,5,0)</f>
        <v>UkadPF001</v>
      </c>
      <c r="AO57" s="28"/>
    </row>
    <row r="58" spans="1:41" ht="15" customHeight="1" x14ac:dyDescent="0.25">
      <c r="A58" s="36" t="str">
        <f t="shared" si="0"/>
        <v>P-10858</v>
      </c>
      <c r="B58">
        <v>11002577</v>
      </c>
      <c r="C58" t="s">
        <v>204</v>
      </c>
      <c r="D58" t="s">
        <v>145</v>
      </c>
      <c r="E58" t="s">
        <v>369</v>
      </c>
      <c r="F58">
        <v>110</v>
      </c>
      <c r="G58">
        <v>1</v>
      </c>
      <c r="H58" t="s">
        <v>146</v>
      </c>
      <c r="I58" t="s">
        <v>147</v>
      </c>
      <c r="J58">
        <v>3000</v>
      </c>
      <c r="K58" t="s">
        <v>209</v>
      </c>
      <c r="L58">
        <v>32.86</v>
      </c>
      <c r="M58" t="s">
        <v>370</v>
      </c>
      <c r="N58" t="s">
        <v>210</v>
      </c>
      <c r="O58" t="s">
        <v>376</v>
      </c>
      <c r="P58" s="37" t="s">
        <v>376</v>
      </c>
      <c r="Q58"/>
      <c r="R58"/>
      <c r="S58"/>
      <c r="T58" t="s">
        <v>212</v>
      </c>
      <c r="U58" t="s">
        <v>213</v>
      </c>
      <c r="V58" t="s">
        <v>214</v>
      </c>
      <c r="W58">
        <v>10</v>
      </c>
      <c r="X58"/>
      <c r="Y58"/>
      <c r="Z58" t="s">
        <v>371</v>
      </c>
      <c r="AA58" t="s">
        <v>298</v>
      </c>
      <c r="AB58"/>
      <c r="AC58">
        <v>0</v>
      </c>
      <c r="AD58" s="28" t="str">
        <f t="shared" si="1"/>
        <v>PF</v>
      </c>
      <c r="AE58" s="38" t="str">
        <f t="shared" si="2"/>
        <v>02/11/2020</v>
      </c>
      <c r="AF58" s="28" t="str">
        <f t="shared" si="3"/>
        <v>oui</v>
      </c>
      <c r="AG58" s="28" t="str">
        <f t="shared" si="4"/>
        <v>client</v>
      </c>
      <c r="AH58" s="28">
        <f>IF(T58&lt;&gt;"Partiellement livré",J58,IFERROR(VLOOKUP(B58&amp;F58,[2]VL10E!A:I,9,0),J58))</f>
        <v>3000</v>
      </c>
      <c r="AI58" s="28" t="str">
        <f t="shared" ca="1" si="5"/>
        <v>non</v>
      </c>
      <c r="AJ58" s="28" t="str">
        <f t="shared" si="6"/>
        <v>2020-11</v>
      </c>
      <c r="AK58" s="28" t="str">
        <f t="shared" si="7"/>
        <v>2020-45</v>
      </c>
      <c r="AL58" s="28" t="str">
        <f t="shared" ca="1" si="8"/>
        <v>2020-45</v>
      </c>
      <c r="AM58" s="28" t="str">
        <f>IF(LEFT(VLOOKUP(H58,'[1]Base Articles - Fam PIC'!$A:$U,12,FALSE),6)="conbid","Conbid",IF(LEFT(VLOOKUP(H58,'[1]Base Articles - Fam PIC'!$A:$U,12,FALSE),9)="DF Spirit","Airbus Autre","Autre"))</f>
        <v>Conbid</v>
      </c>
      <c r="AN58" s="28" t="str">
        <f>VLOOKUP(H58,'[1]Base Articles - Fam PIC'!$A:$E,5,0)</f>
        <v>UkadPF001</v>
      </c>
      <c r="AO58" s="28"/>
    </row>
    <row r="59" spans="1:41" ht="15" customHeight="1" x14ac:dyDescent="0.25">
      <c r="A59" s="36" t="str">
        <f t="shared" si="0"/>
        <v>P-10858</v>
      </c>
      <c r="B59">
        <v>11002577</v>
      </c>
      <c r="C59" t="s">
        <v>204</v>
      </c>
      <c r="D59" t="s">
        <v>145</v>
      </c>
      <c r="E59" t="s">
        <v>369</v>
      </c>
      <c r="F59">
        <v>120</v>
      </c>
      <c r="G59">
        <v>1</v>
      </c>
      <c r="H59" t="s">
        <v>146</v>
      </c>
      <c r="I59" t="s">
        <v>147</v>
      </c>
      <c r="J59">
        <v>3000</v>
      </c>
      <c r="K59" t="s">
        <v>209</v>
      </c>
      <c r="L59">
        <v>32.86</v>
      </c>
      <c r="M59" t="s">
        <v>370</v>
      </c>
      <c r="N59" t="s">
        <v>210</v>
      </c>
      <c r="O59" t="s">
        <v>377</v>
      </c>
      <c r="P59" s="37" t="s">
        <v>377</v>
      </c>
      <c r="Q59"/>
      <c r="R59"/>
      <c r="S59"/>
      <c r="T59" t="s">
        <v>212</v>
      </c>
      <c r="U59" t="s">
        <v>213</v>
      </c>
      <c r="V59" t="s">
        <v>214</v>
      </c>
      <c r="W59">
        <v>10</v>
      </c>
      <c r="X59"/>
      <c r="Y59"/>
      <c r="Z59" t="s">
        <v>371</v>
      </c>
      <c r="AA59" t="s">
        <v>298</v>
      </c>
      <c r="AB59"/>
      <c r="AC59">
        <v>0</v>
      </c>
      <c r="AD59" s="28" t="str">
        <f t="shared" si="1"/>
        <v>PF</v>
      </c>
      <c r="AE59" s="38" t="str">
        <f t="shared" si="2"/>
        <v>01/12/2020</v>
      </c>
      <c r="AF59" s="28" t="str">
        <f t="shared" si="3"/>
        <v>oui</v>
      </c>
      <c r="AG59" s="28" t="str">
        <f t="shared" si="4"/>
        <v>client</v>
      </c>
      <c r="AH59" s="28">
        <f>IF(T59&lt;&gt;"Partiellement livré",J59,IFERROR(VLOOKUP(B59&amp;F59,[2]VL10E!A:I,9,0),J59))</f>
        <v>3000</v>
      </c>
      <c r="AI59" s="28" t="str">
        <f t="shared" ca="1" si="5"/>
        <v>non</v>
      </c>
      <c r="AJ59" s="28" t="str">
        <f t="shared" si="6"/>
        <v>2020-12</v>
      </c>
      <c r="AK59" s="28" t="str">
        <f t="shared" si="7"/>
        <v>2020-49</v>
      </c>
      <c r="AL59" s="28" t="str">
        <f t="shared" ca="1" si="8"/>
        <v>2020-49</v>
      </c>
      <c r="AM59" s="28" t="str">
        <f>IF(LEFT(VLOOKUP(H59,'[1]Base Articles - Fam PIC'!$A:$U,12,FALSE),6)="conbid","Conbid",IF(LEFT(VLOOKUP(H59,'[1]Base Articles - Fam PIC'!$A:$U,12,FALSE),9)="DF Spirit","Airbus Autre","Autre"))</f>
        <v>Conbid</v>
      </c>
      <c r="AN59" s="28" t="str">
        <f>VLOOKUP(H59,'[1]Base Articles - Fam PIC'!$A:$E,5,0)</f>
        <v>UkadPF001</v>
      </c>
      <c r="AO59" s="28"/>
    </row>
    <row r="60" spans="1:41" ht="15" customHeight="1" x14ac:dyDescent="0.25">
      <c r="A60" s="36" t="str">
        <f t="shared" si="0"/>
        <v>P-10858</v>
      </c>
      <c r="B60">
        <v>11002578</v>
      </c>
      <c r="C60" t="s">
        <v>204</v>
      </c>
      <c r="D60" t="s">
        <v>145</v>
      </c>
      <c r="E60" t="s">
        <v>154</v>
      </c>
      <c r="F60">
        <v>20</v>
      </c>
      <c r="G60">
        <v>1</v>
      </c>
      <c r="H60" t="s">
        <v>155</v>
      </c>
      <c r="I60" t="s">
        <v>156</v>
      </c>
      <c r="J60">
        <v>1678</v>
      </c>
      <c r="K60" t="s">
        <v>209</v>
      </c>
      <c r="L60">
        <v>33.92</v>
      </c>
      <c r="M60" t="s">
        <v>378</v>
      </c>
      <c r="N60" t="s">
        <v>210</v>
      </c>
      <c r="O60" t="s">
        <v>284</v>
      </c>
      <c r="P60" s="37" t="s">
        <v>284</v>
      </c>
      <c r="Q60"/>
      <c r="R60"/>
      <c r="S60"/>
      <c r="T60" t="s">
        <v>212</v>
      </c>
      <c r="U60" t="s">
        <v>213</v>
      </c>
      <c r="V60" t="s">
        <v>214</v>
      </c>
      <c r="W60">
        <v>10</v>
      </c>
      <c r="X60"/>
      <c r="Y60"/>
      <c r="Z60" t="s">
        <v>371</v>
      </c>
      <c r="AA60" t="s">
        <v>298</v>
      </c>
      <c r="AB60"/>
      <c r="AC60">
        <v>0</v>
      </c>
      <c r="AD60" s="28" t="str">
        <f t="shared" si="1"/>
        <v>PF</v>
      </c>
      <c r="AE60" s="38" t="str">
        <f t="shared" si="2"/>
        <v>01/04/2020</v>
      </c>
      <c r="AF60" s="28" t="str">
        <f t="shared" si="3"/>
        <v>oui</v>
      </c>
      <c r="AG60" s="28" t="str">
        <f t="shared" si="4"/>
        <v>client</v>
      </c>
      <c r="AH60" s="28">
        <f>IF(T60&lt;&gt;"Partiellement livré",J60,IFERROR(VLOOKUP(B60&amp;F60,[2]VL10E!A:I,9,0),J60))</f>
        <v>1678</v>
      </c>
      <c r="AI60" s="28" t="str">
        <f t="shared" ca="1" si="5"/>
        <v>oui</v>
      </c>
      <c r="AJ60" s="28" t="str">
        <f t="shared" si="6"/>
        <v>2020-04</v>
      </c>
      <c r="AK60" s="28" t="str">
        <f t="shared" si="7"/>
        <v>2020-14</v>
      </c>
      <c r="AL60" s="28" t="str">
        <f t="shared" ca="1" si="8"/>
        <v>retard</v>
      </c>
      <c r="AM60" s="28" t="str">
        <f>IF(LEFT(VLOOKUP(H60,'[1]Base Articles - Fam PIC'!$A:$U,12,FALSE),6)="conbid","Conbid",IF(LEFT(VLOOKUP(H60,'[1]Base Articles - Fam PIC'!$A:$U,12,FALSE),9)="DF Spirit","Airbus Autre","Autre"))</f>
        <v>Conbid</v>
      </c>
      <c r="AN60" s="28" t="str">
        <f>VLOOKUP(H60,'[1]Base Articles - Fam PIC'!$A:$E,5,0)</f>
        <v>UkadPF001</v>
      </c>
      <c r="AO60" s="28"/>
    </row>
    <row r="61" spans="1:41" ht="15" customHeight="1" x14ac:dyDescent="0.25">
      <c r="A61" s="36" t="str">
        <f t="shared" si="0"/>
        <v>P-10858</v>
      </c>
      <c r="B61">
        <v>11002578</v>
      </c>
      <c r="C61" t="s">
        <v>204</v>
      </c>
      <c r="D61" t="s">
        <v>145</v>
      </c>
      <c r="E61" t="s">
        <v>154</v>
      </c>
      <c r="F61">
        <v>30</v>
      </c>
      <c r="G61">
        <v>1</v>
      </c>
      <c r="H61" t="s">
        <v>155</v>
      </c>
      <c r="I61" t="s">
        <v>156</v>
      </c>
      <c r="J61">
        <v>1678</v>
      </c>
      <c r="K61" t="s">
        <v>209</v>
      </c>
      <c r="L61">
        <v>33.92</v>
      </c>
      <c r="M61" t="s">
        <v>378</v>
      </c>
      <c r="N61" t="s">
        <v>210</v>
      </c>
      <c r="O61" t="s">
        <v>356</v>
      </c>
      <c r="P61" s="37" t="s">
        <v>356</v>
      </c>
      <c r="Q61"/>
      <c r="R61"/>
      <c r="S61"/>
      <c r="T61" t="s">
        <v>212</v>
      </c>
      <c r="U61" t="s">
        <v>213</v>
      </c>
      <c r="V61" t="s">
        <v>214</v>
      </c>
      <c r="W61">
        <v>10</v>
      </c>
      <c r="X61"/>
      <c r="Y61"/>
      <c r="Z61" t="s">
        <v>371</v>
      </c>
      <c r="AA61" t="s">
        <v>298</v>
      </c>
      <c r="AB61"/>
      <c r="AC61">
        <v>0</v>
      </c>
      <c r="AD61" s="28" t="str">
        <f t="shared" si="1"/>
        <v>PF</v>
      </c>
      <c r="AE61" s="38" t="str">
        <f t="shared" si="2"/>
        <v>01/07/2020</v>
      </c>
      <c r="AF61" s="28" t="str">
        <f t="shared" si="3"/>
        <v>oui</v>
      </c>
      <c r="AG61" s="28" t="str">
        <f t="shared" si="4"/>
        <v>client</v>
      </c>
      <c r="AH61" s="28">
        <f>IF(T61&lt;&gt;"Partiellement livré",J61,IFERROR(VLOOKUP(B61&amp;F61,[2]VL10E!A:I,9,0),J61))</f>
        <v>1678</v>
      </c>
      <c r="AI61" s="28" t="str">
        <f t="shared" ca="1" si="5"/>
        <v>oui</v>
      </c>
      <c r="AJ61" s="28" t="str">
        <f t="shared" si="6"/>
        <v>2020-07</v>
      </c>
      <c r="AK61" s="28" t="str">
        <f t="shared" si="7"/>
        <v>2020-27</v>
      </c>
      <c r="AL61" s="28" t="str">
        <f t="shared" ca="1" si="8"/>
        <v>2020-27</v>
      </c>
      <c r="AM61" s="28" t="str">
        <f>IF(LEFT(VLOOKUP(H61,'[1]Base Articles - Fam PIC'!$A:$U,12,FALSE),6)="conbid","Conbid",IF(LEFT(VLOOKUP(H61,'[1]Base Articles - Fam PIC'!$A:$U,12,FALSE),9)="DF Spirit","Airbus Autre","Autre"))</f>
        <v>Conbid</v>
      </c>
      <c r="AN61" s="28" t="str">
        <f>VLOOKUP(H61,'[1]Base Articles - Fam PIC'!$A:$E,5,0)</f>
        <v>UkadPF001</v>
      </c>
      <c r="AO61" s="28"/>
    </row>
    <row r="62" spans="1:41" ht="15" customHeight="1" x14ac:dyDescent="0.25">
      <c r="A62" s="36" t="str">
        <f t="shared" si="0"/>
        <v>P-10858</v>
      </c>
      <c r="B62">
        <v>11002578</v>
      </c>
      <c r="C62" t="s">
        <v>204</v>
      </c>
      <c r="D62" t="s">
        <v>145</v>
      </c>
      <c r="E62" t="s">
        <v>154</v>
      </c>
      <c r="F62">
        <v>40</v>
      </c>
      <c r="G62">
        <v>1</v>
      </c>
      <c r="H62" t="s">
        <v>155</v>
      </c>
      <c r="I62" t="s">
        <v>156</v>
      </c>
      <c r="J62">
        <v>1678</v>
      </c>
      <c r="K62" t="s">
        <v>209</v>
      </c>
      <c r="L62">
        <v>33.92</v>
      </c>
      <c r="M62" t="s">
        <v>378</v>
      </c>
      <c r="N62" t="s">
        <v>210</v>
      </c>
      <c r="O62" t="s">
        <v>379</v>
      </c>
      <c r="P62" s="37" t="s">
        <v>379</v>
      </c>
      <c r="Q62"/>
      <c r="R62"/>
      <c r="S62"/>
      <c r="T62" t="s">
        <v>212</v>
      </c>
      <c r="U62" t="s">
        <v>213</v>
      </c>
      <c r="V62" t="s">
        <v>214</v>
      </c>
      <c r="W62">
        <v>10</v>
      </c>
      <c r="X62"/>
      <c r="Y62"/>
      <c r="Z62" t="s">
        <v>371</v>
      </c>
      <c r="AA62" t="s">
        <v>298</v>
      </c>
      <c r="AB62"/>
      <c r="AC62">
        <v>0</v>
      </c>
      <c r="AD62" s="28" t="str">
        <f t="shared" si="1"/>
        <v>PF</v>
      </c>
      <c r="AE62" s="38" t="str">
        <f t="shared" si="2"/>
        <v>01/10/2020</v>
      </c>
      <c r="AF62" s="28" t="str">
        <f t="shared" si="3"/>
        <v>oui</v>
      </c>
      <c r="AG62" s="28" t="str">
        <f t="shared" si="4"/>
        <v>client</v>
      </c>
      <c r="AH62" s="28">
        <f>IF(T62&lt;&gt;"Partiellement livré",J62,IFERROR(VLOOKUP(B62&amp;F62,[2]VL10E!A:I,9,0),J62))</f>
        <v>1678</v>
      </c>
      <c r="AI62" s="28" t="str">
        <f t="shared" ca="1" si="5"/>
        <v>non</v>
      </c>
      <c r="AJ62" s="28" t="str">
        <f t="shared" si="6"/>
        <v>2020-10</v>
      </c>
      <c r="AK62" s="28" t="str">
        <f t="shared" si="7"/>
        <v>2020-40</v>
      </c>
      <c r="AL62" s="28" t="str">
        <f t="shared" ca="1" si="8"/>
        <v>2020-40</v>
      </c>
      <c r="AM62" s="28" t="str">
        <f>IF(LEFT(VLOOKUP(H62,'[1]Base Articles - Fam PIC'!$A:$U,12,FALSE),6)="conbid","Conbid",IF(LEFT(VLOOKUP(H62,'[1]Base Articles - Fam PIC'!$A:$U,12,FALSE),9)="DF Spirit","Airbus Autre","Autre"))</f>
        <v>Conbid</v>
      </c>
      <c r="AN62" s="28" t="str">
        <f>VLOOKUP(H62,'[1]Base Articles - Fam PIC'!$A:$E,5,0)</f>
        <v>UkadPF001</v>
      </c>
      <c r="AO62" s="28"/>
    </row>
    <row r="63" spans="1:41" ht="15" customHeight="1" x14ac:dyDescent="0.25">
      <c r="A63" s="36" t="str">
        <f t="shared" si="0"/>
        <v>603r.3A</v>
      </c>
      <c r="B63">
        <v>11002580</v>
      </c>
      <c r="C63" t="s">
        <v>204</v>
      </c>
      <c r="D63" t="s">
        <v>380</v>
      </c>
      <c r="E63" t="s">
        <v>381</v>
      </c>
      <c r="F63">
        <v>20</v>
      </c>
      <c r="G63">
        <v>1</v>
      </c>
      <c r="H63" t="s">
        <v>382</v>
      </c>
      <c r="I63" t="s">
        <v>383</v>
      </c>
      <c r="J63">
        <v>7848</v>
      </c>
      <c r="K63" t="s">
        <v>209</v>
      </c>
      <c r="L63">
        <v>24.3</v>
      </c>
      <c r="M63" t="s">
        <v>384</v>
      </c>
      <c r="N63" t="s">
        <v>210</v>
      </c>
      <c r="O63" t="s">
        <v>385</v>
      </c>
      <c r="P63" s="37" t="s">
        <v>385</v>
      </c>
      <c r="Q63"/>
      <c r="R63"/>
      <c r="S63"/>
      <c r="T63" t="s">
        <v>212</v>
      </c>
      <c r="U63" t="s">
        <v>213</v>
      </c>
      <c r="V63" t="s">
        <v>214</v>
      </c>
      <c r="W63">
        <v>10</v>
      </c>
      <c r="X63"/>
      <c r="Y63"/>
      <c r="Z63" t="s">
        <v>386</v>
      </c>
      <c r="AA63" t="s">
        <v>298</v>
      </c>
      <c r="AB63"/>
      <c r="AC63">
        <v>0</v>
      </c>
      <c r="AD63" s="28" t="str">
        <f t="shared" si="1"/>
        <v>PF</v>
      </c>
      <c r="AE63" s="38" t="str">
        <f t="shared" si="2"/>
        <v>17/02/2020</v>
      </c>
      <c r="AF63" s="28" t="str">
        <f t="shared" si="3"/>
        <v>oui</v>
      </c>
      <c r="AG63" s="28" t="str">
        <f t="shared" si="4"/>
        <v>client</v>
      </c>
      <c r="AH63" s="28">
        <f>IF(T63&lt;&gt;"Partiellement livré",J63,IFERROR(VLOOKUP(B63&amp;F63,[2]VL10E!A:I,9,0),J63))</f>
        <v>7848</v>
      </c>
      <c r="AI63" s="28" t="str">
        <f t="shared" ca="1" si="5"/>
        <v>oui</v>
      </c>
      <c r="AJ63" s="28" t="str">
        <f t="shared" si="6"/>
        <v>2020-02</v>
      </c>
      <c r="AK63" s="28" t="str">
        <f t="shared" si="7"/>
        <v>2020-08</v>
      </c>
      <c r="AL63" s="28" t="str">
        <f t="shared" ca="1" si="8"/>
        <v>retard</v>
      </c>
      <c r="AM63" s="28" t="str">
        <f>IF(LEFT(VLOOKUP(H63,'[1]Base Articles - Fam PIC'!$A:$U,12,FALSE),6)="conbid","Conbid",IF(LEFT(VLOOKUP(H63,'[1]Base Articles - Fam PIC'!$A:$U,12,FALSE),9)="DF Spirit","Airbus Autre","Autre"))</f>
        <v>Autre</v>
      </c>
      <c r="AN63" s="28" t="str">
        <f>VLOOKUP(H63,'[1]Base Articles - Fam PIC'!$A:$E,5,0)</f>
        <v>UkadPF005</v>
      </c>
      <c r="AO63" s="28"/>
    </row>
    <row r="64" spans="1:41" ht="15" customHeight="1" x14ac:dyDescent="0.25">
      <c r="A64" s="36" t="str">
        <f t="shared" si="0"/>
        <v>4500481</v>
      </c>
      <c r="B64">
        <v>11002581</v>
      </c>
      <c r="C64" t="s">
        <v>204</v>
      </c>
      <c r="D64" t="s">
        <v>18</v>
      </c>
      <c r="E64" t="s">
        <v>387</v>
      </c>
      <c r="F64">
        <v>10</v>
      </c>
      <c r="G64">
        <v>1</v>
      </c>
      <c r="H64" t="s">
        <v>388</v>
      </c>
      <c r="I64" t="s">
        <v>389</v>
      </c>
      <c r="J64">
        <v>844</v>
      </c>
      <c r="K64" t="s">
        <v>209</v>
      </c>
      <c r="L64">
        <v>26.5</v>
      </c>
      <c r="M64" t="s">
        <v>390</v>
      </c>
      <c r="N64" t="s">
        <v>243</v>
      </c>
      <c r="O64" t="s">
        <v>391</v>
      </c>
      <c r="P64" s="37" t="s">
        <v>391</v>
      </c>
      <c r="Q64"/>
      <c r="R64"/>
      <c r="S64"/>
      <c r="T64" t="s">
        <v>212</v>
      </c>
      <c r="U64" t="s">
        <v>213</v>
      </c>
      <c r="V64" t="s">
        <v>214</v>
      </c>
      <c r="W64">
        <v>10</v>
      </c>
      <c r="X64"/>
      <c r="Y64"/>
      <c r="Z64" t="s">
        <v>386</v>
      </c>
      <c r="AA64" t="s">
        <v>298</v>
      </c>
      <c r="AB64"/>
      <c r="AC64">
        <v>0</v>
      </c>
      <c r="AD64" s="28" t="str">
        <f t="shared" si="1"/>
        <v>PF</v>
      </c>
      <c r="AE64" s="38" t="str">
        <f t="shared" si="2"/>
        <v>03/01/2020</v>
      </c>
      <c r="AF64" s="28" t="str">
        <f t="shared" si="3"/>
        <v>oui</v>
      </c>
      <c r="AG64" s="28" t="str">
        <f t="shared" si="4"/>
        <v>client</v>
      </c>
      <c r="AH64" s="28">
        <f>IF(T64&lt;&gt;"Partiellement livré",J64,IFERROR(VLOOKUP(B64&amp;F64,[2]VL10E!A:I,9,0),J64))</f>
        <v>844</v>
      </c>
      <c r="AI64" s="28" t="str">
        <f t="shared" ca="1" si="5"/>
        <v>oui</v>
      </c>
      <c r="AJ64" s="28" t="str">
        <f t="shared" si="6"/>
        <v>2020-01</v>
      </c>
      <c r="AK64" s="28" t="str">
        <f t="shared" si="7"/>
        <v>2020-01</v>
      </c>
      <c r="AL64" s="28" t="str">
        <f t="shared" ca="1" si="8"/>
        <v>retard</v>
      </c>
      <c r="AM64" s="28" t="str">
        <f>IF(LEFT(VLOOKUP(H64,'[1]Base Articles - Fam PIC'!$A:$U,12,FALSE),6)="conbid","Conbid",IF(LEFT(VLOOKUP(H64,'[1]Base Articles - Fam PIC'!$A:$U,12,FALSE),9)="DF Spirit","Airbus Autre","Autre"))</f>
        <v>Autre</v>
      </c>
      <c r="AN64" s="28" t="str">
        <f>VLOOKUP(H64,'[1]Base Articles - Fam PIC'!$A:$E,5,0)</f>
        <v>UkadPF014</v>
      </c>
      <c r="AO64" s="28"/>
    </row>
    <row r="65" spans="1:41" ht="15" customHeight="1" x14ac:dyDescent="0.25">
      <c r="A65" s="36" t="str">
        <f t="shared" si="0"/>
        <v>804r.3A</v>
      </c>
      <c r="B65">
        <v>11002587</v>
      </c>
      <c r="C65" t="s">
        <v>204</v>
      </c>
      <c r="D65" t="s">
        <v>380</v>
      </c>
      <c r="E65" t="s">
        <v>392</v>
      </c>
      <c r="F65">
        <v>10</v>
      </c>
      <c r="G65">
        <v>2</v>
      </c>
      <c r="H65" t="s">
        <v>382</v>
      </c>
      <c r="I65" t="s">
        <v>383</v>
      </c>
      <c r="J65">
        <v>11772</v>
      </c>
      <c r="K65" t="s">
        <v>209</v>
      </c>
      <c r="L65">
        <v>24.3</v>
      </c>
      <c r="M65" t="s">
        <v>393</v>
      </c>
      <c r="N65" t="s">
        <v>210</v>
      </c>
      <c r="O65" t="s">
        <v>394</v>
      </c>
      <c r="P65" s="37" t="s">
        <v>394</v>
      </c>
      <c r="Q65"/>
      <c r="R65"/>
      <c r="S65"/>
      <c r="T65" t="s">
        <v>212</v>
      </c>
      <c r="U65" t="s">
        <v>213</v>
      </c>
      <c r="V65" t="s">
        <v>214</v>
      </c>
      <c r="W65">
        <v>10</v>
      </c>
      <c r="X65"/>
      <c r="Y65"/>
      <c r="Z65" t="s">
        <v>395</v>
      </c>
      <c r="AA65" t="s">
        <v>298</v>
      </c>
      <c r="AB65"/>
      <c r="AC65">
        <v>0</v>
      </c>
      <c r="AD65" s="28" t="str">
        <f t="shared" si="1"/>
        <v>PF</v>
      </c>
      <c r="AE65" s="38" t="str">
        <f t="shared" si="2"/>
        <v>14/02/2020</v>
      </c>
      <c r="AF65" s="28" t="str">
        <f t="shared" si="3"/>
        <v>oui</v>
      </c>
      <c r="AG65" s="28" t="str">
        <f t="shared" si="4"/>
        <v>client</v>
      </c>
      <c r="AH65" s="28">
        <f>IF(T65&lt;&gt;"Partiellement livré",J65,IFERROR(VLOOKUP(B65&amp;F65,[2]VL10E!A:I,9,0),J65))</f>
        <v>11772</v>
      </c>
      <c r="AI65" s="28" t="str">
        <f t="shared" ca="1" si="5"/>
        <v>oui</v>
      </c>
      <c r="AJ65" s="28" t="str">
        <f t="shared" si="6"/>
        <v>2020-02</v>
      </c>
      <c r="AK65" s="28" t="str">
        <f t="shared" si="7"/>
        <v>2020-07</v>
      </c>
      <c r="AL65" s="28" t="str">
        <f t="shared" ca="1" si="8"/>
        <v>retard</v>
      </c>
      <c r="AM65" s="28" t="str">
        <f>IF(LEFT(VLOOKUP(H65,'[1]Base Articles - Fam PIC'!$A:$U,12,FALSE),6)="conbid","Conbid",IF(LEFT(VLOOKUP(H65,'[1]Base Articles - Fam PIC'!$A:$U,12,FALSE),9)="DF Spirit","Airbus Autre","Autre"))</f>
        <v>Autre</v>
      </c>
      <c r="AN65" s="28" t="str">
        <f>VLOOKUP(H65,'[1]Base Articles - Fam PIC'!$A:$E,5,0)</f>
        <v>UkadPF005</v>
      </c>
      <c r="AO65" s="28"/>
    </row>
    <row r="66" spans="1:41" ht="15" customHeight="1" x14ac:dyDescent="0.25">
      <c r="A66" s="36" t="str">
        <f t="shared" ref="A66:A128" si="9">LEFT(E66,7)</f>
        <v>804r.3A</v>
      </c>
      <c r="B66">
        <v>11002587</v>
      </c>
      <c r="C66" t="s">
        <v>204</v>
      </c>
      <c r="D66" t="s">
        <v>380</v>
      </c>
      <c r="E66" t="s">
        <v>392</v>
      </c>
      <c r="F66">
        <v>20</v>
      </c>
      <c r="G66">
        <v>1</v>
      </c>
      <c r="H66" t="s">
        <v>382</v>
      </c>
      <c r="I66" t="s">
        <v>383</v>
      </c>
      <c r="J66">
        <v>11772</v>
      </c>
      <c r="K66" t="s">
        <v>209</v>
      </c>
      <c r="L66">
        <v>24.3</v>
      </c>
      <c r="M66" t="s">
        <v>393</v>
      </c>
      <c r="N66" t="s">
        <v>210</v>
      </c>
      <c r="O66" t="s">
        <v>385</v>
      </c>
      <c r="P66" s="37" t="s">
        <v>385</v>
      </c>
      <c r="Q66"/>
      <c r="R66"/>
      <c r="S66"/>
      <c r="T66" t="s">
        <v>212</v>
      </c>
      <c r="U66" t="s">
        <v>213</v>
      </c>
      <c r="V66" t="s">
        <v>214</v>
      </c>
      <c r="W66">
        <v>10</v>
      </c>
      <c r="X66"/>
      <c r="Y66"/>
      <c r="Z66" t="s">
        <v>395</v>
      </c>
      <c r="AA66" t="s">
        <v>298</v>
      </c>
      <c r="AB66"/>
      <c r="AC66">
        <v>0</v>
      </c>
      <c r="AD66" s="28" t="str">
        <f t="shared" si="1"/>
        <v>PF</v>
      </c>
      <c r="AE66" s="38" t="str">
        <f t="shared" si="2"/>
        <v>17/02/2020</v>
      </c>
      <c r="AF66" s="28" t="str">
        <f t="shared" si="3"/>
        <v>oui</v>
      </c>
      <c r="AG66" s="28" t="str">
        <f t="shared" si="4"/>
        <v>client</v>
      </c>
      <c r="AH66" s="28">
        <f>IF(T66&lt;&gt;"Partiellement livré",J66,IFERROR(VLOOKUP(B66&amp;F66,[2]VL10E!A:I,9,0),J66))</f>
        <v>11772</v>
      </c>
      <c r="AI66" s="28" t="str">
        <f t="shared" ca="1" si="5"/>
        <v>oui</v>
      </c>
      <c r="AJ66" s="28" t="str">
        <f t="shared" si="6"/>
        <v>2020-02</v>
      </c>
      <c r="AK66" s="28" t="str">
        <f t="shared" si="7"/>
        <v>2020-08</v>
      </c>
      <c r="AL66" s="28" t="str">
        <f t="shared" ca="1" si="8"/>
        <v>retard</v>
      </c>
      <c r="AM66" s="28" t="str">
        <f>IF(LEFT(VLOOKUP(H66,'[1]Base Articles - Fam PIC'!$A:$U,12,FALSE),6)="conbid","Conbid",IF(LEFT(VLOOKUP(H66,'[1]Base Articles - Fam PIC'!$A:$U,12,FALSE),9)="DF Spirit","Airbus Autre","Autre"))</f>
        <v>Autre</v>
      </c>
      <c r="AN66" s="28" t="str">
        <f>VLOOKUP(H66,'[1]Base Articles - Fam PIC'!$A:$E,5,0)</f>
        <v>UkadPF005</v>
      </c>
      <c r="AO66" s="28"/>
    </row>
    <row r="67" spans="1:41" ht="15" customHeight="1" x14ac:dyDescent="0.25">
      <c r="A67" s="36" t="str">
        <f t="shared" si="9"/>
        <v>804r.3A</v>
      </c>
      <c r="B67">
        <v>11002587</v>
      </c>
      <c r="C67" t="s">
        <v>204</v>
      </c>
      <c r="D67" t="s">
        <v>380</v>
      </c>
      <c r="E67" t="s">
        <v>392</v>
      </c>
      <c r="F67">
        <v>30</v>
      </c>
      <c r="G67">
        <v>1</v>
      </c>
      <c r="H67" t="s">
        <v>382</v>
      </c>
      <c r="I67" t="s">
        <v>383</v>
      </c>
      <c r="J67">
        <v>11772</v>
      </c>
      <c r="K67" t="s">
        <v>209</v>
      </c>
      <c r="L67">
        <v>24.3</v>
      </c>
      <c r="M67" t="s">
        <v>393</v>
      </c>
      <c r="N67" t="s">
        <v>210</v>
      </c>
      <c r="O67" t="s">
        <v>396</v>
      </c>
      <c r="P67" s="37" t="s">
        <v>396</v>
      </c>
      <c r="Q67"/>
      <c r="R67"/>
      <c r="S67"/>
      <c r="T67" t="s">
        <v>212</v>
      </c>
      <c r="U67" t="s">
        <v>213</v>
      </c>
      <c r="V67" t="s">
        <v>214</v>
      </c>
      <c r="W67">
        <v>10</v>
      </c>
      <c r="X67"/>
      <c r="Y67"/>
      <c r="Z67" t="s">
        <v>395</v>
      </c>
      <c r="AA67" t="s">
        <v>298</v>
      </c>
      <c r="AB67"/>
      <c r="AC67">
        <v>0</v>
      </c>
      <c r="AD67" s="28" t="str">
        <f t="shared" ref="AD67:AD129" si="10">LEFT(H67,2)</f>
        <v>PF</v>
      </c>
      <c r="AE67" s="38" t="str">
        <f t="shared" ref="AE67:AE129" si="11">TEXT(IF(ISERROR(MONTH(P67)),LEFT(P67,2)&amp;"/"&amp;MID(P67,4,2)&amp;"/"&amp;RIGHT(P67,4),TEXT(P67,"jj/mm/aaaa")),"jj/mm/aaaa")</f>
        <v>09/03/2020</v>
      </c>
      <c r="AF67" s="28" t="str">
        <f t="shared" ref="AF67:AF129" si="12">IF(J67&lt;1,"non","oui")</f>
        <v>oui</v>
      </c>
      <c r="AG67" s="28" t="str">
        <f t="shared" ref="AG67:AG129" si="13">IF(D67="UTEXAM","stock","client")</f>
        <v>client</v>
      </c>
      <c r="AH67" s="28">
        <f>IF(T67&lt;&gt;"Partiellement livré",J67,IFERROR(VLOOKUP(B67&amp;F67,[2]VL10E!A:I,9,0),J67))</f>
        <v>11772</v>
      </c>
      <c r="AI67" s="28" t="str">
        <f t="shared" ref="AI67:AI129" ca="1" si="14">IF((AE67-TODAY())&lt;90,"oui","non")</f>
        <v>oui</v>
      </c>
      <c r="AJ67" s="28" t="str">
        <f t="shared" ref="AJ67:AJ129" si="15">YEAR(AE67)&amp;"-"&amp;IF(LEN(MONTH(AE67))=1,"0"&amp;MONTH(AE67),MONTH(AE67))</f>
        <v>2020-03</v>
      </c>
      <c r="AK67" s="28" t="str">
        <f t="shared" ref="AK67:AK129" si="16">YEAR(AE67)&amp;"-"&amp;IF(LEN(WEEKNUM(AE67))=1,"0"&amp;WEEKNUM(AE67),WEEKNUM(AE67))</f>
        <v>2020-11</v>
      </c>
      <c r="AL67" s="28" t="str">
        <f t="shared" ref="AL67:AL129" ca="1" si="17">IF((-TODAY()+AE67)&lt;0,"retard",YEAR(AE67)&amp;"-"&amp;IF(LEN(WEEKNUM(AE67))=1,"0"&amp;WEEKNUM(AE67),WEEKNUM(AE67)))</f>
        <v>retard</v>
      </c>
      <c r="AM67" s="28" t="str">
        <f>IF(LEFT(VLOOKUP(H67,'[1]Base Articles - Fam PIC'!$A:$U,12,FALSE),6)="conbid","Conbid",IF(LEFT(VLOOKUP(H67,'[1]Base Articles - Fam PIC'!$A:$U,12,FALSE),9)="DF Spirit","Airbus Autre","Autre"))</f>
        <v>Autre</v>
      </c>
      <c r="AN67" s="28" t="str">
        <f>VLOOKUP(H67,'[1]Base Articles - Fam PIC'!$A:$E,5,0)</f>
        <v>UkadPF005</v>
      </c>
      <c r="AO67" s="28"/>
    </row>
    <row r="68" spans="1:41" ht="15" customHeight="1" x14ac:dyDescent="0.25">
      <c r="A68" s="36" t="str">
        <f t="shared" si="9"/>
        <v>804r.3A</v>
      </c>
      <c r="B68">
        <v>11002587</v>
      </c>
      <c r="C68" t="s">
        <v>204</v>
      </c>
      <c r="D68" t="s">
        <v>380</v>
      </c>
      <c r="E68" t="s">
        <v>392</v>
      </c>
      <c r="F68">
        <v>40</v>
      </c>
      <c r="G68">
        <v>1</v>
      </c>
      <c r="H68" t="s">
        <v>382</v>
      </c>
      <c r="I68" t="s">
        <v>383</v>
      </c>
      <c r="J68">
        <v>11772</v>
      </c>
      <c r="K68" t="s">
        <v>209</v>
      </c>
      <c r="L68">
        <v>24.3</v>
      </c>
      <c r="M68" t="s">
        <v>393</v>
      </c>
      <c r="N68" t="s">
        <v>210</v>
      </c>
      <c r="O68" t="s">
        <v>347</v>
      </c>
      <c r="P68" s="37" t="s">
        <v>347</v>
      </c>
      <c r="Q68"/>
      <c r="R68"/>
      <c r="S68"/>
      <c r="T68" t="s">
        <v>212</v>
      </c>
      <c r="U68" t="s">
        <v>213</v>
      </c>
      <c r="V68" t="s">
        <v>214</v>
      </c>
      <c r="W68">
        <v>10</v>
      </c>
      <c r="X68"/>
      <c r="Y68"/>
      <c r="Z68" t="s">
        <v>395</v>
      </c>
      <c r="AA68" t="s">
        <v>298</v>
      </c>
      <c r="AB68"/>
      <c r="AC68">
        <v>0</v>
      </c>
      <c r="AD68" s="28" t="str">
        <f t="shared" si="10"/>
        <v>PF</v>
      </c>
      <c r="AE68" s="38" t="str">
        <f t="shared" si="11"/>
        <v>23/03/2020</v>
      </c>
      <c r="AF68" s="28" t="str">
        <f t="shared" si="12"/>
        <v>oui</v>
      </c>
      <c r="AG68" s="28" t="str">
        <f t="shared" si="13"/>
        <v>client</v>
      </c>
      <c r="AH68" s="28">
        <f>IF(T68&lt;&gt;"Partiellement livré",J68,IFERROR(VLOOKUP(B68&amp;F68,[2]VL10E!A:I,9,0),J68))</f>
        <v>11772</v>
      </c>
      <c r="AI68" s="28" t="str">
        <f t="shared" ca="1" si="14"/>
        <v>oui</v>
      </c>
      <c r="AJ68" s="28" t="str">
        <f t="shared" si="15"/>
        <v>2020-03</v>
      </c>
      <c r="AK68" s="28" t="str">
        <f t="shared" si="16"/>
        <v>2020-13</v>
      </c>
      <c r="AL68" s="28" t="str">
        <f t="shared" ca="1" si="17"/>
        <v>retard</v>
      </c>
      <c r="AM68" s="28" t="str">
        <f>IF(LEFT(VLOOKUP(H68,'[1]Base Articles - Fam PIC'!$A:$U,12,FALSE),6)="conbid","Conbid",IF(LEFT(VLOOKUP(H68,'[1]Base Articles - Fam PIC'!$A:$U,12,FALSE),9)="DF Spirit","Airbus Autre","Autre"))</f>
        <v>Autre</v>
      </c>
      <c r="AN68" s="28" t="str">
        <f>VLOOKUP(H68,'[1]Base Articles - Fam PIC'!$A:$E,5,0)</f>
        <v>UkadPF005</v>
      </c>
      <c r="AO68" s="28"/>
    </row>
    <row r="69" spans="1:41" ht="15" customHeight="1" x14ac:dyDescent="0.25">
      <c r="A69" s="36" t="str">
        <f t="shared" si="9"/>
        <v>804r.3A</v>
      </c>
      <c r="B69">
        <v>11002587</v>
      </c>
      <c r="C69" t="s">
        <v>204</v>
      </c>
      <c r="D69" t="s">
        <v>380</v>
      </c>
      <c r="E69" t="s">
        <v>392</v>
      </c>
      <c r="F69">
        <v>50</v>
      </c>
      <c r="G69">
        <v>1</v>
      </c>
      <c r="H69" t="s">
        <v>382</v>
      </c>
      <c r="I69" t="s">
        <v>383</v>
      </c>
      <c r="J69">
        <v>11772</v>
      </c>
      <c r="K69" t="s">
        <v>209</v>
      </c>
      <c r="L69">
        <v>24.3</v>
      </c>
      <c r="M69" t="s">
        <v>393</v>
      </c>
      <c r="N69" t="s">
        <v>210</v>
      </c>
      <c r="O69" t="s">
        <v>397</v>
      </c>
      <c r="P69" s="37" t="s">
        <v>398</v>
      </c>
      <c r="Q69"/>
      <c r="R69"/>
      <c r="S69"/>
      <c r="T69" t="s">
        <v>212</v>
      </c>
      <c r="U69" t="s">
        <v>213</v>
      </c>
      <c r="V69" t="s">
        <v>214</v>
      </c>
      <c r="W69">
        <v>10</v>
      </c>
      <c r="X69"/>
      <c r="Y69"/>
      <c r="Z69" t="s">
        <v>395</v>
      </c>
      <c r="AA69" t="s">
        <v>298</v>
      </c>
      <c r="AB69"/>
      <c r="AC69">
        <v>0</v>
      </c>
      <c r="AD69" s="28" t="str">
        <f t="shared" si="10"/>
        <v>PF</v>
      </c>
      <c r="AE69" s="38" t="str">
        <f t="shared" si="11"/>
        <v>11/04/2020</v>
      </c>
      <c r="AF69" s="28" t="str">
        <f t="shared" si="12"/>
        <v>oui</v>
      </c>
      <c r="AG69" s="28" t="str">
        <f t="shared" si="13"/>
        <v>client</v>
      </c>
      <c r="AH69" s="28">
        <f>IF(T69&lt;&gt;"Partiellement livré",J69,IFERROR(VLOOKUP(B69&amp;F69,[2]VL10E!A:I,9,0),J69))</f>
        <v>11772</v>
      </c>
      <c r="AI69" s="28" t="str">
        <f t="shared" ca="1" si="14"/>
        <v>oui</v>
      </c>
      <c r="AJ69" s="28" t="str">
        <f t="shared" si="15"/>
        <v>2020-04</v>
      </c>
      <c r="AK69" s="28" t="str">
        <f t="shared" si="16"/>
        <v>2020-15</v>
      </c>
      <c r="AL69" s="28" t="str">
        <f t="shared" ca="1" si="17"/>
        <v>retard</v>
      </c>
      <c r="AM69" s="28" t="str">
        <f>IF(LEFT(VLOOKUP(H69,'[1]Base Articles - Fam PIC'!$A:$U,12,FALSE),6)="conbid","Conbid",IF(LEFT(VLOOKUP(H69,'[1]Base Articles - Fam PIC'!$A:$U,12,FALSE),9)="DF Spirit","Airbus Autre","Autre"))</f>
        <v>Autre</v>
      </c>
      <c r="AN69" s="28" t="str">
        <f>VLOOKUP(H69,'[1]Base Articles - Fam PIC'!$A:$E,5,0)</f>
        <v>UkadPF005</v>
      </c>
      <c r="AO69" s="28"/>
    </row>
    <row r="70" spans="1:41" ht="15" customHeight="1" x14ac:dyDescent="0.25">
      <c r="A70" s="36" t="str">
        <f t="shared" si="9"/>
        <v>804r.3A</v>
      </c>
      <c r="B70">
        <v>11002587</v>
      </c>
      <c r="C70" t="s">
        <v>204</v>
      </c>
      <c r="D70" t="s">
        <v>380</v>
      </c>
      <c r="E70" t="s">
        <v>392</v>
      </c>
      <c r="F70">
        <v>60</v>
      </c>
      <c r="G70">
        <v>1</v>
      </c>
      <c r="H70" t="s">
        <v>382</v>
      </c>
      <c r="I70" t="s">
        <v>383</v>
      </c>
      <c r="J70">
        <v>7848</v>
      </c>
      <c r="K70" t="s">
        <v>209</v>
      </c>
      <c r="L70">
        <v>24.3</v>
      </c>
      <c r="M70" t="s">
        <v>384</v>
      </c>
      <c r="N70" t="s">
        <v>210</v>
      </c>
      <c r="O70" t="s">
        <v>399</v>
      </c>
      <c r="P70" s="37" t="s">
        <v>399</v>
      </c>
      <c r="Q70"/>
      <c r="R70"/>
      <c r="S70"/>
      <c r="T70" t="s">
        <v>212</v>
      </c>
      <c r="U70" t="s">
        <v>213</v>
      </c>
      <c r="V70" t="s">
        <v>214</v>
      </c>
      <c r="W70">
        <v>10</v>
      </c>
      <c r="X70"/>
      <c r="Y70"/>
      <c r="Z70" t="s">
        <v>395</v>
      </c>
      <c r="AA70" t="s">
        <v>298</v>
      </c>
      <c r="AB70"/>
      <c r="AC70">
        <v>0</v>
      </c>
      <c r="AD70" s="28" t="str">
        <f t="shared" si="10"/>
        <v>PF</v>
      </c>
      <c r="AE70" s="38" t="str">
        <f t="shared" si="11"/>
        <v>11/05/2020</v>
      </c>
      <c r="AF70" s="28" t="str">
        <f t="shared" si="12"/>
        <v>oui</v>
      </c>
      <c r="AG70" s="28" t="str">
        <f t="shared" si="13"/>
        <v>client</v>
      </c>
      <c r="AH70" s="28">
        <f>IF(T70&lt;&gt;"Partiellement livré",J70,IFERROR(VLOOKUP(B70&amp;F70,[2]VL10E!A:I,9,0),J70))</f>
        <v>7848</v>
      </c>
      <c r="AI70" s="28" t="str">
        <f t="shared" ca="1" si="14"/>
        <v>oui</v>
      </c>
      <c r="AJ70" s="28" t="str">
        <f t="shared" si="15"/>
        <v>2020-05</v>
      </c>
      <c r="AK70" s="28" t="str">
        <f t="shared" si="16"/>
        <v>2020-20</v>
      </c>
      <c r="AL70" s="28" t="str">
        <f t="shared" ca="1" si="17"/>
        <v>2020-20</v>
      </c>
      <c r="AM70" s="28" t="str">
        <f>IF(LEFT(VLOOKUP(H70,'[1]Base Articles - Fam PIC'!$A:$U,12,FALSE),6)="conbid","Conbid",IF(LEFT(VLOOKUP(H70,'[1]Base Articles - Fam PIC'!$A:$U,12,FALSE),9)="DF Spirit","Airbus Autre","Autre"))</f>
        <v>Autre</v>
      </c>
      <c r="AN70" s="28" t="str">
        <f>VLOOKUP(H70,'[1]Base Articles - Fam PIC'!$A:$E,5,0)</f>
        <v>UkadPF005</v>
      </c>
      <c r="AO70" s="28"/>
    </row>
    <row r="71" spans="1:41" ht="15" customHeight="1" x14ac:dyDescent="0.25">
      <c r="A71" s="36" t="str">
        <f t="shared" si="9"/>
        <v>PA25735</v>
      </c>
      <c r="B71">
        <v>11002604</v>
      </c>
      <c r="C71" t="s">
        <v>204</v>
      </c>
      <c r="D71" t="s">
        <v>205</v>
      </c>
      <c r="E71" t="s">
        <v>400</v>
      </c>
      <c r="F71">
        <v>10</v>
      </c>
      <c r="G71">
        <v>1</v>
      </c>
      <c r="H71" t="s">
        <v>401</v>
      </c>
      <c r="I71" t="s">
        <v>402</v>
      </c>
      <c r="J71">
        <v>0.01</v>
      </c>
      <c r="K71" t="s">
        <v>209</v>
      </c>
      <c r="L71">
        <v>0</v>
      </c>
      <c r="M71">
        <v>0</v>
      </c>
      <c r="N71" t="s">
        <v>210</v>
      </c>
      <c r="O71" t="s">
        <v>403</v>
      </c>
      <c r="P71" s="37" t="s">
        <v>403</v>
      </c>
      <c r="Q71"/>
      <c r="R71"/>
      <c r="S71"/>
      <c r="T71" t="s">
        <v>212</v>
      </c>
      <c r="U71" t="s">
        <v>213</v>
      </c>
      <c r="V71" t="s">
        <v>214</v>
      </c>
      <c r="W71">
        <v>10</v>
      </c>
      <c r="X71">
        <v>10</v>
      </c>
      <c r="Y71">
        <v>1</v>
      </c>
      <c r="Z71" t="s">
        <v>404</v>
      </c>
      <c r="AA71" t="s">
        <v>220</v>
      </c>
      <c r="AB71"/>
      <c r="AC71">
        <v>0</v>
      </c>
      <c r="AD71" s="28" t="str">
        <f t="shared" si="10"/>
        <v>PF</v>
      </c>
      <c r="AE71" s="38" t="str">
        <f t="shared" si="11"/>
        <v>05/12/2019</v>
      </c>
      <c r="AF71" s="28" t="str">
        <f t="shared" si="12"/>
        <v>non</v>
      </c>
      <c r="AG71" s="28" t="str">
        <f t="shared" si="13"/>
        <v>client</v>
      </c>
      <c r="AH71" s="28">
        <f>IF(T71&lt;&gt;"Partiellement livré",J71,IFERROR(VLOOKUP(B71&amp;F71,[2]VL10E!A:I,9,0),J71))</f>
        <v>0.01</v>
      </c>
      <c r="AI71" s="28" t="str">
        <f t="shared" ca="1" si="14"/>
        <v>oui</v>
      </c>
      <c r="AJ71" s="28" t="str">
        <f t="shared" si="15"/>
        <v>2019-12</v>
      </c>
      <c r="AK71" s="28" t="str">
        <f t="shared" si="16"/>
        <v>2019-49</v>
      </c>
      <c r="AL71" s="28" t="str">
        <f t="shared" ca="1" si="17"/>
        <v>retard</v>
      </c>
      <c r="AM71" s="28" t="str">
        <f>IF(LEFT(VLOOKUP(H71,'[1]Base Articles - Fam PIC'!$A:$U,12,FALSE),6)="conbid","Conbid",IF(LEFT(VLOOKUP(H71,'[1]Base Articles - Fam PIC'!$A:$U,12,FALSE),9)="DF Spirit","Airbus Autre","Autre"))</f>
        <v>Autre</v>
      </c>
      <c r="AN71" s="28" t="str">
        <f>VLOOKUP(H71,'[1]Base Articles - Fam PIC'!$A:$E,5,0)</f>
        <v>UkadPF004</v>
      </c>
      <c r="AO71" s="28"/>
    </row>
    <row r="72" spans="1:41" ht="15" customHeight="1" x14ac:dyDescent="0.25">
      <c r="A72" s="36" t="str">
        <f t="shared" si="9"/>
        <v>PA25542</v>
      </c>
      <c r="B72">
        <v>11002606</v>
      </c>
      <c r="C72" t="s">
        <v>204</v>
      </c>
      <c r="D72" t="s">
        <v>205</v>
      </c>
      <c r="E72" t="s">
        <v>405</v>
      </c>
      <c r="F72">
        <v>10</v>
      </c>
      <c r="G72">
        <v>1</v>
      </c>
      <c r="H72" t="s">
        <v>207</v>
      </c>
      <c r="I72" t="s">
        <v>208</v>
      </c>
      <c r="J72">
        <v>3740</v>
      </c>
      <c r="K72" t="s">
        <v>209</v>
      </c>
      <c r="L72">
        <v>30.5</v>
      </c>
      <c r="M72" t="s">
        <v>406</v>
      </c>
      <c r="N72" t="s">
        <v>210</v>
      </c>
      <c r="O72" t="s">
        <v>407</v>
      </c>
      <c r="P72" s="37" t="s">
        <v>407</v>
      </c>
      <c r="Q72"/>
      <c r="R72"/>
      <c r="S72"/>
      <c r="T72" t="s">
        <v>212</v>
      </c>
      <c r="U72" t="s">
        <v>213</v>
      </c>
      <c r="V72" t="s">
        <v>214</v>
      </c>
      <c r="W72">
        <v>10</v>
      </c>
      <c r="X72">
        <v>10</v>
      </c>
      <c r="Y72">
        <v>1</v>
      </c>
      <c r="Z72" t="s">
        <v>404</v>
      </c>
      <c r="AA72" t="s">
        <v>220</v>
      </c>
      <c r="AB72"/>
      <c r="AC72">
        <v>0</v>
      </c>
      <c r="AD72" s="28" t="str">
        <f t="shared" si="10"/>
        <v>PF</v>
      </c>
      <c r="AE72" s="38" t="str">
        <f t="shared" si="11"/>
        <v>03/09/2020</v>
      </c>
      <c r="AF72" s="28" t="str">
        <f t="shared" si="12"/>
        <v>oui</v>
      </c>
      <c r="AG72" s="28" t="str">
        <f t="shared" si="13"/>
        <v>client</v>
      </c>
      <c r="AH72" s="28">
        <f>IF(T72&lt;&gt;"Partiellement livré",J72,IFERROR(VLOOKUP(B72&amp;F72,[2]VL10E!A:I,9,0),J72))</f>
        <v>3740</v>
      </c>
      <c r="AI72" s="28" t="str">
        <f t="shared" ca="1" si="14"/>
        <v>non</v>
      </c>
      <c r="AJ72" s="28" t="str">
        <f t="shared" si="15"/>
        <v>2020-09</v>
      </c>
      <c r="AK72" s="28" t="str">
        <f t="shared" si="16"/>
        <v>2020-36</v>
      </c>
      <c r="AL72" s="28" t="str">
        <f t="shared" ca="1" si="17"/>
        <v>2020-36</v>
      </c>
      <c r="AM72" s="28" t="str">
        <f>IF(LEFT(VLOOKUP(H72,'[1]Base Articles - Fam PIC'!$A:$U,12,FALSE),6)="conbid","Conbid",IF(LEFT(VLOOKUP(H72,'[1]Base Articles - Fam PIC'!$A:$U,12,FALSE),9)="DF Spirit","Airbus Autre","Autre"))</f>
        <v>Conbid</v>
      </c>
      <c r="AN72" s="28" t="str">
        <f>VLOOKUP(H72,'[1]Base Articles - Fam PIC'!$A:$E,5,0)</f>
        <v>UkadPF004</v>
      </c>
      <c r="AO72" s="28"/>
    </row>
    <row r="73" spans="1:41" ht="15" customHeight="1" x14ac:dyDescent="0.25">
      <c r="A73" s="36" t="str">
        <f t="shared" si="9"/>
        <v>470455/</v>
      </c>
      <c r="B73">
        <v>11002617</v>
      </c>
      <c r="C73" t="s">
        <v>204</v>
      </c>
      <c r="D73" t="s">
        <v>408</v>
      </c>
      <c r="E73" t="s">
        <v>409</v>
      </c>
      <c r="F73">
        <v>60</v>
      </c>
      <c r="G73">
        <v>1</v>
      </c>
      <c r="H73" t="s">
        <v>410</v>
      </c>
      <c r="I73" t="s">
        <v>411</v>
      </c>
      <c r="J73">
        <v>3400</v>
      </c>
      <c r="K73" t="s">
        <v>209</v>
      </c>
      <c r="L73">
        <v>34.5</v>
      </c>
      <c r="M73" t="s">
        <v>412</v>
      </c>
      <c r="N73" t="s">
        <v>210</v>
      </c>
      <c r="O73" t="s">
        <v>413</v>
      </c>
      <c r="P73" s="37" t="s">
        <v>261</v>
      </c>
      <c r="Q73"/>
      <c r="R73"/>
      <c r="S73"/>
      <c r="T73" t="s">
        <v>212</v>
      </c>
      <c r="U73" t="s">
        <v>213</v>
      </c>
      <c r="V73" t="s">
        <v>214</v>
      </c>
      <c r="W73">
        <v>10</v>
      </c>
      <c r="X73"/>
      <c r="Y73"/>
      <c r="Z73" t="s">
        <v>414</v>
      </c>
      <c r="AA73" t="s">
        <v>220</v>
      </c>
      <c r="AB73"/>
      <c r="AC73">
        <v>0</v>
      </c>
      <c r="AD73" s="28" t="str">
        <f t="shared" si="10"/>
        <v>PF</v>
      </c>
      <c r="AE73" s="38" t="str">
        <f t="shared" si="11"/>
        <v>29/04/2020</v>
      </c>
      <c r="AF73" s="28" t="str">
        <f t="shared" si="12"/>
        <v>oui</v>
      </c>
      <c r="AG73" s="28" t="str">
        <f t="shared" si="13"/>
        <v>client</v>
      </c>
      <c r="AH73" s="28">
        <f>IF(T73&lt;&gt;"Partiellement livré",J73,IFERROR(VLOOKUP(B73&amp;F73,[2]VL10E!A:I,9,0),J73))</f>
        <v>3400</v>
      </c>
      <c r="AI73" s="28" t="str">
        <f t="shared" ca="1" si="14"/>
        <v>oui</v>
      </c>
      <c r="AJ73" s="28" t="str">
        <f t="shared" si="15"/>
        <v>2020-04</v>
      </c>
      <c r="AK73" s="28" t="str">
        <f t="shared" si="16"/>
        <v>2020-18</v>
      </c>
      <c r="AL73" s="28" t="str">
        <f t="shared" ca="1" si="17"/>
        <v>retard</v>
      </c>
      <c r="AM73" s="28" t="str">
        <f>IF(LEFT(VLOOKUP(H73,'[1]Base Articles - Fam PIC'!$A:$U,12,FALSE),6)="conbid","Conbid",IF(LEFT(VLOOKUP(H73,'[1]Base Articles - Fam PIC'!$A:$U,12,FALSE),9)="DF Spirit","Airbus Autre","Autre"))</f>
        <v>Conbid</v>
      </c>
      <c r="AN73" s="28" t="str">
        <f>VLOOKUP(H73,'[1]Base Articles - Fam PIC'!$A:$E,5,0)</f>
        <v>UkadPF001</v>
      </c>
      <c r="AO73" s="28"/>
    </row>
    <row r="74" spans="1:41" ht="15" customHeight="1" x14ac:dyDescent="0.25">
      <c r="A74" s="36" t="str">
        <f t="shared" si="9"/>
        <v>470455/</v>
      </c>
      <c r="B74">
        <v>11002617</v>
      </c>
      <c r="C74" t="s">
        <v>204</v>
      </c>
      <c r="D74" t="s">
        <v>408</v>
      </c>
      <c r="E74" t="s">
        <v>409</v>
      </c>
      <c r="F74">
        <v>70</v>
      </c>
      <c r="G74">
        <v>1</v>
      </c>
      <c r="H74" t="s">
        <v>410</v>
      </c>
      <c r="I74" t="s">
        <v>411</v>
      </c>
      <c r="J74">
        <v>3400</v>
      </c>
      <c r="K74" t="s">
        <v>209</v>
      </c>
      <c r="L74">
        <v>34.5</v>
      </c>
      <c r="M74" t="s">
        <v>412</v>
      </c>
      <c r="N74" t="s">
        <v>210</v>
      </c>
      <c r="O74" t="s">
        <v>331</v>
      </c>
      <c r="P74" s="37" t="s">
        <v>415</v>
      </c>
      <c r="Q74"/>
      <c r="R74"/>
      <c r="S74"/>
      <c r="T74" t="s">
        <v>212</v>
      </c>
      <c r="U74" t="s">
        <v>213</v>
      </c>
      <c r="V74" t="s">
        <v>214</v>
      </c>
      <c r="W74">
        <v>10</v>
      </c>
      <c r="X74"/>
      <c r="Y74"/>
      <c r="Z74" t="s">
        <v>414</v>
      </c>
      <c r="AA74" t="s">
        <v>220</v>
      </c>
      <c r="AB74"/>
      <c r="AC74">
        <v>0</v>
      </c>
      <c r="AD74" s="28" t="str">
        <f t="shared" si="10"/>
        <v>PF</v>
      </c>
      <c r="AE74" s="38" t="str">
        <f t="shared" si="11"/>
        <v>15/05/2020</v>
      </c>
      <c r="AF74" s="28" t="str">
        <f t="shared" si="12"/>
        <v>oui</v>
      </c>
      <c r="AG74" s="28" t="str">
        <f t="shared" si="13"/>
        <v>client</v>
      </c>
      <c r="AH74" s="28">
        <f>IF(T74&lt;&gt;"Partiellement livré",J74,IFERROR(VLOOKUP(B74&amp;F74,[2]VL10E!A:I,9,0),J74))</f>
        <v>3400</v>
      </c>
      <c r="AI74" s="28" t="str">
        <f t="shared" ca="1" si="14"/>
        <v>oui</v>
      </c>
      <c r="AJ74" s="28" t="str">
        <f t="shared" si="15"/>
        <v>2020-05</v>
      </c>
      <c r="AK74" s="28" t="str">
        <f t="shared" si="16"/>
        <v>2020-20</v>
      </c>
      <c r="AL74" s="28" t="str">
        <f t="shared" ca="1" si="17"/>
        <v>2020-20</v>
      </c>
      <c r="AM74" s="28" t="str">
        <f>IF(LEFT(VLOOKUP(H74,'[1]Base Articles - Fam PIC'!$A:$U,12,FALSE),6)="conbid","Conbid",IF(LEFT(VLOOKUP(H74,'[1]Base Articles - Fam PIC'!$A:$U,12,FALSE),9)="DF Spirit","Airbus Autre","Autre"))</f>
        <v>Conbid</v>
      </c>
      <c r="AN74" s="28" t="str">
        <f>VLOOKUP(H74,'[1]Base Articles - Fam PIC'!$A:$E,5,0)</f>
        <v>UkadPF001</v>
      </c>
      <c r="AO74" s="28"/>
    </row>
    <row r="75" spans="1:41" ht="15" customHeight="1" x14ac:dyDescent="0.25">
      <c r="A75" s="36" t="str">
        <f t="shared" si="9"/>
        <v>470455/</v>
      </c>
      <c r="B75">
        <v>11002617</v>
      </c>
      <c r="C75" t="s">
        <v>204</v>
      </c>
      <c r="D75" t="s">
        <v>408</v>
      </c>
      <c r="E75" t="s">
        <v>409</v>
      </c>
      <c r="F75">
        <v>80</v>
      </c>
      <c r="G75">
        <v>1</v>
      </c>
      <c r="H75" t="s">
        <v>410</v>
      </c>
      <c r="I75" t="s">
        <v>411</v>
      </c>
      <c r="J75">
        <v>1700</v>
      </c>
      <c r="K75" t="s">
        <v>209</v>
      </c>
      <c r="L75">
        <v>34.5</v>
      </c>
      <c r="M75" t="s">
        <v>416</v>
      </c>
      <c r="N75" t="s">
        <v>210</v>
      </c>
      <c r="O75" t="s">
        <v>151</v>
      </c>
      <c r="P75" s="37" t="s">
        <v>417</v>
      </c>
      <c r="Q75"/>
      <c r="R75"/>
      <c r="S75"/>
      <c r="T75" t="s">
        <v>212</v>
      </c>
      <c r="U75" t="s">
        <v>213</v>
      </c>
      <c r="V75" t="s">
        <v>214</v>
      </c>
      <c r="W75">
        <v>10</v>
      </c>
      <c r="X75"/>
      <c r="Y75"/>
      <c r="Z75" t="s">
        <v>414</v>
      </c>
      <c r="AA75" t="s">
        <v>220</v>
      </c>
      <c r="AB75"/>
      <c r="AC75">
        <v>0</v>
      </c>
      <c r="AD75" s="28" t="str">
        <f t="shared" si="10"/>
        <v>PF</v>
      </c>
      <c r="AE75" s="38" t="str">
        <f t="shared" si="11"/>
        <v>08/07/2020</v>
      </c>
      <c r="AF75" s="28" t="str">
        <f t="shared" si="12"/>
        <v>oui</v>
      </c>
      <c r="AG75" s="28" t="str">
        <f t="shared" si="13"/>
        <v>client</v>
      </c>
      <c r="AH75" s="28">
        <f>IF(T75&lt;&gt;"Partiellement livré",J75,IFERROR(VLOOKUP(B75&amp;F75,[2]VL10E!A:I,9,0),J75))</f>
        <v>1700</v>
      </c>
      <c r="AI75" s="28" t="str">
        <f t="shared" ca="1" si="14"/>
        <v>oui</v>
      </c>
      <c r="AJ75" s="28" t="str">
        <f t="shared" si="15"/>
        <v>2020-07</v>
      </c>
      <c r="AK75" s="28" t="str">
        <f t="shared" si="16"/>
        <v>2020-28</v>
      </c>
      <c r="AL75" s="28" t="str">
        <f t="shared" ca="1" si="17"/>
        <v>2020-28</v>
      </c>
      <c r="AM75" s="28" t="str">
        <f>IF(LEFT(VLOOKUP(H75,'[1]Base Articles - Fam PIC'!$A:$U,12,FALSE),6)="conbid","Conbid",IF(LEFT(VLOOKUP(H75,'[1]Base Articles - Fam PIC'!$A:$U,12,FALSE),9)="DF Spirit","Airbus Autre","Autre"))</f>
        <v>Conbid</v>
      </c>
      <c r="AN75" s="28" t="str">
        <f>VLOOKUP(H75,'[1]Base Articles - Fam PIC'!$A:$E,5,0)</f>
        <v>UkadPF001</v>
      </c>
      <c r="AO75" s="28"/>
    </row>
    <row r="76" spans="1:41" ht="15" customHeight="1" x14ac:dyDescent="0.25">
      <c r="A76" s="36" t="str">
        <f t="shared" si="9"/>
        <v>470455/</v>
      </c>
      <c r="B76">
        <v>11002617</v>
      </c>
      <c r="C76" t="s">
        <v>204</v>
      </c>
      <c r="D76" t="s">
        <v>408</v>
      </c>
      <c r="E76" t="s">
        <v>409</v>
      </c>
      <c r="F76">
        <v>90</v>
      </c>
      <c r="G76">
        <v>1</v>
      </c>
      <c r="H76" t="s">
        <v>410</v>
      </c>
      <c r="I76" t="s">
        <v>411</v>
      </c>
      <c r="J76">
        <v>850</v>
      </c>
      <c r="K76" t="s">
        <v>209</v>
      </c>
      <c r="L76">
        <v>34.5</v>
      </c>
      <c r="M76" t="s">
        <v>418</v>
      </c>
      <c r="N76" t="s">
        <v>210</v>
      </c>
      <c r="O76" t="s">
        <v>419</v>
      </c>
      <c r="P76" s="37" t="s">
        <v>420</v>
      </c>
      <c r="Q76"/>
      <c r="R76"/>
      <c r="S76"/>
      <c r="T76" t="s">
        <v>212</v>
      </c>
      <c r="U76" t="s">
        <v>213</v>
      </c>
      <c r="V76" t="s">
        <v>214</v>
      </c>
      <c r="W76">
        <v>10</v>
      </c>
      <c r="X76"/>
      <c r="Y76"/>
      <c r="Z76" t="s">
        <v>414</v>
      </c>
      <c r="AA76" t="s">
        <v>220</v>
      </c>
      <c r="AB76"/>
      <c r="AC76">
        <v>0</v>
      </c>
      <c r="AD76" s="28" t="str">
        <f t="shared" si="10"/>
        <v>PF</v>
      </c>
      <c r="AE76" s="38" t="str">
        <f t="shared" si="11"/>
        <v>28/08/2020</v>
      </c>
      <c r="AF76" s="28" t="str">
        <f t="shared" si="12"/>
        <v>oui</v>
      </c>
      <c r="AG76" s="28" t="str">
        <f t="shared" si="13"/>
        <v>client</v>
      </c>
      <c r="AH76" s="28">
        <f>IF(T76&lt;&gt;"Partiellement livré",J76,IFERROR(VLOOKUP(B76&amp;F76,[2]VL10E!A:I,9,0),J76))</f>
        <v>850</v>
      </c>
      <c r="AI76" s="28" t="str">
        <f t="shared" ca="1" si="14"/>
        <v>non</v>
      </c>
      <c r="AJ76" s="28" t="str">
        <f t="shared" si="15"/>
        <v>2020-08</v>
      </c>
      <c r="AK76" s="28" t="str">
        <f t="shared" si="16"/>
        <v>2020-35</v>
      </c>
      <c r="AL76" s="28" t="str">
        <f t="shared" ca="1" si="17"/>
        <v>2020-35</v>
      </c>
      <c r="AM76" s="28" t="str">
        <f>IF(LEFT(VLOOKUP(H76,'[1]Base Articles - Fam PIC'!$A:$U,12,FALSE),6)="conbid","Conbid",IF(LEFT(VLOOKUP(H76,'[1]Base Articles - Fam PIC'!$A:$U,12,FALSE),9)="DF Spirit","Airbus Autre","Autre"))</f>
        <v>Conbid</v>
      </c>
      <c r="AN76" s="28" t="str">
        <f>VLOOKUP(H76,'[1]Base Articles - Fam PIC'!$A:$E,5,0)</f>
        <v>UkadPF001</v>
      </c>
      <c r="AO76" s="28"/>
    </row>
    <row r="77" spans="1:41" ht="15" customHeight="1" x14ac:dyDescent="0.25">
      <c r="A77" s="36" t="str">
        <f t="shared" si="9"/>
        <v>470455/</v>
      </c>
      <c r="B77">
        <v>11002617</v>
      </c>
      <c r="C77" t="s">
        <v>204</v>
      </c>
      <c r="D77" t="s">
        <v>408</v>
      </c>
      <c r="E77" t="s">
        <v>409</v>
      </c>
      <c r="F77">
        <v>100</v>
      </c>
      <c r="G77">
        <v>1</v>
      </c>
      <c r="H77" t="s">
        <v>410</v>
      </c>
      <c r="I77" t="s">
        <v>411</v>
      </c>
      <c r="J77">
        <v>1700</v>
      </c>
      <c r="K77" t="s">
        <v>209</v>
      </c>
      <c r="L77">
        <v>34.5</v>
      </c>
      <c r="M77" t="s">
        <v>416</v>
      </c>
      <c r="N77" t="s">
        <v>210</v>
      </c>
      <c r="O77" t="s">
        <v>419</v>
      </c>
      <c r="P77" s="37" t="s">
        <v>420</v>
      </c>
      <c r="Q77"/>
      <c r="R77"/>
      <c r="S77"/>
      <c r="T77" t="s">
        <v>212</v>
      </c>
      <c r="U77" t="s">
        <v>213</v>
      </c>
      <c r="V77" t="s">
        <v>214</v>
      </c>
      <c r="W77">
        <v>10</v>
      </c>
      <c r="X77"/>
      <c r="Y77"/>
      <c r="Z77" t="s">
        <v>414</v>
      </c>
      <c r="AA77" t="s">
        <v>220</v>
      </c>
      <c r="AB77"/>
      <c r="AC77">
        <v>0</v>
      </c>
      <c r="AD77" s="28" t="str">
        <f t="shared" si="10"/>
        <v>PF</v>
      </c>
      <c r="AE77" s="38" t="str">
        <f t="shared" si="11"/>
        <v>28/08/2020</v>
      </c>
      <c r="AF77" s="28" t="str">
        <f t="shared" si="12"/>
        <v>oui</v>
      </c>
      <c r="AG77" s="28" t="str">
        <f t="shared" si="13"/>
        <v>client</v>
      </c>
      <c r="AH77" s="28">
        <f>IF(T77&lt;&gt;"Partiellement livré",J77,IFERROR(VLOOKUP(B77&amp;F77,[2]VL10E!A:I,9,0),J77))</f>
        <v>1700</v>
      </c>
      <c r="AI77" s="28" t="str">
        <f t="shared" ca="1" si="14"/>
        <v>non</v>
      </c>
      <c r="AJ77" s="28" t="str">
        <f t="shared" si="15"/>
        <v>2020-08</v>
      </c>
      <c r="AK77" s="28" t="str">
        <f t="shared" si="16"/>
        <v>2020-35</v>
      </c>
      <c r="AL77" s="28" t="str">
        <f t="shared" ca="1" si="17"/>
        <v>2020-35</v>
      </c>
      <c r="AM77" s="28" t="str">
        <f>IF(LEFT(VLOOKUP(H77,'[1]Base Articles - Fam PIC'!$A:$U,12,FALSE),6)="conbid","Conbid",IF(LEFT(VLOOKUP(H77,'[1]Base Articles - Fam PIC'!$A:$U,12,FALSE),9)="DF Spirit","Airbus Autre","Autre"))</f>
        <v>Conbid</v>
      </c>
      <c r="AN77" s="28" t="str">
        <f>VLOOKUP(H77,'[1]Base Articles - Fam PIC'!$A:$E,5,0)</f>
        <v>UkadPF001</v>
      </c>
      <c r="AO77" s="28"/>
    </row>
    <row r="78" spans="1:41" ht="15" customHeight="1" x14ac:dyDescent="0.25">
      <c r="A78" s="36" t="str">
        <f t="shared" si="9"/>
        <v>470455/</v>
      </c>
      <c r="B78">
        <v>11002617</v>
      </c>
      <c r="C78" t="s">
        <v>204</v>
      </c>
      <c r="D78" t="s">
        <v>408</v>
      </c>
      <c r="E78" t="s">
        <v>409</v>
      </c>
      <c r="F78">
        <v>110</v>
      </c>
      <c r="G78">
        <v>1</v>
      </c>
      <c r="H78" t="s">
        <v>410</v>
      </c>
      <c r="I78" t="s">
        <v>411</v>
      </c>
      <c r="J78">
        <v>1300</v>
      </c>
      <c r="K78" t="s">
        <v>209</v>
      </c>
      <c r="L78">
        <v>34.5</v>
      </c>
      <c r="M78" t="s">
        <v>421</v>
      </c>
      <c r="N78" t="s">
        <v>210</v>
      </c>
      <c r="O78" t="s">
        <v>422</v>
      </c>
      <c r="P78" s="37" t="s">
        <v>423</v>
      </c>
      <c r="Q78"/>
      <c r="R78"/>
      <c r="S78"/>
      <c r="T78" t="s">
        <v>212</v>
      </c>
      <c r="U78" t="s">
        <v>213</v>
      </c>
      <c r="V78" t="s">
        <v>214</v>
      </c>
      <c r="W78">
        <v>10</v>
      </c>
      <c r="X78"/>
      <c r="Y78"/>
      <c r="Z78" t="s">
        <v>414</v>
      </c>
      <c r="AA78" t="s">
        <v>220</v>
      </c>
      <c r="AB78"/>
      <c r="AC78">
        <v>0</v>
      </c>
      <c r="AD78" s="28" t="str">
        <f t="shared" si="10"/>
        <v>PF</v>
      </c>
      <c r="AE78" s="38" t="str">
        <f t="shared" si="11"/>
        <v>25/09/2020</v>
      </c>
      <c r="AF78" s="28" t="str">
        <f t="shared" si="12"/>
        <v>oui</v>
      </c>
      <c r="AG78" s="28" t="str">
        <f t="shared" si="13"/>
        <v>client</v>
      </c>
      <c r="AH78" s="28">
        <f>IF(T78&lt;&gt;"Partiellement livré",J78,IFERROR(VLOOKUP(B78&amp;F78,[2]VL10E!A:I,9,0),J78))</f>
        <v>1300</v>
      </c>
      <c r="AI78" s="28" t="str">
        <f t="shared" ca="1" si="14"/>
        <v>non</v>
      </c>
      <c r="AJ78" s="28" t="str">
        <f t="shared" si="15"/>
        <v>2020-09</v>
      </c>
      <c r="AK78" s="28" t="str">
        <f t="shared" si="16"/>
        <v>2020-39</v>
      </c>
      <c r="AL78" s="28" t="str">
        <f t="shared" ca="1" si="17"/>
        <v>2020-39</v>
      </c>
      <c r="AM78" s="28" t="str">
        <f>IF(LEFT(VLOOKUP(H78,'[1]Base Articles - Fam PIC'!$A:$U,12,FALSE),6)="conbid","Conbid",IF(LEFT(VLOOKUP(H78,'[1]Base Articles - Fam PIC'!$A:$U,12,FALSE),9)="DF Spirit","Airbus Autre","Autre"))</f>
        <v>Conbid</v>
      </c>
      <c r="AN78" s="28" t="str">
        <f>VLOOKUP(H78,'[1]Base Articles - Fam PIC'!$A:$E,5,0)</f>
        <v>UkadPF001</v>
      </c>
      <c r="AO78" s="28"/>
    </row>
    <row r="79" spans="1:41" ht="15" customHeight="1" x14ac:dyDescent="0.25">
      <c r="A79" s="36" t="str">
        <f t="shared" si="9"/>
        <v>470455/</v>
      </c>
      <c r="B79">
        <v>11002617</v>
      </c>
      <c r="C79" t="s">
        <v>204</v>
      </c>
      <c r="D79" t="s">
        <v>408</v>
      </c>
      <c r="E79" t="s">
        <v>409</v>
      </c>
      <c r="F79">
        <v>120</v>
      </c>
      <c r="G79">
        <v>1</v>
      </c>
      <c r="H79" t="s">
        <v>410</v>
      </c>
      <c r="I79" t="s">
        <v>411</v>
      </c>
      <c r="J79">
        <v>5850</v>
      </c>
      <c r="K79" t="s">
        <v>209</v>
      </c>
      <c r="L79">
        <v>34.5</v>
      </c>
      <c r="M79" t="s">
        <v>424</v>
      </c>
      <c r="N79" t="s">
        <v>210</v>
      </c>
      <c r="O79" t="s">
        <v>425</v>
      </c>
      <c r="P79" s="37" t="s">
        <v>426</v>
      </c>
      <c r="Q79"/>
      <c r="R79"/>
      <c r="S79"/>
      <c r="T79" t="s">
        <v>212</v>
      </c>
      <c r="U79" t="s">
        <v>213</v>
      </c>
      <c r="V79" t="s">
        <v>214</v>
      </c>
      <c r="W79">
        <v>10</v>
      </c>
      <c r="X79"/>
      <c r="Y79"/>
      <c r="Z79" t="s">
        <v>414</v>
      </c>
      <c r="AA79" t="s">
        <v>220</v>
      </c>
      <c r="AB79"/>
      <c r="AC79">
        <v>0</v>
      </c>
      <c r="AD79" s="28" t="str">
        <f t="shared" si="10"/>
        <v>PF</v>
      </c>
      <c r="AE79" s="38" t="str">
        <f t="shared" si="11"/>
        <v>16/10/2020</v>
      </c>
      <c r="AF79" s="28" t="str">
        <f t="shared" si="12"/>
        <v>oui</v>
      </c>
      <c r="AG79" s="28" t="str">
        <f t="shared" si="13"/>
        <v>client</v>
      </c>
      <c r="AH79" s="28">
        <f>IF(T79&lt;&gt;"Partiellement livré",J79,IFERROR(VLOOKUP(B79&amp;F79,[2]VL10E!A:I,9,0),J79))</f>
        <v>5850</v>
      </c>
      <c r="AI79" s="28" t="str">
        <f t="shared" ca="1" si="14"/>
        <v>non</v>
      </c>
      <c r="AJ79" s="28" t="str">
        <f t="shared" si="15"/>
        <v>2020-10</v>
      </c>
      <c r="AK79" s="28" t="str">
        <f t="shared" si="16"/>
        <v>2020-42</v>
      </c>
      <c r="AL79" s="28" t="str">
        <f t="shared" ca="1" si="17"/>
        <v>2020-42</v>
      </c>
      <c r="AM79" s="28" t="str">
        <f>IF(LEFT(VLOOKUP(H79,'[1]Base Articles - Fam PIC'!$A:$U,12,FALSE),6)="conbid","Conbid",IF(LEFT(VLOOKUP(H79,'[1]Base Articles - Fam PIC'!$A:$U,12,FALSE),9)="DF Spirit","Airbus Autre","Autre"))</f>
        <v>Conbid</v>
      </c>
      <c r="AN79" s="28" t="str">
        <f>VLOOKUP(H79,'[1]Base Articles - Fam PIC'!$A:$E,5,0)</f>
        <v>UkadPF001</v>
      </c>
      <c r="AO79" s="28"/>
    </row>
    <row r="80" spans="1:41" ht="15" customHeight="1" x14ac:dyDescent="0.25">
      <c r="A80" s="36" t="str">
        <f t="shared" si="9"/>
        <v>470456/</v>
      </c>
      <c r="B80">
        <v>11002618</v>
      </c>
      <c r="C80" t="s">
        <v>204</v>
      </c>
      <c r="D80" t="s">
        <v>408</v>
      </c>
      <c r="E80" t="s">
        <v>427</v>
      </c>
      <c r="F80">
        <v>40</v>
      </c>
      <c r="G80">
        <v>1</v>
      </c>
      <c r="H80" t="s">
        <v>428</v>
      </c>
      <c r="I80" t="s">
        <v>429</v>
      </c>
      <c r="J80">
        <v>2000</v>
      </c>
      <c r="K80" t="s">
        <v>209</v>
      </c>
      <c r="L80">
        <v>34.5</v>
      </c>
      <c r="M80" t="s">
        <v>430</v>
      </c>
      <c r="N80" t="s">
        <v>210</v>
      </c>
      <c r="O80" t="s">
        <v>270</v>
      </c>
      <c r="P80" s="37" t="s">
        <v>431</v>
      </c>
      <c r="Q80"/>
      <c r="R80"/>
      <c r="S80"/>
      <c r="T80" t="s">
        <v>212</v>
      </c>
      <c r="U80" t="s">
        <v>213</v>
      </c>
      <c r="V80" t="s">
        <v>214</v>
      </c>
      <c r="W80">
        <v>10</v>
      </c>
      <c r="X80"/>
      <c r="Y80"/>
      <c r="Z80" t="s">
        <v>414</v>
      </c>
      <c r="AA80" t="s">
        <v>220</v>
      </c>
      <c r="AB80"/>
      <c r="AC80">
        <v>0</v>
      </c>
      <c r="AD80" s="28" t="str">
        <f t="shared" si="10"/>
        <v>PF</v>
      </c>
      <c r="AE80" s="38" t="str">
        <f t="shared" si="11"/>
        <v>13/04/2020</v>
      </c>
      <c r="AF80" s="28" t="str">
        <f t="shared" si="12"/>
        <v>oui</v>
      </c>
      <c r="AG80" s="28" t="str">
        <f t="shared" si="13"/>
        <v>client</v>
      </c>
      <c r="AH80" s="28">
        <f>IF(T80&lt;&gt;"Partiellement livré",J80,IFERROR(VLOOKUP(B80&amp;F80,[2]VL10E!A:I,9,0),J80))</f>
        <v>2000</v>
      </c>
      <c r="AI80" s="28" t="str">
        <f t="shared" ca="1" si="14"/>
        <v>oui</v>
      </c>
      <c r="AJ80" s="28" t="str">
        <f t="shared" si="15"/>
        <v>2020-04</v>
      </c>
      <c r="AK80" s="28" t="str">
        <f t="shared" si="16"/>
        <v>2020-16</v>
      </c>
      <c r="AL80" s="28" t="str">
        <f t="shared" ca="1" si="17"/>
        <v>retard</v>
      </c>
      <c r="AM80" s="28" t="str">
        <f>IF(LEFT(VLOOKUP(H80,'[1]Base Articles - Fam PIC'!$A:$U,12,FALSE),6)="conbid","Conbid",IF(LEFT(VLOOKUP(H80,'[1]Base Articles - Fam PIC'!$A:$U,12,FALSE),9)="DF Spirit","Airbus Autre","Autre"))</f>
        <v>Conbid</v>
      </c>
      <c r="AN80" s="28" t="str">
        <f>VLOOKUP(H80,'[1]Base Articles - Fam PIC'!$A:$E,5,0)</f>
        <v>UkadPF001</v>
      </c>
      <c r="AO80" s="28"/>
    </row>
    <row r="81" spans="1:41" ht="15" customHeight="1" x14ac:dyDescent="0.25">
      <c r="A81" s="36" t="str">
        <f t="shared" si="9"/>
        <v>470456/</v>
      </c>
      <c r="B81">
        <v>11002618</v>
      </c>
      <c r="C81" t="s">
        <v>204</v>
      </c>
      <c r="D81" t="s">
        <v>408</v>
      </c>
      <c r="E81" t="s">
        <v>427</v>
      </c>
      <c r="F81">
        <v>50</v>
      </c>
      <c r="G81">
        <v>1</v>
      </c>
      <c r="H81" t="s">
        <v>428</v>
      </c>
      <c r="I81" t="s">
        <v>429</v>
      </c>
      <c r="J81">
        <v>2000</v>
      </c>
      <c r="K81" t="s">
        <v>209</v>
      </c>
      <c r="L81">
        <v>34.5</v>
      </c>
      <c r="M81" t="s">
        <v>430</v>
      </c>
      <c r="N81" t="s">
        <v>210</v>
      </c>
      <c r="O81" t="s">
        <v>261</v>
      </c>
      <c r="P81" s="37" t="s">
        <v>342</v>
      </c>
      <c r="Q81"/>
      <c r="R81"/>
      <c r="S81"/>
      <c r="T81" t="s">
        <v>212</v>
      </c>
      <c r="U81" t="s">
        <v>213</v>
      </c>
      <c r="V81" t="s">
        <v>214</v>
      </c>
      <c r="W81">
        <v>10</v>
      </c>
      <c r="X81"/>
      <c r="Y81"/>
      <c r="Z81" t="s">
        <v>414</v>
      </c>
      <c r="AA81" t="s">
        <v>220</v>
      </c>
      <c r="AB81"/>
      <c r="AC81">
        <v>0</v>
      </c>
      <c r="AD81" s="28" t="str">
        <f t="shared" si="10"/>
        <v>PF</v>
      </c>
      <c r="AE81" s="38" t="str">
        <f t="shared" si="11"/>
        <v>04/05/2020</v>
      </c>
      <c r="AF81" s="28" t="str">
        <f t="shared" si="12"/>
        <v>oui</v>
      </c>
      <c r="AG81" s="28" t="str">
        <f t="shared" si="13"/>
        <v>client</v>
      </c>
      <c r="AH81" s="28">
        <f>IF(T81&lt;&gt;"Partiellement livré",J81,IFERROR(VLOOKUP(B81&amp;F81,[2]VL10E!A:I,9,0),J81))</f>
        <v>2000</v>
      </c>
      <c r="AI81" s="28" t="str">
        <f t="shared" ca="1" si="14"/>
        <v>oui</v>
      </c>
      <c r="AJ81" s="28" t="str">
        <f t="shared" si="15"/>
        <v>2020-05</v>
      </c>
      <c r="AK81" s="28" t="str">
        <f t="shared" si="16"/>
        <v>2020-19</v>
      </c>
      <c r="AL81" s="28" t="str">
        <f t="shared" ca="1" si="17"/>
        <v>2020-19</v>
      </c>
      <c r="AM81" s="28" t="str">
        <f>IF(LEFT(VLOOKUP(H81,'[1]Base Articles - Fam PIC'!$A:$U,12,FALSE),6)="conbid","Conbid",IF(LEFT(VLOOKUP(H81,'[1]Base Articles - Fam PIC'!$A:$U,12,FALSE),9)="DF Spirit","Airbus Autre","Autre"))</f>
        <v>Conbid</v>
      </c>
      <c r="AN81" s="28" t="str">
        <f>VLOOKUP(H81,'[1]Base Articles - Fam PIC'!$A:$E,5,0)</f>
        <v>UkadPF001</v>
      </c>
      <c r="AO81" s="28"/>
    </row>
    <row r="82" spans="1:41" ht="15" customHeight="1" x14ac:dyDescent="0.25">
      <c r="A82" s="36" t="str">
        <f t="shared" si="9"/>
        <v>470456/</v>
      </c>
      <c r="B82">
        <v>11002618</v>
      </c>
      <c r="C82" t="s">
        <v>204</v>
      </c>
      <c r="D82" t="s">
        <v>408</v>
      </c>
      <c r="E82" t="s">
        <v>427</v>
      </c>
      <c r="F82">
        <v>60</v>
      </c>
      <c r="G82">
        <v>1</v>
      </c>
      <c r="H82" t="s">
        <v>428</v>
      </c>
      <c r="I82" t="s">
        <v>429</v>
      </c>
      <c r="J82">
        <v>2000</v>
      </c>
      <c r="K82" t="s">
        <v>209</v>
      </c>
      <c r="L82">
        <v>34.5</v>
      </c>
      <c r="M82" t="s">
        <v>430</v>
      </c>
      <c r="N82" t="s">
        <v>210</v>
      </c>
      <c r="O82" t="s">
        <v>432</v>
      </c>
      <c r="P82" s="37" t="s">
        <v>433</v>
      </c>
      <c r="Q82"/>
      <c r="R82"/>
      <c r="S82"/>
      <c r="T82" t="s">
        <v>212</v>
      </c>
      <c r="U82" t="s">
        <v>213</v>
      </c>
      <c r="V82" t="s">
        <v>214</v>
      </c>
      <c r="W82">
        <v>10</v>
      </c>
      <c r="X82"/>
      <c r="Y82"/>
      <c r="Z82" t="s">
        <v>414</v>
      </c>
      <c r="AA82" t="s">
        <v>220</v>
      </c>
      <c r="AB82"/>
      <c r="AC82">
        <v>0</v>
      </c>
      <c r="AD82" s="28" t="str">
        <f t="shared" si="10"/>
        <v>PF</v>
      </c>
      <c r="AE82" s="38" t="str">
        <f t="shared" si="11"/>
        <v>15/06/2020</v>
      </c>
      <c r="AF82" s="28" t="str">
        <f t="shared" si="12"/>
        <v>oui</v>
      </c>
      <c r="AG82" s="28" t="str">
        <f t="shared" si="13"/>
        <v>client</v>
      </c>
      <c r="AH82" s="28">
        <f>IF(T82&lt;&gt;"Partiellement livré",J82,IFERROR(VLOOKUP(B82&amp;F82,[2]VL10E!A:I,9,0),J82))</f>
        <v>2000</v>
      </c>
      <c r="AI82" s="28" t="str">
        <f t="shared" ca="1" si="14"/>
        <v>oui</v>
      </c>
      <c r="AJ82" s="28" t="str">
        <f t="shared" si="15"/>
        <v>2020-06</v>
      </c>
      <c r="AK82" s="28" t="str">
        <f t="shared" si="16"/>
        <v>2020-25</v>
      </c>
      <c r="AL82" s="28" t="str">
        <f t="shared" ca="1" si="17"/>
        <v>2020-25</v>
      </c>
      <c r="AM82" s="28" t="str">
        <f>IF(LEFT(VLOOKUP(H82,'[1]Base Articles - Fam PIC'!$A:$U,12,FALSE),6)="conbid","Conbid",IF(LEFT(VLOOKUP(H82,'[1]Base Articles - Fam PIC'!$A:$U,12,FALSE),9)="DF Spirit","Airbus Autre","Autre"))</f>
        <v>Conbid</v>
      </c>
      <c r="AN82" s="28" t="str">
        <f>VLOOKUP(H82,'[1]Base Articles - Fam PIC'!$A:$E,5,0)</f>
        <v>UkadPF001</v>
      </c>
      <c r="AO82" s="28"/>
    </row>
    <row r="83" spans="1:41" ht="15" customHeight="1" x14ac:dyDescent="0.25">
      <c r="A83" s="36" t="str">
        <f t="shared" si="9"/>
        <v>470456/</v>
      </c>
      <c r="B83">
        <v>11002618</v>
      </c>
      <c r="C83" t="s">
        <v>204</v>
      </c>
      <c r="D83" t="s">
        <v>408</v>
      </c>
      <c r="E83" t="s">
        <v>427</v>
      </c>
      <c r="F83">
        <v>70</v>
      </c>
      <c r="G83">
        <v>1</v>
      </c>
      <c r="H83" t="s">
        <v>428</v>
      </c>
      <c r="I83" t="s">
        <v>429</v>
      </c>
      <c r="J83">
        <v>2500</v>
      </c>
      <c r="K83" t="s">
        <v>209</v>
      </c>
      <c r="L83">
        <v>34.5</v>
      </c>
      <c r="M83" t="s">
        <v>434</v>
      </c>
      <c r="N83" t="s">
        <v>210</v>
      </c>
      <c r="O83" t="s">
        <v>435</v>
      </c>
      <c r="P83" s="37" t="s">
        <v>436</v>
      </c>
      <c r="Q83"/>
      <c r="R83"/>
      <c r="S83"/>
      <c r="T83" t="s">
        <v>212</v>
      </c>
      <c r="U83" t="s">
        <v>213</v>
      </c>
      <c r="V83" t="s">
        <v>214</v>
      </c>
      <c r="W83">
        <v>10</v>
      </c>
      <c r="X83"/>
      <c r="Y83"/>
      <c r="Z83" t="s">
        <v>414</v>
      </c>
      <c r="AA83" t="s">
        <v>220</v>
      </c>
      <c r="AB83"/>
      <c r="AC83">
        <v>0</v>
      </c>
      <c r="AD83" s="28" t="str">
        <f t="shared" si="10"/>
        <v>PF</v>
      </c>
      <c r="AE83" s="38" t="str">
        <f t="shared" si="11"/>
        <v>17/08/2020</v>
      </c>
      <c r="AF83" s="28" t="str">
        <f t="shared" si="12"/>
        <v>oui</v>
      </c>
      <c r="AG83" s="28" t="str">
        <f t="shared" si="13"/>
        <v>client</v>
      </c>
      <c r="AH83" s="28">
        <f>IF(T83&lt;&gt;"Partiellement livré",J83,IFERROR(VLOOKUP(B83&amp;F83,[2]VL10E!A:I,9,0),J83))</f>
        <v>2500</v>
      </c>
      <c r="AI83" s="28" t="str">
        <f t="shared" ca="1" si="14"/>
        <v>non</v>
      </c>
      <c r="AJ83" s="28" t="str">
        <f t="shared" si="15"/>
        <v>2020-08</v>
      </c>
      <c r="AK83" s="28" t="str">
        <f t="shared" si="16"/>
        <v>2020-34</v>
      </c>
      <c r="AL83" s="28" t="str">
        <f t="shared" ca="1" si="17"/>
        <v>2020-34</v>
      </c>
      <c r="AM83" s="28" t="str">
        <f>IF(LEFT(VLOOKUP(H83,'[1]Base Articles - Fam PIC'!$A:$U,12,FALSE),6)="conbid","Conbid",IF(LEFT(VLOOKUP(H83,'[1]Base Articles - Fam PIC'!$A:$U,12,FALSE),9)="DF Spirit","Airbus Autre","Autre"))</f>
        <v>Conbid</v>
      </c>
      <c r="AN83" s="28" t="str">
        <f>VLOOKUP(H83,'[1]Base Articles - Fam PIC'!$A:$E,5,0)</f>
        <v>UkadPF001</v>
      </c>
      <c r="AO83" s="28"/>
    </row>
    <row r="84" spans="1:41" ht="15" customHeight="1" x14ac:dyDescent="0.25">
      <c r="A84" s="36" t="str">
        <f t="shared" si="9"/>
        <v>470456/</v>
      </c>
      <c r="B84">
        <v>11002618</v>
      </c>
      <c r="C84" t="s">
        <v>204</v>
      </c>
      <c r="D84" t="s">
        <v>408</v>
      </c>
      <c r="E84" t="s">
        <v>427</v>
      </c>
      <c r="F84">
        <v>80</v>
      </c>
      <c r="G84">
        <v>1</v>
      </c>
      <c r="H84" t="s">
        <v>428</v>
      </c>
      <c r="I84" t="s">
        <v>429</v>
      </c>
      <c r="J84">
        <v>2000</v>
      </c>
      <c r="K84" t="s">
        <v>209</v>
      </c>
      <c r="L84">
        <v>34.5</v>
      </c>
      <c r="M84" t="s">
        <v>430</v>
      </c>
      <c r="N84" t="s">
        <v>210</v>
      </c>
      <c r="O84" t="s">
        <v>437</v>
      </c>
      <c r="P84" s="37" t="s">
        <v>379</v>
      </c>
      <c r="Q84"/>
      <c r="R84"/>
      <c r="S84"/>
      <c r="T84" t="s">
        <v>212</v>
      </c>
      <c r="U84" t="s">
        <v>213</v>
      </c>
      <c r="V84" t="s">
        <v>214</v>
      </c>
      <c r="W84">
        <v>10</v>
      </c>
      <c r="X84"/>
      <c r="Y84"/>
      <c r="Z84" t="s">
        <v>414</v>
      </c>
      <c r="AA84" t="s">
        <v>220</v>
      </c>
      <c r="AB84"/>
      <c r="AC84">
        <v>0</v>
      </c>
      <c r="AD84" s="28" t="str">
        <f t="shared" si="10"/>
        <v>PF</v>
      </c>
      <c r="AE84" s="38" t="str">
        <f t="shared" si="11"/>
        <v>01/10/2020</v>
      </c>
      <c r="AF84" s="28" t="str">
        <f t="shared" si="12"/>
        <v>oui</v>
      </c>
      <c r="AG84" s="28" t="str">
        <f t="shared" si="13"/>
        <v>client</v>
      </c>
      <c r="AH84" s="28">
        <f>IF(T84&lt;&gt;"Partiellement livré",J84,IFERROR(VLOOKUP(B84&amp;F84,[2]VL10E!A:I,9,0),J84))</f>
        <v>2000</v>
      </c>
      <c r="AI84" s="28" t="str">
        <f t="shared" ca="1" si="14"/>
        <v>non</v>
      </c>
      <c r="AJ84" s="28" t="str">
        <f t="shared" si="15"/>
        <v>2020-10</v>
      </c>
      <c r="AK84" s="28" t="str">
        <f t="shared" si="16"/>
        <v>2020-40</v>
      </c>
      <c r="AL84" s="28" t="str">
        <f t="shared" ca="1" si="17"/>
        <v>2020-40</v>
      </c>
      <c r="AM84" s="28" t="str">
        <f>IF(LEFT(VLOOKUP(H84,'[1]Base Articles - Fam PIC'!$A:$U,12,FALSE),6)="conbid","Conbid",IF(LEFT(VLOOKUP(H84,'[1]Base Articles - Fam PIC'!$A:$U,12,FALSE),9)="DF Spirit","Airbus Autre","Autre"))</f>
        <v>Conbid</v>
      </c>
      <c r="AN84" s="28" t="str">
        <f>VLOOKUP(H84,'[1]Base Articles - Fam PIC'!$A:$E,5,0)</f>
        <v>UkadPF001</v>
      </c>
      <c r="AO84" s="28"/>
    </row>
    <row r="85" spans="1:41" ht="15" customHeight="1" x14ac:dyDescent="0.25">
      <c r="A85" s="36" t="str">
        <f t="shared" si="9"/>
        <v>470456/</v>
      </c>
      <c r="B85">
        <v>11002618</v>
      </c>
      <c r="C85" t="s">
        <v>204</v>
      </c>
      <c r="D85" t="s">
        <v>408</v>
      </c>
      <c r="E85" t="s">
        <v>427</v>
      </c>
      <c r="F85">
        <v>90</v>
      </c>
      <c r="G85">
        <v>1</v>
      </c>
      <c r="H85" t="s">
        <v>428</v>
      </c>
      <c r="I85" t="s">
        <v>429</v>
      </c>
      <c r="J85">
        <v>1168</v>
      </c>
      <c r="K85" t="s">
        <v>209</v>
      </c>
      <c r="L85">
        <v>34.5</v>
      </c>
      <c r="M85" t="s">
        <v>438</v>
      </c>
      <c r="N85" t="s">
        <v>210</v>
      </c>
      <c r="O85" t="s">
        <v>376</v>
      </c>
      <c r="P85" s="37" t="s">
        <v>439</v>
      </c>
      <c r="Q85"/>
      <c r="R85"/>
      <c r="S85"/>
      <c r="T85" t="s">
        <v>212</v>
      </c>
      <c r="U85" t="s">
        <v>213</v>
      </c>
      <c r="V85" t="s">
        <v>214</v>
      </c>
      <c r="W85">
        <v>10</v>
      </c>
      <c r="X85"/>
      <c r="Y85"/>
      <c r="Z85" t="s">
        <v>414</v>
      </c>
      <c r="AA85" t="s">
        <v>220</v>
      </c>
      <c r="AB85"/>
      <c r="AC85">
        <v>0</v>
      </c>
      <c r="AD85" s="28" t="str">
        <f t="shared" si="10"/>
        <v>PF</v>
      </c>
      <c r="AE85" s="38" t="str">
        <f t="shared" si="11"/>
        <v>04/11/2020</v>
      </c>
      <c r="AF85" s="28" t="str">
        <f t="shared" si="12"/>
        <v>oui</v>
      </c>
      <c r="AG85" s="28" t="str">
        <f t="shared" si="13"/>
        <v>client</v>
      </c>
      <c r="AH85" s="28">
        <f>IF(T85&lt;&gt;"Partiellement livré",J85,IFERROR(VLOOKUP(B85&amp;F85,[2]VL10E!A:I,9,0),J85))</f>
        <v>1168</v>
      </c>
      <c r="AI85" s="28" t="str">
        <f t="shared" ca="1" si="14"/>
        <v>non</v>
      </c>
      <c r="AJ85" s="28" t="str">
        <f t="shared" si="15"/>
        <v>2020-11</v>
      </c>
      <c r="AK85" s="28" t="str">
        <f t="shared" si="16"/>
        <v>2020-45</v>
      </c>
      <c r="AL85" s="28" t="str">
        <f t="shared" ca="1" si="17"/>
        <v>2020-45</v>
      </c>
      <c r="AM85" s="28" t="str">
        <f>IF(LEFT(VLOOKUP(H85,'[1]Base Articles - Fam PIC'!$A:$U,12,FALSE),6)="conbid","Conbid",IF(LEFT(VLOOKUP(H85,'[1]Base Articles - Fam PIC'!$A:$U,12,FALSE),9)="DF Spirit","Airbus Autre","Autre"))</f>
        <v>Conbid</v>
      </c>
      <c r="AN85" s="28" t="str">
        <f>VLOOKUP(H85,'[1]Base Articles - Fam PIC'!$A:$E,5,0)</f>
        <v>UkadPF001</v>
      </c>
      <c r="AO85" s="28"/>
    </row>
    <row r="86" spans="1:41" ht="15" customHeight="1" x14ac:dyDescent="0.25">
      <c r="A86" s="36" t="str">
        <f t="shared" si="9"/>
        <v>470456/</v>
      </c>
      <c r="B86">
        <v>11002618</v>
      </c>
      <c r="C86" t="s">
        <v>204</v>
      </c>
      <c r="D86" t="s">
        <v>408</v>
      </c>
      <c r="E86" t="s">
        <v>427</v>
      </c>
      <c r="F86">
        <v>100</v>
      </c>
      <c r="G86">
        <v>1</v>
      </c>
      <c r="H86" t="s">
        <v>428</v>
      </c>
      <c r="I86" t="s">
        <v>429</v>
      </c>
      <c r="J86">
        <v>2000</v>
      </c>
      <c r="K86" t="s">
        <v>209</v>
      </c>
      <c r="L86">
        <v>34.5</v>
      </c>
      <c r="M86" t="s">
        <v>430</v>
      </c>
      <c r="N86" t="s">
        <v>210</v>
      </c>
      <c r="O86" t="s">
        <v>440</v>
      </c>
      <c r="P86" s="37" t="s">
        <v>441</v>
      </c>
      <c r="Q86"/>
      <c r="R86"/>
      <c r="S86"/>
      <c r="T86" t="s">
        <v>212</v>
      </c>
      <c r="U86" t="s">
        <v>213</v>
      </c>
      <c r="V86" t="s">
        <v>214</v>
      </c>
      <c r="W86">
        <v>10</v>
      </c>
      <c r="X86"/>
      <c r="Y86"/>
      <c r="Z86" t="s">
        <v>414</v>
      </c>
      <c r="AA86" t="s">
        <v>220</v>
      </c>
      <c r="AB86"/>
      <c r="AC86">
        <v>0</v>
      </c>
      <c r="AD86" s="28" t="str">
        <f t="shared" si="10"/>
        <v>PF</v>
      </c>
      <c r="AE86" s="38" t="str">
        <f t="shared" si="11"/>
        <v>12/12/2020</v>
      </c>
      <c r="AF86" s="28" t="str">
        <f t="shared" si="12"/>
        <v>oui</v>
      </c>
      <c r="AG86" s="28" t="str">
        <f t="shared" si="13"/>
        <v>client</v>
      </c>
      <c r="AH86" s="28">
        <f>IF(T86&lt;&gt;"Partiellement livré",J86,IFERROR(VLOOKUP(B86&amp;F86,[2]VL10E!A:I,9,0),J86))</f>
        <v>2000</v>
      </c>
      <c r="AI86" s="28" t="str">
        <f t="shared" ca="1" si="14"/>
        <v>non</v>
      </c>
      <c r="AJ86" s="28" t="str">
        <f t="shared" si="15"/>
        <v>2020-12</v>
      </c>
      <c r="AK86" s="28" t="str">
        <f t="shared" si="16"/>
        <v>2020-50</v>
      </c>
      <c r="AL86" s="28" t="str">
        <f t="shared" ca="1" si="17"/>
        <v>2020-50</v>
      </c>
      <c r="AM86" s="28" t="str">
        <f>IF(LEFT(VLOOKUP(H86,'[1]Base Articles - Fam PIC'!$A:$U,12,FALSE),6)="conbid","Conbid",IF(LEFT(VLOOKUP(H86,'[1]Base Articles - Fam PIC'!$A:$U,12,FALSE),9)="DF Spirit","Airbus Autre","Autre"))</f>
        <v>Conbid</v>
      </c>
      <c r="AN86" s="28" t="str">
        <f>VLOOKUP(H86,'[1]Base Articles - Fam PIC'!$A:$E,5,0)</f>
        <v>UkadPF001</v>
      </c>
      <c r="AO86" s="28"/>
    </row>
    <row r="87" spans="1:41" ht="15" customHeight="1" x14ac:dyDescent="0.25">
      <c r="A87" s="36" t="str">
        <f t="shared" si="9"/>
        <v>470458/</v>
      </c>
      <c r="B87">
        <v>11002619</v>
      </c>
      <c r="C87" t="s">
        <v>204</v>
      </c>
      <c r="D87" t="s">
        <v>408</v>
      </c>
      <c r="E87" t="s">
        <v>442</v>
      </c>
      <c r="F87">
        <v>60</v>
      </c>
      <c r="G87">
        <v>1</v>
      </c>
      <c r="H87" t="s">
        <v>443</v>
      </c>
      <c r="I87" t="s">
        <v>444</v>
      </c>
      <c r="J87">
        <v>1300</v>
      </c>
      <c r="K87" t="s">
        <v>209</v>
      </c>
      <c r="L87">
        <v>31</v>
      </c>
      <c r="M87" t="s">
        <v>445</v>
      </c>
      <c r="N87" t="s">
        <v>210</v>
      </c>
      <c r="O87" t="s">
        <v>446</v>
      </c>
      <c r="P87" s="37" t="s">
        <v>447</v>
      </c>
      <c r="Q87"/>
      <c r="R87"/>
      <c r="S87"/>
      <c r="T87" t="s">
        <v>212</v>
      </c>
      <c r="U87" t="s">
        <v>213</v>
      </c>
      <c r="V87" t="s">
        <v>214</v>
      </c>
      <c r="W87">
        <v>10</v>
      </c>
      <c r="X87"/>
      <c r="Y87"/>
      <c r="Z87" t="s">
        <v>414</v>
      </c>
      <c r="AA87" t="s">
        <v>220</v>
      </c>
      <c r="AB87"/>
      <c r="AC87">
        <v>0</v>
      </c>
      <c r="AD87" s="28" t="str">
        <f t="shared" si="10"/>
        <v>PF</v>
      </c>
      <c r="AE87" s="38" t="str">
        <f t="shared" si="11"/>
        <v>19/04/2020</v>
      </c>
      <c r="AF87" s="28" t="str">
        <f t="shared" si="12"/>
        <v>oui</v>
      </c>
      <c r="AG87" s="28" t="str">
        <f t="shared" si="13"/>
        <v>client</v>
      </c>
      <c r="AH87" s="28">
        <f>IF(T87&lt;&gt;"Partiellement livré",J87,IFERROR(VLOOKUP(B87&amp;F87,[2]VL10E!A:I,9,0),J87))</f>
        <v>1300</v>
      </c>
      <c r="AI87" s="28" t="str">
        <f t="shared" ca="1" si="14"/>
        <v>oui</v>
      </c>
      <c r="AJ87" s="28" t="str">
        <f t="shared" si="15"/>
        <v>2020-04</v>
      </c>
      <c r="AK87" s="28" t="str">
        <f t="shared" si="16"/>
        <v>2020-17</v>
      </c>
      <c r="AL87" s="28" t="str">
        <f t="shared" ca="1" si="17"/>
        <v>retard</v>
      </c>
      <c r="AM87" s="28" t="str">
        <f>IF(LEFT(VLOOKUP(H87,'[1]Base Articles - Fam PIC'!$A:$U,12,FALSE),6)="conbid","Conbid",IF(LEFT(VLOOKUP(H87,'[1]Base Articles - Fam PIC'!$A:$U,12,FALSE),9)="DF Spirit","Airbus Autre","Autre"))</f>
        <v>Conbid</v>
      </c>
      <c r="AN87" s="28" t="str">
        <f>VLOOKUP(H87,'[1]Base Articles - Fam PIC'!$A:$E,5,0)</f>
        <v>UkadPF003</v>
      </c>
      <c r="AO87" s="28"/>
    </row>
    <row r="88" spans="1:41" ht="15" customHeight="1" x14ac:dyDescent="0.25">
      <c r="A88" s="36" t="str">
        <f t="shared" si="9"/>
        <v>470458/</v>
      </c>
      <c r="B88">
        <v>11002619</v>
      </c>
      <c r="C88" t="s">
        <v>204</v>
      </c>
      <c r="D88" t="s">
        <v>408</v>
      </c>
      <c r="E88" t="s">
        <v>442</v>
      </c>
      <c r="F88">
        <v>70</v>
      </c>
      <c r="G88">
        <v>1</v>
      </c>
      <c r="H88" t="s">
        <v>443</v>
      </c>
      <c r="I88" t="s">
        <v>444</v>
      </c>
      <c r="J88">
        <v>2100</v>
      </c>
      <c r="K88" t="s">
        <v>209</v>
      </c>
      <c r="L88">
        <v>31</v>
      </c>
      <c r="M88" t="s">
        <v>448</v>
      </c>
      <c r="N88" t="s">
        <v>210</v>
      </c>
      <c r="O88" t="s">
        <v>276</v>
      </c>
      <c r="P88" s="37" t="s">
        <v>449</v>
      </c>
      <c r="Q88"/>
      <c r="R88"/>
      <c r="S88"/>
      <c r="T88" t="s">
        <v>212</v>
      </c>
      <c r="U88" t="s">
        <v>213</v>
      </c>
      <c r="V88" t="s">
        <v>214</v>
      </c>
      <c r="W88">
        <v>10</v>
      </c>
      <c r="X88"/>
      <c r="Y88"/>
      <c r="Z88" t="s">
        <v>414</v>
      </c>
      <c r="AA88" t="s">
        <v>220</v>
      </c>
      <c r="AB88"/>
      <c r="AC88">
        <v>0</v>
      </c>
      <c r="AD88" s="28" t="str">
        <f t="shared" si="10"/>
        <v>PF</v>
      </c>
      <c r="AE88" s="38" t="str">
        <f t="shared" si="11"/>
        <v>07/06/2020</v>
      </c>
      <c r="AF88" s="28" t="str">
        <f t="shared" si="12"/>
        <v>oui</v>
      </c>
      <c r="AG88" s="28" t="str">
        <f t="shared" si="13"/>
        <v>client</v>
      </c>
      <c r="AH88" s="28">
        <f>IF(T88&lt;&gt;"Partiellement livré",J88,IFERROR(VLOOKUP(B88&amp;F88,[2]VL10E!A:I,9,0),J88))</f>
        <v>2100</v>
      </c>
      <c r="AI88" s="28" t="str">
        <f t="shared" ca="1" si="14"/>
        <v>oui</v>
      </c>
      <c r="AJ88" s="28" t="str">
        <f t="shared" si="15"/>
        <v>2020-06</v>
      </c>
      <c r="AK88" s="28" t="str">
        <f t="shared" si="16"/>
        <v>2020-24</v>
      </c>
      <c r="AL88" s="28" t="str">
        <f t="shared" ca="1" si="17"/>
        <v>2020-24</v>
      </c>
      <c r="AM88" s="28" t="str">
        <f>IF(LEFT(VLOOKUP(H88,'[1]Base Articles - Fam PIC'!$A:$U,12,FALSE),6)="conbid","Conbid",IF(LEFT(VLOOKUP(H88,'[1]Base Articles - Fam PIC'!$A:$U,12,FALSE),9)="DF Spirit","Airbus Autre","Autre"))</f>
        <v>Conbid</v>
      </c>
      <c r="AN88" s="28" t="str">
        <f>VLOOKUP(H88,'[1]Base Articles - Fam PIC'!$A:$E,5,0)</f>
        <v>UkadPF003</v>
      </c>
      <c r="AO88" s="28"/>
    </row>
    <row r="89" spans="1:41" ht="15" customHeight="1" x14ac:dyDescent="0.25">
      <c r="A89" s="36" t="str">
        <f t="shared" si="9"/>
        <v>470458/</v>
      </c>
      <c r="B89">
        <v>11002619</v>
      </c>
      <c r="C89" t="s">
        <v>204</v>
      </c>
      <c r="D89" t="s">
        <v>408</v>
      </c>
      <c r="E89" t="s">
        <v>442</v>
      </c>
      <c r="F89">
        <v>80</v>
      </c>
      <c r="G89">
        <v>1</v>
      </c>
      <c r="H89" t="s">
        <v>443</v>
      </c>
      <c r="I89" t="s">
        <v>444</v>
      </c>
      <c r="J89">
        <v>2100</v>
      </c>
      <c r="K89" t="s">
        <v>209</v>
      </c>
      <c r="L89">
        <v>31</v>
      </c>
      <c r="M89" t="s">
        <v>448</v>
      </c>
      <c r="N89" t="s">
        <v>210</v>
      </c>
      <c r="O89" t="s">
        <v>450</v>
      </c>
      <c r="P89" s="37" t="s">
        <v>451</v>
      </c>
      <c r="Q89"/>
      <c r="R89"/>
      <c r="S89"/>
      <c r="T89" t="s">
        <v>212</v>
      </c>
      <c r="U89" t="s">
        <v>213</v>
      </c>
      <c r="V89" t="s">
        <v>214</v>
      </c>
      <c r="W89">
        <v>10</v>
      </c>
      <c r="X89"/>
      <c r="Y89"/>
      <c r="Z89" t="s">
        <v>414</v>
      </c>
      <c r="AA89" t="s">
        <v>220</v>
      </c>
      <c r="AB89"/>
      <c r="AC89">
        <v>0</v>
      </c>
      <c r="AD89" s="28" t="str">
        <f t="shared" si="10"/>
        <v>PF</v>
      </c>
      <c r="AE89" s="38" t="str">
        <f t="shared" si="11"/>
        <v>23/08/2020</v>
      </c>
      <c r="AF89" s="28" t="str">
        <f t="shared" si="12"/>
        <v>oui</v>
      </c>
      <c r="AG89" s="28" t="str">
        <f t="shared" si="13"/>
        <v>client</v>
      </c>
      <c r="AH89" s="28">
        <f>IF(T89&lt;&gt;"Partiellement livré",J89,IFERROR(VLOOKUP(B89&amp;F89,[2]VL10E!A:I,9,0),J89))</f>
        <v>2100</v>
      </c>
      <c r="AI89" s="28" t="str">
        <f t="shared" ca="1" si="14"/>
        <v>non</v>
      </c>
      <c r="AJ89" s="28" t="str">
        <f t="shared" si="15"/>
        <v>2020-08</v>
      </c>
      <c r="AK89" s="28" t="str">
        <f t="shared" si="16"/>
        <v>2020-35</v>
      </c>
      <c r="AL89" s="28" t="str">
        <f t="shared" ca="1" si="17"/>
        <v>2020-35</v>
      </c>
      <c r="AM89" s="28" t="str">
        <f>IF(LEFT(VLOOKUP(H89,'[1]Base Articles - Fam PIC'!$A:$U,12,FALSE),6)="conbid","Conbid",IF(LEFT(VLOOKUP(H89,'[1]Base Articles - Fam PIC'!$A:$U,12,FALSE),9)="DF Spirit","Airbus Autre","Autre"))</f>
        <v>Conbid</v>
      </c>
      <c r="AN89" s="28" t="str">
        <f>VLOOKUP(H89,'[1]Base Articles - Fam PIC'!$A:$E,5,0)</f>
        <v>UkadPF003</v>
      </c>
      <c r="AO89" s="28"/>
    </row>
    <row r="90" spans="1:41" ht="15" customHeight="1" x14ac:dyDescent="0.25">
      <c r="A90" s="36" t="str">
        <f t="shared" si="9"/>
        <v>470458/</v>
      </c>
      <c r="B90">
        <v>11002619</v>
      </c>
      <c r="C90" t="s">
        <v>204</v>
      </c>
      <c r="D90" t="s">
        <v>408</v>
      </c>
      <c r="E90" t="s">
        <v>442</v>
      </c>
      <c r="F90">
        <v>90</v>
      </c>
      <c r="G90">
        <v>1</v>
      </c>
      <c r="H90" t="s">
        <v>443</v>
      </c>
      <c r="I90" t="s">
        <v>444</v>
      </c>
      <c r="J90">
        <v>1000</v>
      </c>
      <c r="K90" t="s">
        <v>209</v>
      </c>
      <c r="L90">
        <v>31</v>
      </c>
      <c r="M90" t="s">
        <v>452</v>
      </c>
      <c r="N90" t="s">
        <v>210</v>
      </c>
      <c r="O90" t="s">
        <v>379</v>
      </c>
      <c r="P90" s="37" t="s">
        <v>162</v>
      </c>
      <c r="Q90"/>
      <c r="R90"/>
      <c r="S90"/>
      <c r="T90" t="s">
        <v>212</v>
      </c>
      <c r="U90" t="s">
        <v>213</v>
      </c>
      <c r="V90" t="s">
        <v>214</v>
      </c>
      <c r="W90">
        <v>10</v>
      </c>
      <c r="X90"/>
      <c r="Y90"/>
      <c r="Z90" t="s">
        <v>414</v>
      </c>
      <c r="AA90" t="s">
        <v>220</v>
      </c>
      <c r="AB90"/>
      <c r="AC90">
        <v>0</v>
      </c>
      <c r="AD90" s="28" t="str">
        <f t="shared" si="10"/>
        <v>PF</v>
      </c>
      <c r="AE90" s="38" t="str">
        <f t="shared" si="11"/>
        <v>05/10/2020</v>
      </c>
      <c r="AF90" s="28" t="str">
        <f t="shared" si="12"/>
        <v>oui</v>
      </c>
      <c r="AG90" s="28" t="str">
        <f t="shared" si="13"/>
        <v>client</v>
      </c>
      <c r="AH90" s="28">
        <f>IF(T90&lt;&gt;"Partiellement livré",J90,IFERROR(VLOOKUP(B90&amp;F90,[2]VL10E!A:I,9,0),J90))</f>
        <v>1000</v>
      </c>
      <c r="AI90" s="28" t="str">
        <f t="shared" ca="1" si="14"/>
        <v>non</v>
      </c>
      <c r="AJ90" s="28" t="str">
        <f t="shared" si="15"/>
        <v>2020-10</v>
      </c>
      <c r="AK90" s="28" t="str">
        <f t="shared" si="16"/>
        <v>2020-41</v>
      </c>
      <c r="AL90" s="28" t="str">
        <f t="shared" ca="1" si="17"/>
        <v>2020-41</v>
      </c>
      <c r="AM90" s="28" t="str">
        <f>IF(LEFT(VLOOKUP(H90,'[1]Base Articles - Fam PIC'!$A:$U,12,FALSE),6)="conbid","Conbid",IF(LEFT(VLOOKUP(H90,'[1]Base Articles - Fam PIC'!$A:$U,12,FALSE),9)="DF Spirit","Airbus Autre","Autre"))</f>
        <v>Conbid</v>
      </c>
      <c r="AN90" s="28" t="str">
        <f>VLOOKUP(H90,'[1]Base Articles - Fam PIC'!$A:$E,5,0)</f>
        <v>UkadPF003</v>
      </c>
      <c r="AO90" s="28"/>
    </row>
    <row r="91" spans="1:41" ht="15" customHeight="1" x14ac:dyDescent="0.25">
      <c r="A91" s="36" t="str">
        <f t="shared" si="9"/>
        <v>470458/</v>
      </c>
      <c r="B91">
        <v>11002619</v>
      </c>
      <c r="C91" t="s">
        <v>204</v>
      </c>
      <c r="D91" t="s">
        <v>408</v>
      </c>
      <c r="E91" t="s">
        <v>442</v>
      </c>
      <c r="F91">
        <v>100</v>
      </c>
      <c r="G91">
        <v>1</v>
      </c>
      <c r="H91" t="s">
        <v>443</v>
      </c>
      <c r="I91" t="s">
        <v>444</v>
      </c>
      <c r="J91">
        <v>2100</v>
      </c>
      <c r="K91" t="s">
        <v>209</v>
      </c>
      <c r="L91">
        <v>31</v>
      </c>
      <c r="M91" t="s">
        <v>448</v>
      </c>
      <c r="N91" t="s">
        <v>210</v>
      </c>
      <c r="O91" t="s">
        <v>453</v>
      </c>
      <c r="P91" s="37" t="s">
        <v>454</v>
      </c>
      <c r="Q91"/>
      <c r="R91"/>
      <c r="S91"/>
      <c r="T91" t="s">
        <v>212</v>
      </c>
      <c r="U91" t="s">
        <v>213</v>
      </c>
      <c r="V91" t="s">
        <v>214</v>
      </c>
      <c r="W91">
        <v>10</v>
      </c>
      <c r="X91"/>
      <c r="Y91"/>
      <c r="Z91" t="s">
        <v>414</v>
      </c>
      <c r="AA91" t="s">
        <v>220</v>
      </c>
      <c r="AB91"/>
      <c r="AC91">
        <v>0</v>
      </c>
      <c r="AD91" s="28" t="str">
        <f t="shared" si="10"/>
        <v>PF</v>
      </c>
      <c r="AE91" s="38" t="str">
        <f t="shared" si="11"/>
        <v>14/11/2020</v>
      </c>
      <c r="AF91" s="28" t="str">
        <f t="shared" si="12"/>
        <v>oui</v>
      </c>
      <c r="AG91" s="28" t="str">
        <f t="shared" si="13"/>
        <v>client</v>
      </c>
      <c r="AH91" s="28">
        <f>IF(T91&lt;&gt;"Partiellement livré",J91,IFERROR(VLOOKUP(B91&amp;F91,[2]VL10E!A:I,9,0),J91))</f>
        <v>2100</v>
      </c>
      <c r="AI91" s="28" t="str">
        <f t="shared" ca="1" si="14"/>
        <v>non</v>
      </c>
      <c r="AJ91" s="28" t="str">
        <f t="shared" si="15"/>
        <v>2020-11</v>
      </c>
      <c r="AK91" s="28" t="str">
        <f t="shared" si="16"/>
        <v>2020-46</v>
      </c>
      <c r="AL91" s="28" t="str">
        <f t="shared" ca="1" si="17"/>
        <v>2020-46</v>
      </c>
      <c r="AM91" s="28" t="str">
        <f>IF(LEFT(VLOOKUP(H91,'[1]Base Articles - Fam PIC'!$A:$U,12,FALSE),6)="conbid","Conbid",IF(LEFT(VLOOKUP(H91,'[1]Base Articles - Fam PIC'!$A:$U,12,FALSE),9)="DF Spirit","Airbus Autre","Autre"))</f>
        <v>Conbid</v>
      </c>
      <c r="AN91" s="28" t="str">
        <f>VLOOKUP(H91,'[1]Base Articles - Fam PIC'!$A:$E,5,0)</f>
        <v>UkadPF003</v>
      </c>
      <c r="AO91" s="28"/>
    </row>
    <row r="92" spans="1:41" ht="15" customHeight="1" x14ac:dyDescent="0.25">
      <c r="A92" s="36" t="str">
        <f t="shared" si="9"/>
        <v>470458/</v>
      </c>
      <c r="B92">
        <v>11002619</v>
      </c>
      <c r="C92" t="s">
        <v>204</v>
      </c>
      <c r="D92" t="s">
        <v>408</v>
      </c>
      <c r="E92" t="s">
        <v>442</v>
      </c>
      <c r="F92">
        <v>110</v>
      </c>
      <c r="G92">
        <v>1</v>
      </c>
      <c r="H92" t="s">
        <v>443</v>
      </c>
      <c r="I92" t="s">
        <v>444</v>
      </c>
      <c r="J92">
        <v>2100</v>
      </c>
      <c r="K92" t="s">
        <v>209</v>
      </c>
      <c r="L92">
        <v>31</v>
      </c>
      <c r="M92" t="s">
        <v>448</v>
      </c>
      <c r="N92" t="s">
        <v>210</v>
      </c>
      <c r="O92" t="s">
        <v>455</v>
      </c>
      <c r="P92" s="37" t="s">
        <v>456</v>
      </c>
      <c r="Q92"/>
      <c r="R92"/>
      <c r="S92"/>
      <c r="T92" t="s">
        <v>212</v>
      </c>
      <c r="U92" t="s">
        <v>213</v>
      </c>
      <c r="V92" t="s">
        <v>214</v>
      </c>
      <c r="W92">
        <v>10</v>
      </c>
      <c r="X92"/>
      <c r="Y92"/>
      <c r="Z92" t="s">
        <v>414</v>
      </c>
      <c r="AA92" t="s">
        <v>220</v>
      </c>
      <c r="AB92"/>
      <c r="AC92">
        <v>0</v>
      </c>
      <c r="AD92" s="28" t="str">
        <f t="shared" si="10"/>
        <v>PF</v>
      </c>
      <c r="AE92" s="38" t="str">
        <f t="shared" si="11"/>
        <v>06/12/2020</v>
      </c>
      <c r="AF92" s="28" t="str">
        <f t="shared" si="12"/>
        <v>oui</v>
      </c>
      <c r="AG92" s="28" t="str">
        <f t="shared" si="13"/>
        <v>client</v>
      </c>
      <c r="AH92" s="28">
        <f>IF(T92&lt;&gt;"Partiellement livré",J92,IFERROR(VLOOKUP(B92&amp;F92,[2]VL10E!A:I,9,0),J92))</f>
        <v>2100</v>
      </c>
      <c r="AI92" s="28" t="str">
        <f t="shared" ca="1" si="14"/>
        <v>non</v>
      </c>
      <c r="AJ92" s="28" t="str">
        <f t="shared" si="15"/>
        <v>2020-12</v>
      </c>
      <c r="AK92" s="28" t="str">
        <f t="shared" si="16"/>
        <v>2020-50</v>
      </c>
      <c r="AL92" s="28" t="str">
        <f t="shared" ca="1" si="17"/>
        <v>2020-50</v>
      </c>
      <c r="AM92" s="28" t="str">
        <f>IF(LEFT(VLOOKUP(H92,'[1]Base Articles - Fam PIC'!$A:$U,12,FALSE),6)="conbid","Conbid",IF(LEFT(VLOOKUP(H92,'[1]Base Articles - Fam PIC'!$A:$U,12,FALSE),9)="DF Spirit","Airbus Autre","Autre"))</f>
        <v>Conbid</v>
      </c>
      <c r="AN92" s="28" t="str">
        <f>VLOOKUP(H92,'[1]Base Articles - Fam PIC'!$A:$E,5,0)</f>
        <v>UkadPF003</v>
      </c>
      <c r="AO92" s="28"/>
    </row>
    <row r="93" spans="1:41" ht="15" customHeight="1" x14ac:dyDescent="0.25">
      <c r="A93" s="36" t="str">
        <f t="shared" si="9"/>
        <v>4500153</v>
      </c>
      <c r="B93">
        <v>11002621</v>
      </c>
      <c r="C93" t="s">
        <v>204</v>
      </c>
      <c r="D93" t="s">
        <v>457</v>
      </c>
      <c r="E93" t="s">
        <v>458</v>
      </c>
      <c r="F93">
        <v>20</v>
      </c>
      <c r="G93">
        <v>1</v>
      </c>
      <c r="H93" t="s">
        <v>459</v>
      </c>
      <c r="I93" t="s">
        <v>460</v>
      </c>
      <c r="J93">
        <v>400</v>
      </c>
      <c r="K93" t="s">
        <v>209</v>
      </c>
      <c r="L93">
        <v>38.700000000000003</v>
      </c>
      <c r="M93" t="s">
        <v>461</v>
      </c>
      <c r="N93" t="s">
        <v>243</v>
      </c>
      <c r="O93" t="s">
        <v>462</v>
      </c>
      <c r="P93" s="37" t="s">
        <v>462</v>
      </c>
      <c r="Q93"/>
      <c r="R93"/>
      <c r="S93"/>
      <c r="T93" t="s">
        <v>321</v>
      </c>
      <c r="U93" t="s">
        <v>213</v>
      </c>
      <c r="V93" t="s">
        <v>214</v>
      </c>
      <c r="W93">
        <v>10</v>
      </c>
      <c r="X93"/>
      <c r="Y93"/>
      <c r="Z93" t="s">
        <v>463</v>
      </c>
      <c r="AA93" t="s">
        <v>220</v>
      </c>
      <c r="AB93" t="s">
        <v>462</v>
      </c>
      <c r="AC93">
        <v>256</v>
      </c>
      <c r="AD93" s="28" t="str">
        <f t="shared" si="10"/>
        <v>PF</v>
      </c>
      <c r="AE93" s="38" t="str">
        <f t="shared" si="11"/>
        <v>06/03/2020</v>
      </c>
      <c r="AF93" s="28" t="str">
        <f t="shared" si="12"/>
        <v>oui</v>
      </c>
      <c r="AG93" s="28" t="str">
        <f t="shared" si="13"/>
        <v>client</v>
      </c>
      <c r="AH93" s="28">
        <f>IF(T93&lt;&gt;"Partiellement livré",J93,IFERROR(VLOOKUP(B93&amp;F93,[2]VL10E!A:I,9,0),J93))</f>
        <v>400</v>
      </c>
      <c r="AI93" s="28" t="str">
        <f t="shared" ca="1" si="14"/>
        <v>oui</v>
      </c>
      <c r="AJ93" s="28" t="str">
        <f t="shared" si="15"/>
        <v>2020-03</v>
      </c>
      <c r="AK93" s="28" t="str">
        <f t="shared" si="16"/>
        <v>2020-10</v>
      </c>
      <c r="AL93" s="28" t="str">
        <f t="shared" ca="1" si="17"/>
        <v>retard</v>
      </c>
      <c r="AM93" s="28" t="str">
        <f>IF(LEFT(VLOOKUP(H93,'[1]Base Articles - Fam PIC'!$A:$U,12,FALSE),6)="conbid","Conbid",IF(LEFT(VLOOKUP(H93,'[1]Base Articles - Fam PIC'!$A:$U,12,FALSE),9)="DF Spirit","Airbus Autre","Autre"))</f>
        <v>Autre</v>
      </c>
      <c r="AN93" s="28" t="str">
        <f>VLOOKUP(H93,'[1]Base Articles - Fam PIC'!$A:$E,5,0)</f>
        <v>UkadPF014</v>
      </c>
      <c r="AO93" s="28"/>
    </row>
    <row r="94" spans="1:41" ht="15" customHeight="1" x14ac:dyDescent="0.25">
      <c r="A94" s="36" t="str">
        <f t="shared" si="9"/>
        <v>4500153</v>
      </c>
      <c r="B94">
        <v>11002621</v>
      </c>
      <c r="C94" t="s">
        <v>204</v>
      </c>
      <c r="D94" t="s">
        <v>457</v>
      </c>
      <c r="E94" t="s">
        <v>458</v>
      </c>
      <c r="F94">
        <v>30</v>
      </c>
      <c r="G94">
        <v>1</v>
      </c>
      <c r="H94" t="s">
        <v>459</v>
      </c>
      <c r="I94" t="s">
        <v>460</v>
      </c>
      <c r="J94">
        <v>1500</v>
      </c>
      <c r="K94" t="s">
        <v>209</v>
      </c>
      <c r="L94">
        <v>38.700000000000003</v>
      </c>
      <c r="M94" t="s">
        <v>464</v>
      </c>
      <c r="N94" t="s">
        <v>243</v>
      </c>
      <c r="O94" t="s">
        <v>342</v>
      </c>
      <c r="P94" s="37" t="s">
        <v>342</v>
      </c>
      <c r="Q94"/>
      <c r="R94"/>
      <c r="S94"/>
      <c r="T94" t="s">
        <v>212</v>
      </c>
      <c r="U94" t="s">
        <v>213</v>
      </c>
      <c r="V94" t="s">
        <v>214</v>
      </c>
      <c r="W94">
        <v>10</v>
      </c>
      <c r="X94"/>
      <c r="Y94"/>
      <c r="Z94" t="s">
        <v>463</v>
      </c>
      <c r="AA94" t="s">
        <v>220</v>
      </c>
      <c r="AB94"/>
      <c r="AC94">
        <v>0</v>
      </c>
      <c r="AD94" s="28" t="str">
        <f t="shared" si="10"/>
        <v>PF</v>
      </c>
      <c r="AE94" s="38" t="str">
        <f t="shared" si="11"/>
        <v>04/05/2020</v>
      </c>
      <c r="AF94" s="28" t="str">
        <f t="shared" si="12"/>
        <v>oui</v>
      </c>
      <c r="AG94" s="28" t="str">
        <f t="shared" si="13"/>
        <v>client</v>
      </c>
      <c r="AH94" s="28">
        <f>IF(T94&lt;&gt;"Partiellement livré",J94,IFERROR(VLOOKUP(B94&amp;F94,[2]VL10E!A:I,9,0),J94))</f>
        <v>1500</v>
      </c>
      <c r="AI94" s="28" t="str">
        <f t="shared" ca="1" si="14"/>
        <v>oui</v>
      </c>
      <c r="AJ94" s="28" t="str">
        <f t="shared" si="15"/>
        <v>2020-05</v>
      </c>
      <c r="AK94" s="28" t="str">
        <f t="shared" si="16"/>
        <v>2020-19</v>
      </c>
      <c r="AL94" s="28" t="str">
        <f t="shared" ca="1" si="17"/>
        <v>2020-19</v>
      </c>
      <c r="AM94" s="28" t="str">
        <f>IF(LEFT(VLOOKUP(H94,'[1]Base Articles - Fam PIC'!$A:$U,12,FALSE),6)="conbid","Conbid",IF(LEFT(VLOOKUP(H94,'[1]Base Articles - Fam PIC'!$A:$U,12,FALSE),9)="DF Spirit","Airbus Autre","Autre"))</f>
        <v>Autre</v>
      </c>
      <c r="AN94" s="28" t="str">
        <f>VLOOKUP(H94,'[1]Base Articles - Fam PIC'!$A:$E,5,0)</f>
        <v>UkadPF014</v>
      </c>
      <c r="AO94" s="28"/>
    </row>
    <row r="95" spans="1:41" ht="15" customHeight="1" x14ac:dyDescent="0.25">
      <c r="A95" s="36" t="str">
        <f t="shared" si="9"/>
        <v>806r.3A</v>
      </c>
      <c r="B95">
        <v>11002622</v>
      </c>
      <c r="C95" t="s">
        <v>204</v>
      </c>
      <c r="D95" t="s">
        <v>380</v>
      </c>
      <c r="E95" t="s">
        <v>465</v>
      </c>
      <c r="F95">
        <v>10</v>
      </c>
      <c r="G95">
        <v>1</v>
      </c>
      <c r="H95" t="s">
        <v>382</v>
      </c>
      <c r="I95" t="s">
        <v>466</v>
      </c>
      <c r="J95">
        <v>11772</v>
      </c>
      <c r="K95" t="s">
        <v>209</v>
      </c>
      <c r="L95">
        <v>24.3</v>
      </c>
      <c r="M95" t="s">
        <v>393</v>
      </c>
      <c r="N95" t="s">
        <v>210</v>
      </c>
      <c r="O95" t="s">
        <v>413</v>
      </c>
      <c r="P95" s="37" t="s">
        <v>413</v>
      </c>
      <c r="Q95"/>
      <c r="R95"/>
      <c r="S95"/>
      <c r="T95" t="s">
        <v>212</v>
      </c>
      <c r="U95" t="s">
        <v>213</v>
      </c>
      <c r="V95" t="s">
        <v>214</v>
      </c>
      <c r="W95">
        <v>10</v>
      </c>
      <c r="X95"/>
      <c r="Y95"/>
      <c r="Z95" t="s">
        <v>467</v>
      </c>
      <c r="AA95" t="s">
        <v>298</v>
      </c>
      <c r="AB95"/>
      <c r="AC95">
        <v>0</v>
      </c>
      <c r="AD95" s="28" t="str">
        <f t="shared" si="10"/>
        <v>PF</v>
      </c>
      <c r="AE95" s="38" t="str">
        <f t="shared" si="11"/>
        <v>27/04/2020</v>
      </c>
      <c r="AF95" s="28" t="str">
        <f t="shared" si="12"/>
        <v>oui</v>
      </c>
      <c r="AG95" s="28" t="str">
        <f t="shared" si="13"/>
        <v>client</v>
      </c>
      <c r="AH95" s="28">
        <f>IF(T95&lt;&gt;"Partiellement livré",J95,IFERROR(VLOOKUP(B95&amp;F95,[2]VL10E!A:I,9,0),J95))</f>
        <v>11772</v>
      </c>
      <c r="AI95" s="28" t="str">
        <f t="shared" ca="1" si="14"/>
        <v>oui</v>
      </c>
      <c r="AJ95" s="28" t="str">
        <f t="shared" si="15"/>
        <v>2020-04</v>
      </c>
      <c r="AK95" s="28" t="str">
        <f t="shared" si="16"/>
        <v>2020-18</v>
      </c>
      <c r="AL95" s="28" t="str">
        <f t="shared" ca="1" si="17"/>
        <v>retard</v>
      </c>
      <c r="AM95" s="28" t="str">
        <f>IF(LEFT(VLOOKUP(H95,'[1]Base Articles - Fam PIC'!$A:$U,12,FALSE),6)="conbid","Conbid",IF(LEFT(VLOOKUP(H95,'[1]Base Articles - Fam PIC'!$A:$U,12,FALSE),9)="DF Spirit","Airbus Autre","Autre"))</f>
        <v>Autre</v>
      </c>
      <c r="AN95" s="28" t="str">
        <f>VLOOKUP(H95,'[1]Base Articles - Fam PIC'!$A:$E,5,0)</f>
        <v>UkadPF005</v>
      </c>
      <c r="AO95" s="28"/>
    </row>
    <row r="96" spans="1:41" ht="15" customHeight="1" x14ac:dyDescent="0.25">
      <c r="A96" s="36" t="str">
        <f t="shared" si="9"/>
        <v>806r.3A</v>
      </c>
      <c r="B96">
        <v>11002622</v>
      </c>
      <c r="C96" t="s">
        <v>204</v>
      </c>
      <c r="D96" t="s">
        <v>380</v>
      </c>
      <c r="E96" t="s">
        <v>465</v>
      </c>
      <c r="F96">
        <v>20</v>
      </c>
      <c r="G96">
        <v>1</v>
      </c>
      <c r="H96" t="s">
        <v>382</v>
      </c>
      <c r="I96" t="s">
        <v>466</v>
      </c>
      <c r="J96">
        <v>11772</v>
      </c>
      <c r="K96" t="s">
        <v>209</v>
      </c>
      <c r="L96">
        <v>24.3</v>
      </c>
      <c r="M96" t="s">
        <v>393</v>
      </c>
      <c r="N96" t="s">
        <v>210</v>
      </c>
      <c r="O96" t="s">
        <v>468</v>
      </c>
      <c r="P96" s="37" t="s">
        <v>468</v>
      </c>
      <c r="Q96"/>
      <c r="R96"/>
      <c r="S96"/>
      <c r="T96" t="s">
        <v>212</v>
      </c>
      <c r="U96" t="s">
        <v>213</v>
      </c>
      <c r="V96" t="s">
        <v>214</v>
      </c>
      <c r="W96">
        <v>10</v>
      </c>
      <c r="X96"/>
      <c r="Y96"/>
      <c r="Z96" t="s">
        <v>467</v>
      </c>
      <c r="AA96" t="s">
        <v>298</v>
      </c>
      <c r="AB96"/>
      <c r="AC96">
        <v>0</v>
      </c>
      <c r="AD96" s="28" t="str">
        <f t="shared" si="10"/>
        <v>PF</v>
      </c>
      <c r="AE96" s="38" t="str">
        <f t="shared" si="11"/>
        <v>25/05/2020</v>
      </c>
      <c r="AF96" s="28" t="str">
        <f t="shared" si="12"/>
        <v>oui</v>
      </c>
      <c r="AG96" s="28" t="str">
        <f t="shared" si="13"/>
        <v>client</v>
      </c>
      <c r="AH96" s="28">
        <f>IF(T96&lt;&gt;"Partiellement livré",J96,IFERROR(VLOOKUP(B96&amp;F96,[2]VL10E!A:I,9,0),J96))</f>
        <v>11772</v>
      </c>
      <c r="AI96" s="28" t="str">
        <f t="shared" ca="1" si="14"/>
        <v>oui</v>
      </c>
      <c r="AJ96" s="28" t="str">
        <f t="shared" si="15"/>
        <v>2020-05</v>
      </c>
      <c r="AK96" s="28" t="str">
        <f t="shared" si="16"/>
        <v>2020-22</v>
      </c>
      <c r="AL96" s="28" t="str">
        <f t="shared" ca="1" si="17"/>
        <v>2020-22</v>
      </c>
      <c r="AM96" s="28" t="str">
        <f>IF(LEFT(VLOOKUP(H96,'[1]Base Articles - Fam PIC'!$A:$U,12,FALSE),6)="conbid","Conbid",IF(LEFT(VLOOKUP(H96,'[1]Base Articles - Fam PIC'!$A:$U,12,FALSE),9)="DF Spirit","Airbus Autre","Autre"))</f>
        <v>Autre</v>
      </c>
      <c r="AN96" s="28" t="str">
        <f>VLOOKUP(H96,'[1]Base Articles - Fam PIC'!$A:$E,5,0)</f>
        <v>UkadPF005</v>
      </c>
      <c r="AO96" s="28"/>
    </row>
    <row r="97" spans="1:41" ht="15" customHeight="1" x14ac:dyDescent="0.25">
      <c r="A97" s="36" t="str">
        <f t="shared" si="9"/>
        <v>806r.3A</v>
      </c>
      <c r="B97">
        <v>11002622</v>
      </c>
      <c r="C97" t="s">
        <v>204</v>
      </c>
      <c r="D97" t="s">
        <v>380</v>
      </c>
      <c r="E97" t="s">
        <v>465</v>
      </c>
      <c r="F97">
        <v>30</v>
      </c>
      <c r="G97">
        <v>1</v>
      </c>
      <c r="H97" t="s">
        <v>382</v>
      </c>
      <c r="I97" t="s">
        <v>466</v>
      </c>
      <c r="J97">
        <v>11772</v>
      </c>
      <c r="K97" t="s">
        <v>209</v>
      </c>
      <c r="L97">
        <v>24.3</v>
      </c>
      <c r="M97" t="s">
        <v>393</v>
      </c>
      <c r="N97" t="s">
        <v>210</v>
      </c>
      <c r="O97" t="s">
        <v>161</v>
      </c>
      <c r="P97" s="37" t="s">
        <v>161</v>
      </c>
      <c r="Q97"/>
      <c r="R97"/>
      <c r="S97"/>
      <c r="T97" t="s">
        <v>212</v>
      </c>
      <c r="U97" t="s">
        <v>213</v>
      </c>
      <c r="V97" t="s">
        <v>214</v>
      </c>
      <c r="W97">
        <v>10</v>
      </c>
      <c r="X97"/>
      <c r="Y97"/>
      <c r="Z97" t="s">
        <v>467</v>
      </c>
      <c r="AA97" t="s">
        <v>298</v>
      </c>
      <c r="AB97"/>
      <c r="AC97">
        <v>0</v>
      </c>
      <c r="AD97" s="28" t="str">
        <f t="shared" si="10"/>
        <v>PF</v>
      </c>
      <c r="AE97" s="38" t="str">
        <f t="shared" si="11"/>
        <v>08/06/2020</v>
      </c>
      <c r="AF97" s="28" t="str">
        <f t="shared" si="12"/>
        <v>oui</v>
      </c>
      <c r="AG97" s="28" t="str">
        <f t="shared" si="13"/>
        <v>client</v>
      </c>
      <c r="AH97" s="28">
        <f>IF(T97&lt;&gt;"Partiellement livré",J97,IFERROR(VLOOKUP(B97&amp;F97,[2]VL10E!A:I,9,0),J97))</f>
        <v>11772</v>
      </c>
      <c r="AI97" s="28" t="str">
        <f t="shared" ca="1" si="14"/>
        <v>oui</v>
      </c>
      <c r="AJ97" s="28" t="str">
        <f t="shared" si="15"/>
        <v>2020-06</v>
      </c>
      <c r="AK97" s="28" t="str">
        <f t="shared" si="16"/>
        <v>2020-24</v>
      </c>
      <c r="AL97" s="28" t="str">
        <f t="shared" ca="1" si="17"/>
        <v>2020-24</v>
      </c>
      <c r="AM97" s="28" t="str">
        <f>IF(LEFT(VLOOKUP(H97,'[1]Base Articles - Fam PIC'!$A:$U,12,FALSE),6)="conbid","Conbid",IF(LEFT(VLOOKUP(H97,'[1]Base Articles - Fam PIC'!$A:$U,12,FALSE),9)="DF Spirit","Airbus Autre","Autre"))</f>
        <v>Autre</v>
      </c>
      <c r="AN97" s="28" t="str">
        <f>VLOOKUP(H97,'[1]Base Articles - Fam PIC'!$A:$E,5,0)</f>
        <v>UkadPF005</v>
      </c>
      <c r="AO97" s="28"/>
    </row>
    <row r="98" spans="1:41" ht="15" customHeight="1" x14ac:dyDescent="0.25">
      <c r="A98" s="36" t="str">
        <f t="shared" si="9"/>
        <v>806r.3A</v>
      </c>
      <c r="B98">
        <v>11002622</v>
      </c>
      <c r="C98" t="s">
        <v>204</v>
      </c>
      <c r="D98" t="s">
        <v>380</v>
      </c>
      <c r="E98" t="s">
        <v>465</v>
      </c>
      <c r="F98">
        <v>40</v>
      </c>
      <c r="G98">
        <v>1</v>
      </c>
      <c r="H98" t="s">
        <v>382</v>
      </c>
      <c r="I98" t="s">
        <v>466</v>
      </c>
      <c r="J98">
        <v>11772</v>
      </c>
      <c r="K98" t="s">
        <v>209</v>
      </c>
      <c r="L98">
        <v>24.3</v>
      </c>
      <c r="M98" t="s">
        <v>393</v>
      </c>
      <c r="N98" t="s">
        <v>210</v>
      </c>
      <c r="O98" t="s">
        <v>469</v>
      </c>
      <c r="P98" s="37" t="s">
        <v>469</v>
      </c>
      <c r="Q98"/>
      <c r="R98"/>
      <c r="S98"/>
      <c r="T98" t="s">
        <v>212</v>
      </c>
      <c r="U98" t="s">
        <v>213</v>
      </c>
      <c r="V98" t="s">
        <v>214</v>
      </c>
      <c r="W98">
        <v>10</v>
      </c>
      <c r="X98"/>
      <c r="Y98"/>
      <c r="Z98" t="s">
        <v>467</v>
      </c>
      <c r="AA98" t="s">
        <v>298</v>
      </c>
      <c r="AB98"/>
      <c r="AC98">
        <v>0</v>
      </c>
      <c r="AD98" s="28" t="str">
        <f t="shared" si="10"/>
        <v>PF</v>
      </c>
      <c r="AE98" s="38" t="str">
        <f t="shared" si="11"/>
        <v>22/06/2020</v>
      </c>
      <c r="AF98" s="28" t="str">
        <f t="shared" si="12"/>
        <v>oui</v>
      </c>
      <c r="AG98" s="28" t="str">
        <f t="shared" si="13"/>
        <v>client</v>
      </c>
      <c r="AH98" s="28">
        <f>IF(T98&lt;&gt;"Partiellement livré",J98,IFERROR(VLOOKUP(B98&amp;F98,[2]VL10E!A:I,9,0),J98))</f>
        <v>11772</v>
      </c>
      <c r="AI98" s="28" t="str">
        <f t="shared" ca="1" si="14"/>
        <v>oui</v>
      </c>
      <c r="AJ98" s="28" t="str">
        <f t="shared" si="15"/>
        <v>2020-06</v>
      </c>
      <c r="AK98" s="28" t="str">
        <f t="shared" si="16"/>
        <v>2020-26</v>
      </c>
      <c r="AL98" s="28" t="str">
        <f t="shared" ca="1" si="17"/>
        <v>2020-26</v>
      </c>
      <c r="AM98" s="28" t="str">
        <f>IF(LEFT(VLOOKUP(H98,'[1]Base Articles - Fam PIC'!$A:$U,12,FALSE),6)="conbid","Conbid",IF(LEFT(VLOOKUP(H98,'[1]Base Articles - Fam PIC'!$A:$U,12,FALSE),9)="DF Spirit","Airbus Autre","Autre"))</f>
        <v>Autre</v>
      </c>
      <c r="AN98" s="28" t="str">
        <f>VLOOKUP(H98,'[1]Base Articles - Fam PIC'!$A:$E,5,0)</f>
        <v>UkadPF005</v>
      </c>
      <c r="AO98" s="28"/>
    </row>
    <row r="99" spans="1:41" ht="15" customHeight="1" x14ac:dyDescent="0.25">
      <c r="A99" s="36" t="str">
        <f t="shared" si="9"/>
        <v>806r.3A</v>
      </c>
      <c r="B99">
        <v>11002622</v>
      </c>
      <c r="C99" t="s">
        <v>204</v>
      </c>
      <c r="D99" t="s">
        <v>380</v>
      </c>
      <c r="E99" t="s">
        <v>465</v>
      </c>
      <c r="F99">
        <v>50</v>
      </c>
      <c r="G99">
        <v>1</v>
      </c>
      <c r="H99" t="s">
        <v>382</v>
      </c>
      <c r="I99" t="s">
        <v>466</v>
      </c>
      <c r="J99">
        <v>11772</v>
      </c>
      <c r="K99" t="s">
        <v>209</v>
      </c>
      <c r="L99">
        <v>24.3</v>
      </c>
      <c r="M99" t="s">
        <v>393</v>
      </c>
      <c r="N99" t="s">
        <v>210</v>
      </c>
      <c r="O99" t="s">
        <v>151</v>
      </c>
      <c r="P99" s="37" t="s">
        <v>151</v>
      </c>
      <c r="Q99"/>
      <c r="R99"/>
      <c r="S99"/>
      <c r="T99" t="s">
        <v>212</v>
      </c>
      <c r="U99" t="s">
        <v>213</v>
      </c>
      <c r="V99" t="s">
        <v>214</v>
      </c>
      <c r="W99">
        <v>10</v>
      </c>
      <c r="X99"/>
      <c r="Y99"/>
      <c r="Z99" t="s">
        <v>467</v>
      </c>
      <c r="AA99" t="s">
        <v>298</v>
      </c>
      <c r="AB99"/>
      <c r="AC99">
        <v>0</v>
      </c>
      <c r="AD99" s="28" t="str">
        <f t="shared" si="10"/>
        <v>PF</v>
      </c>
      <c r="AE99" s="38" t="str">
        <f t="shared" si="11"/>
        <v>06/07/2020</v>
      </c>
      <c r="AF99" s="28" t="str">
        <f t="shared" si="12"/>
        <v>oui</v>
      </c>
      <c r="AG99" s="28" t="str">
        <f t="shared" si="13"/>
        <v>client</v>
      </c>
      <c r="AH99" s="28">
        <f>IF(T99&lt;&gt;"Partiellement livré",J99,IFERROR(VLOOKUP(B99&amp;F99,[2]VL10E!A:I,9,0),J99))</f>
        <v>11772</v>
      </c>
      <c r="AI99" s="28" t="str">
        <f t="shared" ca="1" si="14"/>
        <v>oui</v>
      </c>
      <c r="AJ99" s="28" t="str">
        <f t="shared" si="15"/>
        <v>2020-07</v>
      </c>
      <c r="AK99" s="28" t="str">
        <f t="shared" si="16"/>
        <v>2020-28</v>
      </c>
      <c r="AL99" s="28" t="str">
        <f t="shared" ca="1" si="17"/>
        <v>2020-28</v>
      </c>
      <c r="AM99" s="28" t="str">
        <f>IF(LEFT(VLOOKUP(H99,'[1]Base Articles - Fam PIC'!$A:$U,12,FALSE),6)="conbid","Conbid",IF(LEFT(VLOOKUP(H99,'[1]Base Articles - Fam PIC'!$A:$U,12,FALSE),9)="DF Spirit","Airbus Autre","Autre"))</f>
        <v>Autre</v>
      </c>
      <c r="AN99" s="28" t="str">
        <f>VLOOKUP(H99,'[1]Base Articles - Fam PIC'!$A:$E,5,0)</f>
        <v>UkadPF005</v>
      </c>
      <c r="AO99" s="28"/>
    </row>
    <row r="100" spans="1:41" ht="15" customHeight="1" x14ac:dyDescent="0.25">
      <c r="A100" s="36" t="str">
        <f t="shared" si="9"/>
        <v>4500482</v>
      </c>
      <c r="B100">
        <v>11002625</v>
      </c>
      <c r="C100" t="s">
        <v>204</v>
      </c>
      <c r="D100" t="s">
        <v>18</v>
      </c>
      <c r="E100">
        <v>4500482782</v>
      </c>
      <c r="F100">
        <v>10</v>
      </c>
      <c r="G100">
        <v>1</v>
      </c>
      <c r="H100" t="s">
        <v>470</v>
      </c>
      <c r="I100" t="s">
        <v>471</v>
      </c>
      <c r="J100">
        <v>15280</v>
      </c>
      <c r="K100" t="s">
        <v>209</v>
      </c>
      <c r="L100">
        <v>33.799999999999997</v>
      </c>
      <c r="M100" t="s">
        <v>472</v>
      </c>
      <c r="N100" t="s">
        <v>243</v>
      </c>
      <c r="O100" t="s">
        <v>473</v>
      </c>
      <c r="P100" s="37" t="s">
        <v>473</v>
      </c>
      <c r="Q100"/>
      <c r="R100"/>
      <c r="S100"/>
      <c r="T100" t="s">
        <v>321</v>
      </c>
      <c r="U100" t="s">
        <v>213</v>
      </c>
      <c r="V100" t="s">
        <v>214</v>
      </c>
      <c r="W100">
        <v>10</v>
      </c>
      <c r="X100"/>
      <c r="Y100"/>
      <c r="Z100" t="s">
        <v>474</v>
      </c>
      <c r="AA100" t="s">
        <v>298</v>
      </c>
      <c r="AB100"/>
      <c r="AC100" t="s">
        <v>475</v>
      </c>
      <c r="AD100" s="28" t="str">
        <f t="shared" si="10"/>
        <v>PF</v>
      </c>
      <c r="AE100" s="38" t="str">
        <f t="shared" si="11"/>
        <v>27/12/2019</v>
      </c>
      <c r="AF100" s="28" t="str">
        <f t="shared" si="12"/>
        <v>oui</v>
      </c>
      <c r="AG100" s="28" t="str">
        <f t="shared" si="13"/>
        <v>client</v>
      </c>
      <c r="AH100" s="28">
        <f>IF(T100&lt;&gt;"Partiellement livré",J100,IFERROR(VLOOKUP(B100&amp;F100,[2]VL10E!A:I,9,0),J100))</f>
        <v>15280</v>
      </c>
      <c r="AI100" s="28" t="str">
        <f t="shared" ca="1" si="14"/>
        <v>oui</v>
      </c>
      <c r="AJ100" s="28" t="str">
        <f t="shared" si="15"/>
        <v>2019-12</v>
      </c>
      <c r="AK100" s="28" t="str">
        <f t="shared" si="16"/>
        <v>2019-52</v>
      </c>
      <c r="AL100" s="28" t="str">
        <f t="shared" ca="1" si="17"/>
        <v>retard</v>
      </c>
      <c r="AM100" s="28" t="str">
        <f>IF(LEFT(VLOOKUP(H100,'[1]Base Articles - Fam PIC'!$A:$U,12,FALSE),6)="conbid","Conbid",IF(LEFT(VLOOKUP(H100,'[1]Base Articles - Fam PIC'!$A:$U,12,FALSE),9)="DF Spirit","Airbus Autre","Autre"))</f>
        <v>Autre</v>
      </c>
      <c r="AN100" s="28" t="str">
        <f>VLOOKUP(H100,'[1]Base Articles - Fam PIC'!$A:$E,5,0)</f>
        <v>UkadPF001</v>
      </c>
      <c r="AO100" s="28"/>
    </row>
    <row r="101" spans="1:41" ht="15" customHeight="1" x14ac:dyDescent="0.25">
      <c r="A101" s="36" t="str">
        <f t="shared" si="9"/>
        <v>19/A3/0</v>
      </c>
      <c r="B101">
        <v>11002632</v>
      </c>
      <c r="C101" t="s">
        <v>204</v>
      </c>
      <c r="D101" t="s">
        <v>476</v>
      </c>
      <c r="E101" t="s">
        <v>477</v>
      </c>
      <c r="F101">
        <v>10</v>
      </c>
      <c r="G101">
        <v>1</v>
      </c>
      <c r="H101" t="s">
        <v>478</v>
      </c>
      <c r="I101" t="s">
        <v>479</v>
      </c>
      <c r="J101">
        <v>50</v>
      </c>
      <c r="K101" t="s">
        <v>240</v>
      </c>
      <c r="L101">
        <v>428</v>
      </c>
      <c r="M101" t="s">
        <v>480</v>
      </c>
      <c r="N101" t="s">
        <v>243</v>
      </c>
      <c r="O101" t="s">
        <v>481</v>
      </c>
      <c r="P101" s="37" t="s">
        <v>481</v>
      </c>
      <c r="Q101"/>
      <c r="R101"/>
      <c r="S101"/>
      <c r="T101" t="s">
        <v>212</v>
      </c>
      <c r="U101" t="s">
        <v>213</v>
      </c>
      <c r="V101" t="s">
        <v>214</v>
      </c>
      <c r="W101">
        <v>10</v>
      </c>
      <c r="X101"/>
      <c r="Y101"/>
      <c r="Z101" t="s">
        <v>308</v>
      </c>
      <c r="AA101" t="s">
        <v>298</v>
      </c>
      <c r="AB101"/>
      <c r="AC101">
        <v>0</v>
      </c>
      <c r="AD101" s="28" t="str">
        <f t="shared" si="10"/>
        <v>PF</v>
      </c>
      <c r="AE101" s="38" t="str">
        <f t="shared" si="11"/>
        <v>20/10/2020</v>
      </c>
      <c r="AF101" s="28" t="str">
        <f t="shared" si="12"/>
        <v>oui</v>
      </c>
      <c r="AG101" s="28" t="str">
        <f t="shared" si="13"/>
        <v>client</v>
      </c>
      <c r="AH101" s="28">
        <f>IF(T101&lt;&gt;"Partiellement livré",J101,IFERROR(VLOOKUP(B101&amp;F101,[2]VL10E!A:I,9,0),J101))</f>
        <v>50</v>
      </c>
      <c r="AI101" s="28" t="str">
        <f t="shared" ca="1" si="14"/>
        <v>non</v>
      </c>
      <c r="AJ101" s="28" t="str">
        <f t="shared" si="15"/>
        <v>2020-10</v>
      </c>
      <c r="AK101" s="28" t="str">
        <f t="shared" si="16"/>
        <v>2020-43</v>
      </c>
      <c r="AL101" s="28" t="str">
        <f t="shared" ca="1" si="17"/>
        <v>2020-43</v>
      </c>
      <c r="AM101" s="28" t="str">
        <f>IF(LEFT(VLOOKUP(H101,'[1]Base Articles - Fam PIC'!$A:$U,12,FALSE),6)="conbid","Conbid",IF(LEFT(VLOOKUP(H101,'[1]Base Articles - Fam PIC'!$A:$U,12,FALSE),9)="DF Spirit","Airbus Autre","Autre"))</f>
        <v>Autre</v>
      </c>
      <c r="AN101" s="28" t="str">
        <f>VLOOKUP(H101,'[1]Base Articles - Fam PIC'!$A:$E,5,0)</f>
        <v>UkadPF014</v>
      </c>
      <c r="AO101" s="28"/>
    </row>
    <row r="102" spans="1:41" ht="15" customHeight="1" x14ac:dyDescent="0.25">
      <c r="A102" s="36" t="str">
        <f t="shared" si="9"/>
        <v>P-11010</v>
      </c>
      <c r="B102">
        <v>11002636</v>
      </c>
      <c r="C102" t="s">
        <v>204</v>
      </c>
      <c r="D102" t="s">
        <v>145</v>
      </c>
      <c r="E102" t="s">
        <v>482</v>
      </c>
      <c r="F102">
        <v>60</v>
      </c>
      <c r="G102">
        <v>1</v>
      </c>
      <c r="H102" t="s">
        <v>158</v>
      </c>
      <c r="I102" t="s">
        <v>159</v>
      </c>
      <c r="J102">
        <v>690</v>
      </c>
      <c r="K102" t="s">
        <v>209</v>
      </c>
      <c r="L102">
        <v>37.1</v>
      </c>
      <c r="M102" t="s">
        <v>483</v>
      </c>
      <c r="N102" t="s">
        <v>210</v>
      </c>
      <c r="O102" t="s">
        <v>484</v>
      </c>
      <c r="P102" s="37" t="s">
        <v>485</v>
      </c>
      <c r="Q102"/>
      <c r="R102"/>
      <c r="S102"/>
      <c r="T102" t="s">
        <v>212</v>
      </c>
      <c r="U102" t="s">
        <v>213</v>
      </c>
      <c r="V102" t="s">
        <v>214</v>
      </c>
      <c r="W102">
        <v>10</v>
      </c>
      <c r="X102"/>
      <c r="Y102"/>
      <c r="Z102" t="s">
        <v>486</v>
      </c>
      <c r="AA102" t="s">
        <v>298</v>
      </c>
      <c r="AB102"/>
      <c r="AC102">
        <v>0</v>
      </c>
      <c r="AD102" s="28" t="str">
        <f t="shared" si="10"/>
        <v>PF</v>
      </c>
      <c r="AE102" s="38" t="str">
        <f t="shared" si="11"/>
        <v>03/02/2020</v>
      </c>
      <c r="AF102" s="28" t="str">
        <f t="shared" si="12"/>
        <v>oui</v>
      </c>
      <c r="AG102" s="28" t="str">
        <f t="shared" si="13"/>
        <v>client</v>
      </c>
      <c r="AH102" s="28">
        <f>IF(T102&lt;&gt;"Partiellement livré",J102,IFERROR(VLOOKUP(B102&amp;F102,[2]VL10E!A:I,9,0),J102))</f>
        <v>690</v>
      </c>
      <c r="AI102" s="28" t="str">
        <f t="shared" ca="1" si="14"/>
        <v>oui</v>
      </c>
      <c r="AJ102" s="28" t="str">
        <f t="shared" si="15"/>
        <v>2020-02</v>
      </c>
      <c r="AK102" s="28" t="str">
        <f t="shared" si="16"/>
        <v>2020-06</v>
      </c>
      <c r="AL102" s="28" t="str">
        <f t="shared" ca="1" si="17"/>
        <v>retard</v>
      </c>
      <c r="AM102" s="28" t="str">
        <f>IF(LEFT(VLOOKUP(H102,'[1]Base Articles - Fam PIC'!$A:$U,12,FALSE),6)="conbid","Conbid",IF(LEFT(VLOOKUP(H102,'[1]Base Articles - Fam PIC'!$A:$U,12,FALSE),9)="DF Spirit","Airbus Autre","Autre"))</f>
        <v>Conbid</v>
      </c>
      <c r="AN102" s="28" t="str">
        <f>VLOOKUP(H102,'[1]Base Articles - Fam PIC'!$A:$E,5,0)</f>
        <v>UkadPF001</v>
      </c>
      <c r="AO102" s="28"/>
    </row>
    <row r="103" spans="1:41" ht="15" customHeight="1" x14ac:dyDescent="0.25">
      <c r="A103" s="36" t="str">
        <f t="shared" si="9"/>
        <v>P-11010</v>
      </c>
      <c r="B103">
        <v>11002636</v>
      </c>
      <c r="C103" t="s">
        <v>204</v>
      </c>
      <c r="D103" t="s">
        <v>145</v>
      </c>
      <c r="E103" t="s">
        <v>482</v>
      </c>
      <c r="F103">
        <v>70</v>
      </c>
      <c r="G103">
        <v>1</v>
      </c>
      <c r="H103" t="s">
        <v>158</v>
      </c>
      <c r="I103" t="s">
        <v>159</v>
      </c>
      <c r="J103">
        <v>690</v>
      </c>
      <c r="K103" t="s">
        <v>209</v>
      </c>
      <c r="L103">
        <v>37.1</v>
      </c>
      <c r="M103" t="s">
        <v>483</v>
      </c>
      <c r="N103" t="s">
        <v>210</v>
      </c>
      <c r="O103" t="s">
        <v>487</v>
      </c>
      <c r="P103" s="37" t="s">
        <v>487</v>
      </c>
      <c r="Q103"/>
      <c r="R103"/>
      <c r="S103"/>
      <c r="T103" t="s">
        <v>212</v>
      </c>
      <c r="U103" t="s">
        <v>213</v>
      </c>
      <c r="V103" t="s">
        <v>214</v>
      </c>
      <c r="W103">
        <v>10</v>
      </c>
      <c r="X103"/>
      <c r="Y103"/>
      <c r="Z103" t="s">
        <v>486</v>
      </c>
      <c r="AA103" t="s">
        <v>298</v>
      </c>
      <c r="AB103"/>
      <c r="AC103">
        <v>0</v>
      </c>
      <c r="AD103" s="28" t="str">
        <f t="shared" si="10"/>
        <v>PF</v>
      </c>
      <c r="AE103" s="38" t="str">
        <f t="shared" si="11"/>
        <v>30/03/2020</v>
      </c>
      <c r="AF103" s="28" t="str">
        <f t="shared" si="12"/>
        <v>oui</v>
      </c>
      <c r="AG103" s="28" t="str">
        <f t="shared" si="13"/>
        <v>client</v>
      </c>
      <c r="AH103" s="28">
        <f>IF(T103&lt;&gt;"Partiellement livré",J103,IFERROR(VLOOKUP(B103&amp;F103,[2]VL10E!A:I,9,0),J103))</f>
        <v>690</v>
      </c>
      <c r="AI103" s="28" t="str">
        <f t="shared" ca="1" si="14"/>
        <v>oui</v>
      </c>
      <c r="AJ103" s="28" t="str">
        <f t="shared" si="15"/>
        <v>2020-03</v>
      </c>
      <c r="AK103" s="28" t="str">
        <f t="shared" si="16"/>
        <v>2020-14</v>
      </c>
      <c r="AL103" s="28" t="str">
        <f t="shared" ca="1" si="17"/>
        <v>retard</v>
      </c>
      <c r="AM103" s="28" t="str">
        <f>IF(LEFT(VLOOKUP(H103,'[1]Base Articles - Fam PIC'!$A:$U,12,FALSE),6)="conbid","Conbid",IF(LEFT(VLOOKUP(H103,'[1]Base Articles - Fam PIC'!$A:$U,12,FALSE),9)="DF Spirit","Airbus Autre","Autre"))</f>
        <v>Conbid</v>
      </c>
      <c r="AN103" s="28" t="str">
        <f>VLOOKUP(H103,'[1]Base Articles - Fam PIC'!$A:$E,5,0)</f>
        <v>UkadPF001</v>
      </c>
      <c r="AO103" s="28"/>
    </row>
    <row r="104" spans="1:41" ht="15" customHeight="1" x14ac:dyDescent="0.25">
      <c r="A104" s="36" t="str">
        <f t="shared" si="9"/>
        <v>P-11010</v>
      </c>
      <c r="B104">
        <v>11002636</v>
      </c>
      <c r="C104" t="s">
        <v>204</v>
      </c>
      <c r="D104" t="s">
        <v>145</v>
      </c>
      <c r="E104" t="s">
        <v>482</v>
      </c>
      <c r="F104">
        <v>80</v>
      </c>
      <c r="G104">
        <v>1</v>
      </c>
      <c r="H104" t="s">
        <v>158</v>
      </c>
      <c r="I104" t="s">
        <v>159</v>
      </c>
      <c r="J104">
        <v>690</v>
      </c>
      <c r="K104" t="s">
        <v>209</v>
      </c>
      <c r="L104">
        <v>37.1</v>
      </c>
      <c r="M104" t="s">
        <v>483</v>
      </c>
      <c r="N104" t="s">
        <v>210</v>
      </c>
      <c r="O104" t="s">
        <v>488</v>
      </c>
      <c r="P104" s="37" t="s">
        <v>488</v>
      </c>
      <c r="Q104"/>
      <c r="R104"/>
      <c r="S104"/>
      <c r="T104" t="s">
        <v>212</v>
      </c>
      <c r="U104" t="s">
        <v>213</v>
      </c>
      <c r="V104" t="s">
        <v>214</v>
      </c>
      <c r="W104">
        <v>10</v>
      </c>
      <c r="X104"/>
      <c r="Y104"/>
      <c r="Z104" t="s">
        <v>486</v>
      </c>
      <c r="AA104" t="s">
        <v>298</v>
      </c>
      <c r="AB104"/>
      <c r="AC104">
        <v>0</v>
      </c>
      <c r="AD104" s="28" t="str">
        <f t="shared" si="10"/>
        <v>PF</v>
      </c>
      <c r="AE104" s="38" t="str">
        <f t="shared" si="11"/>
        <v>29/05/2020</v>
      </c>
      <c r="AF104" s="28" t="str">
        <f t="shared" si="12"/>
        <v>oui</v>
      </c>
      <c r="AG104" s="28" t="str">
        <f t="shared" si="13"/>
        <v>client</v>
      </c>
      <c r="AH104" s="28">
        <f>IF(T104&lt;&gt;"Partiellement livré",J104,IFERROR(VLOOKUP(B104&amp;F104,[2]VL10E!A:I,9,0),J104))</f>
        <v>690</v>
      </c>
      <c r="AI104" s="28" t="str">
        <f t="shared" ca="1" si="14"/>
        <v>oui</v>
      </c>
      <c r="AJ104" s="28" t="str">
        <f t="shared" si="15"/>
        <v>2020-05</v>
      </c>
      <c r="AK104" s="28" t="str">
        <f t="shared" si="16"/>
        <v>2020-22</v>
      </c>
      <c r="AL104" s="28" t="str">
        <f t="shared" ca="1" si="17"/>
        <v>2020-22</v>
      </c>
      <c r="AM104" s="28" t="str">
        <f>IF(LEFT(VLOOKUP(H104,'[1]Base Articles - Fam PIC'!$A:$U,12,FALSE),6)="conbid","Conbid",IF(LEFT(VLOOKUP(H104,'[1]Base Articles - Fam PIC'!$A:$U,12,FALSE),9)="DF Spirit","Airbus Autre","Autre"))</f>
        <v>Conbid</v>
      </c>
      <c r="AN104" s="28" t="str">
        <f>VLOOKUP(H104,'[1]Base Articles - Fam PIC'!$A:$E,5,0)</f>
        <v>UkadPF001</v>
      </c>
      <c r="AO104" s="28"/>
    </row>
    <row r="105" spans="1:41" ht="15" customHeight="1" x14ac:dyDescent="0.25">
      <c r="A105" s="36" t="str">
        <f t="shared" si="9"/>
        <v>P-11010</v>
      </c>
      <c r="B105">
        <v>11002636</v>
      </c>
      <c r="C105" t="s">
        <v>204</v>
      </c>
      <c r="D105" t="s">
        <v>145</v>
      </c>
      <c r="E105" t="s">
        <v>482</v>
      </c>
      <c r="F105">
        <v>90</v>
      </c>
      <c r="G105">
        <v>1</v>
      </c>
      <c r="H105" t="s">
        <v>158</v>
      </c>
      <c r="I105" t="s">
        <v>159</v>
      </c>
      <c r="J105">
        <v>690</v>
      </c>
      <c r="K105" t="s">
        <v>209</v>
      </c>
      <c r="L105">
        <v>37.1</v>
      </c>
      <c r="M105" t="s">
        <v>483</v>
      </c>
      <c r="N105" t="s">
        <v>210</v>
      </c>
      <c r="O105" t="s">
        <v>489</v>
      </c>
      <c r="P105" s="37" t="s">
        <v>489</v>
      </c>
      <c r="Q105"/>
      <c r="R105"/>
      <c r="S105"/>
      <c r="T105" t="s">
        <v>212</v>
      </c>
      <c r="U105" t="s">
        <v>213</v>
      </c>
      <c r="V105" t="s">
        <v>214</v>
      </c>
      <c r="W105">
        <v>10</v>
      </c>
      <c r="X105"/>
      <c r="Y105"/>
      <c r="Z105" t="s">
        <v>486</v>
      </c>
      <c r="AA105" t="s">
        <v>298</v>
      </c>
      <c r="AB105"/>
      <c r="AC105">
        <v>0</v>
      </c>
      <c r="AD105" s="28" t="str">
        <f t="shared" si="10"/>
        <v>PF</v>
      </c>
      <c r="AE105" s="38" t="str">
        <f t="shared" si="11"/>
        <v>03/08/2020</v>
      </c>
      <c r="AF105" s="28" t="str">
        <f t="shared" si="12"/>
        <v>oui</v>
      </c>
      <c r="AG105" s="28" t="str">
        <f t="shared" si="13"/>
        <v>client</v>
      </c>
      <c r="AH105" s="28">
        <f>IF(T105&lt;&gt;"Partiellement livré",J105,IFERROR(VLOOKUP(B105&amp;F105,[2]VL10E!A:I,9,0),J105))</f>
        <v>690</v>
      </c>
      <c r="AI105" s="28" t="str">
        <f t="shared" ca="1" si="14"/>
        <v>non</v>
      </c>
      <c r="AJ105" s="28" t="str">
        <f t="shared" si="15"/>
        <v>2020-08</v>
      </c>
      <c r="AK105" s="28" t="str">
        <f t="shared" si="16"/>
        <v>2020-32</v>
      </c>
      <c r="AL105" s="28" t="str">
        <f t="shared" ca="1" si="17"/>
        <v>2020-32</v>
      </c>
      <c r="AM105" s="28" t="str">
        <f>IF(LEFT(VLOOKUP(H105,'[1]Base Articles - Fam PIC'!$A:$U,12,FALSE),6)="conbid","Conbid",IF(LEFT(VLOOKUP(H105,'[1]Base Articles - Fam PIC'!$A:$U,12,FALSE),9)="DF Spirit","Airbus Autre","Autre"))</f>
        <v>Conbid</v>
      </c>
      <c r="AN105" s="28" t="str">
        <f>VLOOKUP(H105,'[1]Base Articles - Fam PIC'!$A:$E,5,0)</f>
        <v>UkadPF001</v>
      </c>
      <c r="AO105" s="28"/>
    </row>
    <row r="106" spans="1:41" ht="15" customHeight="1" x14ac:dyDescent="0.25">
      <c r="A106" s="36" t="str">
        <f t="shared" si="9"/>
        <v>P-11010</v>
      </c>
      <c r="B106">
        <v>11002636</v>
      </c>
      <c r="C106" t="s">
        <v>204</v>
      </c>
      <c r="D106" t="s">
        <v>145</v>
      </c>
      <c r="E106" t="s">
        <v>482</v>
      </c>
      <c r="F106">
        <v>100</v>
      </c>
      <c r="G106">
        <v>1</v>
      </c>
      <c r="H106" t="s">
        <v>158</v>
      </c>
      <c r="I106" t="s">
        <v>159</v>
      </c>
      <c r="J106">
        <v>690</v>
      </c>
      <c r="K106" t="s">
        <v>209</v>
      </c>
      <c r="L106">
        <v>37.1</v>
      </c>
      <c r="M106" t="s">
        <v>483</v>
      </c>
      <c r="N106" t="s">
        <v>210</v>
      </c>
      <c r="O106" t="s">
        <v>490</v>
      </c>
      <c r="P106" s="37" t="s">
        <v>490</v>
      </c>
      <c r="Q106"/>
      <c r="R106"/>
      <c r="S106"/>
      <c r="T106" t="s">
        <v>212</v>
      </c>
      <c r="U106" t="s">
        <v>213</v>
      </c>
      <c r="V106" t="s">
        <v>214</v>
      </c>
      <c r="W106">
        <v>10</v>
      </c>
      <c r="X106"/>
      <c r="Y106"/>
      <c r="Z106" t="s">
        <v>486</v>
      </c>
      <c r="AA106" t="s">
        <v>298</v>
      </c>
      <c r="AB106"/>
      <c r="AC106">
        <v>0</v>
      </c>
      <c r="AD106" s="28" t="str">
        <f t="shared" si="10"/>
        <v>PF</v>
      </c>
      <c r="AE106" s="38" t="str">
        <f t="shared" si="11"/>
        <v>28/09/2020</v>
      </c>
      <c r="AF106" s="28" t="str">
        <f t="shared" si="12"/>
        <v>oui</v>
      </c>
      <c r="AG106" s="28" t="str">
        <f t="shared" si="13"/>
        <v>client</v>
      </c>
      <c r="AH106" s="28">
        <f>IF(T106&lt;&gt;"Partiellement livré",J106,IFERROR(VLOOKUP(B106&amp;F106,[2]VL10E!A:I,9,0),J106))</f>
        <v>690</v>
      </c>
      <c r="AI106" s="28" t="str">
        <f t="shared" ca="1" si="14"/>
        <v>non</v>
      </c>
      <c r="AJ106" s="28" t="str">
        <f t="shared" si="15"/>
        <v>2020-09</v>
      </c>
      <c r="AK106" s="28" t="str">
        <f t="shared" si="16"/>
        <v>2020-40</v>
      </c>
      <c r="AL106" s="28" t="str">
        <f t="shared" ca="1" si="17"/>
        <v>2020-40</v>
      </c>
      <c r="AM106" s="28" t="str">
        <f>IF(LEFT(VLOOKUP(H106,'[1]Base Articles - Fam PIC'!$A:$U,12,FALSE),6)="conbid","Conbid",IF(LEFT(VLOOKUP(H106,'[1]Base Articles - Fam PIC'!$A:$U,12,FALSE),9)="DF Spirit","Airbus Autre","Autre"))</f>
        <v>Conbid</v>
      </c>
      <c r="AN106" s="28" t="str">
        <f>VLOOKUP(H106,'[1]Base Articles - Fam PIC'!$A:$E,5,0)</f>
        <v>UkadPF001</v>
      </c>
      <c r="AO106" s="28"/>
    </row>
    <row r="107" spans="1:41" ht="15" customHeight="1" x14ac:dyDescent="0.25">
      <c r="A107" s="36" t="str">
        <f t="shared" si="9"/>
        <v>2059440</v>
      </c>
      <c r="B107">
        <v>11002637</v>
      </c>
      <c r="C107" t="s">
        <v>204</v>
      </c>
      <c r="D107" t="s">
        <v>127</v>
      </c>
      <c r="E107" t="s">
        <v>491</v>
      </c>
      <c r="F107">
        <v>10</v>
      </c>
      <c r="G107">
        <v>1</v>
      </c>
      <c r="H107" t="s">
        <v>136</v>
      </c>
      <c r="I107" t="s">
        <v>492</v>
      </c>
      <c r="J107">
        <v>2400</v>
      </c>
      <c r="K107" t="s">
        <v>209</v>
      </c>
      <c r="L107">
        <v>30.5</v>
      </c>
      <c r="M107" t="s">
        <v>493</v>
      </c>
      <c r="N107" t="s">
        <v>210</v>
      </c>
      <c r="O107" t="s">
        <v>152</v>
      </c>
      <c r="P107" s="37" t="s">
        <v>152</v>
      </c>
      <c r="Q107"/>
      <c r="R107"/>
      <c r="S107"/>
      <c r="T107" t="s">
        <v>212</v>
      </c>
      <c r="U107" t="s">
        <v>213</v>
      </c>
      <c r="V107" t="s">
        <v>214</v>
      </c>
      <c r="W107">
        <v>10</v>
      </c>
      <c r="X107"/>
      <c r="Y107"/>
      <c r="Z107" t="s">
        <v>494</v>
      </c>
      <c r="AA107" t="s">
        <v>298</v>
      </c>
      <c r="AB107"/>
      <c r="AC107">
        <v>0</v>
      </c>
      <c r="AD107" s="28" t="str">
        <f t="shared" si="10"/>
        <v>PF</v>
      </c>
      <c r="AE107" s="38" t="str">
        <f t="shared" si="11"/>
        <v>07/09/2020</v>
      </c>
      <c r="AF107" s="28" t="str">
        <f t="shared" si="12"/>
        <v>oui</v>
      </c>
      <c r="AG107" s="28" t="str">
        <f t="shared" si="13"/>
        <v>client</v>
      </c>
      <c r="AH107" s="28">
        <f>IF(T107&lt;&gt;"Partiellement livré",J107,IFERROR(VLOOKUP(B107&amp;F107,[2]VL10E!A:I,9,0),J107))</f>
        <v>2400</v>
      </c>
      <c r="AI107" s="28" t="str">
        <f t="shared" ca="1" si="14"/>
        <v>non</v>
      </c>
      <c r="AJ107" s="28" t="str">
        <f t="shared" si="15"/>
        <v>2020-09</v>
      </c>
      <c r="AK107" s="28" t="str">
        <f t="shared" si="16"/>
        <v>2020-37</v>
      </c>
      <c r="AL107" s="28" t="str">
        <f t="shared" ca="1" si="17"/>
        <v>2020-37</v>
      </c>
      <c r="AM107" s="28" t="str">
        <f>IF(LEFT(VLOOKUP(H107,'[1]Base Articles - Fam PIC'!$A:$U,12,FALSE),6)="conbid","Conbid",IF(LEFT(VLOOKUP(H107,'[1]Base Articles - Fam PIC'!$A:$U,12,FALSE),9)="DF Spirit","Airbus Autre","Autre"))</f>
        <v>Conbid</v>
      </c>
      <c r="AN107" s="28" t="str">
        <f>VLOOKUP(H107,'[1]Base Articles - Fam PIC'!$A:$E,5,0)</f>
        <v>UkadPF004</v>
      </c>
      <c r="AO107" s="28"/>
    </row>
    <row r="108" spans="1:41" ht="15" customHeight="1" x14ac:dyDescent="0.25">
      <c r="A108" s="36" t="str">
        <f t="shared" si="9"/>
        <v>ASAPO/1</v>
      </c>
      <c r="B108">
        <v>11002640</v>
      </c>
      <c r="C108" t="s">
        <v>204</v>
      </c>
      <c r="D108" t="s">
        <v>315</v>
      </c>
      <c r="E108" t="s">
        <v>495</v>
      </c>
      <c r="F108">
        <v>20</v>
      </c>
      <c r="G108">
        <v>2</v>
      </c>
      <c r="H108" t="s">
        <v>317</v>
      </c>
      <c r="I108" t="s">
        <v>318</v>
      </c>
      <c r="J108">
        <v>70</v>
      </c>
      <c r="K108" t="s">
        <v>240</v>
      </c>
      <c r="L108">
        <v>484.35</v>
      </c>
      <c r="M108" t="s">
        <v>496</v>
      </c>
      <c r="N108" t="s">
        <v>243</v>
      </c>
      <c r="O108" t="s">
        <v>484</v>
      </c>
      <c r="P108" s="37" t="s">
        <v>484</v>
      </c>
      <c r="Q108"/>
      <c r="R108"/>
      <c r="S108"/>
      <c r="T108" t="s">
        <v>321</v>
      </c>
      <c r="U108" t="s">
        <v>213</v>
      </c>
      <c r="V108" t="s">
        <v>214</v>
      </c>
      <c r="W108">
        <v>10</v>
      </c>
      <c r="X108"/>
      <c r="Y108"/>
      <c r="Z108" t="s">
        <v>497</v>
      </c>
      <c r="AA108" t="s">
        <v>323</v>
      </c>
      <c r="AB108" t="s">
        <v>498</v>
      </c>
      <c r="AC108">
        <v>495</v>
      </c>
      <c r="AD108" s="28" t="str">
        <f t="shared" si="10"/>
        <v>PF</v>
      </c>
      <c r="AE108" s="38" t="str">
        <f t="shared" si="11"/>
        <v>02/03/2020</v>
      </c>
      <c r="AF108" s="28" t="str">
        <f t="shared" si="12"/>
        <v>oui</v>
      </c>
      <c r="AG108" s="28" t="str">
        <f t="shared" si="13"/>
        <v>client</v>
      </c>
      <c r="AH108" s="28">
        <f>IF(T108&lt;&gt;"Partiellement livré",J108,IFERROR(VLOOKUP(B108&amp;F108,[2]VL10E!A:I,9,0),J108))</f>
        <v>40</v>
      </c>
      <c r="AI108" s="28" t="str">
        <f t="shared" ca="1" si="14"/>
        <v>oui</v>
      </c>
      <c r="AJ108" s="28" t="str">
        <f t="shared" si="15"/>
        <v>2020-03</v>
      </c>
      <c r="AK108" s="28" t="str">
        <f t="shared" si="16"/>
        <v>2020-10</v>
      </c>
      <c r="AL108" s="28" t="str">
        <f t="shared" ca="1" si="17"/>
        <v>retard</v>
      </c>
      <c r="AM108" s="28" t="str">
        <f>IF(LEFT(VLOOKUP(H108,'[1]Base Articles - Fam PIC'!$A:$U,12,FALSE),6)="conbid","Conbid",IF(LEFT(VLOOKUP(H108,'[1]Base Articles - Fam PIC'!$A:$U,12,FALSE),9)="DF Spirit","Airbus Autre","Autre"))</f>
        <v>Autre</v>
      </c>
      <c r="AN108" s="28" t="str">
        <f>VLOOKUP(H108,'[1]Base Articles - Fam PIC'!$A:$E,5,0)</f>
        <v>UKADPF014</v>
      </c>
      <c r="AO108" s="28"/>
    </row>
    <row r="109" spans="1:41" ht="15" customHeight="1" x14ac:dyDescent="0.25">
      <c r="A109" s="36" t="str">
        <f t="shared" si="9"/>
        <v>ASAPO/1</v>
      </c>
      <c r="B109">
        <v>11002640</v>
      </c>
      <c r="C109" t="s">
        <v>204</v>
      </c>
      <c r="D109" t="s">
        <v>315</v>
      </c>
      <c r="E109" t="s">
        <v>495</v>
      </c>
      <c r="F109">
        <v>70</v>
      </c>
      <c r="G109">
        <v>1</v>
      </c>
      <c r="H109" t="s">
        <v>317</v>
      </c>
      <c r="I109" t="s">
        <v>318</v>
      </c>
      <c r="J109">
        <v>70</v>
      </c>
      <c r="K109" t="s">
        <v>240</v>
      </c>
      <c r="L109">
        <v>484.35</v>
      </c>
      <c r="M109" t="s">
        <v>496</v>
      </c>
      <c r="N109" t="s">
        <v>243</v>
      </c>
      <c r="O109" t="s">
        <v>499</v>
      </c>
      <c r="P109" s="37" t="s">
        <v>499</v>
      </c>
      <c r="Q109"/>
      <c r="R109"/>
      <c r="S109"/>
      <c r="T109" t="s">
        <v>212</v>
      </c>
      <c r="U109" t="s">
        <v>213</v>
      </c>
      <c r="V109" t="s">
        <v>214</v>
      </c>
      <c r="W109">
        <v>10</v>
      </c>
      <c r="X109"/>
      <c r="Y109"/>
      <c r="Z109" t="s">
        <v>497</v>
      </c>
      <c r="AA109" t="s">
        <v>323</v>
      </c>
      <c r="AB109"/>
      <c r="AC109">
        <v>0</v>
      </c>
      <c r="AD109" s="28" t="str">
        <f t="shared" si="10"/>
        <v>PF</v>
      </c>
      <c r="AE109" s="38" t="str">
        <f t="shared" si="11"/>
        <v>05/03/2020</v>
      </c>
      <c r="AF109" s="28" t="str">
        <f t="shared" si="12"/>
        <v>oui</v>
      </c>
      <c r="AG109" s="28" t="str">
        <f t="shared" si="13"/>
        <v>client</v>
      </c>
      <c r="AH109" s="28">
        <f>IF(T109&lt;&gt;"Partiellement livré",J109,IFERROR(VLOOKUP(B109&amp;F109,[2]VL10E!A:I,9,0),J109))</f>
        <v>70</v>
      </c>
      <c r="AI109" s="28" t="str">
        <f t="shared" ca="1" si="14"/>
        <v>oui</v>
      </c>
      <c r="AJ109" s="28" t="str">
        <f t="shared" si="15"/>
        <v>2020-03</v>
      </c>
      <c r="AK109" s="28" t="str">
        <f t="shared" si="16"/>
        <v>2020-10</v>
      </c>
      <c r="AL109" s="28" t="str">
        <f t="shared" ca="1" si="17"/>
        <v>retard</v>
      </c>
      <c r="AM109" s="28" t="str">
        <f>IF(LEFT(VLOOKUP(H109,'[1]Base Articles - Fam PIC'!$A:$U,12,FALSE),6)="conbid","Conbid",IF(LEFT(VLOOKUP(H109,'[1]Base Articles - Fam PIC'!$A:$U,12,FALSE),9)="DF Spirit","Airbus Autre","Autre"))</f>
        <v>Autre</v>
      </c>
      <c r="AN109" s="28" t="str">
        <f>VLOOKUP(H109,'[1]Base Articles - Fam PIC'!$A:$E,5,0)</f>
        <v>UKADPF014</v>
      </c>
      <c r="AO109" s="28"/>
    </row>
    <row r="110" spans="1:41" ht="15" customHeight="1" x14ac:dyDescent="0.25">
      <c r="A110" s="36" t="str">
        <f t="shared" si="9"/>
        <v>ASAPO/1</v>
      </c>
      <c r="B110">
        <v>11002640</v>
      </c>
      <c r="C110" t="s">
        <v>204</v>
      </c>
      <c r="D110" t="s">
        <v>315</v>
      </c>
      <c r="E110" t="s">
        <v>495</v>
      </c>
      <c r="F110">
        <v>80</v>
      </c>
      <c r="G110">
        <v>1</v>
      </c>
      <c r="H110" t="s">
        <v>317</v>
      </c>
      <c r="I110" t="s">
        <v>318</v>
      </c>
      <c r="J110">
        <v>70</v>
      </c>
      <c r="K110" t="s">
        <v>240</v>
      </c>
      <c r="L110">
        <v>484.35</v>
      </c>
      <c r="M110" t="s">
        <v>496</v>
      </c>
      <c r="N110" t="s">
        <v>243</v>
      </c>
      <c r="O110" t="s">
        <v>500</v>
      </c>
      <c r="P110" s="37" t="s">
        <v>501</v>
      </c>
      <c r="Q110"/>
      <c r="R110"/>
      <c r="S110"/>
      <c r="T110" t="s">
        <v>212</v>
      </c>
      <c r="U110" t="s">
        <v>213</v>
      </c>
      <c r="V110" t="s">
        <v>214</v>
      </c>
      <c r="W110">
        <v>10</v>
      </c>
      <c r="X110"/>
      <c r="Y110"/>
      <c r="Z110" t="s">
        <v>497</v>
      </c>
      <c r="AA110" t="s">
        <v>323</v>
      </c>
      <c r="AB110"/>
      <c r="AC110">
        <v>0</v>
      </c>
      <c r="AD110" s="28" t="str">
        <f t="shared" si="10"/>
        <v>PF</v>
      </c>
      <c r="AE110" s="38" t="str">
        <f t="shared" si="11"/>
        <v>05/04/2020</v>
      </c>
      <c r="AF110" s="28" t="str">
        <f t="shared" si="12"/>
        <v>oui</v>
      </c>
      <c r="AG110" s="28" t="str">
        <f t="shared" si="13"/>
        <v>client</v>
      </c>
      <c r="AH110" s="28">
        <f>IF(T110&lt;&gt;"Partiellement livré",J110,IFERROR(VLOOKUP(B110&amp;F110,[2]VL10E!A:I,9,0),J110))</f>
        <v>70</v>
      </c>
      <c r="AI110" s="28" t="str">
        <f t="shared" ca="1" si="14"/>
        <v>oui</v>
      </c>
      <c r="AJ110" s="28" t="str">
        <f t="shared" si="15"/>
        <v>2020-04</v>
      </c>
      <c r="AK110" s="28" t="str">
        <f t="shared" si="16"/>
        <v>2020-15</v>
      </c>
      <c r="AL110" s="28" t="str">
        <f t="shared" ca="1" si="17"/>
        <v>retard</v>
      </c>
      <c r="AM110" s="28" t="str">
        <f>IF(LEFT(VLOOKUP(H110,'[1]Base Articles - Fam PIC'!$A:$U,12,FALSE),6)="conbid","Conbid",IF(LEFT(VLOOKUP(H110,'[1]Base Articles - Fam PIC'!$A:$U,12,FALSE),9)="DF Spirit","Airbus Autre","Autre"))</f>
        <v>Autre</v>
      </c>
      <c r="AN110" s="28" t="str">
        <f>VLOOKUP(H110,'[1]Base Articles - Fam PIC'!$A:$E,5,0)</f>
        <v>UKADPF014</v>
      </c>
      <c r="AO110" s="28"/>
    </row>
    <row r="111" spans="1:41" ht="15" customHeight="1" x14ac:dyDescent="0.25">
      <c r="A111" s="36" t="str">
        <f t="shared" si="9"/>
        <v>471106/</v>
      </c>
      <c r="B111">
        <v>11002647</v>
      </c>
      <c r="C111" t="s">
        <v>204</v>
      </c>
      <c r="D111" t="s">
        <v>408</v>
      </c>
      <c r="E111" t="s">
        <v>502</v>
      </c>
      <c r="F111">
        <v>40</v>
      </c>
      <c r="G111">
        <v>1</v>
      </c>
      <c r="H111" t="s">
        <v>503</v>
      </c>
      <c r="I111" t="s">
        <v>504</v>
      </c>
      <c r="J111">
        <v>2000</v>
      </c>
      <c r="K111" t="s">
        <v>209</v>
      </c>
      <c r="L111">
        <v>30.5</v>
      </c>
      <c r="M111" t="s">
        <v>505</v>
      </c>
      <c r="N111" t="s">
        <v>210</v>
      </c>
      <c r="O111" t="s">
        <v>506</v>
      </c>
      <c r="P111" s="37" t="s">
        <v>413</v>
      </c>
      <c r="Q111"/>
      <c r="R111"/>
      <c r="S111"/>
      <c r="T111" t="s">
        <v>321</v>
      </c>
      <c r="U111" t="s">
        <v>213</v>
      </c>
      <c r="V111" t="s">
        <v>214</v>
      </c>
      <c r="W111">
        <v>10</v>
      </c>
      <c r="X111"/>
      <c r="Y111"/>
      <c r="Z111" t="s">
        <v>309</v>
      </c>
      <c r="AA111" t="s">
        <v>220</v>
      </c>
      <c r="AB111" t="s">
        <v>396</v>
      </c>
      <c r="AC111">
        <v>856</v>
      </c>
      <c r="AD111" s="28" t="str">
        <f t="shared" si="10"/>
        <v>PF</v>
      </c>
      <c r="AE111" s="38" t="str">
        <f t="shared" si="11"/>
        <v>27/04/2020</v>
      </c>
      <c r="AF111" s="28" t="str">
        <f t="shared" si="12"/>
        <v>oui</v>
      </c>
      <c r="AG111" s="28" t="str">
        <f t="shared" si="13"/>
        <v>client</v>
      </c>
      <c r="AH111" s="28">
        <f>IF(T111&lt;&gt;"Partiellement livré",J111,IFERROR(VLOOKUP(B111&amp;F111,[2]VL10E!A:I,9,0),J111))</f>
        <v>2000</v>
      </c>
      <c r="AI111" s="28" t="str">
        <f t="shared" ca="1" si="14"/>
        <v>oui</v>
      </c>
      <c r="AJ111" s="28" t="str">
        <f t="shared" si="15"/>
        <v>2020-04</v>
      </c>
      <c r="AK111" s="28" t="str">
        <f t="shared" si="16"/>
        <v>2020-18</v>
      </c>
      <c r="AL111" s="28" t="str">
        <f t="shared" ca="1" si="17"/>
        <v>retard</v>
      </c>
      <c r="AM111" s="28" t="str">
        <f>IF(LEFT(VLOOKUP(H111,'[1]Base Articles - Fam PIC'!$A:$U,12,FALSE),6)="conbid","Conbid",IF(LEFT(VLOOKUP(H111,'[1]Base Articles - Fam PIC'!$A:$U,12,FALSE),9)="DF Spirit","Airbus Autre","Autre"))</f>
        <v>Conbid</v>
      </c>
      <c r="AN111" s="28" t="str">
        <f>VLOOKUP(H111,'[1]Base Articles - Fam PIC'!$A:$E,5,0)</f>
        <v>UkadPF004</v>
      </c>
      <c r="AO111" s="28"/>
    </row>
    <row r="112" spans="1:41" ht="15" customHeight="1" x14ac:dyDescent="0.25">
      <c r="A112" s="36" t="str">
        <f t="shared" si="9"/>
        <v>471106/</v>
      </c>
      <c r="B112">
        <v>11002647</v>
      </c>
      <c r="C112" t="s">
        <v>204</v>
      </c>
      <c r="D112" t="s">
        <v>408</v>
      </c>
      <c r="E112" t="s">
        <v>502</v>
      </c>
      <c r="F112">
        <v>50</v>
      </c>
      <c r="G112">
        <v>1</v>
      </c>
      <c r="H112" t="s">
        <v>503</v>
      </c>
      <c r="I112" t="s">
        <v>504</v>
      </c>
      <c r="J112">
        <v>4400</v>
      </c>
      <c r="K112" t="s">
        <v>209</v>
      </c>
      <c r="L112">
        <v>30.5</v>
      </c>
      <c r="M112" t="s">
        <v>507</v>
      </c>
      <c r="N112" t="s">
        <v>210</v>
      </c>
      <c r="O112" t="s">
        <v>261</v>
      </c>
      <c r="P112" s="37" t="s">
        <v>342</v>
      </c>
      <c r="Q112"/>
      <c r="R112"/>
      <c r="S112"/>
      <c r="T112" t="s">
        <v>212</v>
      </c>
      <c r="U112" t="s">
        <v>213</v>
      </c>
      <c r="V112" t="s">
        <v>214</v>
      </c>
      <c r="W112">
        <v>10</v>
      </c>
      <c r="X112"/>
      <c r="Y112"/>
      <c r="Z112" t="s">
        <v>309</v>
      </c>
      <c r="AA112" t="s">
        <v>220</v>
      </c>
      <c r="AB112"/>
      <c r="AC112">
        <v>0</v>
      </c>
      <c r="AD112" s="28" t="str">
        <f t="shared" si="10"/>
        <v>PF</v>
      </c>
      <c r="AE112" s="38" t="str">
        <f t="shared" si="11"/>
        <v>04/05/2020</v>
      </c>
      <c r="AF112" s="28" t="str">
        <f t="shared" si="12"/>
        <v>oui</v>
      </c>
      <c r="AG112" s="28" t="str">
        <f t="shared" si="13"/>
        <v>client</v>
      </c>
      <c r="AH112" s="28">
        <f>IF(T112&lt;&gt;"Partiellement livré",J112,IFERROR(VLOOKUP(B112&amp;F112,[2]VL10E!A:I,9,0),J112))</f>
        <v>4400</v>
      </c>
      <c r="AI112" s="28" t="str">
        <f t="shared" ca="1" si="14"/>
        <v>oui</v>
      </c>
      <c r="AJ112" s="28" t="str">
        <f t="shared" si="15"/>
        <v>2020-05</v>
      </c>
      <c r="AK112" s="28" t="str">
        <f t="shared" si="16"/>
        <v>2020-19</v>
      </c>
      <c r="AL112" s="28" t="str">
        <f t="shared" ca="1" si="17"/>
        <v>2020-19</v>
      </c>
      <c r="AM112" s="28" t="str">
        <f>IF(LEFT(VLOOKUP(H112,'[1]Base Articles - Fam PIC'!$A:$U,12,FALSE),6)="conbid","Conbid",IF(LEFT(VLOOKUP(H112,'[1]Base Articles - Fam PIC'!$A:$U,12,FALSE),9)="DF Spirit","Airbus Autre","Autre"))</f>
        <v>Conbid</v>
      </c>
      <c r="AN112" s="28" t="str">
        <f>VLOOKUP(H112,'[1]Base Articles - Fam PIC'!$A:$E,5,0)</f>
        <v>UkadPF004</v>
      </c>
      <c r="AO112" s="28"/>
    </row>
    <row r="113" spans="1:41" ht="15" customHeight="1" x14ac:dyDescent="0.25">
      <c r="A113" s="36" t="str">
        <f t="shared" si="9"/>
        <v>471106/</v>
      </c>
      <c r="B113">
        <v>11002647</v>
      </c>
      <c r="C113" t="s">
        <v>204</v>
      </c>
      <c r="D113" t="s">
        <v>408</v>
      </c>
      <c r="E113" t="s">
        <v>502</v>
      </c>
      <c r="F113">
        <v>60</v>
      </c>
      <c r="G113">
        <v>1</v>
      </c>
      <c r="H113" t="s">
        <v>503</v>
      </c>
      <c r="I113" t="s">
        <v>504</v>
      </c>
      <c r="J113">
        <v>4400</v>
      </c>
      <c r="K113" t="s">
        <v>209</v>
      </c>
      <c r="L113">
        <v>30.5</v>
      </c>
      <c r="M113" t="s">
        <v>507</v>
      </c>
      <c r="N113" t="s">
        <v>210</v>
      </c>
      <c r="O113" t="s">
        <v>508</v>
      </c>
      <c r="P113" s="37" t="s">
        <v>509</v>
      </c>
      <c r="Q113"/>
      <c r="R113"/>
      <c r="S113"/>
      <c r="T113" t="s">
        <v>212</v>
      </c>
      <c r="U113" t="s">
        <v>213</v>
      </c>
      <c r="V113" t="s">
        <v>214</v>
      </c>
      <c r="W113">
        <v>10</v>
      </c>
      <c r="X113"/>
      <c r="Y113"/>
      <c r="Z113" t="s">
        <v>309</v>
      </c>
      <c r="AA113" t="s">
        <v>220</v>
      </c>
      <c r="AB113"/>
      <c r="AC113">
        <v>0</v>
      </c>
      <c r="AD113" s="28" t="str">
        <f t="shared" si="10"/>
        <v>PF</v>
      </c>
      <c r="AE113" s="38" t="str">
        <f t="shared" si="11"/>
        <v>14/05/2020</v>
      </c>
      <c r="AF113" s="28" t="str">
        <f t="shared" si="12"/>
        <v>oui</v>
      </c>
      <c r="AG113" s="28" t="str">
        <f t="shared" si="13"/>
        <v>client</v>
      </c>
      <c r="AH113" s="28">
        <f>IF(T113&lt;&gt;"Partiellement livré",J113,IFERROR(VLOOKUP(B113&amp;F113,[2]VL10E!A:I,9,0),J113))</f>
        <v>4400</v>
      </c>
      <c r="AI113" s="28" t="str">
        <f t="shared" ca="1" si="14"/>
        <v>oui</v>
      </c>
      <c r="AJ113" s="28" t="str">
        <f t="shared" si="15"/>
        <v>2020-05</v>
      </c>
      <c r="AK113" s="28" t="str">
        <f t="shared" si="16"/>
        <v>2020-20</v>
      </c>
      <c r="AL113" s="28" t="str">
        <f t="shared" ca="1" si="17"/>
        <v>2020-20</v>
      </c>
      <c r="AM113" s="28" t="str">
        <f>IF(LEFT(VLOOKUP(H113,'[1]Base Articles - Fam PIC'!$A:$U,12,FALSE),6)="conbid","Conbid",IF(LEFT(VLOOKUP(H113,'[1]Base Articles - Fam PIC'!$A:$U,12,FALSE),9)="DF Spirit","Airbus Autre","Autre"))</f>
        <v>Conbid</v>
      </c>
      <c r="AN113" s="28" t="str">
        <f>VLOOKUP(H113,'[1]Base Articles - Fam PIC'!$A:$E,5,0)</f>
        <v>UkadPF004</v>
      </c>
      <c r="AO113" s="28"/>
    </row>
    <row r="114" spans="1:41" ht="15" customHeight="1" x14ac:dyDescent="0.25">
      <c r="A114" s="36" t="str">
        <f t="shared" si="9"/>
        <v>471106/</v>
      </c>
      <c r="B114">
        <v>11002647</v>
      </c>
      <c r="C114" t="s">
        <v>204</v>
      </c>
      <c r="D114" t="s">
        <v>408</v>
      </c>
      <c r="E114" t="s">
        <v>502</v>
      </c>
      <c r="F114">
        <v>70</v>
      </c>
      <c r="G114">
        <v>1</v>
      </c>
      <c r="H114" t="s">
        <v>503</v>
      </c>
      <c r="I114" t="s">
        <v>504</v>
      </c>
      <c r="J114">
        <v>5700</v>
      </c>
      <c r="K114" t="s">
        <v>209</v>
      </c>
      <c r="L114">
        <v>30.5</v>
      </c>
      <c r="M114" t="s">
        <v>510</v>
      </c>
      <c r="N114" t="s">
        <v>210</v>
      </c>
      <c r="O114" t="s">
        <v>511</v>
      </c>
      <c r="P114" s="37" t="s">
        <v>512</v>
      </c>
      <c r="Q114"/>
      <c r="R114"/>
      <c r="S114"/>
      <c r="T114" t="s">
        <v>212</v>
      </c>
      <c r="U114" t="s">
        <v>213</v>
      </c>
      <c r="V114" t="s">
        <v>214</v>
      </c>
      <c r="W114">
        <v>10</v>
      </c>
      <c r="X114"/>
      <c r="Y114"/>
      <c r="Z114" t="s">
        <v>309</v>
      </c>
      <c r="AA114" t="s">
        <v>220</v>
      </c>
      <c r="AB114"/>
      <c r="AC114">
        <v>0</v>
      </c>
      <c r="AD114" s="28" t="str">
        <f t="shared" si="10"/>
        <v>PF</v>
      </c>
      <c r="AE114" s="38" t="str">
        <f t="shared" si="11"/>
        <v>29/06/2020</v>
      </c>
      <c r="AF114" s="28" t="str">
        <f t="shared" si="12"/>
        <v>oui</v>
      </c>
      <c r="AG114" s="28" t="str">
        <f t="shared" si="13"/>
        <v>client</v>
      </c>
      <c r="AH114" s="28">
        <f>IF(T114&lt;&gt;"Partiellement livré",J114,IFERROR(VLOOKUP(B114&amp;F114,[2]VL10E!A:I,9,0),J114))</f>
        <v>5700</v>
      </c>
      <c r="AI114" s="28" t="str">
        <f t="shared" ca="1" si="14"/>
        <v>oui</v>
      </c>
      <c r="AJ114" s="28" t="str">
        <f t="shared" si="15"/>
        <v>2020-06</v>
      </c>
      <c r="AK114" s="28" t="str">
        <f t="shared" si="16"/>
        <v>2020-27</v>
      </c>
      <c r="AL114" s="28" t="str">
        <f t="shared" ca="1" si="17"/>
        <v>2020-27</v>
      </c>
      <c r="AM114" s="28" t="str">
        <f>IF(LEFT(VLOOKUP(H114,'[1]Base Articles - Fam PIC'!$A:$U,12,FALSE),6)="conbid","Conbid",IF(LEFT(VLOOKUP(H114,'[1]Base Articles - Fam PIC'!$A:$U,12,FALSE),9)="DF Spirit","Airbus Autre","Autre"))</f>
        <v>Conbid</v>
      </c>
      <c r="AN114" s="28" t="str">
        <f>VLOOKUP(H114,'[1]Base Articles - Fam PIC'!$A:$E,5,0)</f>
        <v>UkadPF004</v>
      </c>
      <c r="AO114" s="28"/>
    </row>
    <row r="115" spans="1:41" ht="15" customHeight="1" x14ac:dyDescent="0.25">
      <c r="A115" s="36" t="str">
        <f t="shared" si="9"/>
        <v>471106/</v>
      </c>
      <c r="B115">
        <v>11002647</v>
      </c>
      <c r="C115" t="s">
        <v>204</v>
      </c>
      <c r="D115" t="s">
        <v>408</v>
      </c>
      <c r="E115" t="s">
        <v>502</v>
      </c>
      <c r="F115">
        <v>80</v>
      </c>
      <c r="G115">
        <v>1</v>
      </c>
      <c r="H115" t="s">
        <v>503</v>
      </c>
      <c r="I115" t="s">
        <v>504</v>
      </c>
      <c r="J115">
        <v>5690</v>
      </c>
      <c r="K115" t="s">
        <v>209</v>
      </c>
      <c r="L115">
        <v>30.5</v>
      </c>
      <c r="M115" t="s">
        <v>513</v>
      </c>
      <c r="N115" t="s">
        <v>210</v>
      </c>
      <c r="O115" t="s">
        <v>514</v>
      </c>
      <c r="P115" s="37" t="s">
        <v>515</v>
      </c>
      <c r="Q115"/>
      <c r="R115"/>
      <c r="S115"/>
      <c r="T115" t="s">
        <v>212</v>
      </c>
      <c r="U115" t="s">
        <v>213</v>
      </c>
      <c r="V115" t="s">
        <v>214</v>
      </c>
      <c r="W115">
        <v>10</v>
      </c>
      <c r="X115"/>
      <c r="Y115"/>
      <c r="Z115" t="s">
        <v>309</v>
      </c>
      <c r="AA115" t="s">
        <v>220</v>
      </c>
      <c r="AB115"/>
      <c r="AC115">
        <v>0</v>
      </c>
      <c r="AD115" s="28" t="str">
        <f t="shared" si="10"/>
        <v>PF</v>
      </c>
      <c r="AE115" s="38" t="str">
        <f t="shared" si="11"/>
        <v>16/09/2020</v>
      </c>
      <c r="AF115" s="28" t="str">
        <f t="shared" si="12"/>
        <v>oui</v>
      </c>
      <c r="AG115" s="28" t="str">
        <f t="shared" si="13"/>
        <v>client</v>
      </c>
      <c r="AH115" s="28">
        <f>IF(T115&lt;&gt;"Partiellement livré",J115,IFERROR(VLOOKUP(B115&amp;F115,[2]VL10E!A:I,9,0),J115))</f>
        <v>5690</v>
      </c>
      <c r="AI115" s="28" t="str">
        <f t="shared" ca="1" si="14"/>
        <v>non</v>
      </c>
      <c r="AJ115" s="28" t="str">
        <f t="shared" si="15"/>
        <v>2020-09</v>
      </c>
      <c r="AK115" s="28" t="str">
        <f t="shared" si="16"/>
        <v>2020-38</v>
      </c>
      <c r="AL115" s="28" t="str">
        <f t="shared" ca="1" si="17"/>
        <v>2020-38</v>
      </c>
      <c r="AM115" s="28" t="str">
        <f>IF(LEFT(VLOOKUP(H115,'[1]Base Articles - Fam PIC'!$A:$U,12,FALSE),6)="conbid","Conbid",IF(LEFT(VLOOKUP(H115,'[1]Base Articles - Fam PIC'!$A:$U,12,FALSE),9)="DF Spirit","Airbus Autre","Autre"))</f>
        <v>Conbid</v>
      </c>
      <c r="AN115" s="28" t="str">
        <f>VLOOKUP(H115,'[1]Base Articles - Fam PIC'!$A:$E,5,0)</f>
        <v>UkadPF004</v>
      </c>
      <c r="AO115" s="28"/>
    </row>
    <row r="116" spans="1:41" ht="15" customHeight="1" x14ac:dyDescent="0.25">
      <c r="A116" s="36" t="str">
        <f t="shared" si="9"/>
        <v>471106/</v>
      </c>
      <c r="B116">
        <v>11002647</v>
      </c>
      <c r="C116" t="s">
        <v>204</v>
      </c>
      <c r="D116" t="s">
        <v>408</v>
      </c>
      <c r="E116" t="s">
        <v>502</v>
      </c>
      <c r="F116">
        <v>90</v>
      </c>
      <c r="G116">
        <v>1</v>
      </c>
      <c r="H116" t="s">
        <v>503</v>
      </c>
      <c r="I116" t="s">
        <v>504</v>
      </c>
      <c r="J116">
        <v>4400</v>
      </c>
      <c r="K116" t="s">
        <v>209</v>
      </c>
      <c r="L116">
        <v>30.5</v>
      </c>
      <c r="M116" t="s">
        <v>507</v>
      </c>
      <c r="N116" t="s">
        <v>210</v>
      </c>
      <c r="O116" t="s">
        <v>516</v>
      </c>
      <c r="P116" s="37" t="s">
        <v>517</v>
      </c>
      <c r="Q116"/>
      <c r="R116"/>
      <c r="S116"/>
      <c r="T116" t="s">
        <v>212</v>
      </c>
      <c r="U116" t="s">
        <v>213</v>
      </c>
      <c r="V116" t="s">
        <v>214</v>
      </c>
      <c r="W116">
        <v>10</v>
      </c>
      <c r="X116"/>
      <c r="Y116"/>
      <c r="Z116" t="s">
        <v>309</v>
      </c>
      <c r="AA116" t="s">
        <v>220</v>
      </c>
      <c r="AB116"/>
      <c r="AC116">
        <v>0</v>
      </c>
      <c r="AD116" s="28" t="str">
        <f t="shared" si="10"/>
        <v>PF</v>
      </c>
      <c r="AE116" s="38" t="str">
        <f t="shared" si="11"/>
        <v>12/11/2020</v>
      </c>
      <c r="AF116" s="28" t="str">
        <f t="shared" si="12"/>
        <v>oui</v>
      </c>
      <c r="AG116" s="28" t="str">
        <f t="shared" si="13"/>
        <v>client</v>
      </c>
      <c r="AH116" s="28">
        <f>IF(T116&lt;&gt;"Partiellement livré",J116,IFERROR(VLOOKUP(B116&amp;F116,[2]VL10E!A:I,9,0),J116))</f>
        <v>4400</v>
      </c>
      <c r="AI116" s="28" t="str">
        <f t="shared" ca="1" si="14"/>
        <v>non</v>
      </c>
      <c r="AJ116" s="28" t="str">
        <f t="shared" si="15"/>
        <v>2020-11</v>
      </c>
      <c r="AK116" s="28" t="str">
        <f t="shared" si="16"/>
        <v>2020-46</v>
      </c>
      <c r="AL116" s="28" t="str">
        <f t="shared" ca="1" si="17"/>
        <v>2020-46</v>
      </c>
      <c r="AM116" s="28" t="str">
        <f>IF(LEFT(VLOOKUP(H116,'[1]Base Articles - Fam PIC'!$A:$U,12,FALSE),6)="conbid","Conbid",IF(LEFT(VLOOKUP(H116,'[1]Base Articles - Fam PIC'!$A:$U,12,FALSE),9)="DF Spirit","Airbus Autre","Autre"))</f>
        <v>Conbid</v>
      </c>
      <c r="AN116" s="28" t="str">
        <f>VLOOKUP(H116,'[1]Base Articles - Fam PIC'!$A:$E,5,0)</f>
        <v>UkadPF004</v>
      </c>
      <c r="AO116" s="28"/>
    </row>
    <row r="117" spans="1:41" ht="15" customHeight="1" x14ac:dyDescent="0.25">
      <c r="A117" s="36" t="str">
        <f t="shared" si="9"/>
        <v>PA25870</v>
      </c>
      <c r="B117">
        <v>11002651</v>
      </c>
      <c r="C117" t="s">
        <v>204</v>
      </c>
      <c r="D117" t="s">
        <v>205</v>
      </c>
      <c r="E117" t="s">
        <v>518</v>
      </c>
      <c r="F117">
        <v>10</v>
      </c>
      <c r="G117">
        <v>1</v>
      </c>
      <c r="H117" t="s">
        <v>519</v>
      </c>
      <c r="I117" t="s">
        <v>520</v>
      </c>
      <c r="J117">
        <v>5500</v>
      </c>
      <c r="K117" t="s">
        <v>209</v>
      </c>
      <c r="L117">
        <v>31</v>
      </c>
      <c r="M117" t="s">
        <v>521</v>
      </c>
      <c r="N117" t="s">
        <v>210</v>
      </c>
      <c r="O117" t="s">
        <v>522</v>
      </c>
      <c r="P117" s="37" t="s">
        <v>522</v>
      </c>
      <c r="Q117"/>
      <c r="R117"/>
      <c r="S117"/>
      <c r="T117" t="s">
        <v>212</v>
      </c>
      <c r="U117" t="s">
        <v>213</v>
      </c>
      <c r="V117" t="s">
        <v>214</v>
      </c>
      <c r="W117">
        <v>10</v>
      </c>
      <c r="X117">
        <v>10</v>
      </c>
      <c r="Y117">
        <v>1</v>
      </c>
      <c r="Z117" t="s">
        <v>523</v>
      </c>
      <c r="AA117" t="s">
        <v>220</v>
      </c>
      <c r="AB117"/>
      <c r="AC117">
        <v>0</v>
      </c>
      <c r="AD117" s="28" t="str">
        <f t="shared" si="10"/>
        <v>PF</v>
      </c>
      <c r="AE117" s="38" t="str">
        <f t="shared" si="11"/>
        <v>24/09/2020</v>
      </c>
      <c r="AF117" s="28" t="str">
        <f t="shared" si="12"/>
        <v>oui</v>
      </c>
      <c r="AG117" s="28" t="str">
        <f t="shared" si="13"/>
        <v>client</v>
      </c>
      <c r="AH117" s="28">
        <f>IF(T117&lt;&gt;"Partiellement livré",J117,IFERROR(VLOOKUP(B117&amp;F117,[2]VL10E!A:I,9,0),J117))</f>
        <v>5500</v>
      </c>
      <c r="AI117" s="28" t="str">
        <f t="shared" ca="1" si="14"/>
        <v>non</v>
      </c>
      <c r="AJ117" s="28" t="str">
        <f t="shared" si="15"/>
        <v>2020-09</v>
      </c>
      <c r="AK117" s="28" t="str">
        <f t="shared" si="16"/>
        <v>2020-39</v>
      </c>
      <c r="AL117" s="28" t="str">
        <f t="shared" ca="1" si="17"/>
        <v>2020-39</v>
      </c>
      <c r="AM117" s="28" t="str">
        <f>IF(LEFT(VLOOKUP(H117,'[1]Base Articles - Fam PIC'!$A:$U,12,FALSE),6)="conbid","Conbid",IF(LEFT(VLOOKUP(H117,'[1]Base Articles - Fam PIC'!$A:$U,12,FALSE),9)="DF Spirit","Airbus Autre","Autre"))</f>
        <v>Conbid</v>
      </c>
      <c r="AN117" s="28" t="str">
        <f>VLOOKUP(H117,'[1]Base Articles - Fam PIC'!$A:$E,5,0)</f>
        <v>UkadPF003</v>
      </c>
      <c r="AO117" s="28"/>
    </row>
    <row r="118" spans="1:41" ht="15" customHeight="1" x14ac:dyDescent="0.25">
      <c r="A118" s="36" t="str">
        <f t="shared" si="9"/>
        <v>PA26018</v>
      </c>
      <c r="B118">
        <v>11002666</v>
      </c>
      <c r="C118" t="s">
        <v>204</v>
      </c>
      <c r="D118" t="s">
        <v>205</v>
      </c>
      <c r="E118" t="s">
        <v>524</v>
      </c>
      <c r="F118">
        <v>10</v>
      </c>
      <c r="G118">
        <v>1</v>
      </c>
      <c r="H118" t="s">
        <v>207</v>
      </c>
      <c r="I118" t="s">
        <v>208</v>
      </c>
      <c r="J118">
        <v>3740</v>
      </c>
      <c r="K118" t="s">
        <v>209</v>
      </c>
      <c r="L118">
        <v>30.5</v>
      </c>
      <c r="M118" t="s">
        <v>406</v>
      </c>
      <c r="N118" t="s">
        <v>210</v>
      </c>
      <c r="O118" t="s">
        <v>525</v>
      </c>
      <c r="P118" s="37" t="s">
        <v>525</v>
      </c>
      <c r="Q118"/>
      <c r="R118"/>
      <c r="S118"/>
      <c r="T118" t="s">
        <v>212</v>
      </c>
      <c r="U118" t="s">
        <v>213</v>
      </c>
      <c r="V118" t="s">
        <v>214</v>
      </c>
      <c r="W118">
        <v>10</v>
      </c>
      <c r="X118">
        <v>10</v>
      </c>
      <c r="Y118">
        <v>1</v>
      </c>
      <c r="Z118" t="s">
        <v>526</v>
      </c>
      <c r="AA118" t="s">
        <v>220</v>
      </c>
      <c r="AB118"/>
      <c r="AC118">
        <v>0</v>
      </c>
      <c r="AD118" s="28" t="str">
        <f t="shared" si="10"/>
        <v>PF</v>
      </c>
      <c r="AE118" s="38" t="str">
        <f t="shared" si="11"/>
        <v>13/11/2020</v>
      </c>
      <c r="AF118" s="28" t="str">
        <f t="shared" si="12"/>
        <v>oui</v>
      </c>
      <c r="AG118" s="28" t="str">
        <f t="shared" si="13"/>
        <v>client</v>
      </c>
      <c r="AH118" s="28">
        <f>IF(T118&lt;&gt;"Partiellement livré",J118,IFERROR(VLOOKUP(B118&amp;F118,[2]VL10E!A:I,9,0),J118))</f>
        <v>3740</v>
      </c>
      <c r="AI118" s="28" t="str">
        <f t="shared" ca="1" si="14"/>
        <v>non</v>
      </c>
      <c r="AJ118" s="28" t="str">
        <f t="shared" si="15"/>
        <v>2020-11</v>
      </c>
      <c r="AK118" s="28" t="str">
        <f t="shared" si="16"/>
        <v>2020-46</v>
      </c>
      <c r="AL118" s="28" t="str">
        <f t="shared" ca="1" si="17"/>
        <v>2020-46</v>
      </c>
      <c r="AM118" s="28" t="str">
        <f>IF(LEFT(VLOOKUP(H118,'[1]Base Articles - Fam PIC'!$A:$U,12,FALSE),6)="conbid","Conbid",IF(LEFT(VLOOKUP(H118,'[1]Base Articles - Fam PIC'!$A:$U,12,FALSE),9)="DF Spirit","Airbus Autre","Autre"))</f>
        <v>Conbid</v>
      </c>
      <c r="AN118" s="28" t="str">
        <f>VLOOKUP(H118,'[1]Base Articles - Fam PIC'!$A:$E,5,0)</f>
        <v>UkadPF004</v>
      </c>
      <c r="AO118" s="28"/>
    </row>
    <row r="119" spans="1:41" ht="15" customHeight="1" x14ac:dyDescent="0.25">
      <c r="A119" s="36" t="str">
        <f t="shared" si="9"/>
        <v>4500488</v>
      </c>
      <c r="B119">
        <v>11002709</v>
      </c>
      <c r="C119" t="s">
        <v>204</v>
      </c>
      <c r="D119" t="s">
        <v>18</v>
      </c>
      <c r="E119" t="s">
        <v>528</v>
      </c>
      <c r="F119">
        <v>20</v>
      </c>
      <c r="G119">
        <v>1</v>
      </c>
      <c r="H119" t="s">
        <v>388</v>
      </c>
      <c r="I119" t="s">
        <v>529</v>
      </c>
      <c r="J119">
        <v>1265</v>
      </c>
      <c r="K119" t="s">
        <v>209</v>
      </c>
      <c r="L119">
        <v>27.25</v>
      </c>
      <c r="M119" t="s">
        <v>530</v>
      </c>
      <c r="N119" t="s">
        <v>243</v>
      </c>
      <c r="O119" t="s">
        <v>531</v>
      </c>
      <c r="P119" s="37" t="s">
        <v>531</v>
      </c>
      <c r="Q119"/>
      <c r="R119"/>
      <c r="S119"/>
      <c r="T119" t="s">
        <v>212</v>
      </c>
      <c r="U119" t="s">
        <v>213</v>
      </c>
      <c r="V119" t="s">
        <v>214</v>
      </c>
      <c r="W119">
        <v>10</v>
      </c>
      <c r="X119"/>
      <c r="Y119"/>
      <c r="Z119" t="s">
        <v>532</v>
      </c>
      <c r="AA119" t="s">
        <v>298</v>
      </c>
      <c r="AB119"/>
      <c r="AC119">
        <v>0</v>
      </c>
      <c r="AD119" s="28" t="str">
        <f t="shared" si="10"/>
        <v>PF</v>
      </c>
      <c r="AE119" s="38" t="str">
        <f t="shared" si="11"/>
        <v>24/02/2020</v>
      </c>
      <c r="AF119" s="28" t="str">
        <f t="shared" si="12"/>
        <v>oui</v>
      </c>
      <c r="AG119" s="28" t="str">
        <f t="shared" si="13"/>
        <v>client</v>
      </c>
      <c r="AH119" s="28">
        <f>IF(T119&lt;&gt;"Partiellement livré",J119,IFERROR(VLOOKUP(B119&amp;F119,[2]VL10E!A:I,9,0),J119))</f>
        <v>1265</v>
      </c>
      <c r="AI119" s="28" t="str">
        <f t="shared" ca="1" si="14"/>
        <v>oui</v>
      </c>
      <c r="AJ119" s="28" t="str">
        <f t="shared" si="15"/>
        <v>2020-02</v>
      </c>
      <c r="AK119" s="28" t="str">
        <f t="shared" si="16"/>
        <v>2020-09</v>
      </c>
      <c r="AL119" s="28" t="str">
        <f t="shared" ca="1" si="17"/>
        <v>retard</v>
      </c>
      <c r="AM119" s="28" t="str">
        <f>IF(LEFT(VLOOKUP(H119,'[1]Base Articles - Fam PIC'!$A:$U,12,FALSE),6)="conbid","Conbid",IF(LEFT(VLOOKUP(H119,'[1]Base Articles - Fam PIC'!$A:$U,12,FALSE),9)="DF Spirit","Airbus Autre","Autre"))</f>
        <v>Autre</v>
      </c>
      <c r="AN119" s="28" t="str">
        <f>VLOOKUP(H119,'[1]Base Articles - Fam PIC'!$A:$E,5,0)</f>
        <v>UkadPF014</v>
      </c>
      <c r="AO119" s="28"/>
    </row>
    <row r="120" spans="1:41" ht="15" customHeight="1" x14ac:dyDescent="0.25">
      <c r="A120" s="36" t="str">
        <f t="shared" si="9"/>
        <v>4500488</v>
      </c>
      <c r="B120">
        <v>11002709</v>
      </c>
      <c r="C120" t="s">
        <v>204</v>
      </c>
      <c r="D120" t="s">
        <v>18</v>
      </c>
      <c r="E120" t="s">
        <v>528</v>
      </c>
      <c r="F120">
        <v>30</v>
      </c>
      <c r="G120">
        <v>1</v>
      </c>
      <c r="H120" t="s">
        <v>388</v>
      </c>
      <c r="I120" t="s">
        <v>529</v>
      </c>
      <c r="J120">
        <v>1265</v>
      </c>
      <c r="K120" t="s">
        <v>209</v>
      </c>
      <c r="L120">
        <v>27.25</v>
      </c>
      <c r="M120" t="s">
        <v>530</v>
      </c>
      <c r="N120" t="s">
        <v>243</v>
      </c>
      <c r="O120" t="s">
        <v>487</v>
      </c>
      <c r="P120" s="37" t="s">
        <v>487</v>
      </c>
      <c r="Q120"/>
      <c r="R120"/>
      <c r="S120"/>
      <c r="T120" t="s">
        <v>212</v>
      </c>
      <c r="U120" t="s">
        <v>213</v>
      </c>
      <c r="V120" t="s">
        <v>214</v>
      </c>
      <c r="W120">
        <v>10</v>
      </c>
      <c r="X120"/>
      <c r="Y120"/>
      <c r="Z120" t="s">
        <v>532</v>
      </c>
      <c r="AA120" t="s">
        <v>298</v>
      </c>
      <c r="AB120"/>
      <c r="AC120">
        <v>0</v>
      </c>
      <c r="AD120" s="28" t="str">
        <f t="shared" si="10"/>
        <v>PF</v>
      </c>
      <c r="AE120" s="38" t="str">
        <f t="shared" si="11"/>
        <v>30/03/2020</v>
      </c>
      <c r="AF120" s="28" t="str">
        <f t="shared" si="12"/>
        <v>oui</v>
      </c>
      <c r="AG120" s="28" t="str">
        <f t="shared" si="13"/>
        <v>client</v>
      </c>
      <c r="AH120" s="28">
        <f>IF(T120&lt;&gt;"Partiellement livré",J120,IFERROR(VLOOKUP(B120&amp;F120,[2]VL10E!A:I,9,0),J120))</f>
        <v>1265</v>
      </c>
      <c r="AI120" s="28" t="str">
        <f t="shared" ca="1" si="14"/>
        <v>oui</v>
      </c>
      <c r="AJ120" s="28" t="str">
        <f t="shared" si="15"/>
        <v>2020-03</v>
      </c>
      <c r="AK120" s="28" t="str">
        <f t="shared" si="16"/>
        <v>2020-14</v>
      </c>
      <c r="AL120" s="28" t="str">
        <f t="shared" ca="1" si="17"/>
        <v>retard</v>
      </c>
      <c r="AM120" s="28" t="str">
        <f>IF(LEFT(VLOOKUP(H120,'[1]Base Articles - Fam PIC'!$A:$U,12,FALSE),6)="conbid","Conbid",IF(LEFT(VLOOKUP(H120,'[1]Base Articles - Fam PIC'!$A:$U,12,FALSE),9)="DF Spirit","Airbus Autre","Autre"))</f>
        <v>Autre</v>
      </c>
      <c r="AN120" s="28" t="str">
        <f>VLOOKUP(H120,'[1]Base Articles - Fam PIC'!$A:$E,5,0)</f>
        <v>UkadPF014</v>
      </c>
      <c r="AO120" s="28"/>
    </row>
    <row r="121" spans="1:41" ht="15" customHeight="1" x14ac:dyDescent="0.25">
      <c r="A121" s="36" t="str">
        <f t="shared" si="9"/>
        <v>PA26156</v>
      </c>
      <c r="B121">
        <v>11002713</v>
      </c>
      <c r="C121" t="s">
        <v>204</v>
      </c>
      <c r="D121" t="s">
        <v>205</v>
      </c>
      <c r="E121" t="s">
        <v>533</v>
      </c>
      <c r="F121">
        <v>10</v>
      </c>
      <c r="G121">
        <v>1</v>
      </c>
      <c r="H121" t="s">
        <v>534</v>
      </c>
      <c r="I121" t="s">
        <v>535</v>
      </c>
      <c r="J121">
        <v>3032</v>
      </c>
      <c r="K121" t="s">
        <v>209</v>
      </c>
      <c r="L121">
        <v>32</v>
      </c>
      <c r="M121" t="s">
        <v>536</v>
      </c>
      <c r="N121" t="s">
        <v>210</v>
      </c>
      <c r="O121" t="s">
        <v>509</v>
      </c>
      <c r="P121" s="37" t="s">
        <v>509</v>
      </c>
      <c r="Q121"/>
      <c r="R121"/>
      <c r="S121"/>
      <c r="T121" t="s">
        <v>212</v>
      </c>
      <c r="U121" t="s">
        <v>213</v>
      </c>
      <c r="V121" t="s">
        <v>214</v>
      </c>
      <c r="W121">
        <v>10</v>
      </c>
      <c r="X121">
        <v>10</v>
      </c>
      <c r="Y121">
        <v>1</v>
      </c>
      <c r="Z121" t="s">
        <v>537</v>
      </c>
      <c r="AA121" t="s">
        <v>220</v>
      </c>
      <c r="AB121"/>
      <c r="AC121">
        <v>0</v>
      </c>
      <c r="AD121" s="28" t="str">
        <f t="shared" si="10"/>
        <v>PF</v>
      </c>
      <c r="AE121" s="38" t="str">
        <f t="shared" si="11"/>
        <v>14/05/2020</v>
      </c>
      <c r="AF121" s="28" t="str">
        <f t="shared" si="12"/>
        <v>oui</v>
      </c>
      <c r="AG121" s="28" t="str">
        <f t="shared" si="13"/>
        <v>client</v>
      </c>
      <c r="AH121" s="28">
        <f>IF(T121&lt;&gt;"Partiellement livré",J121,IFERROR(VLOOKUP(B121&amp;F121,[2]VL10E!A:I,9,0),J121))</f>
        <v>3032</v>
      </c>
      <c r="AI121" s="28" t="str">
        <f t="shared" ca="1" si="14"/>
        <v>oui</v>
      </c>
      <c r="AJ121" s="28" t="str">
        <f t="shared" si="15"/>
        <v>2020-05</v>
      </c>
      <c r="AK121" s="28" t="str">
        <f t="shared" si="16"/>
        <v>2020-20</v>
      </c>
      <c r="AL121" s="28" t="str">
        <f t="shared" ca="1" si="17"/>
        <v>2020-20</v>
      </c>
      <c r="AM121" s="28" t="str">
        <f>IF(LEFT(VLOOKUP(H121,'[1]Base Articles - Fam PIC'!$A:$U,12,FALSE),6)="conbid","Conbid",IF(LEFT(VLOOKUP(H121,'[1]Base Articles - Fam PIC'!$A:$U,12,FALSE),9)="DF Spirit","Airbus Autre","Autre"))</f>
        <v>Autre</v>
      </c>
      <c r="AN121" s="28" t="str">
        <f>VLOOKUP(H121,'[1]Base Articles - Fam PIC'!$A:$E,5,0)</f>
        <v>UkadPF005</v>
      </c>
      <c r="AO121" s="28"/>
    </row>
    <row r="122" spans="1:41" ht="15" customHeight="1" x14ac:dyDescent="0.25">
      <c r="A122" s="36" t="str">
        <f t="shared" si="9"/>
        <v>OF1-19-</v>
      </c>
      <c r="B122">
        <v>11002717</v>
      </c>
      <c r="C122" t="s">
        <v>204</v>
      </c>
      <c r="D122" t="s">
        <v>538</v>
      </c>
      <c r="E122" t="s">
        <v>539</v>
      </c>
      <c r="F122">
        <v>20</v>
      </c>
      <c r="G122">
        <v>1</v>
      </c>
      <c r="H122" t="s">
        <v>301</v>
      </c>
      <c r="I122" t="s">
        <v>302</v>
      </c>
      <c r="J122">
        <v>18000</v>
      </c>
      <c r="K122" t="s">
        <v>209</v>
      </c>
      <c r="L122">
        <v>13.5</v>
      </c>
      <c r="M122" t="s">
        <v>540</v>
      </c>
      <c r="N122" t="s">
        <v>243</v>
      </c>
      <c r="O122" t="s">
        <v>541</v>
      </c>
      <c r="P122" s="37" t="s">
        <v>541</v>
      </c>
      <c r="Q122"/>
      <c r="R122"/>
      <c r="S122"/>
      <c r="T122" t="s">
        <v>321</v>
      </c>
      <c r="U122" t="s">
        <v>213</v>
      </c>
      <c r="V122" t="s">
        <v>214</v>
      </c>
      <c r="W122">
        <v>10</v>
      </c>
      <c r="X122"/>
      <c r="Y122"/>
      <c r="Z122" t="s">
        <v>285</v>
      </c>
      <c r="AA122" t="s">
        <v>246</v>
      </c>
      <c r="AB122" t="s">
        <v>541</v>
      </c>
      <c r="AC122" t="s">
        <v>542</v>
      </c>
      <c r="AD122" s="28" t="str">
        <f t="shared" si="10"/>
        <v>LI</v>
      </c>
      <c r="AE122" s="38" t="str">
        <f t="shared" si="11"/>
        <v>01/08/2019</v>
      </c>
      <c r="AF122" s="28" t="str">
        <f t="shared" si="12"/>
        <v>oui</v>
      </c>
      <c r="AG122" s="28" t="str">
        <f t="shared" si="13"/>
        <v>client</v>
      </c>
      <c r="AH122" s="28">
        <f>IF(T122&lt;&gt;"Partiellement livré",J122,IFERROR(VLOOKUP(B122&amp;F122,[2]VL10E!A:I,9,0),J122))</f>
        <v>60</v>
      </c>
      <c r="AI122" s="28" t="str">
        <f t="shared" ca="1" si="14"/>
        <v>oui</v>
      </c>
      <c r="AJ122" s="28" t="str">
        <f t="shared" si="15"/>
        <v>2019-08</v>
      </c>
      <c r="AK122" s="28" t="str">
        <f t="shared" si="16"/>
        <v>2019-31</v>
      </c>
      <c r="AL122" s="28" t="str">
        <f t="shared" ca="1" si="17"/>
        <v>retard</v>
      </c>
      <c r="AM122" s="28" t="str">
        <f>IF(LEFT(VLOOKUP(H122,'[1]Base Articles - Fam PIC'!$A:$U,12,FALSE),6)="conbid","Conbid",IF(LEFT(VLOOKUP(H122,'[1]Base Articles - Fam PIC'!$A:$U,12,FALSE),9)="DF Spirit","Airbus Autre","Autre"))</f>
        <v>Autre</v>
      </c>
      <c r="AN122" s="28">
        <f>VLOOKUP(H122,'[1]Base Articles - Fam PIC'!$A:$E,5,0)</f>
        <v>0</v>
      </c>
      <c r="AO122" s="28"/>
    </row>
    <row r="123" spans="1:41" ht="15" customHeight="1" x14ac:dyDescent="0.25">
      <c r="A123" s="36" t="str">
        <f t="shared" si="9"/>
        <v>476630</v>
      </c>
      <c r="B123">
        <v>11002720</v>
      </c>
      <c r="C123" t="s">
        <v>204</v>
      </c>
      <c r="D123" t="s">
        <v>408</v>
      </c>
      <c r="E123">
        <v>476630</v>
      </c>
      <c r="F123">
        <v>10</v>
      </c>
      <c r="G123">
        <v>1</v>
      </c>
      <c r="H123" t="s">
        <v>543</v>
      </c>
      <c r="I123" t="s">
        <v>544</v>
      </c>
      <c r="J123">
        <v>430</v>
      </c>
      <c r="K123" t="s">
        <v>209</v>
      </c>
      <c r="L123">
        <v>28.3</v>
      </c>
      <c r="M123" t="s">
        <v>545</v>
      </c>
      <c r="N123" t="s">
        <v>210</v>
      </c>
      <c r="O123" t="s">
        <v>546</v>
      </c>
      <c r="P123" s="37" t="s">
        <v>547</v>
      </c>
      <c r="Q123"/>
      <c r="R123"/>
      <c r="S123"/>
      <c r="T123" t="s">
        <v>212</v>
      </c>
      <c r="U123" t="s">
        <v>213</v>
      </c>
      <c r="V123" t="s">
        <v>214</v>
      </c>
      <c r="W123">
        <v>10</v>
      </c>
      <c r="X123"/>
      <c r="Y123"/>
      <c r="Z123" t="s">
        <v>548</v>
      </c>
      <c r="AA123" t="s">
        <v>220</v>
      </c>
      <c r="AB123"/>
      <c r="AC123">
        <v>0</v>
      </c>
      <c r="AD123" s="28" t="str">
        <f t="shared" si="10"/>
        <v>PF</v>
      </c>
      <c r="AE123" s="38" t="str">
        <f t="shared" si="11"/>
        <v>13/11/2019</v>
      </c>
      <c r="AF123" s="28" t="str">
        <f t="shared" si="12"/>
        <v>oui</v>
      </c>
      <c r="AG123" s="28" t="str">
        <f t="shared" si="13"/>
        <v>client</v>
      </c>
      <c r="AH123" s="28">
        <f>IF(T123&lt;&gt;"Partiellement livré",J123,IFERROR(VLOOKUP(B123&amp;F123,[2]VL10E!A:I,9,0),J123))</f>
        <v>430</v>
      </c>
      <c r="AI123" s="28" t="str">
        <f t="shared" ca="1" si="14"/>
        <v>oui</v>
      </c>
      <c r="AJ123" s="28" t="str">
        <f t="shared" si="15"/>
        <v>2019-11</v>
      </c>
      <c r="AK123" s="28" t="str">
        <f t="shared" si="16"/>
        <v>2019-46</v>
      </c>
      <c r="AL123" s="28" t="str">
        <f t="shared" ca="1" si="17"/>
        <v>retard</v>
      </c>
      <c r="AM123" s="28" t="str">
        <f>IF(LEFT(VLOOKUP(H123,'[1]Base Articles - Fam PIC'!$A:$U,12,FALSE),6)="conbid","Conbid",IF(LEFT(VLOOKUP(H123,'[1]Base Articles - Fam PIC'!$A:$U,12,FALSE),9)="DF Spirit","Airbus Autre","Autre"))</f>
        <v>Autre</v>
      </c>
      <c r="AN123" s="28" t="str">
        <f>VLOOKUP(H123,'[1]Base Articles - Fam PIC'!$A:$E,5,0)</f>
        <v>UkadPF001</v>
      </c>
      <c r="AO123" s="28"/>
    </row>
    <row r="124" spans="1:41" ht="15" customHeight="1" x14ac:dyDescent="0.25">
      <c r="A124" s="36" t="str">
        <f t="shared" si="9"/>
        <v>4500489</v>
      </c>
      <c r="B124">
        <v>11002723</v>
      </c>
      <c r="C124" t="s">
        <v>204</v>
      </c>
      <c r="D124" t="s">
        <v>18</v>
      </c>
      <c r="E124">
        <v>4500489607</v>
      </c>
      <c r="F124">
        <v>10</v>
      </c>
      <c r="G124">
        <v>1</v>
      </c>
      <c r="H124" t="s">
        <v>470</v>
      </c>
      <c r="I124" t="s">
        <v>471</v>
      </c>
      <c r="J124">
        <v>1778</v>
      </c>
      <c r="K124" t="s">
        <v>209</v>
      </c>
      <c r="L124">
        <v>35</v>
      </c>
      <c r="M124" t="s">
        <v>549</v>
      </c>
      <c r="N124" t="s">
        <v>243</v>
      </c>
      <c r="O124" t="s">
        <v>391</v>
      </c>
      <c r="P124" s="37" t="s">
        <v>391</v>
      </c>
      <c r="Q124"/>
      <c r="R124"/>
      <c r="S124"/>
      <c r="T124" t="s">
        <v>212</v>
      </c>
      <c r="U124" t="s">
        <v>213</v>
      </c>
      <c r="V124" t="s">
        <v>214</v>
      </c>
      <c r="W124">
        <v>10</v>
      </c>
      <c r="X124"/>
      <c r="Y124"/>
      <c r="Z124" t="s">
        <v>550</v>
      </c>
      <c r="AA124" t="s">
        <v>298</v>
      </c>
      <c r="AB124"/>
      <c r="AC124">
        <v>0</v>
      </c>
      <c r="AD124" s="28" t="str">
        <f t="shared" si="10"/>
        <v>PF</v>
      </c>
      <c r="AE124" s="38" t="str">
        <f t="shared" si="11"/>
        <v>03/01/2020</v>
      </c>
      <c r="AF124" s="28" t="str">
        <f t="shared" si="12"/>
        <v>oui</v>
      </c>
      <c r="AG124" s="28" t="str">
        <f t="shared" si="13"/>
        <v>client</v>
      </c>
      <c r="AH124" s="28">
        <f>IF(T124&lt;&gt;"Partiellement livré",J124,IFERROR(VLOOKUP(B124&amp;F124,[2]VL10E!A:I,9,0),J124))</f>
        <v>1778</v>
      </c>
      <c r="AI124" s="28" t="str">
        <f t="shared" ca="1" si="14"/>
        <v>oui</v>
      </c>
      <c r="AJ124" s="28" t="str">
        <f t="shared" si="15"/>
        <v>2020-01</v>
      </c>
      <c r="AK124" s="28" t="str">
        <f t="shared" si="16"/>
        <v>2020-01</v>
      </c>
      <c r="AL124" s="28" t="str">
        <f t="shared" ca="1" si="17"/>
        <v>retard</v>
      </c>
      <c r="AM124" s="28" t="str">
        <f>IF(LEFT(VLOOKUP(H124,'[1]Base Articles - Fam PIC'!$A:$U,12,FALSE),6)="conbid","Conbid",IF(LEFT(VLOOKUP(H124,'[1]Base Articles - Fam PIC'!$A:$U,12,FALSE),9)="DF Spirit","Airbus Autre","Autre"))</f>
        <v>Autre</v>
      </c>
      <c r="AN124" s="28" t="str">
        <f>VLOOKUP(H124,'[1]Base Articles - Fam PIC'!$A:$E,5,0)</f>
        <v>UkadPF001</v>
      </c>
      <c r="AO124" s="28"/>
    </row>
    <row r="125" spans="1:41" ht="15" customHeight="1" x14ac:dyDescent="0.25">
      <c r="A125" s="36" t="str">
        <f t="shared" si="9"/>
        <v>4500489</v>
      </c>
      <c r="B125">
        <v>11002723</v>
      </c>
      <c r="C125" t="s">
        <v>204</v>
      </c>
      <c r="D125" t="s">
        <v>18</v>
      </c>
      <c r="E125">
        <v>4500489607</v>
      </c>
      <c r="F125">
        <v>20</v>
      </c>
      <c r="G125">
        <v>1</v>
      </c>
      <c r="H125" t="s">
        <v>470</v>
      </c>
      <c r="I125" t="s">
        <v>471</v>
      </c>
      <c r="J125">
        <v>1778</v>
      </c>
      <c r="K125" t="s">
        <v>209</v>
      </c>
      <c r="L125">
        <v>35</v>
      </c>
      <c r="M125" t="s">
        <v>549</v>
      </c>
      <c r="N125" t="s">
        <v>243</v>
      </c>
      <c r="O125" t="s">
        <v>551</v>
      </c>
      <c r="P125" s="37" t="s">
        <v>551</v>
      </c>
      <c r="Q125"/>
      <c r="R125"/>
      <c r="S125"/>
      <c r="T125" t="s">
        <v>212</v>
      </c>
      <c r="U125" t="s">
        <v>213</v>
      </c>
      <c r="V125" t="s">
        <v>214</v>
      </c>
      <c r="W125">
        <v>10</v>
      </c>
      <c r="X125"/>
      <c r="Y125"/>
      <c r="Z125" t="s">
        <v>550</v>
      </c>
      <c r="AA125" t="s">
        <v>298</v>
      </c>
      <c r="AB125"/>
      <c r="AC125">
        <v>0</v>
      </c>
      <c r="AD125" s="28" t="str">
        <f t="shared" si="10"/>
        <v>PF</v>
      </c>
      <c r="AE125" s="38" t="str">
        <f t="shared" si="11"/>
        <v>29/01/2020</v>
      </c>
      <c r="AF125" s="28" t="str">
        <f t="shared" si="12"/>
        <v>oui</v>
      </c>
      <c r="AG125" s="28" t="str">
        <f t="shared" si="13"/>
        <v>client</v>
      </c>
      <c r="AH125" s="28">
        <f>IF(T125&lt;&gt;"Partiellement livré",J125,IFERROR(VLOOKUP(B125&amp;F125,[2]VL10E!A:I,9,0),J125))</f>
        <v>1778</v>
      </c>
      <c r="AI125" s="28" t="str">
        <f t="shared" ca="1" si="14"/>
        <v>oui</v>
      </c>
      <c r="AJ125" s="28" t="str">
        <f t="shared" si="15"/>
        <v>2020-01</v>
      </c>
      <c r="AK125" s="28" t="str">
        <f t="shared" si="16"/>
        <v>2020-05</v>
      </c>
      <c r="AL125" s="28" t="str">
        <f t="shared" ca="1" si="17"/>
        <v>retard</v>
      </c>
      <c r="AM125" s="28" t="str">
        <f>IF(LEFT(VLOOKUP(H125,'[1]Base Articles - Fam PIC'!$A:$U,12,FALSE),6)="conbid","Conbid",IF(LEFT(VLOOKUP(H125,'[1]Base Articles - Fam PIC'!$A:$U,12,FALSE),9)="DF Spirit","Airbus Autre","Autre"))</f>
        <v>Autre</v>
      </c>
      <c r="AN125" s="28" t="str">
        <f>VLOOKUP(H125,'[1]Base Articles - Fam PIC'!$A:$E,5,0)</f>
        <v>UkadPF001</v>
      </c>
      <c r="AO125" s="28"/>
    </row>
    <row r="126" spans="1:41" ht="15" customHeight="1" x14ac:dyDescent="0.25">
      <c r="A126" s="36" t="str">
        <f t="shared" si="9"/>
        <v>4500489</v>
      </c>
      <c r="B126">
        <v>11002723</v>
      </c>
      <c r="C126" t="s">
        <v>204</v>
      </c>
      <c r="D126" t="s">
        <v>18</v>
      </c>
      <c r="E126">
        <v>4500489607</v>
      </c>
      <c r="F126">
        <v>30</v>
      </c>
      <c r="G126">
        <v>1</v>
      </c>
      <c r="H126" t="s">
        <v>470</v>
      </c>
      <c r="I126" t="s">
        <v>471</v>
      </c>
      <c r="J126">
        <v>3198</v>
      </c>
      <c r="K126" t="s">
        <v>209</v>
      </c>
      <c r="L126">
        <v>35</v>
      </c>
      <c r="M126" t="s">
        <v>552</v>
      </c>
      <c r="N126" t="s">
        <v>243</v>
      </c>
      <c r="O126" t="s">
        <v>553</v>
      </c>
      <c r="P126" s="37" t="s">
        <v>553</v>
      </c>
      <c r="Q126"/>
      <c r="R126"/>
      <c r="S126"/>
      <c r="T126" t="s">
        <v>212</v>
      </c>
      <c r="U126" t="s">
        <v>213</v>
      </c>
      <c r="V126" t="s">
        <v>214</v>
      </c>
      <c r="W126">
        <v>10</v>
      </c>
      <c r="X126"/>
      <c r="Y126"/>
      <c r="Z126" t="s">
        <v>550</v>
      </c>
      <c r="AA126" t="s">
        <v>298</v>
      </c>
      <c r="AB126"/>
      <c r="AC126">
        <v>0</v>
      </c>
      <c r="AD126" s="28" t="str">
        <f t="shared" si="10"/>
        <v>PF</v>
      </c>
      <c r="AE126" s="38" t="str">
        <f t="shared" si="11"/>
        <v>26/02/2020</v>
      </c>
      <c r="AF126" s="28" t="str">
        <f t="shared" si="12"/>
        <v>oui</v>
      </c>
      <c r="AG126" s="28" t="str">
        <f t="shared" si="13"/>
        <v>client</v>
      </c>
      <c r="AH126" s="28">
        <f>IF(T126&lt;&gt;"Partiellement livré",J126,IFERROR(VLOOKUP(B126&amp;F126,[2]VL10E!A:I,9,0),J126))</f>
        <v>3198</v>
      </c>
      <c r="AI126" s="28" t="str">
        <f t="shared" ca="1" si="14"/>
        <v>oui</v>
      </c>
      <c r="AJ126" s="28" t="str">
        <f t="shared" si="15"/>
        <v>2020-02</v>
      </c>
      <c r="AK126" s="28" t="str">
        <f t="shared" si="16"/>
        <v>2020-09</v>
      </c>
      <c r="AL126" s="28" t="str">
        <f t="shared" ca="1" si="17"/>
        <v>retard</v>
      </c>
      <c r="AM126" s="28" t="str">
        <f>IF(LEFT(VLOOKUP(H126,'[1]Base Articles - Fam PIC'!$A:$U,12,FALSE),6)="conbid","Conbid",IF(LEFT(VLOOKUP(H126,'[1]Base Articles - Fam PIC'!$A:$U,12,FALSE),9)="DF Spirit","Airbus Autre","Autre"))</f>
        <v>Autre</v>
      </c>
      <c r="AN126" s="28" t="str">
        <f>VLOOKUP(H126,'[1]Base Articles - Fam PIC'!$A:$E,5,0)</f>
        <v>UkadPF001</v>
      </c>
      <c r="AO126" s="28"/>
    </row>
    <row r="127" spans="1:41" ht="15" customHeight="1" x14ac:dyDescent="0.25">
      <c r="A127" s="36" t="str">
        <f t="shared" si="9"/>
        <v>2059726</v>
      </c>
      <c r="B127">
        <v>11002724</v>
      </c>
      <c r="C127" t="s">
        <v>204</v>
      </c>
      <c r="D127" t="s">
        <v>127</v>
      </c>
      <c r="E127">
        <v>20597260</v>
      </c>
      <c r="F127">
        <v>10</v>
      </c>
      <c r="G127">
        <v>1</v>
      </c>
      <c r="H127" t="s">
        <v>140</v>
      </c>
      <c r="I127" t="s">
        <v>354</v>
      </c>
      <c r="J127">
        <v>2380</v>
      </c>
      <c r="K127" t="s">
        <v>209</v>
      </c>
      <c r="L127">
        <v>33.200000000000003</v>
      </c>
      <c r="M127" t="s">
        <v>554</v>
      </c>
      <c r="N127" t="s">
        <v>210</v>
      </c>
      <c r="O127" t="s">
        <v>555</v>
      </c>
      <c r="P127" s="37" t="s">
        <v>555</v>
      </c>
      <c r="Q127"/>
      <c r="R127"/>
      <c r="S127"/>
      <c r="T127" t="s">
        <v>212</v>
      </c>
      <c r="U127" t="s">
        <v>213</v>
      </c>
      <c r="V127" t="s">
        <v>214</v>
      </c>
      <c r="W127">
        <v>10</v>
      </c>
      <c r="X127"/>
      <c r="Y127"/>
      <c r="Z127" t="s">
        <v>556</v>
      </c>
      <c r="AA127" t="s">
        <v>298</v>
      </c>
      <c r="AB127"/>
      <c r="AC127">
        <v>0</v>
      </c>
      <c r="AD127" s="28" t="str">
        <f t="shared" si="10"/>
        <v>PF</v>
      </c>
      <c r="AE127" s="38" t="str">
        <f t="shared" si="11"/>
        <v>09/09/2020</v>
      </c>
      <c r="AF127" s="28" t="str">
        <f t="shared" si="12"/>
        <v>oui</v>
      </c>
      <c r="AG127" s="28" t="str">
        <f t="shared" si="13"/>
        <v>client</v>
      </c>
      <c r="AH127" s="28">
        <f>IF(T127&lt;&gt;"Partiellement livré",J127,IFERROR(VLOOKUP(B127&amp;F127,[2]VL10E!A:I,9,0),J127))</f>
        <v>2380</v>
      </c>
      <c r="AI127" s="28" t="str">
        <f t="shared" ca="1" si="14"/>
        <v>non</v>
      </c>
      <c r="AJ127" s="28" t="str">
        <f t="shared" si="15"/>
        <v>2020-09</v>
      </c>
      <c r="AK127" s="28" t="str">
        <f t="shared" si="16"/>
        <v>2020-37</v>
      </c>
      <c r="AL127" s="28" t="str">
        <f t="shared" ca="1" si="17"/>
        <v>2020-37</v>
      </c>
      <c r="AM127" s="28" t="str">
        <f>IF(LEFT(VLOOKUP(H127,'[1]Base Articles - Fam PIC'!$A:$U,12,FALSE),6)="conbid","Conbid",IF(LEFT(VLOOKUP(H127,'[1]Base Articles - Fam PIC'!$A:$U,12,FALSE),9)="DF Spirit","Airbus Autre","Autre"))</f>
        <v>Conbid</v>
      </c>
      <c r="AN127" s="28" t="str">
        <f>VLOOKUP(H127,'[1]Base Articles - Fam PIC'!$A:$E,5,0)</f>
        <v>UkadPF004</v>
      </c>
      <c r="AO127" s="28"/>
    </row>
    <row r="128" spans="1:41" ht="15" customHeight="1" x14ac:dyDescent="0.25">
      <c r="A128" s="36" t="str">
        <f t="shared" si="9"/>
        <v>2059726</v>
      </c>
      <c r="B128">
        <v>11002725</v>
      </c>
      <c r="C128" t="s">
        <v>204</v>
      </c>
      <c r="D128" t="s">
        <v>127</v>
      </c>
      <c r="E128">
        <v>20597261</v>
      </c>
      <c r="F128">
        <v>10</v>
      </c>
      <c r="G128">
        <v>1</v>
      </c>
      <c r="H128" t="s">
        <v>140</v>
      </c>
      <c r="I128" t="s">
        <v>354</v>
      </c>
      <c r="J128">
        <v>2856</v>
      </c>
      <c r="K128" t="s">
        <v>209</v>
      </c>
      <c r="L128">
        <v>33.200000000000003</v>
      </c>
      <c r="M128" t="s">
        <v>557</v>
      </c>
      <c r="N128" t="s">
        <v>210</v>
      </c>
      <c r="O128" t="s">
        <v>439</v>
      </c>
      <c r="P128" s="37" t="s">
        <v>439</v>
      </c>
      <c r="Q128"/>
      <c r="R128"/>
      <c r="S128"/>
      <c r="T128" t="s">
        <v>212</v>
      </c>
      <c r="U128" t="s">
        <v>213</v>
      </c>
      <c r="V128" t="s">
        <v>214</v>
      </c>
      <c r="W128">
        <v>10</v>
      </c>
      <c r="X128"/>
      <c r="Y128"/>
      <c r="Z128" t="s">
        <v>556</v>
      </c>
      <c r="AA128" t="s">
        <v>298</v>
      </c>
      <c r="AB128"/>
      <c r="AC128">
        <v>0</v>
      </c>
      <c r="AD128" s="28" t="str">
        <f t="shared" si="10"/>
        <v>PF</v>
      </c>
      <c r="AE128" s="38" t="str">
        <f t="shared" si="11"/>
        <v>04/11/2020</v>
      </c>
      <c r="AF128" s="28" t="str">
        <f t="shared" si="12"/>
        <v>oui</v>
      </c>
      <c r="AG128" s="28" t="str">
        <f t="shared" si="13"/>
        <v>client</v>
      </c>
      <c r="AH128" s="28">
        <f>IF(T128&lt;&gt;"Partiellement livré",J128,IFERROR(VLOOKUP(B128&amp;F128,[2]VL10E!A:I,9,0),J128))</f>
        <v>2856</v>
      </c>
      <c r="AI128" s="28" t="str">
        <f t="shared" ca="1" si="14"/>
        <v>non</v>
      </c>
      <c r="AJ128" s="28" t="str">
        <f t="shared" si="15"/>
        <v>2020-11</v>
      </c>
      <c r="AK128" s="28" t="str">
        <f t="shared" si="16"/>
        <v>2020-45</v>
      </c>
      <c r="AL128" s="28" t="str">
        <f t="shared" ca="1" si="17"/>
        <v>2020-45</v>
      </c>
      <c r="AM128" s="28" t="str">
        <f>IF(LEFT(VLOOKUP(H128,'[1]Base Articles - Fam PIC'!$A:$U,12,FALSE),6)="conbid","Conbid",IF(LEFT(VLOOKUP(H128,'[1]Base Articles - Fam PIC'!$A:$U,12,FALSE),9)="DF Spirit","Airbus Autre","Autre"))</f>
        <v>Conbid</v>
      </c>
      <c r="AN128" s="28" t="str">
        <f>VLOOKUP(H128,'[1]Base Articles - Fam PIC'!$A:$E,5,0)</f>
        <v>UkadPF004</v>
      </c>
      <c r="AO128" s="28"/>
    </row>
    <row r="129" spans="1:41" ht="15" customHeight="1" x14ac:dyDescent="0.25">
      <c r="A129" s="36" t="str">
        <f t="shared" ref="A129:A192" si="18">LEFT(E129,7)</f>
        <v>2059730</v>
      </c>
      <c r="B129">
        <v>11002726</v>
      </c>
      <c r="C129" t="s">
        <v>204</v>
      </c>
      <c r="D129" t="s">
        <v>127</v>
      </c>
      <c r="E129" t="s">
        <v>558</v>
      </c>
      <c r="F129">
        <v>10</v>
      </c>
      <c r="G129">
        <v>1</v>
      </c>
      <c r="H129" t="s">
        <v>142</v>
      </c>
      <c r="I129" t="s">
        <v>360</v>
      </c>
      <c r="J129">
        <v>2900</v>
      </c>
      <c r="K129" t="s">
        <v>209</v>
      </c>
      <c r="L129">
        <v>32.33</v>
      </c>
      <c r="M129" t="s">
        <v>559</v>
      </c>
      <c r="N129" t="s">
        <v>210</v>
      </c>
      <c r="O129" t="s">
        <v>366</v>
      </c>
      <c r="P129" s="37" t="s">
        <v>366</v>
      </c>
      <c r="Q129"/>
      <c r="R129"/>
      <c r="S129"/>
      <c r="T129" t="s">
        <v>212</v>
      </c>
      <c r="U129" t="s">
        <v>213</v>
      </c>
      <c r="V129" t="s">
        <v>214</v>
      </c>
      <c r="W129">
        <v>10</v>
      </c>
      <c r="X129"/>
      <c r="Y129"/>
      <c r="Z129" t="s">
        <v>556</v>
      </c>
      <c r="AA129" t="s">
        <v>298</v>
      </c>
      <c r="AB129"/>
      <c r="AC129">
        <v>0</v>
      </c>
      <c r="AD129" s="28" t="str">
        <f t="shared" si="10"/>
        <v>PF</v>
      </c>
      <c r="AE129" s="38" t="str">
        <f t="shared" si="11"/>
        <v>11/12/2020</v>
      </c>
      <c r="AF129" s="28" t="str">
        <f t="shared" si="12"/>
        <v>oui</v>
      </c>
      <c r="AG129" s="28" t="str">
        <f t="shared" si="13"/>
        <v>client</v>
      </c>
      <c r="AH129" s="28">
        <f>IF(T129&lt;&gt;"Partiellement livré",J129,IFERROR(VLOOKUP(B129&amp;F129,[2]VL10E!A:I,9,0),J129))</f>
        <v>2900</v>
      </c>
      <c r="AI129" s="28" t="str">
        <f t="shared" ca="1" si="14"/>
        <v>non</v>
      </c>
      <c r="AJ129" s="28" t="str">
        <f t="shared" si="15"/>
        <v>2020-12</v>
      </c>
      <c r="AK129" s="28" t="str">
        <f t="shared" si="16"/>
        <v>2020-50</v>
      </c>
      <c r="AL129" s="28" t="str">
        <f t="shared" ca="1" si="17"/>
        <v>2020-50</v>
      </c>
      <c r="AM129" s="28" t="str">
        <f>IF(LEFT(VLOOKUP(H129,'[1]Base Articles - Fam PIC'!$A:$U,12,FALSE),6)="conbid","Conbid",IF(LEFT(VLOOKUP(H129,'[1]Base Articles - Fam PIC'!$A:$U,12,FALSE),9)="DF Spirit","Airbus Autre","Autre"))</f>
        <v>Conbid</v>
      </c>
      <c r="AN129" s="28" t="str">
        <f>VLOOKUP(H129,'[1]Base Articles - Fam PIC'!$A:$E,5,0)</f>
        <v>UkadPF004</v>
      </c>
      <c r="AO129" s="28"/>
    </row>
    <row r="130" spans="1:41" ht="15" customHeight="1" x14ac:dyDescent="0.25">
      <c r="A130" s="36" t="str">
        <f t="shared" si="18"/>
        <v>2059730</v>
      </c>
      <c r="B130">
        <v>11002727</v>
      </c>
      <c r="C130" t="s">
        <v>204</v>
      </c>
      <c r="D130" t="s">
        <v>127</v>
      </c>
      <c r="E130">
        <v>20597308</v>
      </c>
      <c r="F130">
        <v>10</v>
      </c>
      <c r="G130">
        <v>1</v>
      </c>
      <c r="H130" t="s">
        <v>142</v>
      </c>
      <c r="I130" t="s">
        <v>360</v>
      </c>
      <c r="J130">
        <v>2080</v>
      </c>
      <c r="K130" t="s">
        <v>209</v>
      </c>
      <c r="L130">
        <v>32.33</v>
      </c>
      <c r="M130" t="s">
        <v>560</v>
      </c>
      <c r="N130" t="s">
        <v>210</v>
      </c>
      <c r="O130" t="s">
        <v>439</v>
      </c>
      <c r="P130" s="37" t="s">
        <v>439</v>
      </c>
      <c r="Q130"/>
      <c r="R130"/>
      <c r="S130"/>
      <c r="T130" t="s">
        <v>212</v>
      </c>
      <c r="U130" t="s">
        <v>213</v>
      </c>
      <c r="V130" t="s">
        <v>214</v>
      </c>
      <c r="W130">
        <v>10</v>
      </c>
      <c r="X130"/>
      <c r="Y130"/>
      <c r="Z130" t="s">
        <v>556</v>
      </c>
      <c r="AA130" t="s">
        <v>298</v>
      </c>
      <c r="AB130"/>
      <c r="AC130">
        <v>0</v>
      </c>
      <c r="AD130" s="28" t="str">
        <f t="shared" ref="AD130:AD193" si="19">LEFT(H130,2)</f>
        <v>PF</v>
      </c>
      <c r="AE130" s="38" t="str">
        <f t="shared" ref="AE130:AE193" si="20">TEXT(IF(ISERROR(MONTH(P130)),LEFT(P130,2)&amp;"/"&amp;MID(P130,4,2)&amp;"/"&amp;RIGHT(P130,4),TEXT(P130,"jj/mm/aaaa")),"jj/mm/aaaa")</f>
        <v>04/11/2020</v>
      </c>
      <c r="AF130" s="28" t="str">
        <f t="shared" ref="AF130:AF193" si="21">IF(J130&lt;1,"non","oui")</f>
        <v>oui</v>
      </c>
      <c r="AG130" s="28" t="str">
        <f t="shared" ref="AG130:AG193" si="22">IF(D130="UTEXAM","stock","client")</f>
        <v>client</v>
      </c>
      <c r="AH130" s="28">
        <f>IF(T130&lt;&gt;"Partiellement livré",J130,IFERROR(VLOOKUP(B130&amp;F130,[2]VL10E!A:I,9,0),J130))</f>
        <v>2080</v>
      </c>
      <c r="AI130" s="28" t="str">
        <f t="shared" ref="AI130:AI193" ca="1" si="23">IF((AE130-TODAY())&lt;90,"oui","non")</f>
        <v>non</v>
      </c>
      <c r="AJ130" s="28" t="str">
        <f t="shared" ref="AJ130:AJ193" si="24">YEAR(AE130)&amp;"-"&amp;IF(LEN(MONTH(AE130))=1,"0"&amp;MONTH(AE130),MONTH(AE130))</f>
        <v>2020-11</v>
      </c>
      <c r="AK130" s="28" t="str">
        <f t="shared" ref="AK130:AK193" si="25">YEAR(AE130)&amp;"-"&amp;IF(LEN(WEEKNUM(AE130))=1,"0"&amp;WEEKNUM(AE130),WEEKNUM(AE130))</f>
        <v>2020-45</v>
      </c>
      <c r="AL130" s="28" t="str">
        <f t="shared" ref="AL130:AL193" ca="1" si="26">IF((-TODAY()+AE130)&lt;0,"retard",YEAR(AE130)&amp;"-"&amp;IF(LEN(WEEKNUM(AE130))=1,"0"&amp;WEEKNUM(AE130),WEEKNUM(AE130)))</f>
        <v>2020-45</v>
      </c>
      <c r="AM130" s="28" t="str">
        <f>IF(LEFT(VLOOKUP(H130,'[1]Base Articles - Fam PIC'!$A:$U,12,FALSE),6)="conbid","Conbid",IF(LEFT(VLOOKUP(H130,'[1]Base Articles - Fam PIC'!$A:$U,12,FALSE),9)="DF Spirit","Airbus Autre","Autre"))</f>
        <v>Conbid</v>
      </c>
      <c r="AN130" s="28" t="str">
        <f>VLOOKUP(H130,'[1]Base Articles - Fam PIC'!$A:$E,5,0)</f>
        <v>UkadPF004</v>
      </c>
      <c r="AO130" s="28"/>
    </row>
    <row r="131" spans="1:41" ht="15" customHeight="1" x14ac:dyDescent="0.25">
      <c r="A131" s="36" t="str">
        <f t="shared" si="18"/>
        <v>2059730</v>
      </c>
      <c r="B131">
        <v>11002728</v>
      </c>
      <c r="C131" t="s">
        <v>204</v>
      </c>
      <c r="D131" t="s">
        <v>127</v>
      </c>
      <c r="E131">
        <v>20597309</v>
      </c>
      <c r="F131">
        <v>10</v>
      </c>
      <c r="G131">
        <v>1</v>
      </c>
      <c r="H131" t="s">
        <v>132</v>
      </c>
      <c r="I131" t="s">
        <v>561</v>
      </c>
      <c r="J131">
        <v>4500</v>
      </c>
      <c r="K131" t="s">
        <v>209</v>
      </c>
      <c r="L131">
        <v>35</v>
      </c>
      <c r="M131" t="s">
        <v>562</v>
      </c>
      <c r="N131" t="s">
        <v>210</v>
      </c>
      <c r="O131" t="s">
        <v>563</v>
      </c>
      <c r="P131" s="37" t="s">
        <v>563</v>
      </c>
      <c r="Q131"/>
      <c r="R131"/>
      <c r="S131"/>
      <c r="T131" t="s">
        <v>212</v>
      </c>
      <c r="U131" t="s">
        <v>213</v>
      </c>
      <c r="V131" t="s">
        <v>214</v>
      </c>
      <c r="W131">
        <v>10</v>
      </c>
      <c r="X131"/>
      <c r="Y131"/>
      <c r="Z131" t="s">
        <v>556</v>
      </c>
      <c r="AA131" t="s">
        <v>298</v>
      </c>
      <c r="AB131"/>
      <c r="AC131">
        <v>0</v>
      </c>
      <c r="AD131" s="28" t="str">
        <f t="shared" si="19"/>
        <v>PF</v>
      </c>
      <c r="AE131" s="38" t="str">
        <f t="shared" si="20"/>
        <v>07/10/2020</v>
      </c>
      <c r="AF131" s="28" t="str">
        <f t="shared" si="21"/>
        <v>oui</v>
      </c>
      <c r="AG131" s="28" t="str">
        <f t="shared" si="22"/>
        <v>client</v>
      </c>
      <c r="AH131" s="28">
        <f>IF(T131&lt;&gt;"Partiellement livré",J131,IFERROR(VLOOKUP(B131&amp;F131,[2]VL10E!A:I,9,0),J131))</f>
        <v>4500</v>
      </c>
      <c r="AI131" s="28" t="str">
        <f t="shared" ca="1" si="23"/>
        <v>non</v>
      </c>
      <c r="AJ131" s="28" t="str">
        <f t="shared" si="24"/>
        <v>2020-10</v>
      </c>
      <c r="AK131" s="28" t="str">
        <f t="shared" si="25"/>
        <v>2020-41</v>
      </c>
      <c r="AL131" s="28" t="str">
        <f t="shared" ca="1" si="26"/>
        <v>2020-41</v>
      </c>
      <c r="AM131" s="28" t="str">
        <f>IF(LEFT(VLOOKUP(H131,'[1]Base Articles - Fam PIC'!$A:$U,12,FALSE),6)="conbid","Conbid",IF(LEFT(VLOOKUP(H131,'[1]Base Articles - Fam PIC'!$A:$U,12,FALSE),9)="DF Spirit","Airbus Autre","Autre"))</f>
        <v>Conbid</v>
      </c>
      <c r="AN131" s="28" t="str">
        <f>VLOOKUP(H131,'[1]Base Articles - Fam PIC'!$A:$E,5,0)</f>
        <v>UkadPF001</v>
      </c>
      <c r="AO131" s="28"/>
    </row>
    <row r="132" spans="1:41" ht="15" customHeight="1" x14ac:dyDescent="0.25">
      <c r="A132" s="36" t="str">
        <f t="shared" si="18"/>
        <v>2059731</v>
      </c>
      <c r="B132">
        <v>11002729</v>
      </c>
      <c r="C132" t="s">
        <v>204</v>
      </c>
      <c r="D132" t="s">
        <v>127</v>
      </c>
      <c r="E132">
        <v>20597310</v>
      </c>
      <c r="F132">
        <v>10</v>
      </c>
      <c r="G132">
        <v>1</v>
      </c>
      <c r="H132" t="s">
        <v>132</v>
      </c>
      <c r="I132" t="s">
        <v>561</v>
      </c>
      <c r="J132">
        <v>2800</v>
      </c>
      <c r="K132" t="s">
        <v>209</v>
      </c>
      <c r="L132">
        <v>35</v>
      </c>
      <c r="M132" t="s">
        <v>564</v>
      </c>
      <c r="N132" t="s">
        <v>210</v>
      </c>
      <c r="O132" t="s">
        <v>565</v>
      </c>
      <c r="P132" s="37" t="s">
        <v>565</v>
      </c>
      <c r="Q132"/>
      <c r="R132"/>
      <c r="S132"/>
      <c r="T132" t="s">
        <v>212</v>
      </c>
      <c r="U132" t="s">
        <v>213</v>
      </c>
      <c r="V132" t="s">
        <v>214</v>
      </c>
      <c r="W132">
        <v>10</v>
      </c>
      <c r="X132"/>
      <c r="Y132"/>
      <c r="Z132" t="s">
        <v>556</v>
      </c>
      <c r="AA132" t="s">
        <v>298</v>
      </c>
      <c r="AB132"/>
      <c r="AC132">
        <v>0</v>
      </c>
      <c r="AD132" s="28" t="str">
        <f t="shared" si="19"/>
        <v>PF</v>
      </c>
      <c r="AE132" s="38" t="str">
        <f t="shared" si="20"/>
        <v>06/11/2020</v>
      </c>
      <c r="AF132" s="28" t="str">
        <f t="shared" si="21"/>
        <v>oui</v>
      </c>
      <c r="AG132" s="28" t="str">
        <f t="shared" si="22"/>
        <v>client</v>
      </c>
      <c r="AH132" s="28">
        <f>IF(T132&lt;&gt;"Partiellement livré",J132,IFERROR(VLOOKUP(B132&amp;F132,[2]VL10E!A:I,9,0),J132))</f>
        <v>2800</v>
      </c>
      <c r="AI132" s="28" t="str">
        <f t="shared" ca="1" si="23"/>
        <v>non</v>
      </c>
      <c r="AJ132" s="28" t="str">
        <f t="shared" si="24"/>
        <v>2020-11</v>
      </c>
      <c r="AK132" s="28" t="str">
        <f t="shared" si="25"/>
        <v>2020-45</v>
      </c>
      <c r="AL132" s="28" t="str">
        <f t="shared" ca="1" si="26"/>
        <v>2020-45</v>
      </c>
      <c r="AM132" s="28" t="str">
        <f>IF(LEFT(VLOOKUP(H132,'[1]Base Articles - Fam PIC'!$A:$U,12,FALSE),6)="conbid","Conbid",IF(LEFT(VLOOKUP(H132,'[1]Base Articles - Fam PIC'!$A:$U,12,FALSE),9)="DF Spirit","Airbus Autre","Autre"))</f>
        <v>Conbid</v>
      </c>
      <c r="AN132" s="28" t="str">
        <f>VLOOKUP(H132,'[1]Base Articles - Fam PIC'!$A:$E,5,0)</f>
        <v>UkadPF001</v>
      </c>
      <c r="AO132" s="28"/>
    </row>
    <row r="133" spans="1:41" ht="15" customHeight="1" x14ac:dyDescent="0.25">
      <c r="A133" s="36" t="str">
        <f t="shared" si="18"/>
        <v>2059731</v>
      </c>
      <c r="B133">
        <v>11002730</v>
      </c>
      <c r="C133" t="s">
        <v>204</v>
      </c>
      <c r="D133" t="s">
        <v>127</v>
      </c>
      <c r="E133">
        <v>20597311</v>
      </c>
      <c r="F133">
        <v>10</v>
      </c>
      <c r="G133">
        <v>1</v>
      </c>
      <c r="H133" t="s">
        <v>138</v>
      </c>
      <c r="I133" t="s">
        <v>345</v>
      </c>
      <c r="J133">
        <v>4800</v>
      </c>
      <c r="K133" t="s">
        <v>209</v>
      </c>
      <c r="L133">
        <v>32</v>
      </c>
      <c r="M133" t="s">
        <v>566</v>
      </c>
      <c r="N133" t="s">
        <v>210</v>
      </c>
      <c r="O133" t="s">
        <v>563</v>
      </c>
      <c r="P133" s="37" t="s">
        <v>563</v>
      </c>
      <c r="Q133"/>
      <c r="R133"/>
      <c r="S133"/>
      <c r="T133" t="s">
        <v>212</v>
      </c>
      <c r="U133" t="s">
        <v>213</v>
      </c>
      <c r="V133" t="s">
        <v>214</v>
      </c>
      <c r="W133">
        <v>10</v>
      </c>
      <c r="X133"/>
      <c r="Y133"/>
      <c r="Z133" t="s">
        <v>556</v>
      </c>
      <c r="AA133" t="s">
        <v>298</v>
      </c>
      <c r="AB133"/>
      <c r="AC133">
        <v>0</v>
      </c>
      <c r="AD133" s="28" t="str">
        <f t="shared" si="19"/>
        <v>PF</v>
      </c>
      <c r="AE133" s="38" t="str">
        <f t="shared" si="20"/>
        <v>07/10/2020</v>
      </c>
      <c r="AF133" s="28" t="str">
        <f t="shared" si="21"/>
        <v>oui</v>
      </c>
      <c r="AG133" s="28" t="str">
        <f t="shared" si="22"/>
        <v>client</v>
      </c>
      <c r="AH133" s="28">
        <f>IF(T133&lt;&gt;"Partiellement livré",J133,IFERROR(VLOOKUP(B133&amp;F133,[2]VL10E!A:I,9,0),J133))</f>
        <v>4800</v>
      </c>
      <c r="AI133" s="28" t="str">
        <f t="shared" ca="1" si="23"/>
        <v>non</v>
      </c>
      <c r="AJ133" s="28" t="str">
        <f t="shared" si="24"/>
        <v>2020-10</v>
      </c>
      <c r="AK133" s="28" t="str">
        <f t="shared" si="25"/>
        <v>2020-41</v>
      </c>
      <c r="AL133" s="28" t="str">
        <f t="shared" ca="1" si="26"/>
        <v>2020-41</v>
      </c>
      <c r="AM133" s="28" t="str">
        <f>IF(LEFT(VLOOKUP(H133,'[1]Base Articles - Fam PIC'!$A:$U,12,FALSE),6)="conbid","Conbid",IF(LEFT(VLOOKUP(H133,'[1]Base Articles - Fam PIC'!$A:$U,12,FALSE),9)="DF Spirit","Airbus Autre","Autre"))</f>
        <v>Conbid</v>
      </c>
      <c r="AN133" s="28" t="str">
        <f>VLOOKUP(H133,'[1]Base Articles - Fam PIC'!$A:$E,5,0)</f>
        <v>UkadPF001</v>
      </c>
      <c r="AO133" s="28"/>
    </row>
    <row r="134" spans="1:41" ht="15" customHeight="1" x14ac:dyDescent="0.25">
      <c r="A134" s="36" t="str">
        <f t="shared" si="18"/>
        <v>2059731</v>
      </c>
      <c r="B134">
        <v>11002731</v>
      </c>
      <c r="C134" t="s">
        <v>204</v>
      </c>
      <c r="D134" t="s">
        <v>127</v>
      </c>
      <c r="E134">
        <v>20597312</v>
      </c>
      <c r="F134">
        <v>10</v>
      </c>
      <c r="G134">
        <v>1</v>
      </c>
      <c r="H134" t="s">
        <v>138</v>
      </c>
      <c r="I134" t="s">
        <v>345</v>
      </c>
      <c r="J134">
        <v>2700</v>
      </c>
      <c r="K134" t="s">
        <v>209</v>
      </c>
      <c r="L134">
        <v>32</v>
      </c>
      <c r="M134" t="s">
        <v>567</v>
      </c>
      <c r="N134" t="s">
        <v>210</v>
      </c>
      <c r="O134" t="s">
        <v>565</v>
      </c>
      <c r="P134" s="37" t="s">
        <v>565</v>
      </c>
      <c r="Q134"/>
      <c r="R134"/>
      <c r="S134"/>
      <c r="T134" t="s">
        <v>212</v>
      </c>
      <c r="U134" t="s">
        <v>213</v>
      </c>
      <c r="V134" t="s">
        <v>214</v>
      </c>
      <c r="W134">
        <v>10</v>
      </c>
      <c r="X134"/>
      <c r="Y134"/>
      <c r="Z134" t="s">
        <v>556</v>
      </c>
      <c r="AA134" t="s">
        <v>298</v>
      </c>
      <c r="AB134"/>
      <c r="AC134">
        <v>0</v>
      </c>
      <c r="AD134" s="28" t="str">
        <f t="shared" si="19"/>
        <v>PF</v>
      </c>
      <c r="AE134" s="38" t="str">
        <f t="shared" si="20"/>
        <v>06/11/2020</v>
      </c>
      <c r="AF134" s="28" t="str">
        <f t="shared" si="21"/>
        <v>oui</v>
      </c>
      <c r="AG134" s="28" t="str">
        <f t="shared" si="22"/>
        <v>client</v>
      </c>
      <c r="AH134" s="28">
        <f>IF(T134&lt;&gt;"Partiellement livré",J134,IFERROR(VLOOKUP(B134&amp;F134,[2]VL10E!A:I,9,0),J134))</f>
        <v>2700</v>
      </c>
      <c r="AI134" s="28" t="str">
        <f t="shared" ca="1" si="23"/>
        <v>non</v>
      </c>
      <c r="AJ134" s="28" t="str">
        <f t="shared" si="24"/>
        <v>2020-11</v>
      </c>
      <c r="AK134" s="28" t="str">
        <f t="shared" si="25"/>
        <v>2020-45</v>
      </c>
      <c r="AL134" s="28" t="str">
        <f t="shared" ca="1" si="26"/>
        <v>2020-45</v>
      </c>
      <c r="AM134" s="28" t="str">
        <f>IF(LEFT(VLOOKUP(H134,'[1]Base Articles - Fam PIC'!$A:$U,12,FALSE),6)="conbid","Conbid",IF(LEFT(VLOOKUP(H134,'[1]Base Articles - Fam PIC'!$A:$U,12,FALSE),9)="DF Spirit","Airbus Autre","Autre"))</f>
        <v>Conbid</v>
      </c>
      <c r="AN134" s="28" t="str">
        <f>VLOOKUP(H134,'[1]Base Articles - Fam PIC'!$A:$E,5,0)</f>
        <v>UkadPF001</v>
      </c>
      <c r="AO134" s="28"/>
    </row>
    <row r="135" spans="1:41" ht="15" customHeight="1" x14ac:dyDescent="0.25">
      <c r="A135" s="36" t="str">
        <f t="shared" si="18"/>
        <v>2059725</v>
      </c>
      <c r="B135">
        <v>11002732</v>
      </c>
      <c r="C135" t="s">
        <v>204</v>
      </c>
      <c r="D135" t="s">
        <v>127</v>
      </c>
      <c r="E135">
        <v>20597258</v>
      </c>
      <c r="F135">
        <v>10</v>
      </c>
      <c r="G135">
        <v>1</v>
      </c>
      <c r="H135" t="s">
        <v>134</v>
      </c>
      <c r="I135" t="s">
        <v>568</v>
      </c>
      <c r="J135">
        <v>1200</v>
      </c>
      <c r="K135" t="s">
        <v>209</v>
      </c>
      <c r="L135">
        <v>32</v>
      </c>
      <c r="M135" t="s">
        <v>569</v>
      </c>
      <c r="N135" t="s">
        <v>210</v>
      </c>
      <c r="O135" t="s">
        <v>151</v>
      </c>
      <c r="P135" s="37" t="s">
        <v>151</v>
      </c>
      <c r="Q135"/>
      <c r="R135"/>
      <c r="S135"/>
      <c r="T135" t="s">
        <v>212</v>
      </c>
      <c r="U135" t="s">
        <v>213</v>
      </c>
      <c r="V135" t="s">
        <v>214</v>
      </c>
      <c r="W135">
        <v>10</v>
      </c>
      <c r="X135"/>
      <c r="Y135"/>
      <c r="Z135" t="s">
        <v>556</v>
      </c>
      <c r="AA135" t="s">
        <v>298</v>
      </c>
      <c r="AB135"/>
      <c r="AC135">
        <v>0</v>
      </c>
      <c r="AD135" s="28" t="str">
        <f t="shared" si="19"/>
        <v>PF</v>
      </c>
      <c r="AE135" s="38" t="str">
        <f t="shared" si="20"/>
        <v>06/07/2020</v>
      </c>
      <c r="AF135" s="28" t="str">
        <f t="shared" si="21"/>
        <v>oui</v>
      </c>
      <c r="AG135" s="28" t="str">
        <f t="shared" si="22"/>
        <v>client</v>
      </c>
      <c r="AH135" s="28">
        <f>IF(T135&lt;&gt;"Partiellement livré",J135,IFERROR(VLOOKUP(B135&amp;F135,[2]VL10E!A:I,9,0),J135))</f>
        <v>1200</v>
      </c>
      <c r="AI135" s="28" t="str">
        <f t="shared" ca="1" si="23"/>
        <v>oui</v>
      </c>
      <c r="AJ135" s="28" t="str">
        <f t="shared" si="24"/>
        <v>2020-07</v>
      </c>
      <c r="AK135" s="28" t="str">
        <f t="shared" si="25"/>
        <v>2020-28</v>
      </c>
      <c r="AL135" s="28" t="str">
        <f t="shared" ca="1" si="26"/>
        <v>2020-28</v>
      </c>
      <c r="AM135" s="28" t="str">
        <f>IF(LEFT(VLOOKUP(H135,'[1]Base Articles - Fam PIC'!$A:$U,12,FALSE),6)="conbid","Conbid",IF(LEFT(VLOOKUP(H135,'[1]Base Articles - Fam PIC'!$A:$U,12,FALSE),9)="DF Spirit","Airbus Autre","Autre"))</f>
        <v>Conbid</v>
      </c>
      <c r="AN135" s="28" t="str">
        <f>VLOOKUP(H135,'[1]Base Articles - Fam PIC'!$A:$E,5,0)</f>
        <v>UkadPF001</v>
      </c>
      <c r="AO135" s="28"/>
    </row>
    <row r="136" spans="1:41" ht="15" customHeight="1" x14ac:dyDescent="0.25">
      <c r="A136" s="36" t="str">
        <f t="shared" si="18"/>
        <v>2059725</v>
      </c>
      <c r="B136">
        <v>11002733</v>
      </c>
      <c r="C136" t="s">
        <v>204</v>
      </c>
      <c r="D136" t="s">
        <v>127</v>
      </c>
      <c r="E136">
        <v>20597259</v>
      </c>
      <c r="F136">
        <v>10</v>
      </c>
      <c r="G136">
        <v>1</v>
      </c>
      <c r="H136" t="s">
        <v>134</v>
      </c>
      <c r="I136" t="s">
        <v>568</v>
      </c>
      <c r="J136">
        <v>1400</v>
      </c>
      <c r="K136" t="s">
        <v>209</v>
      </c>
      <c r="L136">
        <v>32</v>
      </c>
      <c r="M136" t="s">
        <v>570</v>
      </c>
      <c r="N136" t="s">
        <v>210</v>
      </c>
      <c r="O136" t="s">
        <v>516</v>
      </c>
      <c r="P136" s="37" t="s">
        <v>516</v>
      </c>
      <c r="Q136"/>
      <c r="R136"/>
      <c r="S136"/>
      <c r="T136" t="s">
        <v>212</v>
      </c>
      <c r="U136" t="s">
        <v>213</v>
      </c>
      <c r="V136" t="s">
        <v>214</v>
      </c>
      <c r="W136">
        <v>10</v>
      </c>
      <c r="X136"/>
      <c r="Y136"/>
      <c r="Z136" t="s">
        <v>556</v>
      </c>
      <c r="AA136" t="s">
        <v>298</v>
      </c>
      <c r="AB136"/>
      <c r="AC136">
        <v>0</v>
      </c>
      <c r="AD136" s="28" t="str">
        <f t="shared" si="19"/>
        <v>PF</v>
      </c>
      <c r="AE136" s="38" t="str">
        <f t="shared" si="20"/>
        <v>09/11/2020</v>
      </c>
      <c r="AF136" s="28" t="str">
        <f t="shared" si="21"/>
        <v>oui</v>
      </c>
      <c r="AG136" s="28" t="str">
        <f t="shared" si="22"/>
        <v>client</v>
      </c>
      <c r="AH136" s="28">
        <f>IF(T136&lt;&gt;"Partiellement livré",J136,IFERROR(VLOOKUP(B136&amp;F136,[2]VL10E!A:I,9,0),J136))</f>
        <v>1400</v>
      </c>
      <c r="AI136" s="28" t="str">
        <f t="shared" ca="1" si="23"/>
        <v>non</v>
      </c>
      <c r="AJ136" s="28" t="str">
        <f t="shared" si="24"/>
        <v>2020-11</v>
      </c>
      <c r="AK136" s="28" t="str">
        <f t="shared" si="25"/>
        <v>2020-46</v>
      </c>
      <c r="AL136" s="28" t="str">
        <f t="shared" ca="1" si="26"/>
        <v>2020-46</v>
      </c>
      <c r="AM136" s="28" t="str">
        <f>IF(LEFT(VLOOKUP(H136,'[1]Base Articles - Fam PIC'!$A:$U,12,FALSE),6)="conbid","Conbid",IF(LEFT(VLOOKUP(H136,'[1]Base Articles - Fam PIC'!$A:$U,12,FALSE),9)="DF Spirit","Airbus Autre","Autre"))</f>
        <v>Conbid</v>
      </c>
      <c r="AN136" s="28" t="str">
        <f>VLOOKUP(H136,'[1]Base Articles - Fam PIC'!$A:$E,5,0)</f>
        <v>UkadPF001</v>
      </c>
      <c r="AO136" s="28"/>
    </row>
    <row r="137" spans="1:41" ht="15" customHeight="1" x14ac:dyDescent="0.25">
      <c r="A137" s="36" t="str">
        <f t="shared" si="18"/>
        <v>2059731</v>
      </c>
      <c r="B137">
        <v>11002735</v>
      </c>
      <c r="C137" t="s">
        <v>204</v>
      </c>
      <c r="D137" t="s">
        <v>127</v>
      </c>
      <c r="E137">
        <v>20597313</v>
      </c>
      <c r="F137">
        <v>10</v>
      </c>
      <c r="G137">
        <v>1</v>
      </c>
      <c r="H137" t="s">
        <v>128</v>
      </c>
      <c r="I137" t="s">
        <v>571</v>
      </c>
      <c r="J137">
        <v>10000</v>
      </c>
      <c r="K137" t="s">
        <v>209</v>
      </c>
      <c r="L137">
        <v>34.6</v>
      </c>
      <c r="M137" t="s">
        <v>572</v>
      </c>
      <c r="N137" t="s">
        <v>210</v>
      </c>
      <c r="O137" t="s">
        <v>565</v>
      </c>
      <c r="P137" s="37" t="s">
        <v>565</v>
      </c>
      <c r="Q137"/>
      <c r="R137"/>
      <c r="S137"/>
      <c r="T137" t="s">
        <v>212</v>
      </c>
      <c r="U137" t="s">
        <v>213</v>
      </c>
      <c r="V137" t="s">
        <v>214</v>
      </c>
      <c r="W137">
        <v>10</v>
      </c>
      <c r="X137"/>
      <c r="Y137"/>
      <c r="Z137" t="s">
        <v>573</v>
      </c>
      <c r="AA137" t="s">
        <v>298</v>
      </c>
      <c r="AB137"/>
      <c r="AC137">
        <v>0</v>
      </c>
      <c r="AD137" s="28" t="str">
        <f t="shared" si="19"/>
        <v>PF</v>
      </c>
      <c r="AE137" s="38" t="str">
        <f t="shared" si="20"/>
        <v>06/11/2020</v>
      </c>
      <c r="AF137" s="28" t="str">
        <f t="shared" si="21"/>
        <v>oui</v>
      </c>
      <c r="AG137" s="28" t="str">
        <f t="shared" si="22"/>
        <v>client</v>
      </c>
      <c r="AH137" s="28">
        <f>IF(T137&lt;&gt;"Partiellement livré",J137,IFERROR(VLOOKUP(B137&amp;F137,[2]VL10E!A:I,9,0),J137))</f>
        <v>10000</v>
      </c>
      <c r="AI137" s="28" t="str">
        <f t="shared" ca="1" si="23"/>
        <v>non</v>
      </c>
      <c r="AJ137" s="28" t="str">
        <f t="shared" si="24"/>
        <v>2020-11</v>
      </c>
      <c r="AK137" s="28" t="str">
        <f t="shared" si="25"/>
        <v>2020-45</v>
      </c>
      <c r="AL137" s="28" t="str">
        <f t="shared" ca="1" si="26"/>
        <v>2020-45</v>
      </c>
      <c r="AM137" s="28" t="str">
        <f>IF(LEFT(VLOOKUP(H137,'[1]Base Articles - Fam PIC'!$A:$U,12,FALSE),6)="conbid","Conbid",IF(LEFT(VLOOKUP(H137,'[1]Base Articles - Fam PIC'!$A:$U,12,FALSE),9)="DF Spirit","Airbus Autre","Autre"))</f>
        <v>Conbid</v>
      </c>
      <c r="AN137" s="28" t="str">
        <f>VLOOKUP(H137,'[1]Base Articles - Fam PIC'!$A:$E,5,0)</f>
        <v>UkadPF001</v>
      </c>
      <c r="AO137" s="28"/>
    </row>
    <row r="138" spans="1:41" ht="15" customHeight="1" x14ac:dyDescent="0.25">
      <c r="A138" s="36" t="str">
        <f t="shared" si="18"/>
        <v>2059731</v>
      </c>
      <c r="B138">
        <v>11002736</v>
      </c>
      <c r="C138" t="s">
        <v>204</v>
      </c>
      <c r="D138" t="s">
        <v>127</v>
      </c>
      <c r="E138">
        <v>20597314</v>
      </c>
      <c r="F138">
        <v>10</v>
      </c>
      <c r="G138">
        <v>1</v>
      </c>
      <c r="H138" t="s">
        <v>130</v>
      </c>
      <c r="I138" t="s">
        <v>329</v>
      </c>
      <c r="J138">
        <v>2300</v>
      </c>
      <c r="K138" t="s">
        <v>209</v>
      </c>
      <c r="L138">
        <v>31</v>
      </c>
      <c r="M138" t="s">
        <v>574</v>
      </c>
      <c r="N138" t="s">
        <v>210</v>
      </c>
      <c r="O138" t="s">
        <v>565</v>
      </c>
      <c r="P138" s="37" t="s">
        <v>565</v>
      </c>
      <c r="Q138"/>
      <c r="R138"/>
      <c r="S138"/>
      <c r="T138" t="s">
        <v>212</v>
      </c>
      <c r="U138" t="s">
        <v>213</v>
      </c>
      <c r="V138" t="s">
        <v>214</v>
      </c>
      <c r="W138">
        <v>10</v>
      </c>
      <c r="X138"/>
      <c r="Y138"/>
      <c r="Z138" t="s">
        <v>573</v>
      </c>
      <c r="AA138" t="s">
        <v>298</v>
      </c>
      <c r="AB138"/>
      <c r="AC138">
        <v>0</v>
      </c>
      <c r="AD138" s="28" t="str">
        <f t="shared" si="19"/>
        <v>PF</v>
      </c>
      <c r="AE138" s="38" t="str">
        <f t="shared" si="20"/>
        <v>06/11/2020</v>
      </c>
      <c r="AF138" s="28" t="str">
        <f t="shared" si="21"/>
        <v>oui</v>
      </c>
      <c r="AG138" s="28" t="str">
        <f t="shared" si="22"/>
        <v>client</v>
      </c>
      <c r="AH138" s="28">
        <f>IF(T138&lt;&gt;"Partiellement livré",J138,IFERROR(VLOOKUP(B138&amp;F138,[2]VL10E!A:I,9,0),J138))</f>
        <v>2300</v>
      </c>
      <c r="AI138" s="28" t="str">
        <f t="shared" ca="1" si="23"/>
        <v>non</v>
      </c>
      <c r="AJ138" s="28" t="str">
        <f t="shared" si="24"/>
        <v>2020-11</v>
      </c>
      <c r="AK138" s="28" t="str">
        <f t="shared" si="25"/>
        <v>2020-45</v>
      </c>
      <c r="AL138" s="28" t="str">
        <f t="shared" ca="1" si="26"/>
        <v>2020-45</v>
      </c>
      <c r="AM138" s="28" t="str">
        <f>IF(LEFT(VLOOKUP(H138,'[1]Base Articles - Fam PIC'!$A:$U,12,FALSE),6)="conbid","Conbid",IF(LEFT(VLOOKUP(H138,'[1]Base Articles - Fam PIC'!$A:$U,12,FALSE),9)="DF Spirit","Airbus Autre","Autre"))</f>
        <v>Conbid</v>
      </c>
      <c r="AN138" s="28" t="str">
        <f>VLOOKUP(H138,'[1]Base Articles - Fam PIC'!$A:$E,5,0)</f>
        <v>UkadPF004</v>
      </c>
      <c r="AO138" s="28"/>
    </row>
    <row r="139" spans="1:41" ht="15" customHeight="1" x14ac:dyDescent="0.25">
      <c r="A139" s="36" t="str">
        <f t="shared" si="18"/>
        <v>2059745</v>
      </c>
      <c r="B139">
        <v>11002737</v>
      </c>
      <c r="C139" t="s">
        <v>204</v>
      </c>
      <c r="D139" t="s">
        <v>127</v>
      </c>
      <c r="E139">
        <v>20597458</v>
      </c>
      <c r="F139">
        <v>10</v>
      </c>
      <c r="G139">
        <v>1</v>
      </c>
      <c r="H139" t="s">
        <v>128</v>
      </c>
      <c r="I139" t="s">
        <v>571</v>
      </c>
      <c r="J139">
        <v>4536</v>
      </c>
      <c r="K139" t="s">
        <v>209</v>
      </c>
      <c r="L139">
        <v>34.6</v>
      </c>
      <c r="M139" t="s">
        <v>575</v>
      </c>
      <c r="N139" t="s">
        <v>210</v>
      </c>
      <c r="O139" t="s">
        <v>576</v>
      </c>
      <c r="P139" s="37" t="s">
        <v>576</v>
      </c>
      <c r="Q139"/>
      <c r="R139"/>
      <c r="S139"/>
      <c r="T139" t="s">
        <v>212</v>
      </c>
      <c r="U139" t="s">
        <v>213</v>
      </c>
      <c r="V139" t="s">
        <v>214</v>
      </c>
      <c r="W139">
        <v>10</v>
      </c>
      <c r="X139"/>
      <c r="Y139"/>
      <c r="Z139" t="s">
        <v>577</v>
      </c>
      <c r="AA139" t="s">
        <v>298</v>
      </c>
      <c r="AB139"/>
      <c r="AC139">
        <v>0</v>
      </c>
      <c r="AD139" s="28" t="str">
        <f t="shared" si="19"/>
        <v>PF</v>
      </c>
      <c r="AE139" s="38" t="str">
        <f t="shared" si="20"/>
        <v>27/11/2020</v>
      </c>
      <c r="AF139" s="28" t="str">
        <f t="shared" si="21"/>
        <v>oui</v>
      </c>
      <c r="AG139" s="28" t="str">
        <f t="shared" si="22"/>
        <v>client</v>
      </c>
      <c r="AH139" s="28">
        <f>IF(T139&lt;&gt;"Partiellement livré",J139,IFERROR(VLOOKUP(B139&amp;F139,[2]VL10E!A:I,9,0),J139))</f>
        <v>4536</v>
      </c>
      <c r="AI139" s="28" t="str">
        <f t="shared" ca="1" si="23"/>
        <v>non</v>
      </c>
      <c r="AJ139" s="28" t="str">
        <f t="shared" si="24"/>
        <v>2020-11</v>
      </c>
      <c r="AK139" s="28" t="str">
        <f t="shared" si="25"/>
        <v>2020-48</v>
      </c>
      <c r="AL139" s="28" t="str">
        <f t="shared" ca="1" si="26"/>
        <v>2020-48</v>
      </c>
      <c r="AM139" s="28" t="str">
        <f>IF(LEFT(VLOOKUP(H139,'[1]Base Articles - Fam PIC'!$A:$U,12,FALSE),6)="conbid","Conbid",IF(LEFT(VLOOKUP(H139,'[1]Base Articles - Fam PIC'!$A:$U,12,FALSE),9)="DF Spirit","Airbus Autre","Autre"))</f>
        <v>Conbid</v>
      </c>
      <c r="AN139" s="28" t="str">
        <f>VLOOKUP(H139,'[1]Base Articles - Fam PIC'!$A:$E,5,0)</f>
        <v>UkadPF001</v>
      </c>
      <c r="AO139" s="28"/>
    </row>
    <row r="140" spans="1:41" ht="15" customHeight="1" x14ac:dyDescent="0.25">
      <c r="A140" s="36" t="str">
        <f t="shared" si="18"/>
        <v>8669_Co</v>
      </c>
      <c r="B140">
        <v>11002744</v>
      </c>
      <c r="C140" t="s">
        <v>204</v>
      </c>
      <c r="D140" t="s">
        <v>33</v>
      </c>
      <c r="E140" t="s">
        <v>578</v>
      </c>
      <c r="F140">
        <v>10</v>
      </c>
      <c r="G140">
        <v>1</v>
      </c>
      <c r="H140" t="s">
        <v>37</v>
      </c>
      <c r="I140" t="s">
        <v>38</v>
      </c>
      <c r="J140">
        <v>9980</v>
      </c>
      <c r="K140" t="s">
        <v>209</v>
      </c>
      <c r="L140">
        <v>31</v>
      </c>
      <c r="M140" t="s">
        <v>579</v>
      </c>
      <c r="N140" t="s">
        <v>210</v>
      </c>
      <c r="O140" t="s">
        <v>295</v>
      </c>
      <c r="P140" s="37" t="s">
        <v>580</v>
      </c>
      <c r="Q140"/>
      <c r="R140"/>
      <c r="S140"/>
      <c r="T140" t="s">
        <v>212</v>
      </c>
      <c r="U140" t="s">
        <v>213</v>
      </c>
      <c r="V140" t="s">
        <v>214</v>
      </c>
      <c r="W140">
        <v>10</v>
      </c>
      <c r="X140"/>
      <c r="Y140"/>
      <c r="Z140" t="s">
        <v>581</v>
      </c>
      <c r="AA140" t="s">
        <v>298</v>
      </c>
      <c r="AB140"/>
      <c r="AC140">
        <v>0</v>
      </c>
      <c r="AD140" s="28" t="str">
        <f t="shared" si="19"/>
        <v>PF</v>
      </c>
      <c r="AE140" s="38" t="str">
        <f t="shared" si="20"/>
        <v>30/04/2020</v>
      </c>
      <c r="AF140" s="28" t="str">
        <f t="shared" si="21"/>
        <v>oui</v>
      </c>
      <c r="AG140" s="28" t="str">
        <f t="shared" si="22"/>
        <v>client</v>
      </c>
      <c r="AH140" s="28">
        <f>IF(T140&lt;&gt;"Partiellement livré",J140,IFERROR(VLOOKUP(B140&amp;F140,[2]VL10E!A:I,9,0),J140))</f>
        <v>9980</v>
      </c>
      <c r="AI140" s="28" t="str">
        <f t="shared" ca="1" si="23"/>
        <v>oui</v>
      </c>
      <c r="AJ140" s="28" t="str">
        <f t="shared" si="24"/>
        <v>2020-04</v>
      </c>
      <c r="AK140" s="28" t="str">
        <f t="shared" si="25"/>
        <v>2020-18</v>
      </c>
      <c r="AL140" s="28" t="str">
        <f t="shared" ca="1" si="26"/>
        <v>retard</v>
      </c>
      <c r="AM140" s="28" t="str">
        <f>IF(LEFT(VLOOKUP(H140,'[1]Base Articles - Fam PIC'!$A:$U,12,FALSE),6)="conbid","Conbid",IF(LEFT(VLOOKUP(H140,'[1]Base Articles - Fam PIC'!$A:$U,12,FALSE),9)="DF Spirit","Airbus Autre","Autre"))</f>
        <v>Conbid</v>
      </c>
      <c r="AN140" s="28" t="str">
        <f>VLOOKUP(H140,'[1]Base Articles - Fam PIC'!$A:$E,5,0)</f>
        <v>UkadPF001</v>
      </c>
      <c r="AO140" s="28"/>
    </row>
    <row r="141" spans="1:41" ht="15" customHeight="1" x14ac:dyDescent="0.25">
      <c r="A141" s="36" t="str">
        <f t="shared" si="18"/>
        <v>8755_Co</v>
      </c>
      <c r="B141">
        <v>11002748</v>
      </c>
      <c r="C141" t="s">
        <v>204</v>
      </c>
      <c r="D141" t="s">
        <v>33</v>
      </c>
      <c r="E141" t="s">
        <v>582</v>
      </c>
      <c r="F141">
        <v>10</v>
      </c>
      <c r="G141">
        <v>1</v>
      </c>
      <c r="H141" t="s">
        <v>34</v>
      </c>
      <c r="I141" t="s">
        <v>35</v>
      </c>
      <c r="J141">
        <v>4536</v>
      </c>
      <c r="K141" t="s">
        <v>209</v>
      </c>
      <c r="L141">
        <v>31</v>
      </c>
      <c r="M141" t="s">
        <v>583</v>
      </c>
      <c r="N141" t="s">
        <v>210</v>
      </c>
      <c r="O141" t="s">
        <v>584</v>
      </c>
      <c r="P141" s="37" t="s">
        <v>585</v>
      </c>
      <c r="Q141"/>
      <c r="R141"/>
      <c r="S141"/>
      <c r="T141" t="s">
        <v>212</v>
      </c>
      <c r="U141" t="s">
        <v>213</v>
      </c>
      <c r="V141" t="s">
        <v>214</v>
      </c>
      <c r="W141">
        <v>10</v>
      </c>
      <c r="X141"/>
      <c r="Y141"/>
      <c r="Z141" t="s">
        <v>586</v>
      </c>
      <c r="AA141" t="s">
        <v>298</v>
      </c>
      <c r="AB141"/>
      <c r="AC141">
        <v>0</v>
      </c>
      <c r="AD141" s="28" t="str">
        <f t="shared" si="19"/>
        <v>PF</v>
      </c>
      <c r="AE141" s="38" t="str">
        <f t="shared" si="20"/>
        <v>12/06/2020</v>
      </c>
      <c r="AF141" s="28" t="str">
        <f t="shared" si="21"/>
        <v>oui</v>
      </c>
      <c r="AG141" s="28" t="str">
        <f t="shared" si="22"/>
        <v>client</v>
      </c>
      <c r="AH141" s="28">
        <f>IF(T141&lt;&gt;"Partiellement livré",J141,IFERROR(VLOOKUP(B141&amp;F141,[2]VL10E!A:I,9,0),J141))</f>
        <v>4536</v>
      </c>
      <c r="AI141" s="28" t="str">
        <f t="shared" ca="1" si="23"/>
        <v>oui</v>
      </c>
      <c r="AJ141" s="28" t="str">
        <f t="shared" si="24"/>
        <v>2020-06</v>
      </c>
      <c r="AK141" s="28" t="str">
        <f t="shared" si="25"/>
        <v>2020-24</v>
      </c>
      <c r="AL141" s="28" t="str">
        <f t="shared" ca="1" si="26"/>
        <v>2020-24</v>
      </c>
      <c r="AM141" s="28" t="str">
        <f>IF(LEFT(VLOOKUP(H141,'[1]Base Articles - Fam PIC'!$A:$U,12,FALSE),6)="conbid","Conbid",IF(LEFT(VLOOKUP(H141,'[1]Base Articles - Fam PIC'!$A:$U,12,FALSE),9)="DF Spirit","Airbus Autre","Autre"))</f>
        <v>Conbid</v>
      </c>
      <c r="AN141" s="28" t="str">
        <f>VLOOKUP(H141,'[1]Base Articles - Fam PIC'!$A:$E,5,0)</f>
        <v>UkadPF001</v>
      </c>
      <c r="AO141" s="28"/>
    </row>
    <row r="142" spans="1:41" ht="15" customHeight="1" x14ac:dyDescent="0.25">
      <c r="A142" s="36" t="str">
        <f t="shared" si="18"/>
        <v>4500490</v>
      </c>
      <c r="B142">
        <v>11002750</v>
      </c>
      <c r="C142" t="s">
        <v>204</v>
      </c>
      <c r="D142" t="s">
        <v>18</v>
      </c>
      <c r="E142">
        <v>4500490890</v>
      </c>
      <c r="F142">
        <v>10</v>
      </c>
      <c r="G142">
        <v>1</v>
      </c>
      <c r="H142" t="s">
        <v>587</v>
      </c>
      <c r="I142" t="s">
        <v>588</v>
      </c>
      <c r="J142">
        <v>468</v>
      </c>
      <c r="K142" t="s">
        <v>209</v>
      </c>
      <c r="L142">
        <v>38.5</v>
      </c>
      <c r="M142" t="s">
        <v>589</v>
      </c>
      <c r="N142" t="s">
        <v>243</v>
      </c>
      <c r="O142" t="s">
        <v>590</v>
      </c>
      <c r="P142" s="37" t="s">
        <v>590</v>
      </c>
      <c r="Q142"/>
      <c r="R142"/>
      <c r="S142"/>
      <c r="T142" t="s">
        <v>212</v>
      </c>
      <c r="U142" t="s">
        <v>213</v>
      </c>
      <c r="V142" t="s">
        <v>214</v>
      </c>
      <c r="W142">
        <v>10</v>
      </c>
      <c r="X142"/>
      <c r="Y142"/>
      <c r="Z142" t="s">
        <v>591</v>
      </c>
      <c r="AA142" t="s">
        <v>298</v>
      </c>
      <c r="AB142"/>
      <c r="AC142">
        <v>0</v>
      </c>
      <c r="AD142" s="28" t="str">
        <f t="shared" si="19"/>
        <v>PF</v>
      </c>
      <c r="AE142" s="38" t="str">
        <f t="shared" si="20"/>
        <v>27/11/2019</v>
      </c>
      <c r="AF142" s="28" t="str">
        <f t="shared" si="21"/>
        <v>oui</v>
      </c>
      <c r="AG142" s="28" t="str">
        <f t="shared" si="22"/>
        <v>client</v>
      </c>
      <c r="AH142" s="28">
        <f>IF(T142&lt;&gt;"Partiellement livré",J142,IFERROR(VLOOKUP(B142&amp;F142,[2]VL10E!A:I,9,0),J142))</f>
        <v>468</v>
      </c>
      <c r="AI142" s="28" t="str">
        <f t="shared" ca="1" si="23"/>
        <v>oui</v>
      </c>
      <c r="AJ142" s="28" t="str">
        <f t="shared" si="24"/>
        <v>2019-11</v>
      </c>
      <c r="AK142" s="28" t="str">
        <f t="shared" si="25"/>
        <v>2019-48</v>
      </c>
      <c r="AL142" s="28" t="str">
        <f t="shared" ca="1" si="26"/>
        <v>retard</v>
      </c>
      <c r="AM142" s="28" t="str">
        <f>IF(LEFT(VLOOKUP(H142,'[1]Base Articles - Fam PIC'!$A:$U,12,FALSE),6)="conbid","Conbid",IF(LEFT(VLOOKUP(H142,'[1]Base Articles - Fam PIC'!$A:$U,12,FALSE),9)="DF Spirit","Airbus Autre","Autre"))</f>
        <v>Autre</v>
      </c>
      <c r="AN142" s="28">
        <f>VLOOKUP(H142,'[1]Base Articles - Fam PIC'!$A:$E,5,0)</f>
        <v>0</v>
      </c>
      <c r="AO142" s="28"/>
    </row>
    <row r="143" spans="1:41" ht="15" customHeight="1" x14ac:dyDescent="0.25">
      <c r="A143" s="36" t="str">
        <f t="shared" si="18"/>
        <v>4500490</v>
      </c>
      <c r="B143">
        <v>11002750</v>
      </c>
      <c r="C143" t="s">
        <v>204</v>
      </c>
      <c r="D143" t="s">
        <v>18</v>
      </c>
      <c r="E143">
        <v>4500490890</v>
      </c>
      <c r="F143">
        <v>20</v>
      </c>
      <c r="G143">
        <v>1</v>
      </c>
      <c r="H143" t="s">
        <v>587</v>
      </c>
      <c r="I143" t="s">
        <v>588</v>
      </c>
      <c r="J143">
        <v>278</v>
      </c>
      <c r="K143" t="s">
        <v>209</v>
      </c>
      <c r="L143">
        <v>38.5</v>
      </c>
      <c r="M143" t="s">
        <v>592</v>
      </c>
      <c r="N143" t="s">
        <v>243</v>
      </c>
      <c r="O143" t="s">
        <v>590</v>
      </c>
      <c r="P143" s="37" t="s">
        <v>590</v>
      </c>
      <c r="Q143"/>
      <c r="R143"/>
      <c r="S143"/>
      <c r="T143" t="s">
        <v>212</v>
      </c>
      <c r="U143" t="s">
        <v>213</v>
      </c>
      <c r="V143" t="s">
        <v>214</v>
      </c>
      <c r="W143">
        <v>10</v>
      </c>
      <c r="X143"/>
      <c r="Y143"/>
      <c r="Z143" t="s">
        <v>591</v>
      </c>
      <c r="AA143" t="s">
        <v>298</v>
      </c>
      <c r="AB143"/>
      <c r="AC143">
        <v>0</v>
      </c>
      <c r="AD143" s="28" t="str">
        <f t="shared" si="19"/>
        <v>PF</v>
      </c>
      <c r="AE143" s="38" t="str">
        <f t="shared" si="20"/>
        <v>27/11/2019</v>
      </c>
      <c r="AF143" s="28" t="str">
        <f t="shared" si="21"/>
        <v>oui</v>
      </c>
      <c r="AG143" s="28" t="str">
        <f t="shared" si="22"/>
        <v>client</v>
      </c>
      <c r="AH143" s="28">
        <f>IF(T143&lt;&gt;"Partiellement livré",J143,IFERROR(VLOOKUP(B143&amp;F143,[2]VL10E!A:I,9,0),J143))</f>
        <v>278</v>
      </c>
      <c r="AI143" s="28" t="str">
        <f t="shared" ca="1" si="23"/>
        <v>oui</v>
      </c>
      <c r="AJ143" s="28" t="str">
        <f t="shared" si="24"/>
        <v>2019-11</v>
      </c>
      <c r="AK143" s="28" t="str">
        <f t="shared" si="25"/>
        <v>2019-48</v>
      </c>
      <c r="AL143" s="28" t="str">
        <f t="shared" ca="1" si="26"/>
        <v>retard</v>
      </c>
      <c r="AM143" s="28" t="str">
        <f>IF(LEFT(VLOOKUP(H143,'[1]Base Articles - Fam PIC'!$A:$U,12,FALSE),6)="conbid","Conbid",IF(LEFT(VLOOKUP(H143,'[1]Base Articles - Fam PIC'!$A:$U,12,FALSE),9)="DF Spirit","Airbus Autre","Autre"))</f>
        <v>Autre</v>
      </c>
      <c r="AN143" s="28">
        <f>VLOOKUP(H143,'[1]Base Articles - Fam PIC'!$A:$E,5,0)</f>
        <v>0</v>
      </c>
      <c r="AO143" s="28"/>
    </row>
    <row r="144" spans="1:41" ht="15" customHeight="1" x14ac:dyDescent="0.25">
      <c r="A144" s="36" t="str">
        <f t="shared" si="18"/>
        <v>4500490</v>
      </c>
      <c r="B144">
        <v>11002750</v>
      </c>
      <c r="C144" t="s">
        <v>204</v>
      </c>
      <c r="D144" t="s">
        <v>18</v>
      </c>
      <c r="E144">
        <v>4500490890</v>
      </c>
      <c r="F144">
        <v>30</v>
      </c>
      <c r="G144">
        <v>1</v>
      </c>
      <c r="H144" t="s">
        <v>587</v>
      </c>
      <c r="I144" t="s">
        <v>588</v>
      </c>
      <c r="J144">
        <v>278</v>
      </c>
      <c r="K144" t="s">
        <v>209</v>
      </c>
      <c r="L144">
        <v>38.5</v>
      </c>
      <c r="M144" t="s">
        <v>592</v>
      </c>
      <c r="N144" t="s">
        <v>243</v>
      </c>
      <c r="O144" t="s">
        <v>593</v>
      </c>
      <c r="P144" s="37" t="s">
        <v>593</v>
      </c>
      <c r="Q144"/>
      <c r="R144"/>
      <c r="S144"/>
      <c r="T144" t="s">
        <v>212</v>
      </c>
      <c r="U144" t="s">
        <v>213</v>
      </c>
      <c r="V144" t="s">
        <v>214</v>
      </c>
      <c r="W144">
        <v>10</v>
      </c>
      <c r="X144"/>
      <c r="Y144"/>
      <c r="Z144" t="s">
        <v>591</v>
      </c>
      <c r="AA144" t="s">
        <v>298</v>
      </c>
      <c r="AB144"/>
      <c r="AC144">
        <v>0</v>
      </c>
      <c r="AD144" s="28" t="str">
        <f t="shared" si="19"/>
        <v>PF</v>
      </c>
      <c r="AE144" s="38" t="str">
        <f t="shared" si="20"/>
        <v>28/04/2020</v>
      </c>
      <c r="AF144" s="28" t="str">
        <f t="shared" si="21"/>
        <v>oui</v>
      </c>
      <c r="AG144" s="28" t="str">
        <f t="shared" si="22"/>
        <v>client</v>
      </c>
      <c r="AH144" s="28">
        <f>IF(T144&lt;&gt;"Partiellement livré",J144,IFERROR(VLOOKUP(B144&amp;F144,[2]VL10E!A:I,9,0),J144))</f>
        <v>278</v>
      </c>
      <c r="AI144" s="28" t="str">
        <f t="shared" ca="1" si="23"/>
        <v>oui</v>
      </c>
      <c r="AJ144" s="28" t="str">
        <f t="shared" si="24"/>
        <v>2020-04</v>
      </c>
      <c r="AK144" s="28" t="str">
        <f t="shared" si="25"/>
        <v>2020-18</v>
      </c>
      <c r="AL144" s="28" t="str">
        <f t="shared" ca="1" si="26"/>
        <v>retard</v>
      </c>
      <c r="AM144" s="28" t="str">
        <f>IF(LEFT(VLOOKUP(H144,'[1]Base Articles - Fam PIC'!$A:$U,12,FALSE),6)="conbid","Conbid",IF(LEFT(VLOOKUP(H144,'[1]Base Articles - Fam PIC'!$A:$U,12,FALSE),9)="DF Spirit","Airbus Autre","Autre"))</f>
        <v>Autre</v>
      </c>
      <c r="AN144" s="28">
        <f>VLOOKUP(H144,'[1]Base Articles - Fam PIC'!$A:$E,5,0)</f>
        <v>0</v>
      </c>
      <c r="AO144" s="28"/>
    </row>
    <row r="145" spans="1:41" ht="15" customHeight="1" x14ac:dyDescent="0.25">
      <c r="A145" s="36" t="str">
        <f t="shared" si="18"/>
        <v>4500490</v>
      </c>
      <c r="B145">
        <v>11002750</v>
      </c>
      <c r="C145" t="s">
        <v>204</v>
      </c>
      <c r="D145" t="s">
        <v>18</v>
      </c>
      <c r="E145">
        <v>4500490890</v>
      </c>
      <c r="F145">
        <v>40</v>
      </c>
      <c r="G145">
        <v>1</v>
      </c>
      <c r="H145" t="s">
        <v>587</v>
      </c>
      <c r="I145" t="s">
        <v>588</v>
      </c>
      <c r="J145">
        <v>1350</v>
      </c>
      <c r="K145" t="s">
        <v>209</v>
      </c>
      <c r="L145">
        <v>38.5</v>
      </c>
      <c r="M145" t="s">
        <v>594</v>
      </c>
      <c r="N145" t="s">
        <v>243</v>
      </c>
      <c r="O145" t="s">
        <v>565</v>
      </c>
      <c r="P145" s="37" t="s">
        <v>565</v>
      </c>
      <c r="Q145"/>
      <c r="R145"/>
      <c r="S145"/>
      <c r="T145" t="s">
        <v>212</v>
      </c>
      <c r="U145" t="s">
        <v>213</v>
      </c>
      <c r="V145" t="s">
        <v>214</v>
      </c>
      <c r="W145">
        <v>10</v>
      </c>
      <c r="X145"/>
      <c r="Y145"/>
      <c r="Z145" t="s">
        <v>591</v>
      </c>
      <c r="AA145" t="s">
        <v>595</v>
      </c>
      <c r="AB145"/>
      <c r="AC145">
        <v>0</v>
      </c>
      <c r="AD145" s="28" t="str">
        <f t="shared" si="19"/>
        <v>PF</v>
      </c>
      <c r="AE145" s="38" t="str">
        <f t="shared" si="20"/>
        <v>06/11/2020</v>
      </c>
      <c r="AF145" s="28" t="str">
        <f t="shared" si="21"/>
        <v>oui</v>
      </c>
      <c r="AG145" s="28" t="str">
        <f t="shared" si="22"/>
        <v>client</v>
      </c>
      <c r="AH145" s="28">
        <f>IF(T145&lt;&gt;"Partiellement livré",J145,IFERROR(VLOOKUP(B145&amp;F145,[2]VL10E!A:I,9,0),J145))</f>
        <v>1350</v>
      </c>
      <c r="AI145" s="28" t="str">
        <f t="shared" ca="1" si="23"/>
        <v>non</v>
      </c>
      <c r="AJ145" s="28" t="str">
        <f t="shared" si="24"/>
        <v>2020-11</v>
      </c>
      <c r="AK145" s="28" t="str">
        <f t="shared" si="25"/>
        <v>2020-45</v>
      </c>
      <c r="AL145" s="28" t="str">
        <f t="shared" ca="1" si="26"/>
        <v>2020-45</v>
      </c>
      <c r="AM145" s="28" t="str">
        <f>IF(LEFT(VLOOKUP(H145,'[1]Base Articles - Fam PIC'!$A:$U,12,FALSE),6)="conbid","Conbid",IF(LEFT(VLOOKUP(H145,'[1]Base Articles - Fam PIC'!$A:$U,12,FALSE),9)="DF Spirit","Airbus Autre","Autre"))</f>
        <v>Autre</v>
      </c>
      <c r="AN145" s="28">
        <f>VLOOKUP(H145,'[1]Base Articles - Fam PIC'!$A:$E,5,0)</f>
        <v>0</v>
      </c>
      <c r="AO145" s="28"/>
    </row>
    <row r="146" spans="1:41" ht="15" customHeight="1" x14ac:dyDescent="0.25">
      <c r="A146" s="36" t="str">
        <f t="shared" si="18"/>
        <v>2325358</v>
      </c>
      <c r="B146">
        <v>11002759</v>
      </c>
      <c r="C146" t="s">
        <v>204</v>
      </c>
      <c r="D146" t="s">
        <v>596</v>
      </c>
      <c r="E146">
        <v>2325358</v>
      </c>
      <c r="F146">
        <v>20</v>
      </c>
      <c r="G146">
        <v>1</v>
      </c>
      <c r="H146" t="s">
        <v>597</v>
      </c>
      <c r="I146" t="s">
        <v>598</v>
      </c>
      <c r="J146">
        <v>7896</v>
      </c>
      <c r="K146" t="s">
        <v>209</v>
      </c>
      <c r="L146">
        <v>32.33</v>
      </c>
      <c r="M146" t="s">
        <v>599</v>
      </c>
      <c r="N146" t="s">
        <v>210</v>
      </c>
      <c r="O146" t="s">
        <v>160</v>
      </c>
      <c r="P146" s="37" t="s">
        <v>600</v>
      </c>
      <c r="Q146"/>
      <c r="R146"/>
      <c r="S146"/>
      <c r="T146" t="s">
        <v>321</v>
      </c>
      <c r="U146" t="s">
        <v>213</v>
      </c>
      <c r="V146" t="s">
        <v>214</v>
      </c>
      <c r="W146">
        <v>10</v>
      </c>
      <c r="X146"/>
      <c r="Y146"/>
      <c r="Z146" t="s">
        <v>601</v>
      </c>
      <c r="AA146" t="s">
        <v>298</v>
      </c>
      <c r="AB146" t="s">
        <v>602</v>
      </c>
      <c r="AC146" t="s">
        <v>603</v>
      </c>
      <c r="AD146" s="28" t="str">
        <f t="shared" si="19"/>
        <v>PF</v>
      </c>
      <c r="AE146" s="38" t="str">
        <f t="shared" si="20"/>
        <v>13/03/2020</v>
      </c>
      <c r="AF146" s="28" t="str">
        <f t="shared" si="21"/>
        <v>oui</v>
      </c>
      <c r="AG146" s="28" t="str">
        <f t="shared" si="22"/>
        <v>client</v>
      </c>
      <c r="AH146" s="28">
        <f>IF(T146&lt;&gt;"Partiellement livré",J146,IFERROR(VLOOKUP(B146&amp;F146,[2]VL10E!A:I,9,0),J146))</f>
        <v>7896</v>
      </c>
      <c r="AI146" s="28" t="str">
        <f t="shared" ca="1" si="23"/>
        <v>oui</v>
      </c>
      <c r="AJ146" s="28" t="str">
        <f t="shared" si="24"/>
        <v>2020-03</v>
      </c>
      <c r="AK146" s="28" t="str">
        <f t="shared" si="25"/>
        <v>2020-11</v>
      </c>
      <c r="AL146" s="28" t="str">
        <f t="shared" ca="1" si="26"/>
        <v>retard</v>
      </c>
      <c r="AM146" s="28" t="str">
        <f>IF(LEFT(VLOOKUP(H146,'[1]Base Articles - Fam PIC'!$A:$U,12,FALSE),6)="conbid","Conbid",IF(LEFT(VLOOKUP(H146,'[1]Base Articles - Fam PIC'!$A:$U,12,FALSE),9)="DF Spirit","Airbus Autre","Autre"))</f>
        <v>Conbid</v>
      </c>
      <c r="AN146" s="28" t="str">
        <f>VLOOKUP(H146,'[1]Base Articles - Fam PIC'!$A:$E,5,0)</f>
        <v>UkadPF004</v>
      </c>
      <c r="AO146" s="28"/>
    </row>
    <row r="147" spans="1:41" ht="15" customHeight="1" x14ac:dyDescent="0.25">
      <c r="A147" s="36" t="str">
        <f t="shared" si="18"/>
        <v>2224225</v>
      </c>
      <c r="B147">
        <v>11002760</v>
      </c>
      <c r="C147" t="s">
        <v>204</v>
      </c>
      <c r="D147" t="s">
        <v>596</v>
      </c>
      <c r="E147" t="s">
        <v>604</v>
      </c>
      <c r="F147">
        <v>10</v>
      </c>
      <c r="G147">
        <v>1</v>
      </c>
      <c r="H147" t="s">
        <v>597</v>
      </c>
      <c r="I147" t="s">
        <v>598</v>
      </c>
      <c r="J147">
        <v>7773</v>
      </c>
      <c r="K147" t="s">
        <v>209</v>
      </c>
      <c r="L147">
        <v>32.33</v>
      </c>
      <c r="M147" t="s">
        <v>605</v>
      </c>
      <c r="N147" t="s">
        <v>210</v>
      </c>
      <c r="O147" t="s">
        <v>462</v>
      </c>
      <c r="P147" s="37" t="s">
        <v>397</v>
      </c>
      <c r="Q147"/>
      <c r="R147"/>
      <c r="S147"/>
      <c r="T147" t="s">
        <v>212</v>
      </c>
      <c r="U147" t="s">
        <v>213</v>
      </c>
      <c r="V147" t="s">
        <v>214</v>
      </c>
      <c r="W147">
        <v>10</v>
      </c>
      <c r="X147"/>
      <c r="Y147"/>
      <c r="Z147" t="s">
        <v>601</v>
      </c>
      <c r="AA147" t="s">
        <v>298</v>
      </c>
      <c r="AB147"/>
      <c r="AC147">
        <v>0</v>
      </c>
      <c r="AD147" s="28" t="str">
        <f t="shared" si="19"/>
        <v>PF</v>
      </c>
      <c r="AE147" s="38" t="str">
        <f t="shared" si="20"/>
        <v>10/04/2020</v>
      </c>
      <c r="AF147" s="28" t="str">
        <f t="shared" si="21"/>
        <v>oui</v>
      </c>
      <c r="AG147" s="28" t="str">
        <f t="shared" si="22"/>
        <v>client</v>
      </c>
      <c r="AH147" s="28">
        <f>IF(T147&lt;&gt;"Partiellement livré",J147,IFERROR(VLOOKUP(B147&amp;F147,[2]VL10E!A:I,9,0),J147))</f>
        <v>7773</v>
      </c>
      <c r="AI147" s="28" t="str">
        <f t="shared" ca="1" si="23"/>
        <v>oui</v>
      </c>
      <c r="AJ147" s="28" t="str">
        <f t="shared" si="24"/>
        <v>2020-04</v>
      </c>
      <c r="AK147" s="28" t="str">
        <f t="shared" si="25"/>
        <v>2020-15</v>
      </c>
      <c r="AL147" s="28" t="str">
        <f t="shared" ca="1" si="26"/>
        <v>retard</v>
      </c>
      <c r="AM147" s="28" t="str">
        <f>IF(LEFT(VLOOKUP(H147,'[1]Base Articles - Fam PIC'!$A:$U,12,FALSE),6)="conbid","Conbid",IF(LEFT(VLOOKUP(H147,'[1]Base Articles - Fam PIC'!$A:$U,12,FALSE),9)="DF Spirit","Airbus Autre","Autre"))</f>
        <v>Conbid</v>
      </c>
      <c r="AN147" s="28" t="str">
        <f>VLOOKUP(H147,'[1]Base Articles - Fam PIC'!$A:$E,5,0)</f>
        <v>UkadPF004</v>
      </c>
      <c r="AO147" s="28"/>
    </row>
    <row r="148" spans="1:41" ht="15" customHeight="1" x14ac:dyDescent="0.25">
      <c r="A148" s="36" t="str">
        <f t="shared" si="18"/>
        <v>2224225</v>
      </c>
      <c r="B148">
        <v>11002760</v>
      </c>
      <c r="C148" t="s">
        <v>204</v>
      </c>
      <c r="D148" t="s">
        <v>596</v>
      </c>
      <c r="E148" t="s">
        <v>604</v>
      </c>
      <c r="F148">
        <v>20</v>
      </c>
      <c r="G148">
        <v>1</v>
      </c>
      <c r="H148" t="s">
        <v>597</v>
      </c>
      <c r="I148" t="s">
        <v>598</v>
      </c>
      <c r="J148">
        <v>7773</v>
      </c>
      <c r="K148" t="s">
        <v>209</v>
      </c>
      <c r="L148">
        <v>32.33</v>
      </c>
      <c r="M148" t="s">
        <v>605</v>
      </c>
      <c r="N148" t="s">
        <v>210</v>
      </c>
      <c r="O148" t="s">
        <v>606</v>
      </c>
      <c r="P148" s="37" t="s">
        <v>149</v>
      </c>
      <c r="Q148"/>
      <c r="R148"/>
      <c r="S148"/>
      <c r="T148" t="s">
        <v>212</v>
      </c>
      <c r="U148" t="s">
        <v>213</v>
      </c>
      <c r="V148" t="s">
        <v>214</v>
      </c>
      <c r="W148">
        <v>10</v>
      </c>
      <c r="X148"/>
      <c r="Y148"/>
      <c r="Z148" t="s">
        <v>601</v>
      </c>
      <c r="AA148" t="s">
        <v>298</v>
      </c>
      <c r="AB148"/>
      <c r="AC148">
        <v>0</v>
      </c>
      <c r="AD148" s="28" t="str">
        <f t="shared" si="19"/>
        <v>PF</v>
      </c>
      <c r="AE148" s="38" t="str">
        <f t="shared" si="20"/>
        <v>07/05/2020</v>
      </c>
      <c r="AF148" s="28" t="str">
        <f t="shared" si="21"/>
        <v>oui</v>
      </c>
      <c r="AG148" s="28" t="str">
        <f t="shared" si="22"/>
        <v>client</v>
      </c>
      <c r="AH148" s="28">
        <f>IF(T148&lt;&gt;"Partiellement livré",J148,IFERROR(VLOOKUP(B148&amp;F148,[2]VL10E!A:I,9,0),J148))</f>
        <v>7773</v>
      </c>
      <c r="AI148" s="28" t="str">
        <f t="shared" ca="1" si="23"/>
        <v>oui</v>
      </c>
      <c r="AJ148" s="28" t="str">
        <f t="shared" si="24"/>
        <v>2020-05</v>
      </c>
      <c r="AK148" s="28" t="str">
        <f t="shared" si="25"/>
        <v>2020-19</v>
      </c>
      <c r="AL148" s="28" t="str">
        <f t="shared" ca="1" si="26"/>
        <v>2020-19</v>
      </c>
      <c r="AM148" s="28" t="str">
        <f>IF(LEFT(VLOOKUP(H148,'[1]Base Articles - Fam PIC'!$A:$U,12,FALSE),6)="conbid","Conbid",IF(LEFT(VLOOKUP(H148,'[1]Base Articles - Fam PIC'!$A:$U,12,FALSE),9)="DF Spirit","Airbus Autre","Autre"))</f>
        <v>Conbid</v>
      </c>
      <c r="AN148" s="28" t="str">
        <f>VLOOKUP(H148,'[1]Base Articles - Fam PIC'!$A:$E,5,0)</f>
        <v>UkadPF004</v>
      </c>
      <c r="AO148" s="28"/>
    </row>
    <row r="149" spans="1:41" ht="15" customHeight="1" x14ac:dyDescent="0.25">
      <c r="A149" s="36" t="str">
        <f t="shared" si="18"/>
        <v>2224225</v>
      </c>
      <c r="B149">
        <v>11002760</v>
      </c>
      <c r="C149" t="s">
        <v>204</v>
      </c>
      <c r="D149" t="s">
        <v>596</v>
      </c>
      <c r="E149" t="s">
        <v>604</v>
      </c>
      <c r="F149">
        <v>30</v>
      </c>
      <c r="G149">
        <v>1</v>
      </c>
      <c r="H149" t="s">
        <v>597</v>
      </c>
      <c r="I149" t="s">
        <v>598</v>
      </c>
      <c r="J149">
        <v>7773</v>
      </c>
      <c r="K149" t="s">
        <v>209</v>
      </c>
      <c r="L149">
        <v>32.33</v>
      </c>
      <c r="M149" t="s">
        <v>605</v>
      </c>
      <c r="N149" t="s">
        <v>210</v>
      </c>
      <c r="O149" t="s">
        <v>593</v>
      </c>
      <c r="P149" s="37" t="s">
        <v>334</v>
      </c>
      <c r="Q149"/>
      <c r="R149"/>
      <c r="S149"/>
      <c r="T149" t="s">
        <v>212</v>
      </c>
      <c r="U149" t="s">
        <v>213</v>
      </c>
      <c r="V149" t="s">
        <v>214</v>
      </c>
      <c r="W149">
        <v>10</v>
      </c>
      <c r="X149"/>
      <c r="Y149"/>
      <c r="Z149" t="s">
        <v>601</v>
      </c>
      <c r="AA149" t="s">
        <v>298</v>
      </c>
      <c r="AB149"/>
      <c r="AC149">
        <v>0</v>
      </c>
      <c r="AD149" s="28" t="str">
        <f t="shared" si="19"/>
        <v>PF</v>
      </c>
      <c r="AE149" s="38" t="str">
        <f t="shared" si="20"/>
        <v>05/06/2020</v>
      </c>
      <c r="AF149" s="28" t="str">
        <f t="shared" si="21"/>
        <v>oui</v>
      </c>
      <c r="AG149" s="28" t="str">
        <f t="shared" si="22"/>
        <v>client</v>
      </c>
      <c r="AH149" s="28">
        <f>IF(T149&lt;&gt;"Partiellement livré",J149,IFERROR(VLOOKUP(B149&amp;F149,[2]VL10E!A:I,9,0),J149))</f>
        <v>7773</v>
      </c>
      <c r="AI149" s="28" t="str">
        <f t="shared" ca="1" si="23"/>
        <v>oui</v>
      </c>
      <c r="AJ149" s="28" t="str">
        <f t="shared" si="24"/>
        <v>2020-06</v>
      </c>
      <c r="AK149" s="28" t="str">
        <f t="shared" si="25"/>
        <v>2020-23</v>
      </c>
      <c r="AL149" s="28" t="str">
        <f t="shared" ca="1" si="26"/>
        <v>2020-23</v>
      </c>
      <c r="AM149" s="28" t="str">
        <f>IF(LEFT(VLOOKUP(H149,'[1]Base Articles - Fam PIC'!$A:$U,12,FALSE),6)="conbid","Conbid",IF(LEFT(VLOOKUP(H149,'[1]Base Articles - Fam PIC'!$A:$U,12,FALSE),9)="DF Spirit","Airbus Autre","Autre"))</f>
        <v>Conbid</v>
      </c>
      <c r="AN149" s="28" t="str">
        <f>VLOOKUP(H149,'[1]Base Articles - Fam PIC'!$A:$E,5,0)</f>
        <v>UkadPF004</v>
      </c>
      <c r="AO149" s="28"/>
    </row>
    <row r="150" spans="1:41" ht="15" customHeight="1" x14ac:dyDescent="0.25">
      <c r="A150" s="36" t="str">
        <f t="shared" si="18"/>
        <v>2224225</v>
      </c>
      <c r="B150">
        <v>11002760</v>
      </c>
      <c r="C150" t="s">
        <v>204</v>
      </c>
      <c r="D150" t="s">
        <v>596</v>
      </c>
      <c r="E150" t="s">
        <v>604</v>
      </c>
      <c r="F150">
        <v>40</v>
      </c>
      <c r="G150">
        <v>1</v>
      </c>
      <c r="H150" t="s">
        <v>597</v>
      </c>
      <c r="I150" t="s">
        <v>598</v>
      </c>
      <c r="J150">
        <v>7773</v>
      </c>
      <c r="K150" t="s">
        <v>209</v>
      </c>
      <c r="L150">
        <v>32.33</v>
      </c>
      <c r="M150" t="s">
        <v>605</v>
      </c>
      <c r="N150" t="s">
        <v>210</v>
      </c>
      <c r="O150" t="s">
        <v>607</v>
      </c>
      <c r="P150" s="37" t="s">
        <v>608</v>
      </c>
      <c r="Q150"/>
      <c r="R150"/>
      <c r="S150"/>
      <c r="T150" t="s">
        <v>212</v>
      </c>
      <c r="U150" t="s">
        <v>213</v>
      </c>
      <c r="V150" t="s">
        <v>214</v>
      </c>
      <c r="W150">
        <v>10</v>
      </c>
      <c r="X150"/>
      <c r="Y150"/>
      <c r="Z150" t="s">
        <v>601</v>
      </c>
      <c r="AA150" t="s">
        <v>298</v>
      </c>
      <c r="AB150"/>
      <c r="AC150">
        <v>0</v>
      </c>
      <c r="AD150" s="28" t="str">
        <f t="shared" si="19"/>
        <v>PF</v>
      </c>
      <c r="AE150" s="38" t="str">
        <f t="shared" si="20"/>
        <v>03/07/2020</v>
      </c>
      <c r="AF150" s="28" t="str">
        <f t="shared" si="21"/>
        <v>oui</v>
      </c>
      <c r="AG150" s="28" t="str">
        <f t="shared" si="22"/>
        <v>client</v>
      </c>
      <c r="AH150" s="28">
        <f>IF(T150&lt;&gt;"Partiellement livré",J150,IFERROR(VLOOKUP(B150&amp;F150,[2]VL10E!A:I,9,0),J150))</f>
        <v>7773</v>
      </c>
      <c r="AI150" s="28" t="str">
        <f t="shared" ca="1" si="23"/>
        <v>oui</v>
      </c>
      <c r="AJ150" s="28" t="str">
        <f t="shared" si="24"/>
        <v>2020-07</v>
      </c>
      <c r="AK150" s="28" t="str">
        <f t="shared" si="25"/>
        <v>2020-27</v>
      </c>
      <c r="AL150" s="28" t="str">
        <f t="shared" ca="1" si="26"/>
        <v>2020-27</v>
      </c>
      <c r="AM150" s="28" t="str">
        <f>IF(LEFT(VLOOKUP(H150,'[1]Base Articles - Fam PIC'!$A:$U,12,FALSE),6)="conbid","Conbid",IF(LEFT(VLOOKUP(H150,'[1]Base Articles - Fam PIC'!$A:$U,12,FALSE),9)="DF Spirit","Airbus Autre","Autre"))</f>
        <v>Conbid</v>
      </c>
      <c r="AN150" s="28" t="str">
        <f>VLOOKUP(H150,'[1]Base Articles - Fam PIC'!$A:$E,5,0)</f>
        <v>UkadPF004</v>
      </c>
      <c r="AO150" s="28"/>
    </row>
    <row r="151" spans="1:41" ht="15" customHeight="1" x14ac:dyDescent="0.25">
      <c r="A151" s="36" t="str">
        <f t="shared" si="18"/>
        <v>2224225</v>
      </c>
      <c r="B151">
        <v>11002760</v>
      </c>
      <c r="C151" t="s">
        <v>204</v>
      </c>
      <c r="D151" t="s">
        <v>596</v>
      </c>
      <c r="E151" t="s">
        <v>604</v>
      </c>
      <c r="F151">
        <v>50</v>
      </c>
      <c r="G151">
        <v>1</v>
      </c>
      <c r="H151" t="s">
        <v>597</v>
      </c>
      <c r="I151" t="s">
        <v>598</v>
      </c>
      <c r="J151">
        <v>7773</v>
      </c>
      <c r="K151" t="s">
        <v>209</v>
      </c>
      <c r="L151">
        <v>32.33</v>
      </c>
      <c r="M151" t="s">
        <v>605</v>
      </c>
      <c r="N151" t="s">
        <v>210</v>
      </c>
      <c r="O151" t="s">
        <v>511</v>
      </c>
      <c r="P151" s="37" t="s">
        <v>609</v>
      </c>
      <c r="Q151"/>
      <c r="R151"/>
      <c r="S151"/>
      <c r="T151" t="s">
        <v>212</v>
      </c>
      <c r="U151" t="s">
        <v>213</v>
      </c>
      <c r="V151" t="s">
        <v>214</v>
      </c>
      <c r="W151">
        <v>10</v>
      </c>
      <c r="X151"/>
      <c r="Y151"/>
      <c r="Z151" t="s">
        <v>601</v>
      </c>
      <c r="AA151" t="s">
        <v>298</v>
      </c>
      <c r="AB151"/>
      <c r="AC151">
        <v>0</v>
      </c>
      <c r="AD151" s="28" t="str">
        <f t="shared" si="19"/>
        <v>PF</v>
      </c>
      <c r="AE151" s="38" t="str">
        <f t="shared" si="20"/>
        <v>31/07/2020</v>
      </c>
      <c r="AF151" s="28" t="str">
        <f t="shared" si="21"/>
        <v>oui</v>
      </c>
      <c r="AG151" s="28" t="str">
        <f t="shared" si="22"/>
        <v>client</v>
      </c>
      <c r="AH151" s="28">
        <f>IF(T151&lt;&gt;"Partiellement livré",J151,IFERROR(VLOOKUP(B151&amp;F151,[2]VL10E!A:I,9,0),J151))</f>
        <v>7773</v>
      </c>
      <c r="AI151" s="28" t="str">
        <f t="shared" ca="1" si="23"/>
        <v>oui</v>
      </c>
      <c r="AJ151" s="28" t="str">
        <f t="shared" si="24"/>
        <v>2020-07</v>
      </c>
      <c r="AK151" s="28" t="str">
        <f t="shared" si="25"/>
        <v>2020-31</v>
      </c>
      <c r="AL151" s="28" t="str">
        <f t="shared" ca="1" si="26"/>
        <v>2020-31</v>
      </c>
      <c r="AM151" s="28" t="str">
        <f>IF(LEFT(VLOOKUP(H151,'[1]Base Articles - Fam PIC'!$A:$U,12,FALSE),6)="conbid","Conbid",IF(LEFT(VLOOKUP(H151,'[1]Base Articles - Fam PIC'!$A:$U,12,FALSE),9)="DF Spirit","Airbus Autre","Autre"))</f>
        <v>Conbid</v>
      </c>
      <c r="AN151" s="28" t="str">
        <f>VLOOKUP(H151,'[1]Base Articles - Fam PIC'!$A:$E,5,0)</f>
        <v>UkadPF004</v>
      </c>
      <c r="AO151" s="28"/>
    </row>
    <row r="152" spans="1:41" ht="15" customHeight="1" x14ac:dyDescent="0.25">
      <c r="A152" s="36" t="str">
        <f t="shared" si="18"/>
        <v>2325363</v>
      </c>
      <c r="B152">
        <v>11002761</v>
      </c>
      <c r="C152" t="s">
        <v>204</v>
      </c>
      <c r="D152" t="s">
        <v>596</v>
      </c>
      <c r="E152">
        <v>2325363</v>
      </c>
      <c r="F152">
        <v>20</v>
      </c>
      <c r="G152">
        <v>1</v>
      </c>
      <c r="H152" t="s">
        <v>610</v>
      </c>
      <c r="I152" t="s">
        <v>611</v>
      </c>
      <c r="J152">
        <v>9362</v>
      </c>
      <c r="K152" t="s">
        <v>209</v>
      </c>
      <c r="L152">
        <v>32.33</v>
      </c>
      <c r="M152" t="s">
        <v>612</v>
      </c>
      <c r="N152" t="s">
        <v>210</v>
      </c>
      <c r="O152" t="s">
        <v>160</v>
      </c>
      <c r="P152" s="37" t="s">
        <v>600</v>
      </c>
      <c r="Q152"/>
      <c r="R152"/>
      <c r="S152"/>
      <c r="T152" t="s">
        <v>212</v>
      </c>
      <c r="U152" t="s">
        <v>213</v>
      </c>
      <c r="V152" t="s">
        <v>214</v>
      </c>
      <c r="W152">
        <v>10</v>
      </c>
      <c r="X152"/>
      <c r="Y152"/>
      <c r="Z152" t="s">
        <v>613</v>
      </c>
      <c r="AA152" t="s">
        <v>298</v>
      </c>
      <c r="AB152"/>
      <c r="AC152">
        <v>0</v>
      </c>
      <c r="AD152" s="28" t="str">
        <f t="shared" si="19"/>
        <v>PF</v>
      </c>
      <c r="AE152" s="38" t="str">
        <f t="shared" si="20"/>
        <v>13/03/2020</v>
      </c>
      <c r="AF152" s="28" t="str">
        <f t="shared" si="21"/>
        <v>oui</v>
      </c>
      <c r="AG152" s="28" t="str">
        <f t="shared" si="22"/>
        <v>client</v>
      </c>
      <c r="AH152" s="28">
        <f>IF(T152&lt;&gt;"Partiellement livré",J152,IFERROR(VLOOKUP(B152&amp;F152,[2]VL10E!A:I,9,0),J152))</f>
        <v>9362</v>
      </c>
      <c r="AI152" s="28" t="str">
        <f t="shared" ca="1" si="23"/>
        <v>oui</v>
      </c>
      <c r="AJ152" s="28" t="str">
        <f t="shared" si="24"/>
        <v>2020-03</v>
      </c>
      <c r="AK152" s="28" t="str">
        <f t="shared" si="25"/>
        <v>2020-11</v>
      </c>
      <c r="AL152" s="28" t="str">
        <f t="shared" ca="1" si="26"/>
        <v>retard</v>
      </c>
      <c r="AM152" s="28" t="str">
        <f>IF(LEFT(VLOOKUP(H152,'[1]Base Articles - Fam PIC'!$A:$U,12,FALSE),6)="conbid","Conbid",IF(LEFT(VLOOKUP(H152,'[1]Base Articles - Fam PIC'!$A:$U,12,FALSE),9)="DF Spirit","Airbus Autre","Autre"))</f>
        <v>Conbid</v>
      </c>
      <c r="AN152" s="28" t="str">
        <f>VLOOKUP(H152,'[1]Base Articles - Fam PIC'!$A:$E,5,0)</f>
        <v>UkadPF004</v>
      </c>
      <c r="AO152" s="28"/>
    </row>
    <row r="153" spans="1:41" ht="15" customHeight="1" x14ac:dyDescent="0.25">
      <c r="A153" s="36" t="str">
        <f t="shared" si="18"/>
        <v>2325363</v>
      </c>
      <c r="B153">
        <v>11002761</v>
      </c>
      <c r="C153" t="s">
        <v>204</v>
      </c>
      <c r="D153" t="s">
        <v>596</v>
      </c>
      <c r="E153">
        <v>2325363</v>
      </c>
      <c r="F153">
        <v>30</v>
      </c>
      <c r="G153">
        <v>1</v>
      </c>
      <c r="H153" t="s">
        <v>610</v>
      </c>
      <c r="I153" t="s">
        <v>611</v>
      </c>
      <c r="J153">
        <v>9362</v>
      </c>
      <c r="K153" t="s">
        <v>209</v>
      </c>
      <c r="L153">
        <v>32.33</v>
      </c>
      <c r="M153" t="s">
        <v>612</v>
      </c>
      <c r="N153" t="s">
        <v>210</v>
      </c>
      <c r="O153" t="s">
        <v>614</v>
      </c>
      <c r="P153" s="37" t="s">
        <v>394</v>
      </c>
      <c r="Q153"/>
      <c r="R153"/>
      <c r="S153"/>
      <c r="T153" t="s">
        <v>321</v>
      </c>
      <c r="U153" t="s">
        <v>213</v>
      </c>
      <c r="V153" t="s">
        <v>214</v>
      </c>
      <c r="W153">
        <v>10</v>
      </c>
      <c r="X153"/>
      <c r="Y153"/>
      <c r="Z153" t="s">
        <v>613</v>
      </c>
      <c r="AA153" t="s">
        <v>298</v>
      </c>
      <c r="AB153" t="s">
        <v>270</v>
      </c>
      <c r="AC153" t="s">
        <v>615</v>
      </c>
      <c r="AD153" s="28" t="str">
        <f t="shared" si="19"/>
        <v>PF</v>
      </c>
      <c r="AE153" s="38" t="str">
        <f t="shared" si="20"/>
        <v>14/02/2020</v>
      </c>
      <c r="AF153" s="28" t="str">
        <f t="shared" si="21"/>
        <v>oui</v>
      </c>
      <c r="AG153" s="28" t="str">
        <f t="shared" si="22"/>
        <v>client</v>
      </c>
      <c r="AH153" s="28">
        <f>IF(T153&lt;&gt;"Partiellement livré",J153,IFERROR(VLOOKUP(B153&amp;F153,[2]VL10E!A:I,9,0),J153))</f>
        <v>9362</v>
      </c>
      <c r="AI153" s="28" t="str">
        <f t="shared" ca="1" si="23"/>
        <v>oui</v>
      </c>
      <c r="AJ153" s="28" t="str">
        <f t="shared" si="24"/>
        <v>2020-02</v>
      </c>
      <c r="AK153" s="28" t="str">
        <f t="shared" si="25"/>
        <v>2020-07</v>
      </c>
      <c r="AL153" s="28" t="str">
        <f t="shared" ca="1" si="26"/>
        <v>retard</v>
      </c>
      <c r="AM153" s="28" t="str">
        <f>IF(LEFT(VLOOKUP(H153,'[1]Base Articles - Fam PIC'!$A:$U,12,FALSE),6)="conbid","Conbid",IF(LEFT(VLOOKUP(H153,'[1]Base Articles - Fam PIC'!$A:$U,12,FALSE),9)="DF Spirit","Airbus Autre","Autre"))</f>
        <v>Conbid</v>
      </c>
      <c r="AN153" s="28" t="str">
        <f>VLOOKUP(H153,'[1]Base Articles - Fam PIC'!$A:$E,5,0)</f>
        <v>UkadPF004</v>
      </c>
      <c r="AO153" s="28"/>
    </row>
    <row r="154" spans="1:41" ht="15" customHeight="1" x14ac:dyDescent="0.25">
      <c r="A154" s="36" t="str">
        <f t="shared" si="18"/>
        <v>2224225</v>
      </c>
      <c r="B154">
        <v>11002762</v>
      </c>
      <c r="C154" t="s">
        <v>204</v>
      </c>
      <c r="D154" t="s">
        <v>596</v>
      </c>
      <c r="E154" t="s">
        <v>616</v>
      </c>
      <c r="F154">
        <v>10</v>
      </c>
      <c r="G154">
        <v>1</v>
      </c>
      <c r="H154" t="s">
        <v>610</v>
      </c>
      <c r="I154" t="s">
        <v>611</v>
      </c>
      <c r="J154">
        <v>9362</v>
      </c>
      <c r="K154" t="s">
        <v>209</v>
      </c>
      <c r="L154">
        <v>32.33</v>
      </c>
      <c r="M154" t="s">
        <v>612</v>
      </c>
      <c r="N154" t="s">
        <v>210</v>
      </c>
      <c r="O154" t="s">
        <v>462</v>
      </c>
      <c r="P154" s="37" t="s">
        <v>397</v>
      </c>
      <c r="Q154"/>
      <c r="R154"/>
      <c r="S154"/>
      <c r="T154" t="s">
        <v>212</v>
      </c>
      <c r="U154" t="s">
        <v>213</v>
      </c>
      <c r="V154" t="s">
        <v>214</v>
      </c>
      <c r="W154">
        <v>10</v>
      </c>
      <c r="X154"/>
      <c r="Y154"/>
      <c r="Z154" t="s">
        <v>613</v>
      </c>
      <c r="AA154" t="s">
        <v>298</v>
      </c>
      <c r="AB154"/>
      <c r="AC154">
        <v>0</v>
      </c>
      <c r="AD154" s="28" t="str">
        <f t="shared" si="19"/>
        <v>PF</v>
      </c>
      <c r="AE154" s="38" t="str">
        <f t="shared" si="20"/>
        <v>10/04/2020</v>
      </c>
      <c r="AF154" s="28" t="str">
        <f t="shared" si="21"/>
        <v>oui</v>
      </c>
      <c r="AG154" s="28" t="str">
        <f t="shared" si="22"/>
        <v>client</v>
      </c>
      <c r="AH154" s="28">
        <f>IF(T154&lt;&gt;"Partiellement livré",J154,IFERROR(VLOOKUP(B154&amp;F154,[2]VL10E!A:I,9,0),J154))</f>
        <v>9362</v>
      </c>
      <c r="AI154" s="28" t="str">
        <f t="shared" ca="1" si="23"/>
        <v>oui</v>
      </c>
      <c r="AJ154" s="28" t="str">
        <f t="shared" si="24"/>
        <v>2020-04</v>
      </c>
      <c r="AK154" s="28" t="str">
        <f t="shared" si="25"/>
        <v>2020-15</v>
      </c>
      <c r="AL154" s="28" t="str">
        <f t="shared" ca="1" si="26"/>
        <v>retard</v>
      </c>
      <c r="AM154" s="28" t="str">
        <f>IF(LEFT(VLOOKUP(H154,'[1]Base Articles - Fam PIC'!$A:$U,12,FALSE),6)="conbid","Conbid",IF(LEFT(VLOOKUP(H154,'[1]Base Articles - Fam PIC'!$A:$U,12,FALSE),9)="DF Spirit","Airbus Autre","Autre"))</f>
        <v>Conbid</v>
      </c>
      <c r="AN154" s="28" t="str">
        <f>VLOOKUP(H154,'[1]Base Articles - Fam PIC'!$A:$E,5,0)</f>
        <v>UkadPF004</v>
      </c>
      <c r="AO154" s="28"/>
    </row>
    <row r="155" spans="1:41" ht="15" customHeight="1" x14ac:dyDescent="0.25">
      <c r="A155" s="36" t="str">
        <f t="shared" si="18"/>
        <v>2224225</v>
      </c>
      <c r="B155">
        <v>11002762</v>
      </c>
      <c r="C155" t="s">
        <v>204</v>
      </c>
      <c r="D155" t="s">
        <v>596</v>
      </c>
      <c r="E155" t="s">
        <v>616</v>
      </c>
      <c r="F155">
        <v>20</v>
      </c>
      <c r="G155">
        <v>1</v>
      </c>
      <c r="H155" t="s">
        <v>610</v>
      </c>
      <c r="I155" t="s">
        <v>611</v>
      </c>
      <c r="J155">
        <v>9362</v>
      </c>
      <c r="K155" t="s">
        <v>209</v>
      </c>
      <c r="L155">
        <v>32.33</v>
      </c>
      <c r="M155" t="s">
        <v>612</v>
      </c>
      <c r="N155" t="s">
        <v>210</v>
      </c>
      <c r="O155" t="s">
        <v>606</v>
      </c>
      <c r="P155" s="37" t="s">
        <v>149</v>
      </c>
      <c r="Q155"/>
      <c r="R155"/>
      <c r="S155"/>
      <c r="T155" t="s">
        <v>212</v>
      </c>
      <c r="U155" t="s">
        <v>213</v>
      </c>
      <c r="V155" t="s">
        <v>214</v>
      </c>
      <c r="W155">
        <v>10</v>
      </c>
      <c r="X155"/>
      <c r="Y155"/>
      <c r="Z155" t="s">
        <v>613</v>
      </c>
      <c r="AA155" t="s">
        <v>298</v>
      </c>
      <c r="AB155"/>
      <c r="AC155">
        <v>0</v>
      </c>
      <c r="AD155" s="28" t="str">
        <f t="shared" si="19"/>
        <v>PF</v>
      </c>
      <c r="AE155" s="38" t="str">
        <f t="shared" si="20"/>
        <v>07/05/2020</v>
      </c>
      <c r="AF155" s="28" t="str">
        <f t="shared" si="21"/>
        <v>oui</v>
      </c>
      <c r="AG155" s="28" t="str">
        <f t="shared" si="22"/>
        <v>client</v>
      </c>
      <c r="AH155" s="28">
        <f>IF(T155&lt;&gt;"Partiellement livré",J155,IFERROR(VLOOKUP(B155&amp;F155,[2]VL10E!A:I,9,0),J155))</f>
        <v>9362</v>
      </c>
      <c r="AI155" s="28" t="str">
        <f t="shared" ca="1" si="23"/>
        <v>oui</v>
      </c>
      <c r="AJ155" s="28" t="str">
        <f t="shared" si="24"/>
        <v>2020-05</v>
      </c>
      <c r="AK155" s="28" t="str">
        <f t="shared" si="25"/>
        <v>2020-19</v>
      </c>
      <c r="AL155" s="28" t="str">
        <f t="shared" ca="1" si="26"/>
        <v>2020-19</v>
      </c>
      <c r="AM155" s="28" t="str">
        <f>IF(LEFT(VLOOKUP(H155,'[1]Base Articles - Fam PIC'!$A:$U,12,FALSE),6)="conbid","Conbid",IF(LEFT(VLOOKUP(H155,'[1]Base Articles - Fam PIC'!$A:$U,12,FALSE),9)="DF Spirit","Airbus Autre","Autre"))</f>
        <v>Conbid</v>
      </c>
      <c r="AN155" s="28" t="str">
        <f>VLOOKUP(H155,'[1]Base Articles - Fam PIC'!$A:$E,5,0)</f>
        <v>UkadPF004</v>
      </c>
      <c r="AO155" s="28"/>
    </row>
    <row r="156" spans="1:41" ht="15" customHeight="1" x14ac:dyDescent="0.25">
      <c r="A156" s="36" t="str">
        <f t="shared" si="18"/>
        <v>2224225</v>
      </c>
      <c r="B156">
        <v>11002763</v>
      </c>
      <c r="C156" t="s">
        <v>204</v>
      </c>
      <c r="D156" t="s">
        <v>596</v>
      </c>
      <c r="E156" t="s">
        <v>617</v>
      </c>
      <c r="F156">
        <v>10</v>
      </c>
      <c r="G156">
        <v>1</v>
      </c>
      <c r="H156" t="s">
        <v>610</v>
      </c>
      <c r="I156" t="s">
        <v>611</v>
      </c>
      <c r="J156">
        <v>9362</v>
      </c>
      <c r="K156" t="s">
        <v>209</v>
      </c>
      <c r="L156">
        <v>32.33</v>
      </c>
      <c r="M156" t="s">
        <v>612</v>
      </c>
      <c r="N156" t="s">
        <v>210</v>
      </c>
      <c r="O156" t="s">
        <v>593</v>
      </c>
      <c r="P156" s="37" t="s">
        <v>334</v>
      </c>
      <c r="Q156"/>
      <c r="R156"/>
      <c r="S156"/>
      <c r="T156" t="s">
        <v>212</v>
      </c>
      <c r="U156" t="s">
        <v>213</v>
      </c>
      <c r="V156" t="s">
        <v>214</v>
      </c>
      <c r="W156">
        <v>10</v>
      </c>
      <c r="X156"/>
      <c r="Y156"/>
      <c r="Z156" t="s">
        <v>613</v>
      </c>
      <c r="AA156" t="s">
        <v>298</v>
      </c>
      <c r="AB156"/>
      <c r="AC156">
        <v>0</v>
      </c>
      <c r="AD156" s="28" t="str">
        <f t="shared" si="19"/>
        <v>PF</v>
      </c>
      <c r="AE156" s="38" t="str">
        <f t="shared" si="20"/>
        <v>05/06/2020</v>
      </c>
      <c r="AF156" s="28" t="str">
        <f t="shared" si="21"/>
        <v>oui</v>
      </c>
      <c r="AG156" s="28" t="str">
        <f t="shared" si="22"/>
        <v>client</v>
      </c>
      <c r="AH156" s="28">
        <f>IF(T156&lt;&gt;"Partiellement livré",J156,IFERROR(VLOOKUP(B156&amp;F156,[2]VL10E!A:I,9,0),J156))</f>
        <v>9362</v>
      </c>
      <c r="AI156" s="28" t="str">
        <f t="shared" ca="1" si="23"/>
        <v>oui</v>
      </c>
      <c r="AJ156" s="28" t="str">
        <f t="shared" si="24"/>
        <v>2020-06</v>
      </c>
      <c r="AK156" s="28" t="str">
        <f t="shared" si="25"/>
        <v>2020-23</v>
      </c>
      <c r="AL156" s="28" t="str">
        <f t="shared" ca="1" si="26"/>
        <v>2020-23</v>
      </c>
      <c r="AM156" s="28" t="str">
        <f>IF(LEFT(VLOOKUP(H156,'[1]Base Articles - Fam PIC'!$A:$U,12,FALSE),6)="conbid","Conbid",IF(LEFT(VLOOKUP(H156,'[1]Base Articles - Fam PIC'!$A:$U,12,FALSE),9)="DF Spirit","Airbus Autre","Autre"))</f>
        <v>Conbid</v>
      </c>
      <c r="AN156" s="28" t="str">
        <f>VLOOKUP(H156,'[1]Base Articles - Fam PIC'!$A:$E,5,0)</f>
        <v>UkadPF004</v>
      </c>
      <c r="AO156" s="28"/>
    </row>
    <row r="157" spans="1:41" ht="15" customHeight="1" x14ac:dyDescent="0.25">
      <c r="A157" s="36" t="str">
        <f t="shared" si="18"/>
        <v>2224225</v>
      </c>
      <c r="B157">
        <v>11002763</v>
      </c>
      <c r="C157" t="s">
        <v>204</v>
      </c>
      <c r="D157" t="s">
        <v>596</v>
      </c>
      <c r="E157" t="s">
        <v>617</v>
      </c>
      <c r="F157">
        <v>20</v>
      </c>
      <c r="G157">
        <v>1</v>
      </c>
      <c r="H157" t="s">
        <v>610</v>
      </c>
      <c r="I157" t="s">
        <v>611</v>
      </c>
      <c r="J157">
        <v>9362</v>
      </c>
      <c r="K157" t="s">
        <v>209</v>
      </c>
      <c r="L157">
        <v>32.33</v>
      </c>
      <c r="M157" t="s">
        <v>612</v>
      </c>
      <c r="N157" t="s">
        <v>210</v>
      </c>
      <c r="O157" t="s">
        <v>607</v>
      </c>
      <c r="P157" s="37" t="s">
        <v>608</v>
      </c>
      <c r="Q157"/>
      <c r="R157"/>
      <c r="S157"/>
      <c r="T157" t="s">
        <v>212</v>
      </c>
      <c r="U157" t="s">
        <v>213</v>
      </c>
      <c r="V157" t="s">
        <v>214</v>
      </c>
      <c r="W157">
        <v>10</v>
      </c>
      <c r="X157"/>
      <c r="Y157"/>
      <c r="Z157" t="s">
        <v>613</v>
      </c>
      <c r="AA157" t="s">
        <v>298</v>
      </c>
      <c r="AB157"/>
      <c r="AC157">
        <v>0</v>
      </c>
      <c r="AD157" s="28" t="str">
        <f t="shared" si="19"/>
        <v>PF</v>
      </c>
      <c r="AE157" s="38" t="str">
        <f t="shared" si="20"/>
        <v>03/07/2020</v>
      </c>
      <c r="AF157" s="28" t="str">
        <f t="shared" si="21"/>
        <v>oui</v>
      </c>
      <c r="AG157" s="28" t="str">
        <f t="shared" si="22"/>
        <v>client</v>
      </c>
      <c r="AH157" s="28">
        <f>IF(T157&lt;&gt;"Partiellement livré",J157,IFERROR(VLOOKUP(B157&amp;F157,[2]VL10E!A:I,9,0),J157))</f>
        <v>9362</v>
      </c>
      <c r="AI157" s="28" t="str">
        <f t="shared" ca="1" si="23"/>
        <v>oui</v>
      </c>
      <c r="AJ157" s="28" t="str">
        <f t="shared" si="24"/>
        <v>2020-07</v>
      </c>
      <c r="AK157" s="28" t="str">
        <f t="shared" si="25"/>
        <v>2020-27</v>
      </c>
      <c r="AL157" s="28" t="str">
        <f t="shared" ca="1" si="26"/>
        <v>2020-27</v>
      </c>
      <c r="AM157" s="28" t="str">
        <f>IF(LEFT(VLOOKUP(H157,'[1]Base Articles - Fam PIC'!$A:$U,12,FALSE),6)="conbid","Conbid",IF(LEFT(VLOOKUP(H157,'[1]Base Articles - Fam PIC'!$A:$U,12,FALSE),9)="DF Spirit","Airbus Autre","Autre"))</f>
        <v>Conbid</v>
      </c>
      <c r="AN157" s="28" t="str">
        <f>VLOOKUP(H157,'[1]Base Articles - Fam PIC'!$A:$E,5,0)</f>
        <v>UkadPF004</v>
      </c>
      <c r="AO157" s="28"/>
    </row>
    <row r="158" spans="1:41" ht="15" customHeight="1" x14ac:dyDescent="0.25">
      <c r="A158" s="36" t="str">
        <f t="shared" si="18"/>
        <v>2224225</v>
      </c>
      <c r="B158">
        <v>11002763</v>
      </c>
      <c r="C158" t="s">
        <v>204</v>
      </c>
      <c r="D158" t="s">
        <v>596</v>
      </c>
      <c r="E158" t="s">
        <v>617</v>
      </c>
      <c r="F158">
        <v>30</v>
      </c>
      <c r="G158">
        <v>1</v>
      </c>
      <c r="H158" t="s">
        <v>610</v>
      </c>
      <c r="I158" t="s">
        <v>611</v>
      </c>
      <c r="J158">
        <v>9362</v>
      </c>
      <c r="K158" t="s">
        <v>209</v>
      </c>
      <c r="L158">
        <v>32.33</v>
      </c>
      <c r="M158" t="s">
        <v>612</v>
      </c>
      <c r="N158" t="s">
        <v>210</v>
      </c>
      <c r="O158" t="s">
        <v>511</v>
      </c>
      <c r="P158" s="37" t="s">
        <v>609</v>
      </c>
      <c r="Q158"/>
      <c r="R158"/>
      <c r="S158"/>
      <c r="T158" t="s">
        <v>212</v>
      </c>
      <c r="U158" t="s">
        <v>213</v>
      </c>
      <c r="V158" t="s">
        <v>214</v>
      </c>
      <c r="W158">
        <v>10</v>
      </c>
      <c r="X158"/>
      <c r="Y158"/>
      <c r="Z158" t="s">
        <v>613</v>
      </c>
      <c r="AA158" t="s">
        <v>298</v>
      </c>
      <c r="AB158"/>
      <c r="AC158">
        <v>0</v>
      </c>
      <c r="AD158" s="28" t="str">
        <f t="shared" si="19"/>
        <v>PF</v>
      </c>
      <c r="AE158" s="38" t="str">
        <f t="shared" si="20"/>
        <v>31/07/2020</v>
      </c>
      <c r="AF158" s="28" t="str">
        <f t="shared" si="21"/>
        <v>oui</v>
      </c>
      <c r="AG158" s="28" t="str">
        <f t="shared" si="22"/>
        <v>client</v>
      </c>
      <c r="AH158" s="28">
        <f>IF(T158&lt;&gt;"Partiellement livré",J158,IFERROR(VLOOKUP(B158&amp;F158,[2]VL10E!A:I,9,0),J158))</f>
        <v>9362</v>
      </c>
      <c r="AI158" s="28" t="str">
        <f t="shared" ca="1" si="23"/>
        <v>oui</v>
      </c>
      <c r="AJ158" s="28" t="str">
        <f t="shared" si="24"/>
        <v>2020-07</v>
      </c>
      <c r="AK158" s="28" t="str">
        <f t="shared" si="25"/>
        <v>2020-31</v>
      </c>
      <c r="AL158" s="28" t="str">
        <f t="shared" ca="1" si="26"/>
        <v>2020-31</v>
      </c>
      <c r="AM158" s="28" t="str">
        <f>IF(LEFT(VLOOKUP(H158,'[1]Base Articles - Fam PIC'!$A:$U,12,FALSE),6)="conbid","Conbid",IF(LEFT(VLOOKUP(H158,'[1]Base Articles - Fam PIC'!$A:$U,12,FALSE),9)="DF Spirit","Airbus Autre","Autre"))</f>
        <v>Conbid</v>
      </c>
      <c r="AN158" s="28" t="str">
        <f>VLOOKUP(H158,'[1]Base Articles - Fam PIC'!$A:$E,5,0)</f>
        <v>UkadPF004</v>
      </c>
      <c r="AO158" s="28"/>
    </row>
    <row r="159" spans="1:41" ht="15" customHeight="1" x14ac:dyDescent="0.25">
      <c r="A159" s="36" t="str">
        <f t="shared" si="18"/>
        <v>4500495</v>
      </c>
      <c r="B159">
        <v>11002764</v>
      </c>
      <c r="C159" t="s">
        <v>204</v>
      </c>
      <c r="D159" t="s">
        <v>18</v>
      </c>
      <c r="E159">
        <v>4500495512</v>
      </c>
      <c r="F159">
        <v>10</v>
      </c>
      <c r="G159">
        <v>1</v>
      </c>
      <c r="H159" t="s">
        <v>19</v>
      </c>
      <c r="I159" t="s">
        <v>20</v>
      </c>
      <c r="J159">
        <v>8100</v>
      </c>
      <c r="K159" t="s">
        <v>209</v>
      </c>
      <c r="L159">
        <v>37.200000000000003</v>
      </c>
      <c r="M159" t="s">
        <v>618</v>
      </c>
      <c r="N159" t="s">
        <v>210</v>
      </c>
      <c r="O159" t="s">
        <v>489</v>
      </c>
      <c r="P159" s="37" t="s">
        <v>489</v>
      </c>
      <c r="Q159"/>
      <c r="R159"/>
      <c r="S159"/>
      <c r="T159" t="s">
        <v>212</v>
      </c>
      <c r="U159" t="s">
        <v>213</v>
      </c>
      <c r="V159" t="s">
        <v>214</v>
      </c>
      <c r="W159">
        <v>10</v>
      </c>
      <c r="X159"/>
      <c r="Y159"/>
      <c r="Z159" t="s">
        <v>619</v>
      </c>
      <c r="AA159" t="s">
        <v>298</v>
      </c>
      <c r="AB159"/>
      <c r="AC159">
        <v>0</v>
      </c>
      <c r="AD159" s="28" t="str">
        <f t="shared" si="19"/>
        <v>PF</v>
      </c>
      <c r="AE159" s="38" t="str">
        <f t="shared" si="20"/>
        <v>03/08/2020</v>
      </c>
      <c r="AF159" s="28" t="str">
        <f t="shared" si="21"/>
        <v>oui</v>
      </c>
      <c r="AG159" s="28" t="str">
        <f t="shared" si="22"/>
        <v>client</v>
      </c>
      <c r="AH159" s="28">
        <f>IF(T159&lt;&gt;"Partiellement livré",J159,IFERROR(VLOOKUP(B159&amp;F159,[2]VL10E!A:I,9,0),J159))</f>
        <v>8100</v>
      </c>
      <c r="AI159" s="28" t="str">
        <f t="shared" ca="1" si="23"/>
        <v>non</v>
      </c>
      <c r="AJ159" s="28" t="str">
        <f t="shared" si="24"/>
        <v>2020-08</v>
      </c>
      <c r="AK159" s="28" t="str">
        <f t="shared" si="25"/>
        <v>2020-32</v>
      </c>
      <c r="AL159" s="28" t="str">
        <f t="shared" ca="1" si="26"/>
        <v>2020-32</v>
      </c>
      <c r="AM159" s="28" t="str">
        <f>IF(LEFT(VLOOKUP(H159,'[1]Base Articles - Fam PIC'!$A:$U,12,FALSE),6)="conbid","Conbid",IF(LEFT(VLOOKUP(H159,'[1]Base Articles - Fam PIC'!$A:$U,12,FALSE),9)="DF Spirit","Airbus Autre","Autre"))</f>
        <v>Conbid</v>
      </c>
      <c r="AN159" s="28" t="str">
        <f>VLOOKUP(H159,'[1]Base Articles - Fam PIC'!$A:$E,5,0)</f>
        <v>UkadPF001</v>
      </c>
      <c r="AO159" s="28"/>
    </row>
    <row r="160" spans="1:41" ht="15" customHeight="1" x14ac:dyDescent="0.25">
      <c r="A160" s="36" t="str">
        <f t="shared" si="18"/>
        <v>REFACTU</v>
      </c>
      <c r="B160">
        <v>11002767</v>
      </c>
      <c r="C160" t="s">
        <v>204</v>
      </c>
      <c r="D160" t="s">
        <v>620</v>
      </c>
      <c r="E160" t="s">
        <v>621</v>
      </c>
      <c r="F160">
        <v>10</v>
      </c>
      <c r="G160">
        <v>2</v>
      </c>
      <c r="H160">
        <v>41</v>
      </c>
      <c r="I160" t="s">
        <v>622</v>
      </c>
      <c r="J160">
        <v>1</v>
      </c>
      <c r="K160" t="s">
        <v>240</v>
      </c>
      <c r="L160" t="s">
        <v>623</v>
      </c>
      <c r="M160" t="s">
        <v>624</v>
      </c>
      <c r="N160" t="s">
        <v>243</v>
      </c>
      <c r="O160" t="s">
        <v>625</v>
      </c>
      <c r="P160" s="37" t="s">
        <v>625</v>
      </c>
      <c r="Q160" t="s">
        <v>626</v>
      </c>
      <c r="R160"/>
      <c r="S160"/>
      <c r="T160" t="s">
        <v>245</v>
      </c>
      <c r="U160"/>
      <c r="V160"/>
      <c r="W160"/>
      <c r="X160"/>
      <c r="Y160"/>
      <c r="Z160" t="s">
        <v>627</v>
      </c>
      <c r="AA160" t="s">
        <v>246</v>
      </c>
      <c r="AB160"/>
      <c r="AC160">
        <v>0</v>
      </c>
      <c r="AD160" s="28" t="str">
        <f t="shared" si="19"/>
        <v>41</v>
      </c>
      <c r="AE160" s="38" t="str">
        <f t="shared" si="20"/>
        <v>01/10/2019</v>
      </c>
      <c r="AF160" s="28" t="str">
        <f t="shared" si="21"/>
        <v>oui</v>
      </c>
      <c r="AG160" s="28" t="str">
        <f t="shared" si="22"/>
        <v>client</v>
      </c>
      <c r="AH160" s="28">
        <f>IF(T160&lt;&gt;"Partiellement livré",J160,IFERROR(VLOOKUP(B160&amp;F160,[2]VL10E!A:I,9,0),J160))</f>
        <v>1</v>
      </c>
      <c r="AI160" s="28" t="str">
        <f t="shared" ca="1" si="23"/>
        <v>oui</v>
      </c>
      <c r="AJ160" s="28" t="str">
        <f t="shared" si="24"/>
        <v>2019-10</v>
      </c>
      <c r="AK160" s="28" t="str">
        <f t="shared" si="25"/>
        <v>2019-40</v>
      </c>
      <c r="AL160" s="28" t="str">
        <f t="shared" ca="1" si="26"/>
        <v>retard</v>
      </c>
      <c r="AM160" s="28" t="e">
        <f>IF(LEFT(VLOOKUP(H160,'[1]Base Articles - Fam PIC'!$A:$U,12,FALSE),6)="conbid","Conbid",IF(LEFT(VLOOKUP(H160,'[1]Base Articles - Fam PIC'!$A:$U,12,FALSE),9)="DF Spirit","Airbus Autre","Autre"))</f>
        <v>#N/A</v>
      </c>
      <c r="AN160" s="28" t="e">
        <f>VLOOKUP(H160,'[1]Base Articles - Fam PIC'!$A:$E,5,0)</f>
        <v>#N/A</v>
      </c>
      <c r="AO160" s="28"/>
    </row>
    <row r="161" spans="1:41" ht="15" customHeight="1" x14ac:dyDescent="0.25">
      <c r="A161" s="36" t="str">
        <f t="shared" si="18"/>
        <v>PA26593</v>
      </c>
      <c r="B161">
        <v>11002770</v>
      </c>
      <c r="C161" t="s">
        <v>204</v>
      </c>
      <c r="D161" t="s">
        <v>205</v>
      </c>
      <c r="E161" t="s">
        <v>628</v>
      </c>
      <c r="F161">
        <v>10</v>
      </c>
      <c r="G161">
        <v>1</v>
      </c>
      <c r="H161" t="s">
        <v>629</v>
      </c>
      <c r="I161" t="s">
        <v>630</v>
      </c>
      <c r="J161">
        <v>5500</v>
      </c>
      <c r="K161" t="s">
        <v>209</v>
      </c>
      <c r="L161">
        <v>28.95</v>
      </c>
      <c r="M161" t="s">
        <v>631</v>
      </c>
      <c r="N161" t="s">
        <v>210</v>
      </c>
      <c r="O161" t="s">
        <v>632</v>
      </c>
      <c r="P161" s="37" t="s">
        <v>632</v>
      </c>
      <c r="Q161"/>
      <c r="R161"/>
      <c r="S161"/>
      <c r="T161" t="s">
        <v>321</v>
      </c>
      <c r="U161" t="s">
        <v>213</v>
      </c>
      <c r="V161" t="s">
        <v>214</v>
      </c>
      <c r="W161">
        <v>10</v>
      </c>
      <c r="X161">
        <v>10</v>
      </c>
      <c r="Y161">
        <v>1</v>
      </c>
      <c r="Z161" t="s">
        <v>633</v>
      </c>
      <c r="AA161" t="s">
        <v>220</v>
      </c>
      <c r="AB161" t="s">
        <v>634</v>
      </c>
      <c r="AC161" t="s">
        <v>635</v>
      </c>
      <c r="AD161" s="28" t="str">
        <f t="shared" si="19"/>
        <v>PF</v>
      </c>
      <c r="AE161" s="38" t="str">
        <f t="shared" si="20"/>
        <v>12/03/2020</v>
      </c>
      <c r="AF161" s="28" t="str">
        <f t="shared" si="21"/>
        <v>oui</v>
      </c>
      <c r="AG161" s="28" t="str">
        <f t="shared" si="22"/>
        <v>client</v>
      </c>
      <c r="AH161" s="28">
        <f>IF(T161&lt;&gt;"Partiellement livré",J161,IFERROR(VLOOKUP(B161&amp;F161,[2]VL10E!A:I,9,0),J161))</f>
        <v>5500</v>
      </c>
      <c r="AI161" s="28" t="str">
        <f t="shared" ca="1" si="23"/>
        <v>oui</v>
      </c>
      <c r="AJ161" s="28" t="str">
        <f t="shared" si="24"/>
        <v>2020-03</v>
      </c>
      <c r="AK161" s="28" t="str">
        <f t="shared" si="25"/>
        <v>2020-11</v>
      </c>
      <c r="AL161" s="28" t="str">
        <f t="shared" ca="1" si="26"/>
        <v>retard</v>
      </c>
      <c r="AM161" s="28" t="str">
        <f>IF(LEFT(VLOOKUP(H161,'[1]Base Articles - Fam PIC'!$A:$U,12,FALSE),6)="conbid","Conbid",IF(LEFT(VLOOKUP(H161,'[1]Base Articles - Fam PIC'!$A:$U,12,FALSE),9)="DF Spirit","Airbus Autre","Autre"))</f>
        <v>Autre</v>
      </c>
      <c r="AN161" s="28" t="str">
        <f>VLOOKUP(H161,'[1]Base Articles - Fam PIC'!$A:$E,5,0)</f>
        <v>UkadPF004</v>
      </c>
      <c r="AO161" s="28"/>
    </row>
    <row r="162" spans="1:41" ht="15" customHeight="1" x14ac:dyDescent="0.25">
      <c r="A162" s="36" t="str">
        <f t="shared" si="18"/>
        <v>PA26453</v>
      </c>
      <c r="B162">
        <v>11002773</v>
      </c>
      <c r="C162" t="s">
        <v>204</v>
      </c>
      <c r="D162" t="s">
        <v>205</v>
      </c>
      <c r="E162" t="s">
        <v>636</v>
      </c>
      <c r="F162">
        <v>10</v>
      </c>
      <c r="G162">
        <v>1</v>
      </c>
      <c r="H162" t="s">
        <v>207</v>
      </c>
      <c r="I162" t="s">
        <v>208</v>
      </c>
      <c r="J162">
        <v>3744</v>
      </c>
      <c r="K162" t="s">
        <v>209</v>
      </c>
      <c r="L162">
        <v>30.5</v>
      </c>
      <c r="M162" t="s">
        <v>637</v>
      </c>
      <c r="N162" t="s">
        <v>210</v>
      </c>
      <c r="O162" t="s">
        <v>638</v>
      </c>
      <c r="P162" s="37" t="s">
        <v>638</v>
      </c>
      <c r="Q162"/>
      <c r="R162"/>
      <c r="S162"/>
      <c r="T162" t="s">
        <v>212</v>
      </c>
      <c r="U162" t="s">
        <v>213</v>
      </c>
      <c r="V162" t="s">
        <v>214</v>
      </c>
      <c r="W162">
        <v>10</v>
      </c>
      <c r="X162">
        <v>10</v>
      </c>
      <c r="Y162">
        <v>1</v>
      </c>
      <c r="Z162" t="s">
        <v>639</v>
      </c>
      <c r="AA162" t="s">
        <v>220</v>
      </c>
      <c r="AB162"/>
      <c r="AC162">
        <v>0</v>
      </c>
      <c r="AD162" s="28" t="str">
        <f t="shared" si="19"/>
        <v>PF</v>
      </c>
      <c r="AE162" s="38" t="str">
        <f t="shared" si="20"/>
        <v>15/10/2020</v>
      </c>
      <c r="AF162" s="28" t="str">
        <f t="shared" si="21"/>
        <v>oui</v>
      </c>
      <c r="AG162" s="28" t="str">
        <f t="shared" si="22"/>
        <v>client</v>
      </c>
      <c r="AH162" s="28">
        <f>IF(T162&lt;&gt;"Partiellement livré",J162,IFERROR(VLOOKUP(B162&amp;F162,[2]VL10E!A:I,9,0),J162))</f>
        <v>3744</v>
      </c>
      <c r="AI162" s="28" t="str">
        <f t="shared" ca="1" si="23"/>
        <v>non</v>
      </c>
      <c r="AJ162" s="28" t="str">
        <f t="shared" si="24"/>
        <v>2020-10</v>
      </c>
      <c r="AK162" s="28" t="str">
        <f t="shared" si="25"/>
        <v>2020-42</v>
      </c>
      <c r="AL162" s="28" t="str">
        <f t="shared" ca="1" si="26"/>
        <v>2020-42</v>
      </c>
      <c r="AM162" s="28" t="str">
        <f>IF(LEFT(VLOOKUP(H162,'[1]Base Articles - Fam PIC'!$A:$U,12,FALSE),6)="conbid","Conbid",IF(LEFT(VLOOKUP(H162,'[1]Base Articles - Fam PIC'!$A:$U,12,FALSE),9)="DF Spirit","Airbus Autre","Autre"))</f>
        <v>Conbid</v>
      </c>
      <c r="AN162" s="28" t="str">
        <f>VLOOKUP(H162,'[1]Base Articles - Fam PIC'!$A:$E,5,0)</f>
        <v>UkadPF004</v>
      </c>
      <c r="AO162" s="28"/>
    </row>
    <row r="163" spans="1:41" ht="15" customHeight="1" x14ac:dyDescent="0.25">
      <c r="A163" s="36" t="str">
        <f t="shared" si="18"/>
        <v>PA26454</v>
      </c>
      <c r="B163">
        <v>11002774</v>
      </c>
      <c r="C163" t="s">
        <v>204</v>
      </c>
      <c r="D163" t="s">
        <v>205</v>
      </c>
      <c r="E163" t="s">
        <v>640</v>
      </c>
      <c r="F163">
        <v>10</v>
      </c>
      <c r="G163">
        <v>1</v>
      </c>
      <c r="H163" t="s">
        <v>207</v>
      </c>
      <c r="I163" t="s">
        <v>208</v>
      </c>
      <c r="J163">
        <v>3744</v>
      </c>
      <c r="K163" t="s">
        <v>209</v>
      </c>
      <c r="L163">
        <v>30.5</v>
      </c>
      <c r="M163" t="s">
        <v>637</v>
      </c>
      <c r="N163" t="s">
        <v>210</v>
      </c>
      <c r="O163" t="s">
        <v>641</v>
      </c>
      <c r="P163" s="37" t="s">
        <v>641</v>
      </c>
      <c r="Q163"/>
      <c r="R163"/>
      <c r="S163"/>
      <c r="T163" t="s">
        <v>212</v>
      </c>
      <c r="U163" t="s">
        <v>213</v>
      </c>
      <c r="V163" t="s">
        <v>214</v>
      </c>
      <c r="W163">
        <v>10</v>
      </c>
      <c r="X163">
        <v>10</v>
      </c>
      <c r="Y163">
        <v>1</v>
      </c>
      <c r="Z163" t="s">
        <v>639</v>
      </c>
      <c r="AA163" t="s">
        <v>220</v>
      </c>
      <c r="AB163"/>
      <c r="AC163">
        <v>0</v>
      </c>
      <c r="AD163" s="28" t="str">
        <f t="shared" si="19"/>
        <v>PF</v>
      </c>
      <c r="AE163" s="38" t="str">
        <f t="shared" si="20"/>
        <v>22/10/2020</v>
      </c>
      <c r="AF163" s="28" t="str">
        <f t="shared" si="21"/>
        <v>oui</v>
      </c>
      <c r="AG163" s="28" t="str">
        <f t="shared" si="22"/>
        <v>client</v>
      </c>
      <c r="AH163" s="28">
        <f>IF(T163&lt;&gt;"Partiellement livré",J163,IFERROR(VLOOKUP(B163&amp;F163,[2]VL10E!A:I,9,0),J163))</f>
        <v>3744</v>
      </c>
      <c r="AI163" s="28" t="str">
        <f t="shared" ca="1" si="23"/>
        <v>non</v>
      </c>
      <c r="AJ163" s="28" t="str">
        <f t="shared" si="24"/>
        <v>2020-10</v>
      </c>
      <c r="AK163" s="28" t="str">
        <f t="shared" si="25"/>
        <v>2020-43</v>
      </c>
      <c r="AL163" s="28" t="str">
        <f t="shared" ca="1" si="26"/>
        <v>2020-43</v>
      </c>
      <c r="AM163" s="28" t="str">
        <f>IF(LEFT(VLOOKUP(H163,'[1]Base Articles - Fam PIC'!$A:$U,12,FALSE),6)="conbid","Conbid",IF(LEFT(VLOOKUP(H163,'[1]Base Articles - Fam PIC'!$A:$U,12,FALSE),9)="DF Spirit","Airbus Autre","Autre"))</f>
        <v>Conbid</v>
      </c>
      <c r="AN163" s="28" t="str">
        <f>VLOOKUP(H163,'[1]Base Articles - Fam PIC'!$A:$E,5,0)</f>
        <v>UkadPF004</v>
      </c>
      <c r="AO163" s="28"/>
    </row>
    <row r="164" spans="1:41" ht="15" customHeight="1" x14ac:dyDescent="0.25">
      <c r="A164" s="36" t="str">
        <f t="shared" si="18"/>
        <v>PA26455</v>
      </c>
      <c r="B164">
        <v>11002775</v>
      </c>
      <c r="C164" t="s">
        <v>204</v>
      </c>
      <c r="D164" t="s">
        <v>205</v>
      </c>
      <c r="E164" t="s">
        <v>642</v>
      </c>
      <c r="F164">
        <v>10</v>
      </c>
      <c r="G164">
        <v>1</v>
      </c>
      <c r="H164" t="s">
        <v>207</v>
      </c>
      <c r="I164" t="s">
        <v>208</v>
      </c>
      <c r="J164">
        <v>3744</v>
      </c>
      <c r="K164" t="s">
        <v>209</v>
      </c>
      <c r="L164">
        <v>30.5</v>
      </c>
      <c r="M164" t="s">
        <v>637</v>
      </c>
      <c r="N164" t="s">
        <v>210</v>
      </c>
      <c r="O164" t="s">
        <v>643</v>
      </c>
      <c r="P164" s="37" t="s">
        <v>643</v>
      </c>
      <c r="Q164"/>
      <c r="R164"/>
      <c r="S164"/>
      <c r="T164" t="s">
        <v>212</v>
      </c>
      <c r="U164" t="s">
        <v>213</v>
      </c>
      <c r="V164" t="s">
        <v>214</v>
      </c>
      <c r="W164">
        <v>10</v>
      </c>
      <c r="X164">
        <v>10</v>
      </c>
      <c r="Y164">
        <v>1</v>
      </c>
      <c r="Z164" t="s">
        <v>639</v>
      </c>
      <c r="AA164" t="s">
        <v>220</v>
      </c>
      <c r="AB164"/>
      <c r="AC164">
        <v>0</v>
      </c>
      <c r="AD164" s="28" t="str">
        <f t="shared" si="19"/>
        <v>PF</v>
      </c>
      <c r="AE164" s="38" t="str">
        <f t="shared" si="20"/>
        <v>29/10/2020</v>
      </c>
      <c r="AF164" s="28" t="str">
        <f t="shared" si="21"/>
        <v>oui</v>
      </c>
      <c r="AG164" s="28" t="str">
        <f t="shared" si="22"/>
        <v>client</v>
      </c>
      <c r="AH164" s="28">
        <f>IF(T164&lt;&gt;"Partiellement livré",J164,IFERROR(VLOOKUP(B164&amp;F164,[2]VL10E!A:I,9,0),J164))</f>
        <v>3744</v>
      </c>
      <c r="AI164" s="28" t="str">
        <f t="shared" ca="1" si="23"/>
        <v>non</v>
      </c>
      <c r="AJ164" s="28" t="str">
        <f t="shared" si="24"/>
        <v>2020-10</v>
      </c>
      <c r="AK164" s="28" t="str">
        <f t="shared" si="25"/>
        <v>2020-44</v>
      </c>
      <c r="AL164" s="28" t="str">
        <f t="shared" ca="1" si="26"/>
        <v>2020-44</v>
      </c>
      <c r="AM164" s="28" t="str">
        <f>IF(LEFT(VLOOKUP(H164,'[1]Base Articles - Fam PIC'!$A:$U,12,FALSE),6)="conbid","Conbid",IF(LEFT(VLOOKUP(H164,'[1]Base Articles - Fam PIC'!$A:$U,12,FALSE),9)="DF Spirit","Airbus Autre","Autre"))</f>
        <v>Conbid</v>
      </c>
      <c r="AN164" s="28" t="str">
        <f>VLOOKUP(H164,'[1]Base Articles - Fam PIC'!$A:$E,5,0)</f>
        <v>UkadPF004</v>
      </c>
      <c r="AO164" s="28"/>
    </row>
    <row r="165" spans="1:41" ht="15" customHeight="1" x14ac:dyDescent="0.25">
      <c r="A165" s="36" t="str">
        <f t="shared" si="18"/>
        <v>PA26456</v>
      </c>
      <c r="B165">
        <v>11002776</v>
      </c>
      <c r="C165" t="s">
        <v>204</v>
      </c>
      <c r="D165" t="s">
        <v>205</v>
      </c>
      <c r="E165" t="s">
        <v>644</v>
      </c>
      <c r="F165">
        <v>10</v>
      </c>
      <c r="G165">
        <v>1</v>
      </c>
      <c r="H165" t="s">
        <v>207</v>
      </c>
      <c r="I165" t="s">
        <v>208</v>
      </c>
      <c r="J165">
        <v>3744</v>
      </c>
      <c r="K165" t="s">
        <v>209</v>
      </c>
      <c r="L165">
        <v>30.5</v>
      </c>
      <c r="M165" t="s">
        <v>637</v>
      </c>
      <c r="N165" t="s">
        <v>210</v>
      </c>
      <c r="O165" t="s">
        <v>645</v>
      </c>
      <c r="P165" s="37" t="s">
        <v>645</v>
      </c>
      <c r="Q165"/>
      <c r="R165"/>
      <c r="S165"/>
      <c r="T165" t="s">
        <v>212</v>
      </c>
      <c r="U165" t="s">
        <v>213</v>
      </c>
      <c r="V165" t="s">
        <v>214</v>
      </c>
      <c r="W165">
        <v>10</v>
      </c>
      <c r="X165">
        <v>10</v>
      </c>
      <c r="Y165">
        <v>1</v>
      </c>
      <c r="Z165" t="s">
        <v>639</v>
      </c>
      <c r="AA165" t="s">
        <v>220</v>
      </c>
      <c r="AB165"/>
      <c r="AC165">
        <v>0</v>
      </c>
      <c r="AD165" s="28" t="str">
        <f t="shared" si="19"/>
        <v>PF</v>
      </c>
      <c r="AE165" s="38" t="str">
        <f t="shared" si="20"/>
        <v>19/11/2020</v>
      </c>
      <c r="AF165" s="28" t="str">
        <f t="shared" si="21"/>
        <v>oui</v>
      </c>
      <c r="AG165" s="28" t="str">
        <f t="shared" si="22"/>
        <v>client</v>
      </c>
      <c r="AH165" s="28">
        <f>IF(T165&lt;&gt;"Partiellement livré",J165,IFERROR(VLOOKUP(B165&amp;F165,[2]VL10E!A:I,9,0),J165))</f>
        <v>3744</v>
      </c>
      <c r="AI165" s="28" t="str">
        <f t="shared" ca="1" si="23"/>
        <v>non</v>
      </c>
      <c r="AJ165" s="28" t="str">
        <f t="shared" si="24"/>
        <v>2020-11</v>
      </c>
      <c r="AK165" s="28" t="str">
        <f t="shared" si="25"/>
        <v>2020-47</v>
      </c>
      <c r="AL165" s="28" t="str">
        <f t="shared" ca="1" si="26"/>
        <v>2020-47</v>
      </c>
      <c r="AM165" s="28" t="str">
        <f>IF(LEFT(VLOOKUP(H165,'[1]Base Articles - Fam PIC'!$A:$U,12,FALSE),6)="conbid","Conbid",IF(LEFT(VLOOKUP(H165,'[1]Base Articles - Fam PIC'!$A:$U,12,FALSE),9)="DF Spirit","Airbus Autre","Autre"))</f>
        <v>Conbid</v>
      </c>
      <c r="AN165" s="28" t="str">
        <f>VLOOKUP(H165,'[1]Base Articles - Fam PIC'!$A:$E,5,0)</f>
        <v>UkadPF004</v>
      </c>
      <c r="AO165" s="28"/>
    </row>
    <row r="166" spans="1:41" ht="15" customHeight="1" x14ac:dyDescent="0.25">
      <c r="A166" s="36" t="str">
        <f t="shared" si="18"/>
        <v>PA26460</v>
      </c>
      <c r="B166">
        <v>11002779</v>
      </c>
      <c r="C166" t="s">
        <v>204</v>
      </c>
      <c r="D166" t="s">
        <v>205</v>
      </c>
      <c r="E166" t="s">
        <v>646</v>
      </c>
      <c r="F166">
        <v>10</v>
      </c>
      <c r="G166">
        <v>1</v>
      </c>
      <c r="H166" t="s">
        <v>207</v>
      </c>
      <c r="I166" t="s">
        <v>208</v>
      </c>
      <c r="J166">
        <v>3744</v>
      </c>
      <c r="K166" t="s">
        <v>209</v>
      </c>
      <c r="L166">
        <v>30.5</v>
      </c>
      <c r="M166" t="s">
        <v>637</v>
      </c>
      <c r="N166" t="s">
        <v>210</v>
      </c>
      <c r="O166" t="s">
        <v>150</v>
      </c>
      <c r="P166" s="37" t="s">
        <v>150</v>
      </c>
      <c r="Q166"/>
      <c r="R166"/>
      <c r="S166"/>
      <c r="T166" t="s">
        <v>212</v>
      </c>
      <c r="U166" t="s">
        <v>213</v>
      </c>
      <c r="V166" t="s">
        <v>214</v>
      </c>
      <c r="W166">
        <v>10</v>
      </c>
      <c r="X166">
        <v>10</v>
      </c>
      <c r="Y166">
        <v>1</v>
      </c>
      <c r="Z166" t="s">
        <v>639</v>
      </c>
      <c r="AA166" t="s">
        <v>220</v>
      </c>
      <c r="AB166"/>
      <c r="AC166">
        <v>0</v>
      </c>
      <c r="AD166" s="28" t="str">
        <f t="shared" si="19"/>
        <v>PF</v>
      </c>
      <c r="AE166" s="38" t="str">
        <f t="shared" si="20"/>
        <v>04/06/2020</v>
      </c>
      <c r="AF166" s="28" t="str">
        <f t="shared" si="21"/>
        <v>oui</v>
      </c>
      <c r="AG166" s="28" t="str">
        <f t="shared" si="22"/>
        <v>client</v>
      </c>
      <c r="AH166" s="28">
        <f>IF(T166&lt;&gt;"Partiellement livré",J166,IFERROR(VLOOKUP(B166&amp;F166,[2]VL10E!A:I,9,0),J166))</f>
        <v>3744</v>
      </c>
      <c r="AI166" s="28" t="str">
        <f t="shared" ca="1" si="23"/>
        <v>oui</v>
      </c>
      <c r="AJ166" s="28" t="str">
        <f t="shared" si="24"/>
        <v>2020-06</v>
      </c>
      <c r="AK166" s="28" t="str">
        <f t="shared" si="25"/>
        <v>2020-23</v>
      </c>
      <c r="AL166" s="28" t="str">
        <f t="shared" ca="1" si="26"/>
        <v>2020-23</v>
      </c>
      <c r="AM166" s="28" t="str">
        <f>IF(LEFT(VLOOKUP(H166,'[1]Base Articles - Fam PIC'!$A:$U,12,FALSE),6)="conbid","Conbid",IF(LEFT(VLOOKUP(H166,'[1]Base Articles - Fam PIC'!$A:$U,12,FALSE),9)="DF Spirit","Airbus Autre","Autre"))</f>
        <v>Conbid</v>
      </c>
      <c r="AN166" s="28" t="str">
        <f>VLOOKUP(H166,'[1]Base Articles - Fam PIC'!$A:$E,5,0)</f>
        <v>UkadPF004</v>
      </c>
      <c r="AO166" s="28"/>
    </row>
    <row r="167" spans="1:41" ht="15" customHeight="1" x14ac:dyDescent="0.25">
      <c r="A167" s="36" t="str">
        <f t="shared" si="18"/>
        <v>PA26461</v>
      </c>
      <c r="B167">
        <v>11002780</v>
      </c>
      <c r="C167" t="s">
        <v>204</v>
      </c>
      <c r="D167" t="s">
        <v>205</v>
      </c>
      <c r="E167" t="s">
        <v>647</v>
      </c>
      <c r="F167">
        <v>10</v>
      </c>
      <c r="G167">
        <v>1</v>
      </c>
      <c r="H167" t="s">
        <v>207</v>
      </c>
      <c r="I167" t="s">
        <v>208</v>
      </c>
      <c r="J167">
        <v>3744</v>
      </c>
      <c r="K167" t="s">
        <v>209</v>
      </c>
      <c r="L167">
        <v>30.5</v>
      </c>
      <c r="M167" t="s">
        <v>637</v>
      </c>
      <c r="N167" t="s">
        <v>210</v>
      </c>
      <c r="O167" t="s">
        <v>511</v>
      </c>
      <c r="P167" s="37" t="s">
        <v>511</v>
      </c>
      <c r="Q167"/>
      <c r="R167"/>
      <c r="S167"/>
      <c r="T167" t="s">
        <v>212</v>
      </c>
      <c r="U167" t="s">
        <v>213</v>
      </c>
      <c r="V167" t="s">
        <v>214</v>
      </c>
      <c r="W167">
        <v>10</v>
      </c>
      <c r="X167">
        <v>10</v>
      </c>
      <c r="Y167">
        <v>1</v>
      </c>
      <c r="Z167" t="s">
        <v>639</v>
      </c>
      <c r="AA167" t="s">
        <v>220</v>
      </c>
      <c r="AB167"/>
      <c r="AC167">
        <v>0</v>
      </c>
      <c r="AD167" s="28" t="str">
        <f t="shared" si="19"/>
        <v>PF</v>
      </c>
      <c r="AE167" s="38" t="str">
        <f t="shared" si="20"/>
        <v>25/06/2020</v>
      </c>
      <c r="AF167" s="28" t="str">
        <f t="shared" si="21"/>
        <v>oui</v>
      </c>
      <c r="AG167" s="28" t="str">
        <f t="shared" si="22"/>
        <v>client</v>
      </c>
      <c r="AH167" s="28">
        <f>IF(T167&lt;&gt;"Partiellement livré",J167,IFERROR(VLOOKUP(B167&amp;F167,[2]VL10E!A:I,9,0),J167))</f>
        <v>3744</v>
      </c>
      <c r="AI167" s="28" t="str">
        <f t="shared" ca="1" si="23"/>
        <v>oui</v>
      </c>
      <c r="AJ167" s="28" t="str">
        <f t="shared" si="24"/>
        <v>2020-06</v>
      </c>
      <c r="AK167" s="28" t="str">
        <f t="shared" si="25"/>
        <v>2020-26</v>
      </c>
      <c r="AL167" s="28" t="str">
        <f t="shared" ca="1" si="26"/>
        <v>2020-26</v>
      </c>
      <c r="AM167" s="28" t="str">
        <f>IF(LEFT(VLOOKUP(H167,'[1]Base Articles - Fam PIC'!$A:$U,12,FALSE),6)="conbid","Conbid",IF(LEFT(VLOOKUP(H167,'[1]Base Articles - Fam PIC'!$A:$U,12,FALSE),9)="DF Spirit","Airbus Autre","Autre"))</f>
        <v>Conbid</v>
      </c>
      <c r="AN167" s="28" t="str">
        <f>VLOOKUP(H167,'[1]Base Articles - Fam PIC'!$A:$E,5,0)</f>
        <v>UkadPF004</v>
      </c>
      <c r="AO167" s="28"/>
    </row>
    <row r="168" spans="1:41" ht="15" customHeight="1" x14ac:dyDescent="0.25">
      <c r="A168" s="36" t="str">
        <f t="shared" si="18"/>
        <v>PA26464</v>
      </c>
      <c r="B168">
        <v>11002783</v>
      </c>
      <c r="C168" t="s">
        <v>204</v>
      </c>
      <c r="D168" t="s">
        <v>205</v>
      </c>
      <c r="E168" t="s">
        <v>648</v>
      </c>
      <c r="F168">
        <v>10</v>
      </c>
      <c r="G168">
        <v>1</v>
      </c>
      <c r="H168" t="s">
        <v>207</v>
      </c>
      <c r="I168" t="s">
        <v>208</v>
      </c>
      <c r="J168">
        <v>3744</v>
      </c>
      <c r="K168" t="s">
        <v>209</v>
      </c>
      <c r="L168">
        <v>30.5</v>
      </c>
      <c r="M168" t="s">
        <v>637</v>
      </c>
      <c r="N168" t="s">
        <v>210</v>
      </c>
      <c r="O168" t="s">
        <v>374</v>
      </c>
      <c r="P168" s="37" t="s">
        <v>374</v>
      </c>
      <c r="Q168"/>
      <c r="R168"/>
      <c r="S168"/>
      <c r="T168" t="s">
        <v>212</v>
      </c>
      <c r="U168" t="s">
        <v>213</v>
      </c>
      <c r="V168" t="s">
        <v>214</v>
      </c>
      <c r="W168">
        <v>10</v>
      </c>
      <c r="X168">
        <v>10</v>
      </c>
      <c r="Y168">
        <v>1</v>
      </c>
      <c r="Z168" t="s">
        <v>639</v>
      </c>
      <c r="AA168" t="s">
        <v>220</v>
      </c>
      <c r="AB168"/>
      <c r="AC168">
        <v>0</v>
      </c>
      <c r="AD168" s="28" t="str">
        <f t="shared" si="19"/>
        <v>PF</v>
      </c>
      <c r="AE168" s="38" t="str">
        <f t="shared" si="20"/>
        <v>02/07/2020</v>
      </c>
      <c r="AF168" s="28" t="str">
        <f t="shared" si="21"/>
        <v>oui</v>
      </c>
      <c r="AG168" s="28" t="str">
        <f t="shared" si="22"/>
        <v>client</v>
      </c>
      <c r="AH168" s="28">
        <f>IF(T168&lt;&gt;"Partiellement livré",J168,IFERROR(VLOOKUP(B168&amp;F168,[2]VL10E!A:I,9,0),J168))</f>
        <v>3744</v>
      </c>
      <c r="AI168" s="28" t="str">
        <f t="shared" ca="1" si="23"/>
        <v>oui</v>
      </c>
      <c r="AJ168" s="28" t="str">
        <f t="shared" si="24"/>
        <v>2020-07</v>
      </c>
      <c r="AK168" s="28" t="str">
        <f t="shared" si="25"/>
        <v>2020-27</v>
      </c>
      <c r="AL168" s="28" t="str">
        <f t="shared" ca="1" si="26"/>
        <v>2020-27</v>
      </c>
      <c r="AM168" s="28" t="str">
        <f>IF(LEFT(VLOOKUP(H168,'[1]Base Articles - Fam PIC'!$A:$U,12,FALSE),6)="conbid","Conbid",IF(LEFT(VLOOKUP(H168,'[1]Base Articles - Fam PIC'!$A:$U,12,FALSE),9)="DF Spirit","Airbus Autre","Autre"))</f>
        <v>Conbid</v>
      </c>
      <c r="AN168" s="28" t="str">
        <f>VLOOKUP(H168,'[1]Base Articles - Fam PIC'!$A:$E,5,0)</f>
        <v>UkadPF004</v>
      </c>
      <c r="AO168" s="28"/>
    </row>
    <row r="169" spans="1:41" ht="15" customHeight="1" x14ac:dyDescent="0.25">
      <c r="A169" s="36" t="str">
        <f t="shared" si="18"/>
        <v>PA26466</v>
      </c>
      <c r="B169">
        <v>11002785</v>
      </c>
      <c r="C169" t="s">
        <v>204</v>
      </c>
      <c r="D169" t="s">
        <v>205</v>
      </c>
      <c r="E169" t="s">
        <v>649</v>
      </c>
      <c r="F169">
        <v>10</v>
      </c>
      <c r="G169">
        <v>1</v>
      </c>
      <c r="H169" t="s">
        <v>207</v>
      </c>
      <c r="I169" t="s">
        <v>208</v>
      </c>
      <c r="J169">
        <v>3744</v>
      </c>
      <c r="K169" t="s">
        <v>209</v>
      </c>
      <c r="L169">
        <v>30.5</v>
      </c>
      <c r="M169" t="s">
        <v>637</v>
      </c>
      <c r="N169" t="s">
        <v>210</v>
      </c>
      <c r="O169" t="s">
        <v>650</v>
      </c>
      <c r="P169" s="37" t="s">
        <v>650</v>
      </c>
      <c r="Q169"/>
      <c r="R169"/>
      <c r="S169"/>
      <c r="T169" t="s">
        <v>212</v>
      </c>
      <c r="U169" t="s">
        <v>213</v>
      </c>
      <c r="V169" t="s">
        <v>214</v>
      </c>
      <c r="W169">
        <v>10</v>
      </c>
      <c r="X169">
        <v>10</v>
      </c>
      <c r="Y169">
        <v>1</v>
      </c>
      <c r="Z169" t="s">
        <v>639</v>
      </c>
      <c r="AA169" t="s">
        <v>220</v>
      </c>
      <c r="AB169"/>
      <c r="AC169">
        <v>0</v>
      </c>
      <c r="AD169" s="28" t="str">
        <f t="shared" si="19"/>
        <v>PF</v>
      </c>
      <c r="AE169" s="38" t="str">
        <f t="shared" si="20"/>
        <v>17/04/2020</v>
      </c>
      <c r="AF169" s="28" t="str">
        <f t="shared" si="21"/>
        <v>oui</v>
      </c>
      <c r="AG169" s="28" t="str">
        <f t="shared" si="22"/>
        <v>client</v>
      </c>
      <c r="AH169" s="28">
        <f>IF(T169&lt;&gt;"Partiellement livré",J169,IFERROR(VLOOKUP(B169&amp;F169,[2]VL10E!A:I,9,0),J169))</f>
        <v>3744</v>
      </c>
      <c r="AI169" s="28" t="str">
        <f t="shared" ca="1" si="23"/>
        <v>oui</v>
      </c>
      <c r="AJ169" s="28" t="str">
        <f t="shared" si="24"/>
        <v>2020-04</v>
      </c>
      <c r="AK169" s="28" t="str">
        <f t="shared" si="25"/>
        <v>2020-16</v>
      </c>
      <c r="AL169" s="28" t="str">
        <f t="shared" ca="1" si="26"/>
        <v>retard</v>
      </c>
      <c r="AM169" s="28" t="str">
        <f>IF(LEFT(VLOOKUP(H169,'[1]Base Articles - Fam PIC'!$A:$U,12,FALSE),6)="conbid","Conbid",IF(LEFT(VLOOKUP(H169,'[1]Base Articles - Fam PIC'!$A:$U,12,FALSE),9)="DF Spirit","Airbus Autre","Autre"))</f>
        <v>Conbid</v>
      </c>
      <c r="AN169" s="28" t="str">
        <f>VLOOKUP(H169,'[1]Base Articles - Fam PIC'!$A:$E,5,0)</f>
        <v>UkadPF004</v>
      </c>
      <c r="AO169" s="28"/>
    </row>
    <row r="170" spans="1:41" ht="15" customHeight="1" x14ac:dyDescent="0.25">
      <c r="A170" s="36" t="str">
        <f t="shared" si="18"/>
        <v>PA26468</v>
      </c>
      <c r="B170">
        <v>11002787</v>
      </c>
      <c r="C170" t="s">
        <v>204</v>
      </c>
      <c r="D170" t="s">
        <v>205</v>
      </c>
      <c r="E170" t="s">
        <v>651</v>
      </c>
      <c r="F170">
        <v>10</v>
      </c>
      <c r="G170">
        <v>1</v>
      </c>
      <c r="H170" t="s">
        <v>207</v>
      </c>
      <c r="I170" t="s">
        <v>208</v>
      </c>
      <c r="J170">
        <v>3744</v>
      </c>
      <c r="K170" t="s">
        <v>209</v>
      </c>
      <c r="L170">
        <v>30.5</v>
      </c>
      <c r="M170" t="s">
        <v>637</v>
      </c>
      <c r="N170" t="s">
        <v>210</v>
      </c>
      <c r="O170" t="s">
        <v>652</v>
      </c>
      <c r="P170" s="37" t="s">
        <v>652</v>
      </c>
      <c r="Q170"/>
      <c r="R170"/>
      <c r="S170"/>
      <c r="T170" t="s">
        <v>212</v>
      </c>
      <c r="U170" t="s">
        <v>213</v>
      </c>
      <c r="V170" t="s">
        <v>214</v>
      </c>
      <c r="W170">
        <v>10</v>
      </c>
      <c r="X170">
        <v>10</v>
      </c>
      <c r="Y170">
        <v>1</v>
      </c>
      <c r="Z170" t="s">
        <v>639</v>
      </c>
      <c r="AA170" t="s">
        <v>220</v>
      </c>
      <c r="AB170"/>
      <c r="AC170">
        <v>0</v>
      </c>
      <c r="AD170" s="28" t="str">
        <f t="shared" si="19"/>
        <v>PF</v>
      </c>
      <c r="AE170" s="38" t="str">
        <f t="shared" si="20"/>
        <v>10/09/2020</v>
      </c>
      <c r="AF170" s="28" t="str">
        <f t="shared" si="21"/>
        <v>oui</v>
      </c>
      <c r="AG170" s="28" t="str">
        <f t="shared" si="22"/>
        <v>client</v>
      </c>
      <c r="AH170" s="28">
        <f>IF(T170&lt;&gt;"Partiellement livré",J170,IFERROR(VLOOKUP(B170&amp;F170,[2]VL10E!A:I,9,0),J170))</f>
        <v>3744</v>
      </c>
      <c r="AI170" s="28" t="str">
        <f t="shared" ca="1" si="23"/>
        <v>non</v>
      </c>
      <c r="AJ170" s="28" t="str">
        <f t="shared" si="24"/>
        <v>2020-09</v>
      </c>
      <c r="AK170" s="28" t="str">
        <f t="shared" si="25"/>
        <v>2020-37</v>
      </c>
      <c r="AL170" s="28" t="str">
        <f t="shared" ca="1" si="26"/>
        <v>2020-37</v>
      </c>
      <c r="AM170" s="28" t="str">
        <f>IF(LEFT(VLOOKUP(H170,'[1]Base Articles - Fam PIC'!$A:$U,12,FALSE),6)="conbid","Conbid",IF(LEFT(VLOOKUP(H170,'[1]Base Articles - Fam PIC'!$A:$U,12,FALSE),9)="DF Spirit","Airbus Autre","Autre"))</f>
        <v>Conbid</v>
      </c>
      <c r="AN170" s="28" t="str">
        <f>VLOOKUP(H170,'[1]Base Articles - Fam PIC'!$A:$E,5,0)</f>
        <v>UkadPF004</v>
      </c>
      <c r="AO170" s="28"/>
    </row>
    <row r="171" spans="1:41" ht="15" customHeight="1" x14ac:dyDescent="0.25">
      <c r="A171" s="36" t="str">
        <f t="shared" si="18"/>
        <v>PA26470</v>
      </c>
      <c r="B171">
        <v>11002789</v>
      </c>
      <c r="C171" t="s">
        <v>204</v>
      </c>
      <c r="D171" t="s">
        <v>205</v>
      </c>
      <c r="E171" t="s">
        <v>653</v>
      </c>
      <c r="F171">
        <v>10</v>
      </c>
      <c r="G171">
        <v>1</v>
      </c>
      <c r="H171" t="s">
        <v>207</v>
      </c>
      <c r="I171" t="s">
        <v>208</v>
      </c>
      <c r="J171">
        <v>3744</v>
      </c>
      <c r="K171" t="s">
        <v>209</v>
      </c>
      <c r="L171">
        <v>30.5</v>
      </c>
      <c r="M171" t="s">
        <v>637</v>
      </c>
      <c r="N171" t="s">
        <v>210</v>
      </c>
      <c r="O171" t="s">
        <v>522</v>
      </c>
      <c r="P171" s="37" t="s">
        <v>522</v>
      </c>
      <c r="Q171"/>
      <c r="R171"/>
      <c r="S171"/>
      <c r="T171" t="s">
        <v>212</v>
      </c>
      <c r="U171" t="s">
        <v>213</v>
      </c>
      <c r="V171" t="s">
        <v>214</v>
      </c>
      <c r="W171">
        <v>10</v>
      </c>
      <c r="X171">
        <v>10</v>
      </c>
      <c r="Y171">
        <v>1</v>
      </c>
      <c r="Z171" t="s">
        <v>639</v>
      </c>
      <c r="AA171" t="s">
        <v>220</v>
      </c>
      <c r="AB171"/>
      <c r="AC171">
        <v>0</v>
      </c>
      <c r="AD171" s="28" t="str">
        <f t="shared" si="19"/>
        <v>PF</v>
      </c>
      <c r="AE171" s="38" t="str">
        <f t="shared" si="20"/>
        <v>24/09/2020</v>
      </c>
      <c r="AF171" s="28" t="str">
        <f t="shared" si="21"/>
        <v>oui</v>
      </c>
      <c r="AG171" s="28" t="str">
        <f t="shared" si="22"/>
        <v>client</v>
      </c>
      <c r="AH171" s="28">
        <f>IF(T171&lt;&gt;"Partiellement livré",J171,IFERROR(VLOOKUP(B171&amp;F171,[2]VL10E!A:I,9,0),J171))</f>
        <v>3744</v>
      </c>
      <c r="AI171" s="28" t="str">
        <f t="shared" ca="1" si="23"/>
        <v>non</v>
      </c>
      <c r="AJ171" s="28" t="str">
        <f t="shared" si="24"/>
        <v>2020-09</v>
      </c>
      <c r="AK171" s="28" t="str">
        <f t="shared" si="25"/>
        <v>2020-39</v>
      </c>
      <c r="AL171" s="28" t="str">
        <f t="shared" ca="1" si="26"/>
        <v>2020-39</v>
      </c>
      <c r="AM171" s="28" t="str">
        <f>IF(LEFT(VLOOKUP(H171,'[1]Base Articles - Fam PIC'!$A:$U,12,FALSE),6)="conbid","Conbid",IF(LEFT(VLOOKUP(H171,'[1]Base Articles - Fam PIC'!$A:$U,12,FALSE),9)="DF Spirit","Airbus Autre","Autre"))</f>
        <v>Conbid</v>
      </c>
      <c r="AN171" s="28" t="str">
        <f>VLOOKUP(H171,'[1]Base Articles - Fam PIC'!$A:$E,5,0)</f>
        <v>UkadPF004</v>
      </c>
      <c r="AO171" s="28"/>
    </row>
    <row r="172" spans="1:41" ht="15" customHeight="1" x14ac:dyDescent="0.25">
      <c r="A172" s="36" t="str">
        <f t="shared" si="18"/>
        <v>PA26471</v>
      </c>
      <c r="B172">
        <v>11002790</v>
      </c>
      <c r="C172" t="s">
        <v>204</v>
      </c>
      <c r="D172" t="s">
        <v>205</v>
      </c>
      <c r="E172" t="s">
        <v>654</v>
      </c>
      <c r="F172">
        <v>10</v>
      </c>
      <c r="G172">
        <v>1</v>
      </c>
      <c r="H172" t="s">
        <v>207</v>
      </c>
      <c r="I172" t="s">
        <v>208</v>
      </c>
      <c r="J172">
        <v>3744</v>
      </c>
      <c r="K172" t="s">
        <v>209</v>
      </c>
      <c r="L172">
        <v>30.5</v>
      </c>
      <c r="M172" t="s">
        <v>637</v>
      </c>
      <c r="N172" t="s">
        <v>210</v>
      </c>
      <c r="O172" t="s">
        <v>379</v>
      </c>
      <c r="P172" s="37" t="s">
        <v>379</v>
      </c>
      <c r="Q172"/>
      <c r="R172"/>
      <c r="S172"/>
      <c r="T172" t="s">
        <v>212</v>
      </c>
      <c r="U172" t="s">
        <v>213</v>
      </c>
      <c r="V172" t="s">
        <v>214</v>
      </c>
      <c r="W172">
        <v>10</v>
      </c>
      <c r="X172">
        <v>10</v>
      </c>
      <c r="Y172">
        <v>1</v>
      </c>
      <c r="Z172" t="s">
        <v>639</v>
      </c>
      <c r="AA172" t="s">
        <v>220</v>
      </c>
      <c r="AB172"/>
      <c r="AC172">
        <v>0</v>
      </c>
      <c r="AD172" s="28" t="str">
        <f t="shared" si="19"/>
        <v>PF</v>
      </c>
      <c r="AE172" s="38" t="str">
        <f t="shared" si="20"/>
        <v>01/10/2020</v>
      </c>
      <c r="AF172" s="28" t="str">
        <f t="shared" si="21"/>
        <v>oui</v>
      </c>
      <c r="AG172" s="28" t="str">
        <f t="shared" si="22"/>
        <v>client</v>
      </c>
      <c r="AH172" s="28">
        <f>IF(T172&lt;&gt;"Partiellement livré",J172,IFERROR(VLOOKUP(B172&amp;F172,[2]VL10E!A:I,9,0),J172))</f>
        <v>3744</v>
      </c>
      <c r="AI172" s="28" t="str">
        <f t="shared" ca="1" si="23"/>
        <v>non</v>
      </c>
      <c r="AJ172" s="28" t="str">
        <f t="shared" si="24"/>
        <v>2020-10</v>
      </c>
      <c r="AK172" s="28" t="str">
        <f t="shared" si="25"/>
        <v>2020-40</v>
      </c>
      <c r="AL172" s="28" t="str">
        <f t="shared" ca="1" si="26"/>
        <v>2020-40</v>
      </c>
      <c r="AM172" s="28" t="str">
        <f>IF(LEFT(VLOOKUP(H172,'[1]Base Articles - Fam PIC'!$A:$U,12,FALSE),6)="conbid","Conbid",IF(LEFT(VLOOKUP(H172,'[1]Base Articles - Fam PIC'!$A:$U,12,FALSE),9)="DF Spirit","Airbus Autre","Autre"))</f>
        <v>Conbid</v>
      </c>
      <c r="AN172" s="28" t="str">
        <f>VLOOKUP(H172,'[1]Base Articles - Fam PIC'!$A:$E,5,0)</f>
        <v>UkadPF004</v>
      </c>
      <c r="AO172" s="28"/>
    </row>
    <row r="173" spans="1:41" ht="15" customHeight="1" x14ac:dyDescent="0.25">
      <c r="A173" s="36" t="str">
        <f t="shared" si="18"/>
        <v>PA26473</v>
      </c>
      <c r="B173">
        <v>11002792</v>
      </c>
      <c r="C173" t="s">
        <v>204</v>
      </c>
      <c r="D173" t="s">
        <v>205</v>
      </c>
      <c r="E173" t="s">
        <v>655</v>
      </c>
      <c r="F173">
        <v>10</v>
      </c>
      <c r="G173">
        <v>1</v>
      </c>
      <c r="H173" t="s">
        <v>207</v>
      </c>
      <c r="I173" t="s">
        <v>208</v>
      </c>
      <c r="J173">
        <v>3744</v>
      </c>
      <c r="K173" t="s">
        <v>209</v>
      </c>
      <c r="L173">
        <v>30.5</v>
      </c>
      <c r="M173" t="s">
        <v>637</v>
      </c>
      <c r="N173" t="s">
        <v>210</v>
      </c>
      <c r="O173" t="s">
        <v>656</v>
      </c>
      <c r="P173" s="37" t="s">
        <v>656</v>
      </c>
      <c r="Q173"/>
      <c r="R173"/>
      <c r="S173"/>
      <c r="T173" t="s">
        <v>212</v>
      </c>
      <c r="U173" t="s">
        <v>213</v>
      </c>
      <c r="V173" t="s">
        <v>214</v>
      </c>
      <c r="W173">
        <v>10</v>
      </c>
      <c r="X173">
        <v>10</v>
      </c>
      <c r="Y173">
        <v>1</v>
      </c>
      <c r="Z173" t="s">
        <v>639</v>
      </c>
      <c r="AA173" t="s">
        <v>220</v>
      </c>
      <c r="AB173"/>
      <c r="AC173">
        <v>0</v>
      </c>
      <c r="AD173" s="28" t="str">
        <f t="shared" si="19"/>
        <v>PF</v>
      </c>
      <c r="AE173" s="38" t="str">
        <f t="shared" si="20"/>
        <v>02/04/2020</v>
      </c>
      <c r="AF173" s="28" t="str">
        <f t="shared" si="21"/>
        <v>oui</v>
      </c>
      <c r="AG173" s="28" t="str">
        <f t="shared" si="22"/>
        <v>client</v>
      </c>
      <c r="AH173" s="28">
        <f>IF(T173&lt;&gt;"Partiellement livré",J173,IFERROR(VLOOKUP(B173&amp;F173,[2]VL10E!A:I,9,0),J173))</f>
        <v>3744</v>
      </c>
      <c r="AI173" s="28" t="str">
        <f t="shared" ca="1" si="23"/>
        <v>oui</v>
      </c>
      <c r="AJ173" s="28" t="str">
        <f t="shared" si="24"/>
        <v>2020-04</v>
      </c>
      <c r="AK173" s="28" t="str">
        <f t="shared" si="25"/>
        <v>2020-14</v>
      </c>
      <c r="AL173" s="28" t="str">
        <f t="shared" ca="1" si="26"/>
        <v>retard</v>
      </c>
      <c r="AM173" s="28" t="str">
        <f>IF(LEFT(VLOOKUP(H173,'[1]Base Articles - Fam PIC'!$A:$U,12,FALSE),6)="conbid","Conbid",IF(LEFT(VLOOKUP(H173,'[1]Base Articles - Fam PIC'!$A:$U,12,FALSE),9)="DF Spirit","Airbus Autre","Autre"))</f>
        <v>Conbid</v>
      </c>
      <c r="AN173" s="28" t="str">
        <f>VLOOKUP(H173,'[1]Base Articles - Fam PIC'!$A:$E,5,0)</f>
        <v>UkadPF004</v>
      </c>
      <c r="AO173" s="28"/>
    </row>
    <row r="174" spans="1:41" ht="15" customHeight="1" x14ac:dyDescent="0.25">
      <c r="A174" s="36" t="str">
        <f t="shared" si="18"/>
        <v>PA26475</v>
      </c>
      <c r="B174">
        <v>11002794</v>
      </c>
      <c r="C174" t="s">
        <v>204</v>
      </c>
      <c r="D174" t="s">
        <v>205</v>
      </c>
      <c r="E174" t="s">
        <v>657</v>
      </c>
      <c r="F174">
        <v>10</v>
      </c>
      <c r="G174">
        <v>1</v>
      </c>
      <c r="H174" t="s">
        <v>207</v>
      </c>
      <c r="I174" t="s">
        <v>208</v>
      </c>
      <c r="J174">
        <v>3744</v>
      </c>
      <c r="K174" t="s">
        <v>209</v>
      </c>
      <c r="L174">
        <v>30.5</v>
      </c>
      <c r="M174" t="s">
        <v>637</v>
      </c>
      <c r="N174" t="s">
        <v>210</v>
      </c>
      <c r="O174" t="s">
        <v>658</v>
      </c>
      <c r="P174" s="37" t="s">
        <v>658</v>
      </c>
      <c r="Q174"/>
      <c r="R174"/>
      <c r="S174"/>
      <c r="T174" t="s">
        <v>212</v>
      </c>
      <c r="U174" t="s">
        <v>213</v>
      </c>
      <c r="V174" t="s">
        <v>214</v>
      </c>
      <c r="W174">
        <v>10</v>
      </c>
      <c r="X174">
        <v>10</v>
      </c>
      <c r="Y174">
        <v>1</v>
      </c>
      <c r="Z174" t="s">
        <v>639</v>
      </c>
      <c r="AA174" t="s">
        <v>220</v>
      </c>
      <c r="AB174"/>
      <c r="AC174">
        <v>0</v>
      </c>
      <c r="AD174" s="28" t="str">
        <f t="shared" si="19"/>
        <v>PF</v>
      </c>
      <c r="AE174" s="38" t="str">
        <f t="shared" si="20"/>
        <v>17/09/2020</v>
      </c>
      <c r="AF174" s="28" t="str">
        <f t="shared" si="21"/>
        <v>oui</v>
      </c>
      <c r="AG174" s="28" t="str">
        <f t="shared" si="22"/>
        <v>client</v>
      </c>
      <c r="AH174" s="28">
        <f>IF(T174&lt;&gt;"Partiellement livré",J174,IFERROR(VLOOKUP(B174&amp;F174,[2]VL10E!A:I,9,0),J174))</f>
        <v>3744</v>
      </c>
      <c r="AI174" s="28" t="str">
        <f t="shared" ca="1" si="23"/>
        <v>non</v>
      </c>
      <c r="AJ174" s="28" t="str">
        <f t="shared" si="24"/>
        <v>2020-09</v>
      </c>
      <c r="AK174" s="28" t="str">
        <f t="shared" si="25"/>
        <v>2020-38</v>
      </c>
      <c r="AL174" s="28" t="str">
        <f t="shared" ca="1" si="26"/>
        <v>2020-38</v>
      </c>
      <c r="AM174" s="28" t="str">
        <f>IF(LEFT(VLOOKUP(H174,'[1]Base Articles - Fam PIC'!$A:$U,12,FALSE),6)="conbid","Conbid",IF(LEFT(VLOOKUP(H174,'[1]Base Articles - Fam PIC'!$A:$U,12,FALSE),9)="DF Spirit","Airbus Autre","Autre"))</f>
        <v>Conbid</v>
      </c>
      <c r="AN174" s="28" t="str">
        <f>VLOOKUP(H174,'[1]Base Articles - Fam PIC'!$A:$E,5,0)</f>
        <v>UkadPF004</v>
      </c>
      <c r="AO174" s="28"/>
    </row>
    <row r="175" spans="1:41" ht="15" customHeight="1" x14ac:dyDescent="0.25">
      <c r="A175" s="36" t="str">
        <f t="shared" si="18"/>
        <v>PA26517</v>
      </c>
      <c r="B175">
        <v>11002795</v>
      </c>
      <c r="C175" t="s">
        <v>204</v>
      </c>
      <c r="D175" t="s">
        <v>205</v>
      </c>
      <c r="E175" t="s">
        <v>659</v>
      </c>
      <c r="F175">
        <v>10</v>
      </c>
      <c r="G175">
        <v>1</v>
      </c>
      <c r="H175" t="s">
        <v>217</v>
      </c>
      <c r="I175" t="s">
        <v>218</v>
      </c>
      <c r="J175">
        <v>5500</v>
      </c>
      <c r="K175" t="s">
        <v>209</v>
      </c>
      <c r="L175">
        <v>30.5</v>
      </c>
      <c r="M175" t="s">
        <v>660</v>
      </c>
      <c r="N175" t="s">
        <v>210</v>
      </c>
      <c r="O175" t="s">
        <v>661</v>
      </c>
      <c r="P175" s="37" t="s">
        <v>661</v>
      </c>
      <c r="Q175"/>
      <c r="R175"/>
      <c r="S175"/>
      <c r="T175" t="s">
        <v>321</v>
      </c>
      <c r="U175" t="s">
        <v>213</v>
      </c>
      <c r="V175" t="s">
        <v>214</v>
      </c>
      <c r="W175">
        <v>10</v>
      </c>
      <c r="X175">
        <v>10</v>
      </c>
      <c r="Y175">
        <v>1</v>
      </c>
      <c r="Z175" t="s">
        <v>639</v>
      </c>
      <c r="AA175" t="s">
        <v>220</v>
      </c>
      <c r="AB175" t="s">
        <v>446</v>
      </c>
      <c r="AC175" t="s">
        <v>662</v>
      </c>
      <c r="AD175" s="28" t="str">
        <f t="shared" si="19"/>
        <v>PF</v>
      </c>
      <c r="AE175" s="38" t="str">
        <f t="shared" si="20"/>
        <v>16/04/2020</v>
      </c>
      <c r="AF175" s="28" t="str">
        <f t="shared" si="21"/>
        <v>oui</v>
      </c>
      <c r="AG175" s="28" t="str">
        <f t="shared" si="22"/>
        <v>client</v>
      </c>
      <c r="AH175" s="28">
        <f>IF(T175&lt;&gt;"Partiellement livré",J175,IFERROR(VLOOKUP(B175&amp;F175,[2]VL10E!A:I,9,0),J175))</f>
        <v>5500</v>
      </c>
      <c r="AI175" s="28" t="str">
        <f t="shared" ca="1" si="23"/>
        <v>oui</v>
      </c>
      <c r="AJ175" s="28" t="str">
        <f t="shared" si="24"/>
        <v>2020-04</v>
      </c>
      <c r="AK175" s="28" t="str">
        <f t="shared" si="25"/>
        <v>2020-16</v>
      </c>
      <c r="AL175" s="28" t="str">
        <f t="shared" ca="1" si="26"/>
        <v>retard</v>
      </c>
      <c r="AM175" s="28" t="str">
        <f>IF(LEFT(VLOOKUP(H175,'[1]Base Articles - Fam PIC'!$A:$U,12,FALSE),6)="conbid","Conbid",IF(LEFT(VLOOKUP(H175,'[1]Base Articles - Fam PIC'!$A:$U,12,FALSE),9)="DF Spirit","Airbus Autre","Autre"))</f>
        <v>Conbid</v>
      </c>
      <c r="AN175" s="28" t="str">
        <f>VLOOKUP(H175,'[1]Base Articles - Fam PIC'!$A:$E,5,0)</f>
        <v>UkadPF005</v>
      </c>
      <c r="AO175" s="28"/>
    </row>
    <row r="176" spans="1:41" ht="15" customHeight="1" x14ac:dyDescent="0.25">
      <c r="A176" s="36" t="str">
        <f t="shared" si="18"/>
        <v>PA26519</v>
      </c>
      <c r="B176">
        <v>11002797</v>
      </c>
      <c r="C176" t="s">
        <v>204</v>
      </c>
      <c r="D176" t="s">
        <v>205</v>
      </c>
      <c r="E176" t="s">
        <v>663</v>
      </c>
      <c r="F176">
        <v>10</v>
      </c>
      <c r="G176">
        <v>1</v>
      </c>
      <c r="H176" t="s">
        <v>217</v>
      </c>
      <c r="I176" t="s">
        <v>218</v>
      </c>
      <c r="J176">
        <v>5500</v>
      </c>
      <c r="K176" t="s">
        <v>209</v>
      </c>
      <c r="L176">
        <v>30.5</v>
      </c>
      <c r="M176" t="s">
        <v>660</v>
      </c>
      <c r="N176" t="s">
        <v>210</v>
      </c>
      <c r="O176" t="s">
        <v>296</v>
      </c>
      <c r="P176" s="37" t="s">
        <v>296</v>
      </c>
      <c r="Q176"/>
      <c r="R176"/>
      <c r="S176"/>
      <c r="T176" t="s">
        <v>212</v>
      </c>
      <c r="U176" t="s">
        <v>213</v>
      </c>
      <c r="V176" t="s">
        <v>214</v>
      </c>
      <c r="W176">
        <v>10</v>
      </c>
      <c r="X176">
        <v>10</v>
      </c>
      <c r="Y176">
        <v>1</v>
      </c>
      <c r="Z176" t="s">
        <v>639</v>
      </c>
      <c r="AA176" t="s">
        <v>220</v>
      </c>
      <c r="AB176"/>
      <c r="AC176">
        <v>0</v>
      </c>
      <c r="AD176" s="28" t="str">
        <f t="shared" si="19"/>
        <v>PF</v>
      </c>
      <c r="AE176" s="38" t="str">
        <f t="shared" si="20"/>
        <v>20/05/2020</v>
      </c>
      <c r="AF176" s="28" t="str">
        <f t="shared" si="21"/>
        <v>oui</v>
      </c>
      <c r="AG176" s="28" t="str">
        <f t="shared" si="22"/>
        <v>client</v>
      </c>
      <c r="AH176" s="28">
        <f>IF(T176&lt;&gt;"Partiellement livré",J176,IFERROR(VLOOKUP(B176&amp;F176,[2]VL10E!A:I,9,0),J176))</f>
        <v>5500</v>
      </c>
      <c r="AI176" s="28" t="str">
        <f t="shared" ca="1" si="23"/>
        <v>oui</v>
      </c>
      <c r="AJ176" s="28" t="str">
        <f t="shared" si="24"/>
        <v>2020-05</v>
      </c>
      <c r="AK176" s="28" t="str">
        <f t="shared" si="25"/>
        <v>2020-21</v>
      </c>
      <c r="AL176" s="28" t="str">
        <f t="shared" ca="1" si="26"/>
        <v>2020-21</v>
      </c>
      <c r="AM176" s="28" t="str">
        <f>IF(LEFT(VLOOKUP(H176,'[1]Base Articles - Fam PIC'!$A:$U,12,FALSE),6)="conbid","Conbid",IF(LEFT(VLOOKUP(H176,'[1]Base Articles - Fam PIC'!$A:$U,12,FALSE),9)="DF Spirit","Airbus Autre","Autre"))</f>
        <v>Conbid</v>
      </c>
      <c r="AN176" s="28" t="str">
        <f>VLOOKUP(H176,'[1]Base Articles - Fam PIC'!$A:$E,5,0)</f>
        <v>UkadPF005</v>
      </c>
      <c r="AO176" s="28"/>
    </row>
    <row r="177" spans="1:41" ht="15" customHeight="1" x14ac:dyDescent="0.25">
      <c r="A177" s="36" t="str">
        <f t="shared" si="18"/>
        <v>PA26522</v>
      </c>
      <c r="B177">
        <v>11002800</v>
      </c>
      <c r="C177" t="s">
        <v>204</v>
      </c>
      <c r="D177" t="s">
        <v>205</v>
      </c>
      <c r="E177" t="s">
        <v>664</v>
      </c>
      <c r="F177">
        <v>10</v>
      </c>
      <c r="G177">
        <v>1</v>
      </c>
      <c r="H177" t="s">
        <v>217</v>
      </c>
      <c r="I177" t="s">
        <v>218</v>
      </c>
      <c r="J177">
        <v>5500</v>
      </c>
      <c r="K177" t="s">
        <v>209</v>
      </c>
      <c r="L177">
        <v>30.5</v>
      </c>
      <c r="M177" t="s">
        <v>660</v>
      </c>
      <c r="N177" t="s">
        <v>210</v>
      </c>
      <c r="O177" t="s">
        <v>665</v>
      </c>
      <c r="P177" s="37" t="s">
        <v>665</v>
      </c>
      <c r="Q177"/>
      <c r="R177"/>
      <c r="S177"/>
      <c r="T177" t="s">
        <v>212</v>
      </c>
      <c r="U177" t="s">
        <v>213</v>
      </c>
      <c r="V177" t="s">
        <v>214</v>
      </c>
      <c r="W177">
        <v>10</v>
      </c>
      <c r="X177">
        <v>10</v>
      </c>
      <c r="Y177">
        <v>1</v>
      </c>
      <c r="Z177" t="s">
        <v>639</v>
      </c>
      <c r="AA177" t="s">
        <v>220</v>
      </c>
      <c r="AB177"/>
      <c r="AC177">
        <v>0</v>
      </c>
      <c r="AD177" s="28" t="str">
        <f t="shared" si="19"/>
        <v>PF</v>
      </c>
      <c r="AE177" s="38" t="str">
        <f t="shared" si="20"/>
        <v>26/11/2020</v>
      </c>
      <c r="AF177" s="28" t="str">
        <f t="shared" si="21"/>
        <v>oui</v>
      </c>
      <c r="AG177" s="28" t="str">
        <f t="shared" si="22"/>
        <v>client</v>
      </c>
      <c r="AH177" s="28">
        <f>IF(T177&lt;&gt;"Partiellement livré",J177,IFERROR(VLOOKUP(B177&amp;F177,[2]VL10E!A:I,9,0),J177))</f>
        <v>5500</v>
      </c>
      <c r="AI177" s="28" t="str">
        <f t="shared" ca="1" si="23"/>
        <v>non</v>
      </c>
      <c r="AJ177" s="28" t="str">
        <f t="shared" si="24"/>
        <v>2020-11</v>
      </c>
      <c r="AK177" s="28" t="str">
        <f t="shared" si="25"/>
        <v>2020-48</v>
      </c>
      <c r="AL177" s="28" t="str">
        <f t="shared" ca="1" si="26"/>
        <v>2020-48</v>
      </c>
      <c r="AM177" s="28" t="str">
        <f>IF(LEFT(VLOOKUP(H177,'[1]Base Articles - Fam PIC'!$A:$U,12,FALSE),6)="conbid","Conbid",IF(LEFT(VLOOKUP(H177,'[1]Base Articles - Fam PIC'!$A:$U,12,FALSE),9)="DF Spirit","Airbus Autre","Autre"))</f>
        <v>Conbid</v>
      </c>
      <c r="AN177" s="28" t="str">
        <f>VLOOKUP(H177,'[1]Base Articles - Fam PIC'!$A:$E,5,0)</f>
        <v>UkadPF005</v>
      </c>
      <c r="AO177" s="28"/>
    </row>
    <row r="178" spans="1:41" ht="15" customHeight="1" x14ac:dyDescent="0.25">
      <c r="A178" s="36" t="str">
        <f t="shared" si="18"/>
        <v>PA26529</v>
      </c>
      <c r="B178">
        <v>11002807</v>
      </c>
      <c r="C178" t="s">
        <v>204</v>
      </c>
      <c r="D178" t="s">
        <v>205</v>
      </c>
      <c r="E178" t="s">
        <v>666</v>
      </c>
      <c r="F178">
        <v>10</v>
      </c>
      <c r="G178">
        <v>1</v>
      </c>
      <c r="H178" t="s">
        <v>217</v>
      </c>
      <c r="I178" t="s">
        <v>218</v>
      </c>
      <c r="J178">
        <v>5500</v>
      </c>
      <c r="K178" t="s">
        <v>209</v>
      </c>
      <c r="L178">
        <v>30.5</v>
      </c>
      <c r="M178" t="s">
        <v>660</v>
      </c>
      <c r="N178" t="s">
        <v>210</v>
      </c>
      <c r="O178" t="s">
        <v>645</v>
      </c>
      <c r="P178" s="37" t="s">
        <v>645</v>
      </c>
      <c r="Q178"/>
      <c r="R178"/>
      <c r="S178"/>
      <c r="T178" t="s">
        <v>212</v>
      </c>
      <c r="U178" t="s">
        <v>213</v>
      </c>
      <c r="V178" t="s">
        <v>214</v>
      </c>
      <c r="W178">
        <v>10</v>
      </c>
      <c r="X178">
        <v>10</v>
      </c>
      <c r="Y178">
        <v>1</v>
      </c>
      <c r="Z178" t="s">
        <v>639</v>
      </c>
      <c r="AA178" t="s">
        <v>220</v>
      </c>
      <c r="AB178"/>
      <c r="AC178">
        <v>0</v>
      </c>
      <c r="AD178" s="28" t="str">
        <f t="shared" si="19"/>
        <v>PF</v>
      </c>
      <c r="AE178" s="38" t="str">
        <f t="shared" si="20"/>
        <v>19/11/2020</v>
      </c>
      <c r="AF178" s="28" t="str">
        <f t="shared" si="21"/>
        <v>oui</v>
      </c>
      <c r="AG178" s="28" t="str">
        <f t="shared" si="22"/>
        <v>client</v>
      </c>
      <c r="AH178" s="28">
        <f>IF(T178&lt;&gt;"Partiellement livré",J178,IFERROR(VLOOKUP(B178&amp;F178,[2]VL10E!A:I,9,0),J178))</f>
        <v>5500</v>
      </c>
      <c r="AI178" s="28" t="str">
        <f t="shared" ca="1" si="23"/>
        <v>non</v>
      </c>
      <c r="AJ178" s="28" t="str">
        <f t="shared" si="24"/>
        <v>2020-11</v>
      </c>
      <c r="AK178" s="28" t="str">
        <f t="shared" si="25"/>
        <v>2020-47</v>
      </c>
      <c r="AL178" s="28" t="str">
        <f t="shared" ca="1" si="26"/>
        <v>2020-47</v>
      </c>
      <c r="AM178" s="28" t="str">
        <f>IF(LEFT(VLOOKUP(H178,'[1]Base Articles - Fam PIC'!$A:$U,12,FALSE),6)="conbid","Conbid",IF(LEFT(VLOOKUP(H178,'[1]Base Articles - Fam PIC'!$A:$U,12,FALSE),9)="DF Spirit","Airbus Autre","Autre"))</f>
        <v>Conbid</v>
      </c>
      <c r="AN178" s="28" t="str">
        <f>VLOOKUP(H178,'[1]Base Articles - Fam PIC'!$A:$E,5,0)</f>
        <v>UkadPF005</v>
      </c>
      <c r="AO178" s="28"/>
    </row>
    <row r="179" spans="1:41" ht="15" customHeight="1" x14ac:dyDescent="0.25">
      <c r="A179" s="36" t="str">
        <f t="shared" si="18"/>
        <v>PA26531</v>
      </c>
      <c r="B179">
        <v>11002809</v>
      </c>
      <c r="C179" t="s">
        <v>204</v>
      </c>
      <c r="D179" t="s">
        <v>205</v>
      </c>
      <c r="E179" t="s">
        <v>667</v>
      </c>
      <c r="F179">
        <v>10</v>
      </c>
      <c r="G179">
        <v>1</v>
      </c>
      <c r="H179" t="s">
        <v>217</v>
      </c>
      <c r="I179" t="s">
        <v>218</v>
      </c>
      <c r="J179">
        <v>5500</v>
      </c>
      <c r="K179" t="s">
        <v>209</v>
      </c>
      <c r="L179">
        <v>30.5</v>
      </c>
      <c r="M179" t="s">
        <v>660</v>
      </c>
      <c r="N179" t="s">
        <v>210</v>
      </c>
      <c r="O179" t="s">
        <v>607</v>
      </c>
      <c r="P179" s="37" t="s">
        <v>607</v>
      </c>
      <c r="Q179"/>
      <c r="R179"/>
      <c r="S179"/>
      <c r="T179" t="s">
        <v>212</v>
      </c>
      <c r="U179" t="s">
        <v>213</v>
      </c>
      <c r="V179" t="s">
        <v>214</v>
      </c>
      <c r="W179">
        <v>10</v>
      </c>
      <c r="X179">
        <v>10</v>
      </c>
      <c r="Y179">
        <v>1</v>
      </c>
      <c r="Z179" t="s">
        <v>639</v>
      </c>
      <c r="AA179" t="s">
        <v>220</v>
      </c>
      <c r="AB179"/>
      <c r="AC179">
        <v>0</v>
      </c>
      <c r="AD179" s="28" t="str">
        <f t="shared" si="19"/>
        <v>PF</v>
      </c>
      <c r="AE179" s="38" t="str">
        <f t="shared" si="20"/>
        <v>28/05/2020</v>
      </c>
      <c r="AF179" s="28" t="str">
        <f t="shared" si="21"/>
        <v>oui</v>
      </c>
      <c r="AG179" s="28" t="str">
        <f t="shared" si="22"/>
        <v>client</v>
      </c>
      <c r="AH179" s="28">
        <f>IF(T179&lt;&gt;"Partiellement livré",J179,IFERROR(VLOOKUP(B179&amp;F179,[2]VL10E!A:I,9,0),J179))</f>
        <v>5500</v>
      </c>
      <c r="AI179" s="28" t="str">
        <f t="shared" ca="1" si="23"/>
        <v>oui</v>
      </c>
      <c r="AJ179" s="28" t="str">
        <f t="shared" si="24"/>
        <v>2020-05</v>
      </c>
      <c r="AK179" s="28" t="str">
        <f t="shared" si="25"/>
        <v>2020-22</v>
      </c>
      <c r="AL179" s="28" t="str">
        <f t="shared" ca="1" si="26"/>
        <v>2020-22</v>
      </c>
      <c r="AM179" s="28" t="str">
        <f>IF(LEFT(VLOOKUP(H179,'[1]Base Articles - Fam PIC'!$A:$U,12,FALSE),6)="conbid","Conbid",IF(LEFT(VLOOKUP(H179,'[1]Base Articles - Fam PIC'!$A:$U,12,FALSE),9)="DF Spirit","Airbus Autre","Autre"))</f>
        <v>Conbid</v>
      </c>
      <c r="AN179" s="28" t="str">
        <f>VLOOKUP(H179,'[1]Base Articles - Fam PIC'!$A:$E,5,0)</f>
        <v>UkadPF005</v>
      </c>
      <c r="AO179" s="28"/>
    </row>
    <row r="180" spans="1:41" ht="15" customHeight="1" x14ac:dyDescent="0.25">
      <c r="A180" s="36" t="str">
        <f t="shared" si="18"/>
        <v>PA26532</v>
      </c>
      <c r="B180">
        <v>11002810</v>
      </c>
      <c r="C180" t="s">
        <v>204</v>
      </c>
      <c r="D180" t="s">
        <v>205</v>
      </c>
      <c r="E180" t="s">
        <v>668</v>
      </c>
      <c r="F180">
        <v>10</v>
      </c>
      <c r="G180">
        <v>1</v>
      </c>
      <c r="H180" t="s">
        <v>217</v>
      </c>
      <c r="I180" t="s">
        <v>218</v>
      </c>
      <c r="J180">
        <v>5500</v>
      </c>
      <c r="K180" t="s">
        <v>209</v>
      </c>
      <c r="L180">
        <v>30.5</v>
      </c>
      <c r="M180" t="s">
        <v>660</v>
      </c>
      <c r="N180" t="s">
        <v>210</v>
      </c>
      <c r="O180" t="s">
        <v>669</v>
      </c>
      <c r="P180" s="37" t="s">
        <v>669</v>
      </c>
      <c r="Q180"/>
      <c r="R180"/>
      <c r="S180"/>
      <c r="T180" t="s">
        <v>212</v>
      </c>
      <c r="U180" t="s">
        <v>213</v>
      </c>
      <c r="V180" t="s">
        <v>214</v>
      </c>
      <c r="W180">
        <v>10</v>
      </c>
      <c r="X180">
        <v>10</v>
      </c>
      <c r="Y180">
        <v>1</v>
      </c>
      <c r="Z180" t="s">
        <v>639</v>
      </c>
      <c r="AA180" t="s">
        <v>220</v>
      </c>
      <c r="AB180"/>
      <c r="AC180">
        <v>0</v>
      </c>
      <c r="AD180" s="28" t="str">
        <f t="shared" si="19"/>
        <v>PF</v>
      </c>
      <c r="AE180" s="38" t="str">
        <f t="shared" si="20"/>
        <v>03/12/2020</v>
      </c>
      <c r="AF180" s="28" t="str">
        <f t="shared" si="21"/>
        <v>oui</v>
      </c>
      <c r="AG180" s="28" t="str">
        <f t="shared" si="22"/>
        <v>client</v>
      </c>
      <c r="AH180" s="28">
        <f>IF(T180&lt;&gt;"Partiellement livré",J180,IFERROR(VLOOKUP(B180&amp;F180,[2]VL10E!A:I,9,0),J180))</f>
        <v>5500</v>
      </c>
      <c r="AI180" s="28" t="str">
        <f t="shared" ca="1" si="23"/>
        <v>non</v>
      </c>
      <c r="AJ180" s="28" t="str">
        <f t="shared" si="24"/>
        <v>2020-12</v>
      </c>
      <c r="AK180" s="28" t="str">
        <f t="shared" si="25"/>
        <v>2020-49</v>
      </c>
      <c r="AL180" s="28" t="str">
        <f t="shared" ca="1" si="26"/>
        <v>2020-49</v>
      </c>
      <c r="AM180" s="28" t="str">
        <f>IF(LEFT(VLOOKUP(H180,'[1]Base Articles - Fam PIC'!$A:$U,12,FALSE),6)="conbid","Conbid",IF(LEFT(VLOOKUP(H180,'[1]Base Articles - Fam PIC'!$A:$U,12,FALSE),9)="DF Spirit","Airbus Autre","Autre"))</f>
        <v>Conbid</v>
      </c>
      <c r="AN180" s="28" t="str">
        <f>VLOOKUP(H180,'[1]Base Articles - Fam PIC'!$A:$E,5,0)</f>
        <v>UkadPF005</v>
      </c>
      <c r="AO180" s="28"/>
    </row>
    <row r="181" spans="1:41" ht="15" customHeight="1" x14ac:dyDescent="0.25">
      <c r="A181" s="36" t="str">
        <f t="shared" si="18"/>
        <v>PA26444</v>
      </c>
      <c r="B181">
        <v>11002816</v>
      </c>
      <c r="C181" t="s">
        <v>204</v>
      </c>
      <c r="D181" t="s">
        <v>205</v>
      </c>
      <c r="E181" t="s">
        <v>670</v>
      </c>
      <c r="F181">
        <v>10</v>
      </c>
      <c r="G181">
        <v>1</v>
      </c>
      <c r="H181" t="s">
        <v>671</v>
      </c>
      <c r="I181" t="s">
        <v>672</v>
      </c>
      <c r="J181">
        <v>2750</v>
      </c>
      <c r="K181" t="s">
        <v>209</v>
      </c>
      <c r="L181">
        <v>32</v>
      </c>
      <c r="M181" t="s">
        <v>673</v>
      </c>
      <c r="N181" t="s">
        <v>210</v>
      </c>
      <c r="O181" t="s">
        <v>643</v>
      </c>
      <c r="P181" s="37" t="s">
        <v>643</v>
      </c>
      <c r="Q181"/>
      <c r="R181"/>
      <c r="S181"/>
      <c r="T181" t="s">
        <v>212</v>
      </c>
      <c r="U181" t="s">
        <v>213</v>
      </c>
      <c r="V181" t="s">
        <v>214</v>
      </c>
      <c r="W181">
        <v>10</v>
      </c>
      <c r="X181">
        <v>10</v>
      </c>
      <c r="Y181">
        <v>1</v>
      </c>
      <c r="Z181" t="s">
        <v>639</v>
      </c>
      <c r="AA181" t="s">
        <v>220</v>
      </c>
      <c r="AB181"/>
      <c r="AC181">
        <v>0</v>
      </c>
      <c r="AD181" s="28" t="str">
        <f t="shared" si="19"/>
        <v>PF</v>
      </c>
      <c r="AE181" s="38" t="str">
        <f t="shared" si="20"/>
        <v>29/10/2020</v>
      </c>
      <c r="AF181" s="28" t="str">
        <f t="shared" si="21"/>
        <v>oui</v>
      </c>
      <c r="AG181" s="28" t="str">
        <f t="shared" si="22"/>
        <v>client</v>
      </c>
      <c r="AH181" s="28">
        <f>IF(T181&lt;&gt;"Partiellement livré",J181,IFERROR(VLOOKUP(B181&amp;F181,[2]VL10E!A:I,9,0),J181))</f>
        <v>2750</v>
      </c>
      <c r="AI181" s="28" t="str">
        <f t="shared" ca="1" si="23"/>
        <v>non</v>
      </c>
      <c r="AJ181" s="28" t="str">
        <f t="shared" si="24"/>
        <v>2020-10</v>
      </c>
      <c r="AK181" s="28" t="str">
        <f t="shared" si="25"/>
        <v>2020-44</v>
      </c>
      <c r="AL181" s="28" t="str">
        <f t="shared" ca="1" si="26"/>
        <v>2020-44</v>
      </c>
      <c r="AM181" s="28" t="str">
        <f>IF(LEFT(VLOOKUP(H181,'[1]Base Articles - Fam PIC'!$A:$U,12,FALSE),6)="conbid","Conbid",IF(LEFT(VLOOKUP(H181,'[1]Base Articles - Fam PIC'!$A:$U,12,FALSE),9)="DF Spirit","Airbus Autre","Autre"))</f>
        <v>Conbid</v>
      </c>
      <c r="AN181" s="28" t="str">
        <f>VLOOKUP(H181,'[1]Base Articles - Fam PIC'!$A:$E,5,0)</f>
        <v>UkadPF003</v>
      </c>
      <c r="AO181" s="28"/>
    </row>
    <row r="182" spans="1:41" ht="15" customHeight="1" x14ac:dyDescent="0.25">
      <c r="A182" s="36" t="str">
        <f t="shared" si="18"/>
        <v>PA26445</v>
      </c>
      <c r="B182">
        <v>11002817</v>
      </c>
      <c r="C182" t="s">
        <v>204</v>
      </c>
      <c r="D182" t="s">
        <v>205</v>
      </c>
      <c r="E182" t="s">
        <v>674</v>
      </c>
      <c r="F182">
        <v>10</v>
      </c>
      <c r="G182">
        <v>1</v>
      </c>
      <c r="H182" t="s">
        <v>671</v>
      </c>
      <c r="I182" t="s">
        <v>672</v>
      </c>
      <c r="J182">
        <v>2750</v>
      </c>
      <c r="K182" t="s">
        <v>209</v>
      </c>
      <c r="L182">
        <v>32</v>
      </c>
      <c r="M182" t="s">
        <v>673</v>
      </c>
      <c r="N182" t="s">
        <v>210</v>
      </c>
      <c r="O182" t="s">
        <v>379</v>
      </c>
      <c r="P182" s="37" t="s">
        <v>379</v>
      </c>
      <c r="Q182"/>
      <c r="R182"/>
      <c r="S182"/>
      <c r="T182" t="s">
        <v>212</v>
      </c>
      <c r="U182" t="s">
        <v>213</v>
      </c>
      <c r="V182" t="s">
        <v>214</v>
      </c>
      <c r="W182">
        <v>10</v>
      </c>
      <c r="X182">
        <v>10</v>
      </c>
      <c r="Y182">
        <v>1</v>
      </c>
      <c r="Z182" t="s">
        <v>639</v>
      </c>
      <c r="AA182" t="s">
        <v>220</v>
      </c>
      <c r="AB182"/>
      <c r="AC182">
        <v>0</v>
      </c>
      <c r="AD182" s="28" t="str">
        <f t="shared" si="19"/>
        <v>PF</v>
      </c>
      <c r="AE182" s="38" t="str">
        <f t="shared" si="20"/>
        <v>01/10/2020</v>
      </c>
      <c r="AF182" s="28" t="str">
        <f t="shared" si="21"/>
        <v>oui</v>
      </c>
      <c r="AG182" s="28" t="str">
        <f t="shared" si="22"/>
        <v>client</v>
      </c>
      <c r="AH182" s="28">
        <f>IF(T182&lt;&gt;"Partiellement livré",J182,IFERROR(VLOOKUP(B182&amp;F182,[2]VL10E!A:I,9,0),J182))</f>
        <v>2750</v>
      </c>
      <c r="AI182" s="28" t="str">
        <f t="shared" ca="1" si="23"/>
        <v>non</v>
      </c>
      <c r="AJ182" s="28" t="str">
        <f t="shared" si="24"/>
        <v>2020-10</v>
      </c>
      <c r="AK182" s="28" t="str">
        <f t="shared" si="25"/>
        <v>2020-40</v>
      </c>
      <c r="AL182" s="28" t="str">
        <f t="shared" ca="1" si="26"/>
        <v>2020-40</v>
      </c>
      <c r="AM182" s="28" t="str">
        <f>IF(LEFT(VLOOKUP(H182,'[1]Base Articles - Fam PIC'!$A:$U,12,FALSE),6)="conbid","Conbid",IF(LEFT(VLOOKUP(H182,'[1]Base Articles - Fam PIC'!$A:$U,12,FALSE),9)="DF Spirit","Airbus Autre","Autre"))</f>
        <v>Conbid</v>
      </c>
      <c r="AN182" s="28" t="str">
        <f>VLOOKUP(H182,'[1]Base Articles - Fam PIC'!$A:$E,5,0)</f>
        <v>UkadPF003</v>
      </c>
      <c r="AO182" s="28"/>
    </row>
    <row r="183" spans="1:41" ht="15" customHeight="1" x14ac:dyDescent="0.25">
      <c r="A183" s="36" t="str">
        <f t="shared" si="18"/>
        <v>PA26446</v>
      </c>
      <c r="B183">
        <v>11002818</v>
      </c>
      <c r="C183" t="s">
        <v>204</v>
      </c>
      <c r="D183" t="s">
        <v>205</v>
      </c>
      <c r="E183" t="s">
        <v>675</v>
      </c>
      <c r="F183">
        <v>10</v>
      </c>
      <c r="G183">
        <v>1</v>
      </c>
      <c r="H183" t="s">
        <v>671</v>
      </c>
      <c r="I183" t="s">
        <v>672</v>
      </c>
      <c r="J183">
        <v>2750</v>
      </c>
      <c r="K183" t="s">
        <v>209</v>
      </c>
      <c r="L183">
        <v>32</v>
      </c>
      <c r="M183" t="s">
        <v>673</v>
      </c>
      <c r="N183" t="s">
        <v>210</v>
      </c>
      <c r="O183" t="s">
        <v>665</v>
      </c>
      <c r="P183" s="37" t="s">
        <v>665</v>
      </c>
      <c r="Q183"/>
      <c r="R183"/>
      <c r="S183"/>
      <c r="T183" t="s">
        <v>212</v>
      </c>
      <c r="U183" t="s">
        <v>213</v>
      </c>
      <c r="V183" t="s">
        <v>214</v>
      </c>
      <c r="W183">
        <v>10</v>
      </c>
      <c r="X183">
        <v>10</v>
      </c>
      <c r="Y183">
        <v>1</v>
      </c>
      <c r="Z183" t="s">
        <v>639</v>
      </c>
      <c r="AA183" t="s">
        <v>220</v>
      </c>
      <c r="AB183"/>
      <c r="AC183">
        <v>0</v>
      </c>
      <c r="AD183" s="28" t="str">
        <f t="shared" si="19"/>
        <v>PF</v>
      </c>
      <c r="AE183" s="38" t="str">
        <f t="shared" si="20"/>
        <v>26/11/2020</v>
      </c>
      <c r="AF183" s="28" t="str">
        <f t="shared" si="21"/>
        <v>oui</v>
      </c>
      <c r="AG183" s="28" t="str">
        <f t="shared" si="22"/>
        <v>client</v>
      </c>
      <c r="AH183" s="28">
        <f>IF(T183&lt;&gt;"Partiellement livré",J183,IFERROR(VLOOKUP(B183&amp;F183,[2]VL10E!A:I,9,0),J183))</f>
        <v>2750</v>
      </c>
      <c r="AI183" s="28" t="str">
        <f t="shared" ca="1" si="23"/>
        <v>non</v>
      </c>
      <c r="AJ183" s="28" t="str">
        <f t="shared" si="24"/>
        <v>2020-11</v>
      </c>
      <c r="AK183" s="28" t="str">
        <f t="shared" si="25"/>
        <v>2020-48</v>
      </c>
      <c r="AL183" s="28" t="str">
        <f t="shared" ca="1" si="26"/>
        <v>2020-48</v>
      </c>
      <c r="AM183" s="28" t="str">
        <f>IF(LEFT(VLOOKUP(H183,'[1]Base Articles - Fam PIC'!$A:$U,12,FALSE),6)="conbid","Conbid",IF(LEFT(VLOOKUP(H183,'[1]Base Articles - Fam PIC'!$A:$U,12,FALSE),9)="DF Spirit","Airbus Autre","Autre"))</f>
        <v>Conbid</v>
      </c>
      <c r="AN183" s="28" t="str">
        <f>VLOOKUP(H183,'[1]Base Articles - Fam PIC'!$A:$E,5,0)</f>
        <v>UkadPF003</v>
      </c>
      <c r="AO183" s="28"/>
    </row>
    <row r="184" spans="1:41" ht="15" customHeight="1" x14ac:dyDescent="0.25">
      <c r="A184" s="36" t="str">
        <f t="shared" si="18"/>
        <v>PA26491</v>
      </c>
      <c r="B184">
        <v>11002819</v>
      </c>
      <c r="C184" t="s">
        <v>204</v>
      </c>
      <c r="D184" t="s">
        <v>205</v>
      </c>
      <c r="E184" t="s">
        <v>676</v>
      </c>
      <c r="F184">
        <v>10</v>
      </c>
      <c r="G184">
        <v>1</v>
      </c>
      <c r="H184" t="s">
        <v>677</v>
      </c>
      <c r="I184" t="s">
        <v>678</v>
      </c>
      <c r="J184">
        <v>5500</v>
      </c>
      <c r="K184" t="s">
        <v>209</v>
      </c>
      <c r="L184">
        <v>31</v>
      </c>
      <c r="M184" t="s">
        <v>521</v>
      </c>
      <c r="N184" t="s">
        <v>210</v>
      </c>
      <c r="O184" t="s">
        <v>638</v>
      </c>
      <c r="P184" s="37" t="s">
        <v>638</v>
      </c>
      <c r="Q184"/>
      <c r="R184"/>
      <c r="S184"/>
      <c r="T184" t="s">
        <v>212</v>
      </c>
      <c r="U184" t="s">
        <v>213</v>
      </c>
      <c r="V184" t="s">
        <v>214</v>
      </c>
      <c r="W184">
        <v>10</v>
      </c>
      <c r="X184">
        <v>10</v>
      </c>
      <c r="Y184">
        <v>1</v>
      </c>
      <c r="Z184" t="s">
        <v>639</v>
      </c>
      <c r="AA184" t="s">
        <v>220</v>
      </c>
      <c r="AB184"/>
      <c r="AC184">
        <v>0</v>
      </c>
      <c r="AD184" s="28" t="str">
        <f t="shared" si="19"/>
        <v>PF</v>
      </c>
      <c r="AE184" s="38" t="str">
        <f t="shared" si="20"/>
        <v>15/10/2020</v>
      </c>
      <c r="AF184" s="28" t="str">
        <f t="shared" si="21"/>
        <v>oui</v>
      </c>
      <c r="AG184" s="28" t="str">
        <f t="shared" si="22"/>
        <v>client</v>
      </c>
      <c r="AH184" s="28">
        <f>IF(T184&lt;&gt;"Partiellement livré",J184,IFERROR(VLOOKUP(B184&amp;F184,[2]VL10E!A:I,9,0),J184))</f>
        <v>5500</v>
      </c>
      <c r="AI184" s="28" t="str">
        <f t="shared" ca="1" si="23"/>
        <v>non</v>
      </c>
      <c r="AJ184" s="28" t="str">
        <f t="shared" si="24"/>
        <v>2020-10</v>
      </c>
      <c r="AK184" s="28" t="str">
        <f t="shared" si="25"/>
        <v>2020-42</v>
      </c>
      <c r="AL184" s="28" t="str">
        <f t="shared" ca="1" si="26"/>
        <v>2020-42</v>
      </c>
      <c r="AM184" s="28" t="str">
        <f>IF(LEFT(VLOOKUP(H184,'[1]Base Articles - Fam PIC'!$A:$U,12,FALSE),6)="conbid","Conbid",IF(LEFT(VLOOKUP(H184,'[1]Base Articles - Fam PIC'!$A:$U,12,FALSE),9)="DF Spirit","Airbus Autre","Autre"))</f>
        <v>Conbid</v>
      </c>
      <c r="AN184" s="28" t="str">
        <f>VLOOKUP(H184,'[1]Base Articles - Fam PIC'!$A:$E,5,0)</f>
        <v>UkadPF003</v>
      </c>
      <c r="AO184" s="28"/>
    </row>
    <row r="185" spans="1:41" ht="15" customHeight="1" x14ac:dyDescent="0.25">
      <c r="A185" s="36" t="str">
        <f t="shared" si="18"/>
        <v>PA26496</v>
      </c>
      <c r="B185">
        <v>11002824</v>
      </c>
      <c r="C185" t="s">
        <v>204</v>
      </c>
      <c r="D185" t="s">
        <v>205</v>
      </c>
      <c r="E185" t="s">
        <v>679</v>
      </c>
      <c r="F185">
        <v>10</v>
      </c>
      <c r="G185">
        <v>1</v>
      </c>
      <c r="H185" t="s">
        <v>677</v>
      </c>
      <c r="I185" t="s">
        <v>678</v>
      </c>
      <c r="J185">
        <v>5500</v>
      </c>
      <c r="K185" t="s">
        <v>209</v>
      </c>
      <c r="L185">
        <v>31</v>
      </c>
      <c r="M185" t="s">
        <v>521</v>
      </c>
      <c r="N185" t="s">
        <v>210</v>
      </c>
      <c r="O185" t="s">
        <v>296</v>
      </c>
      <c r="P185" s="37" t="s">
        <v>296</v>
      </c>
      <c r="Q185"/>
      <c r="R185"/>
      <c r="S185"/>
      <c r="T185" t="s">
        <v>212</v>
      </c>
      <c r="U185" t="s">
        <v>213</v>
      </c>
      <c r="V185" t="s">
        <v>214</v>
      </c>
      <c r="W185">
        <v>10</v>
      </c>
      <c r="X185">
        <v>10</v>
      </c>
      <c r="Y185">
        <v>1</v>
      </c>
      <c r="Z185" t="s">
        <v>639</v>
      </c>
      <c r="AA185" t="s">
        <v>220</v>
      </c>
      <c r="AB185"/>
      <c r="AC185">
        <v>0</v>
      </c>
      <c r="AD185" s="28" t="str">
        <f t="shared" si="19"/>
        <v>PF</v>
      </c>
      <c r="AE185" s="38" t="str">
        <f t="shared" si="20"/>
        <v>20/05/2020</v>
      </c>
      <c r="AF185" s="28" t="str">
        <f t="shared" si="21"/>
        <v>oui</v>
      </c>
      <c r="AG185" s="28" t="str">
        <f t="shared" si="22"/>
        <v>client</v>
      </c>
      <c r="AH185" s="28">
        <f>IF(T185&lt;&gt;"Partiellement livré",J185,IFERROR(VLOOKUP(B185&amp;F185,[2]VL10E!A:I,9,0),J185))</f>
        <v>5500</v>
      </c>
      <c r="AI185" s="28" t="str">
        <f t="shared" ca="1" si="23"/>
        <v>oui</v>
      </c>
      <c r="AJ185" s="28" t="str">
        <f t="shared" si="24"/>
        <v>2020-05</v>
      </c>
      <c r="AK185" s="28" t="str">
        <f t="shared" si="25"/>
        <v>2020-21</v>
      </c>
      <c r="AL185" s="28" t="str">
        <f t="shared" ca="1" si="26"/>
        <v>2020-21</v>
      </c>
      <c r="AM185" s="28" t="str">
        <f>IF(LEFT(VLOOKUP(H185,'[1]Base Articles - Fam PIC'!$A:$U,12,FALSE),6)="conbid","Conbid",IF(LEFT(VLOOKUP(H185,'[1]Base Articles - Fam PIC'!$A:$U,12,FALSE),9)="DF Spirit","Airbus Autre","Autre"))</f>
        <v>Conbid</v>
      </c>
      <c r="AN185" s="28" t="str">
        <f>VLOOKUP(H185,'[1]Base Articles - Fam PIC'!$A:$E,5,0)</f>
        <v>UkadPF003</v>
      </c>
      <c r="AO185" s="28"/>
    </row>
    <row r="186" spans="1:41" ht="15" customHeight="1" x14ac:dyDescent="0.25">
      <c r="A186" s="36" t="str">
        <f t="shared" si="18"/>
        <v>PA26556</v>
      </c>
      <c r="B186">
        <v>11002827</v>
      </c>
      <c r="C186" t="s">
        <v>204</v>
      </c>
      <c r="D186" t="s">
        <v>205</v>
      </c>
      <c r="E186" t="s">
        <v>680</v>
      </c>
      <c r="F186">
        <v>10</v>
      </c>
      <c r="G186">
        <v>1</v>
      </c>
      <c r="H186" t="s">
        <v>677</v>
      </c>
      <c r="I186" t="s">
        <v>678</v>
      </c>
      <c r="J186">
        <v>5500</v>
      </c>
      <c r="K186" t="s">
        <v>209</v>
      </c>
      <c r="L186">
        <v>31</v>
      </c>
      <c r="M186" t="s">
        <v>521</v>
      </c>
      <c r="N186" t="s">
        <v>210</v>
      </c>
      <c r="O186" t="s">
        <v>150</v>
      </c>
      <c r="P186" s="37" t="s">
        <v>150</v>
      </c>
      <c r="Q186"/>
      <c r="R186"/>
      <c r="S186"/>
      <c r="T186" t="s">
        <v>212</v>
      </c>
      <c r="U186" t="s">
        <v>213</v>
      </c>
      <c r="V186" t="s">
        <v>214</v>
      </c>
      <c r="W186">
        <v>10</v>
      </c>
      <c r="X186">
        <v>10</v>
      </c>
      <c r="Y186">
        <v>1</v>
      </c>
      <c r="Z186" t="s">
        <v>639</v>
      </c>
      <c r="AA186" t="s">
        <v>220</v>
      </c>
      <c r="AB186"/>
      <c r="AC186">
        <v>0</v>
      </c>
      <c r="AD186" s="28" t="str">
        <f t="shared" si="19"/>
        <v>PF</v>
      </c>
      <c r="AE186" s="38" t="str">
        <f t="shared" si="20"/>
        <v>04/06/2020</v>
      </c>
      <c r="AF186" s="28" t="str">
        <f t="shared" si="21"/>
        <v>oui</v>
      </c>
      <c r="AG186" s="28" t="str">
        <f t="shared" si="22"/>
        <v>client</v>
      </c>
      <c r="AH186" s="28">
        <f>IF(T186&lt;&gt;"Partiellement livré",J186,IFERROR(VLOOKUP(B186&amp;F186,[2]VL10E!A:I,9,0),J186))</f>
        <v>5500</v>
      </c>
      <c r="AI186" s="28" t="str">
        <f t="shared" ca="1" si="23"/>
        <v>oui</v>
      </c>
      <c r="AJ186" s="28" t="str">
        <f t="shared" si="24"/>
        <v>2020-06</v>
      </c>
      <c r="AK186" s="28" t="str">
        <f t="shared" si="25"/>
        <v>2020-23</v>
      </c>
      <c r="AL186" s="28" t="str">
        <f t="shared" ca="1" si="26"/>
        <v>2020-23</v>
      </c>
      <c r="AM186" s="28" t="str">
        <f>IF(LEFT(VLOOKUP(H186,'[1]Base Articles - Fam PIC'!$A:$U,12,FALSE),6)="conbid","Conbid",IF(LEFT(VLOOKUP(H186,'[1]Base Articles - Fam PIC'!$A:$U,12,FALSE),9)="DF Spirit","Airbus Autre","Autre"))</f>
        <v>Conbid</v>
      </c>
      <c r="AN186" s="28" t="str">
        <f>VLOOKUP(H186,'[1]Base Articles - Fam PIC'!$A:$E,5,0)</f>
        <v>UkadPF003</v>
      </c>
      <c r="AO186" s="28"/>
    </row>
    <row r="187" spans="1:41" ht="15" customHeight="1" x14ac:dyDescent="0.25">
      <c r="A187" s="36" t="str">
        <f t="shared" si="18"/>
        <v>PA26452</v>
      </c>
      <c r="B187">
        <v>11002831</v>
      </c>
      <c r="C187" t="s">
        <v>204</v>
      </c>
      <c r="D187" t="s">
        <v>205</v>
      </c>
      <c r="E187" t="s">
        <v>681</v>
      </c>
      <c r="F187">
        <v>10</v>
      </c>
      <c r="G187">
        <v>1</v>
      </c>
      <c r="H187" t="s">
        <v>234</v>
      </c>
      <c r="I187" t="s">
        <v>682</v>
      </c>
      <c r="J187">
        <v>5500</v>
      </c>
      <c r="K187" t="s">
        <v>209</v>
      </c>
      <c r="L187">
        <v>30.5</v>
      </c>
      <c r="M187" t="s">
        <v>660</v>
      </c>
      <c r="N187" t="s">
        <v>210</v>
      </c>
      <c r="O187" t="s">
        <v>509</v>
      </c>
      <c r="P187" s="37" t="s">
        <v>509</v>
      </c>
      <c r="Q187"/>
      <c r="R187"/>
      <c r="S187"/>
      <c r="T187" t="s">
        <v>212</v>
      </c>
      <c r="U187" t="s">
        <v>213</v>
      </c>
      <c r="V187" t="s">
        <v>214</v>
      </c>
      <c r="W187">
        <v>10</v>
      </c>
      <c r="X187">
        <v>10</v>
      </c>
      <c r="Y187">
        <v>1</v>
      </c>
      <c r="Z187" t="s">
        <v>683</v>
      </c>
      <c r="AA187" t="s">
        <v>220</v>
      </c>
      <c r="AB187"/>
      <c r="AC187">
        <v>0</v>
      </c>
      <c r="AD187" s="28" t="str">
        <f t="shared" si="19"/>
        <v>PF</v>
      </c>
      <c r="AE187" s="38" t="str">
        <f t="shared" si="20"/>
        <v>14/05/2020</v>
      </c>
      <c r="AF187" s="28" t="str">
        <f t="shared" si="21"/>
        <v>oui</v>
      </c>
      <c r="AG187" s="28" t="str">
        <f t="shared" si="22"/>
        <v>client</v>
      </c>
      <c r="AH187" s="28">
        <f>IF(T187&lt;&gt;"Partiellement livré",J187,IFERROR(VLOOKUP(B187&amp;F187,[2]VL10E!A:I,9,0),J187))</f>
        <v>5500</v>
      </c>
      <c r="AI187" s="28" t="str">
        <f t="shared" ca="1" si="23"/>
        <v>oui</v>
      </c>
      <c r="AJ187" s="28" t="str">
        <f t="shared" si="24"/>
        <v>2020-05</v>
      </c>
      <c r="AK187" s="28" t="str">
        <f t="shared" si="25"/>
        <v>2020-20</v>
      </c>
      <c r="AL187" s="28" t="str">
        <f t="shared" ca="1" si="26"/>
        <v>2020-20</v>
      </c>
      <c r="AM187" s="28" t="str">
        <f>IF(LEFT(VLOOKUP(H187,'[1]Base Articles - Fam PIC'!$A:$U,12,FALSE),6)="conbid","Conbid",IF(LEFT(VLOOKUP(H187,'[1]Base Articles - Fam PIC'!$A:$U,12,FALSE),9)="DF Spirit","Airbus Autre","Autre"))</f>
        <v>Conbid</v>
      </c>
      <c r="AN187" s="28" t="str">
        <f>VLOOKUP(H187,'[1]Base Articles - Fam PIC'!$A:$E,5,0)</f>
        <v>UkadPF004</v>
      </c>
      <c r="AO187" s="28"/>
    </row>
    <row r="188" spans="1:41" ht="15" customHeight="1" x14ac:dyDescent="0.25">
      <c r="A188" s="36" t="str">
        <f t="shared" si="18"/>
        <v>PA26502</v>
      </c>
      <c r="B188">
        <v>11002835</v>
      </c>
      <c r="C188" t="s">
        <v>204</v>
      </c>
      <c r="D188" t="s">
        <v>205</v>
      </c>
      <c r="E188" t="s">
        <v>684</v>
      </c>
      <c r="F188">
        <v>10</v>
      </c>
      <c r="G188">
        <v>1</v>
      </c>
      <c r="H188" t="s">
        <v>519</v>
      </c>
      <c r="I188" t="s">
        <v>520</v>
      </c>
      <c r="J188">
        <v>5500</v>
      </c>
      <c r="K188" t="s">
        <v>209</v>
      </c>
      <c r="L188">
        <v>31</v>
      </c>
      <c r="M188" t="s">
        <v>521</v>
      </c>
      <c r="N188" t="s">
        <v>210</v>
      </c>
      <c r="O188" t="s">
        <v>432</v>
      </c>
      <c r="P188" s="37" t="s">
        <v>432</v>
      </c>
      <c r="Q188"/>
      <c r="R188"/>
      <c r="S188"/>
      <c r="T188" t="s">
        <v>212</v>
      </c>
      <c r="U188" t="s">
        <v>213</v>
      </c>
      <c r="V188" t="s">
        <v>214</v>
      </c>
      <c r="W188">
        <v>10</v>
      </c>
      <c r="X188">
        <v>10</v>
      </c>
      <c r="Y188">
        <v>1</v>
      </c>
      <c r="Z188" t="s">
        <v>683</v>
      </c>
      <c r="AA188" t="s">
        <v>220</v>
      </c>
      <c r="AB188"/>
      <c r="AC188">
        <v>0</v>
      </c>
      <c r="AD188" s="28" t="str">
        <f t="shared" si="19"/>
        <v>PF</v>
      </c>
      <c r="AE188" s="38" t="str">
        <f t="shared" si="20"/>
        <v>11/06/2020</v>
      </c>
      <c r="AF188" s="28" t="str">
        <f t="shared" si="21"/>
        <v>oui</v>
      </c>
      <c r="AG188" s="28" t="str">
        <f t="shared" si="22"/>
        <v>client</v>
      </c>
      <c r="AH188" s="28">
        <f>IF(T188&lt;&gt;"Partiellement livré",J188,IFERROR(VLOOKUP(B188&amp;F188,[2]VL10E!A:I,9,0),J188))</f>
        <v>5500</v>
      </c>
      <c r="AI188" s="28" t="str">
        <f t="shared" ca="1" si="23"/>
        <v>oui</v>
      </c>
      <c r="AJ188" s="28" t="str">
        <f t="shared" si="24"/>
        <v>2020-06</v>
      </c>
      <c r="AK188" s="28" t="str">
        <f t="shared" si="25"/>
        <v>2020-24</v>
      </c>
      <c r="AL188" s="28" t="str">
        <f t="shared" ca="1" si="26"/>
        <v>2020-24</v>
      </c>
      <c r="AM188" s="28" t="str">
        <f>IF(LEFT(VLOOKUP(H188,'[1]Base Articles - Fam PIC'!$A:$U,12,FALSE),6)="conbid","Conbid",IF(LEFT(VLOOKUP(H188,'[1]Base Articles - Fam PIC'!$A:$U,12,FALSE),9)="DF Spirit","Airbus Autre","Autre"))</f>
        <v>Conbid</v>
      </c>
      <c r="AN188" s="28" t="str">
        <f>VLOOKUP(H188,'[1]Base Articles - Fam PIC'!$A:$E,5,0)</f>
        <v>UkadPF003</v>
      </c>
      <c r="AO188" s="28"/>
    </row>
    <row r="189" spans="1:41" ht="15" customHeight="1" x14ac:dyDescent="0.25">
      <c r="A189" s="36" t="str">
        <f t="shared" si="18"/>
        <v>PA26507</v>
      </c>
      <c r="B189">
        <v>11002840</v>
      </c>
      <c r="C189" t="s">
        <v>204</v>
      </c>
      <c r="D189" t="s">
        <v>205</v>
      </c>
      <c r="E189" t="s">
        <v>685</v>
      </c>
      <c r="F189">
        <v>10</v>
      </c>
      <c r="G189">
        <v>1</v>
      </c>
      <c r="H189" t="s">
        <v>686</v>
      </c>
      <c r="I189" t="s">
        <v>687</v>
      </c>
      <c r="J189">
        <v>5500</v>
      </c>
      <c r="K189" t="s">
        <v>209</v>
      </c>
      <c r="L189">
        <v>30.5</v>
      </c>
      <c r="M189" t="s">
        <v>660</v>
      </c>
      <c r="N189" t="s">
        <v>210</v>
      </c>
      <c r="O189" t="s">
        <v>296</v>
      </c>
      <c r="P189" s="37" t="s">
        <v>296</v>
      </c>
      <c r="Q189"/>
      <c r="R189"/>
      <c r="S189"/>
      <c r="T189" t="s">
        <v>212</v>
      </c>
      <c r="U189" t="s">
        <v>213</v>
      </c>
      <c r="V189" t="s">
        <v>214</v>
      </c>
      <c r="W189">
        <v>10</v>
      </c>
      <c r="X189">
        <v>10</v>
      </c>
      <c r="Y189">
        <v>1</v>
      </c>
      <c r="Z189" t="s">
        <v>683</v>
      </c>
      <c r="AA189" t="s">
        <v>220</v>
      </c>
      <c r="AB189"/>
      <c r="AC189">
        <v>0</v>
      </c>
      <c r="AD189" s="28" t="str">
        <f t="shared" si="19"/>
        <v>PF</v>
      </c>
      <c r="AE189" s="38" t="str">
        <f t="shared" si="20"/>
        <v>20/05/2020</v>
      </c>
      <c r="AF189" s="28" t="str">
        <f t="shared" si="21"/>
        <v>oui</v>
      </c>
      <c r="AG189" s="28" t="str">
        <f t="shared" si="22"/>
        <v>client</v>
      </c>
      <c r="AH189" s="28">
        <f>IF(T189&lt;&gt;"Partiellement livré",J189,IFERROR(VLOOKUP(B189&amp;F189,[2]VL10E!A:I,9,0),J189))</f>
        <v>5500</v>
      </c>
      <c r="AI189" s="28" t="str">
        <f t="shared" ca="1" si="23"/>
        <v>oui</v>
      </c>
      <c r="AJ189" s="28" t="str">
        <f t="shared" si="24"/>
        <v>2020-05</v>
      </c>
      <c r="AK189" s="28" t="str">
        <f t="shared" si="25"/>
        <v>2020-21</v>
      </c>
      <c r="AL189" s="28" t="str">
        <f t="shared" ca="1" si="26"/>
        <v>2020-21</v>
      </c>
      <c r="AM189" s="28" t="str">
        <f>IF(LEFT(VLOOKUP(H189,'[1]Base Articles - Fam PIC'!$A:$U,12,FALSE),6)="conbid","Conbid",IF(LEFT(VLOOKUP(H189,'[1]Base Articles - Fam PIC'!$A:$U,12,FALSE),9)="DF Spirit","Airbus Autre","Autre"))</f>
        <v>Conbid</v>
      </c>
      <c r="AN189" s="28" t="str">
        <f>VLOOKUP(H189,'[1]Base Articles - Fam PIC'!$A:$E,5,0)</f>
        <v>UkadPF005</v>
      </c>
      <c r="AO189" s="28"/>
    </row>
    <row r="190" spans="1:41" ht="15" customHeight="1" x14ac:dyDescent="0.25">
      <c r="A190" s="36" t="str">
        <f t="shared" si="18"/>
        <v>PA26552</v>
      </c>
      <c r="B190">
        <v>11002844</v>
      </c>
      <c r="C190" t="s">
        <v>204</v>
      </c>
      <c r="D190" t="s">
        <v>205</v>
      </c>
      <c r="E190" t="s">
        <v>688</v>
      </c>
      <c r="F190">
        <v>10</v>
      </c>
      <c r="G190">
        <v>1</v>
      </c>
      <c r="H190" t="s">
        <v>689</v>
      </c>
      <c r="I190" t="s">
        <v>690</v>
      </c>
      <c r="J190">
        <v>900</v>
      </c>
      <c r="K190" t="s">
        <v>209</v>
      </c>
      <c r="L190">
        <v>34.5</v>
      </c>
      <c r="M190" t="s">
        <v>691</v>
      </c>
      <c r="N190" t="s">
        <v>210</v>
      </c>
      <c r="O190" t="s">
        <v>643</v>
      </c>
      <c r="P190" s="37" t="s">
        <v>643</v>
      </c>
      <c r="Q190"/>
      <c r="R190"/>
      <c r="S190"/>
      <c r="T190" t="s">
        <v>212</v>
      </c>
      <c r="U190" t="s">
        <v>213</v>
      </c>
      <c r="V190" t="s">
        <v>214</v>
      </c>
      <c r="W190">
        <v>10</v>
      </c>
      <c r="X190">
        <v>10</v>
      </c>
      <c r="Y190">
        <v>1</v>
      </c>
      <c r="Z190" t="s">
        <v>692</v>
      </c>
      <c r="AA190" t="s">
        <v>220</v>
      </c>
      <c r="AB190"/>
      <c r="AC190">
        <v>0</v>
      </c>
      <c r="AD190" s="28" t="str">
        <f t="shared" si="19"/>
        <v>PF</v>
      </c>
      <c r="AE190" s="38" t="str">
        <f t="shared" si="20"/>
        <v>29/10/2020</v>
      </c>
      <c r="AF190" s="28" t="str">
        <f t="shared" si="21"/>
        <v>oui</v>
      </c>
      <c r="AG190" s="28" t="str">
        <f t="shared" si="22"/>
        <v>client</v>
      </c>
      <c r="AH190" s="28">
        <f>IF(T190&lt;&gt;"Partiellement livré",J190,IFERROR(VLOOKUP(B190&amp;F190,[2]VL10E!A:I,9,0),J190))</f>
        <v>900</v>
      </c>
      <c r="AI190" s="28" t="str">
        <f t="shared" ca="1" si="23"/>
        <v>non</v>
      </c>
      <c r="AJ190" s="28" t="str">
        <f t="shared" si="24"/>
        <v>2020-10</v>
      </c>
      <c r="AK190" s="28" t="str">
        <f t="shared" si="25"/>
        <v>2020-44</v>
      </c>
      <c r="AL190" s="28" t="str">
        <f t="shared" ca="1" si="26"/>
        <v>2020-44</v>
      </c>
      <c r="AM190" s="28" t="str">
        <f>IF(LEFT(VLOOKUP(H190,'[1]Base Articles - Fam PIC'!$A:$U,12,FALSE),6)="conbid","Conbid",IF(LEFT(VLOOKUP(H190,'[1]Base Articles - Fam PIC'!$A:$U,12,FALSE),9)="DF Spirit","Airbus Autre","Autre"))</f>
        <v>Conbid</v>
      </c>
      <c r="AN190" s="28" t="str">
        <f>VLOOKUP(H190,'[1]Base Articles - Fam PIC'!$A:$E,5,0)</f>
        <v>UKADPF014</v>
      </c>
      <c r="AO190" s="28"/>
    </row>
    <row r="191" spans="1:41" ht="15" customHeight="1" x14ac:dyDescent="0.25">
      <c r="A191" s="36" t="str">
        <f t="shared" si="18"/>
        <v>PA26433</v>
      </c>
      <c r="B191">
        <v>11002846</v>
      </c>
      <c r="C191" t="s">
        <v>204</v>
      </c>
      <c r="D191" t="s">
        <v>205</v>
      </c>
      <c r="E191" t="s">
        <v>693</v>
      </c>
      <c r="F191">
        <v>10</v>
      </c>
      <c r="G191">
        <v>1</v>
      </c>
      <c r="H191" t="s">
        <v>694</v>
      </c>
      <c r="I191" t="s">
        <v>695</v>
      </c>
      <c r="J191">
        <v>794</v>
      </c>
      <c r="K191" t="s">
        <v>209</v>
      </c>
      <c r="L191">
        <v>38</v>
      </c>
      <c r="M191" t="s">
        <v>696</v>
      </c>
      <c r="N191" t="s">
        <v>210</v>
      </c>
      <c r="O191" t="s">
        <v>697</v>
      </c>
      <c r="P191" s="37" t="s">
        <v>697</v>
      </c>
      <c r="Q191"/>
      <c r="R191"/>
      <c r="S191"/>
      <c r="T191" t="s">
        <v>212</v>
      </c>
      <c r="U191" t="s">
        <v>213</v>
      </c>
      <c r="V191" t="s">
        <v>214</v>
      </c>
      <c r="W191">
        <v>10</v>
      </c>
      <c r="X191">
        <v>10</v>
      </c>
      <c r="Y191">
        <v>1</v>
      </c>
      <c r="Z191" t="s">
        <v>692</v>
      </c>
      <c r="AA191" t="s">
        <v>220</v>
      </c>
      <c r="AB191"/>
      <c r="AC191">
        <v>0</v>
      </c>
      <c r="AD191" s="28" t="str">
        <f t="shared" si="19"/>
        <v>PF</v>
      </c>
      <c r="AE191" s="38" t="str">
        <f t="shared" si="20"/>
        <v>18/06/2020</v>
      </c>
      <c r="AF191" s="28" t="str">
        <f t="shared" si="21"/>
        <v>oui</v>
      </c>
      <c r="AG191" s="28" t="str">
        <f t="shared" si="22"/>
        <v>client</v>
      </c>
      <c r="AH191" s="28">
        <f>IF(T191&lt;&gt;"Partiellement livré",J191,IFERROR(VLOOKUP(B191&amp;F191,[2]VL10E!A:I,9,0),J191))</f>
        <v>794</v>
      </c>
      <c r="AI191" s="28" t="str">
        <f t="shared" ca="1" si="23"/>
        <v>oui</v>
      </c>
      <c r="AJ191" s="28" t="str">
        <f t="shared" si="24"/>
        <v>2020-06</v>
      </c>
      <c r="AK191" s="28" t="str">
        <f t="shared" si="25"/>
        <v>2020-25</v>
      </c>
      <c r="AL191" s="28" t="str">
        <f t="shared" ca="1" si="26"/>
        <v>2020-25</v>
      </c>
      <c r="AM191" s="28" t="str">
        <f>IF(LEFT(VLOOKUP(H191,'[1]Base Articles - Fam PIC'!$A:$U,12,FALSE),6)="conbid","Conbid",IF(LEFT(VLOOKUP(H191,'[1]Base Articles - Fam PIC'!$A:$U,12,FALSE),9)="DF Spirit","Airbus Autre","Autre"))</f>
        <v>Conbid</v>
      </c>
      <c r="AN191" s="28" t="str">
        <f>VLOOKUP(H191,'[1]Base Articles - Fam PIC'!$A:$E,5,0)</f>
        <v>UkadPF001</v>
      </c>
      <c r="AO191" s="28"/>
    </row>
    <row r="192" spans="1:41" ht="15" customHeight="1" x14ac:dyDescent="0.25">
      <c r="A192" s="36" t="str">
        <f t="shared" si="18"/>
        <v>PA26432</v>
      </c>
      <c r="B192">
        <v>11002847</v>
      </c>
      <c r="C192" t="s">
        <v>204</v>
      </c>
      <c r="D192" t="s">
        <v>205</v>
      </c>
      <c r="E192" t="s">
        <v>698</v>
      </c>
      <c r="F192">
        <v>10</v>
      </c>
      <c r="G192">
        <v>1</v>
      </c>
      <c r="H192" t="s">
        <v>699</v>
      </c>
      <c r="I192" t="s">
        <v>700</v>
      </c>
      <c r="J192">
        <v>5500</v>
      </c>
      <c r="K192" t="s">
        <v>209</v>
      </c>
      <c r="L192">
        <v>31.5</v>
      </c>
      <c r="M192" t="s">
        <v>701</v>
      </c>
      <c r="N192" t="s">
        <v>210</v>
      </c>
      <c r="O192" t="s">
        <v>702</v>
      </c>
      <c r="P192" s="37" t="s">
        <v>702</v>
      </c>
      <c r="Q192"/>
      <c r="R192"/>
      <c r="S192"/>
      <c r="T192" t="s">
        <v>212</v>
      </c>
      <c r="U192" t="s">
        <v>213</v>
      </c>
      <c r="V192" t="s">
        <v>214</v>
      </c>
      <c r="W192">
        <v>10</v>
      </c>
      <c r="X192">
        <v>10</v>
      </c>
      <c r="Y192">
        <v>1</v>
      </c>
      <c r="Z192" t="s">
        <v>692</v>
      </c>
      <c r="AA192" t="s">
        <v>220</v>
      </c>
      <c r="AB192"/>
      <c r="AC192">
        <v>0</v>
      </c>
      <c r="AD192" s="28" t="str">
        <f t="shared" si="19"/>
        <v>PF</v>
      </c>
      <c r="AE192" s="38" t="str">
        <f t="shared" si="20"/>
        <v>14/01/2021</v>
      </c>
      <c r="AF192" s="28" t="str">
        <f t="shared" si="21"/>
        <v>oui</v>
      </c>
      <c r="AG192" s="28" t="str">
        <f t="shared" si="22"/>
        <v>client</v>
      </c>
      <c r="AH192" s="28">
        <f>IF(T192&lt;&gt;"Partiellement livré",J192,IFERROR(VLOOKUP(B192&amp;F192,[2]VL10E!A:I,9,0),J192))</f>
        <v>5500</v>
      </c>
      <c r="AI192" s="28" t="str">
        <f t="shared" ca="1" si="23"/>
        <v>non</v>
      </c>
      <c r="AJ192" s="28" t="str">
        <f t="shared" si="24"/>
        <v>2021-01</v>
      </c>
      <c r="AK192" s="28" t="str">
        <f t="shared" si="25"/>
        <v>2021-03</v>
      </c>
      <c r="AL192" s="28" t="str">
        <f t="shared" ca="1" si="26"/>
        <v>2021-03</v>
      </c>
      <c r="AM192" s="28" t="str">
        <f>IF(LEFT(VLOOKUP(H192,'[1]Base Articles - Fam PIC'!$A:$U,12,FALSE),6)="conbid","Conbid",IF(LEFT(VLOOKUP(H192,'[1]Base Articles - Fam PIC'!$A:$U,12,FALSE),9)="DF Spirit","Airbus Autre","Autre"))</f>
        <v>Autre</v>
      </c>
      <c r="AN192" s="28" t="str">
        <f>VLOOKUP(H192,'[1]Base Articles - Fam PIC'!$A:$E,5,0)</f>
        <v>UkadPF005</v>
      </c>
      <c r="AO192" s="28"/>
    </row>
    <row r="193" spans="1:41" ht="15" customHeight="1" x14ac:dyDescent="0.25">
      <c r="A193" s="36" t="str">
        <f t="shared" ref="A193:A256" si="27">LEFT(E193,7)</f>
        <v>PA26431</v>
      </c>
      <c r="B193">
        <v>11002848</v>
      </c>
      <c r="C193" t="s">
        <v>204</v>
      </c>
      <c r="D193" t="s">
        <v>205</v>
      </c>
      <c r="E193" t="s">
        <v>703</v>
      </c>
      <c r="F193">
        <v>10</v>
      </c>
      <c r="G193">
        <v>1</v>
      </c>
      <c r="H193" t="s">
        <v>699</v>
      </c>
      <c r="I193" t="s">
        <v>700</v>
      </c>
      <c r="J193">
        <v>5500</v>
      </c>
      <c r="K193" t="s">
        <v>209</v>
      </c>
      <c r="L193">
        <v>31.5</v>
      </c>
      <c r="M193" t="s">
        <v>701</v>
      </c>
      <c r="N193" t="s">
        <v>210</v>
      </c>
      <c r="O193" t="s">
        <v>704</v>
      </c>
      <c r="P193" s="37" t="s">
        <v>704</v>
      </c>
      <c r="Q193"/>
      <c r="R193"/>
      <c r="S193"/>
      <c r="T193" t="s">
        <v>212</v>
      </c>
      <c r="U193" t="s">
        <v>213</v>
      </c>
      <c r="V193" t="s">
        <v>214</v>
      </c>
      <c r="W193">
        <v>10</v>
      </c>
      <c r="X193">
        <v>10</v>
      </c>
      <c r="Y193">
        <v>1</v>
      </c>
      <c r="Z193" t="s">
        <v>692</v>
      </c>
      <c r="AA193" t="s">
        <v>220</v>
      </c>
      <c r="AB193"/>
      <c r="AC193">
        <v>0</v>
      </c>
      <c r="AD193" s="28" t="str">
        <f t="shared" si="19"/>
        <v>PF</v>
      </c>
      <c r="AE193" s="38" t="str">
        <f t="shared" si="20"/>
        <v>09/07/2020</v>
      </c>
      <c r="AF193" s="28" t="str">
        <f t="shared" si="21"/>
        <v>oui</v>
      </c>
      <c r="AG193" s="28" t="str">
        <f t="shared" si="22"/>
        <v>client</v>
      </c>
      <c r="AH193" s="28">
        <f>IF(T193&lt;&gt;"Partiellement livré",J193,IFERROR(VLOOKUP(B193&amp;F193,[2]VL10E!A:I,9,0),J193))</f>
        <v>5500</v>
      </c>
      <c r="AI193" s="28" t="str">
        <f t="shared" ca="1" si="23"/>
        <v>oui</v>
      </c>
      <c r="AJ193" s="28" t="str">
        <f t="shared" si="24"/>
        <v>2020-07</v>
      </c>
      <c r="AK193" s="28" t="str">
        <f t="shared" si="25"/>
        <v>2020-28</v>
      </c>
      <c r="AL193" s="28" t="str">
        <f t="shared" ca="1" si="26"/>
        <v>2020-28</v>
      </c>
      <c r="AM193" s="28" t="str">
        <f>IF(LEFT(VLOOKUP(H193,'[1]Base Articles - Fam PIC'!$A:$U,12,FALSE),6)="conbid","Conbid",IF(LEFT(VLOOKUP(H193,'[1]Base Articles - Fam PIC'!$A:$U,12,FALSE),9)="DF Spirit","Airbus Autre","Autre"))</f>
        <v>Autre</v>
      </c>
      <c r="AN193" s="28" t="str">
        <f>VLOOKUP(H193,'[1]Base Articles - Fam PIC'!$A:$E,5,0)</f>
        <v>UkadPF005</v>
      </c>
      <c r="AO193" s="28"/>
    </row>
    <row r="194" spans="1:41" ht="15" customHeight="1" x14ac:dyDescent="0.25">
      <c r="A194" s="36" t="str">
        <f t="shared" si="27"/>
        <v>PA26540</v>
      </c>
      <c r="B194">
        <v>11002850</v>
      </c>
      <c r="C194" t="s">
        <v>204</v>
      </c>
      <c r="D194" t="s">
        <v>205</v>
      </c>
      <c r="E194" t="s">
        <v>705</v>
      </c>
      <c r="F194">
        <v>10</v>
      </c>
      <c r="G194">
        <v>1</v>
      </c>
      <c r="H194" t="s">
        <v>401</v>
      </c>
      <c r="I194" t="s">
        <v>402</v>
      </c>
      <c r="J194">
        <v>5920</v>
      </c>
      <c r="K194" t="s">
        <v>209</v>
      </c>
      <c r="L194">
        <v>30.66</v>
      </c>
      <c r="M194" t="s">
        <v>706</v>
      </c>
      <c r="N194" t="s">
        <v>210</v>
      </c>
      <c r="O194" t="s">
        <v>149</v>
      </c>
      <c r="P194" s="37" t="s">
        <v>149</v>
      </c>
      <c r="Q194"/>
      <c r="R194"/>
      <c r="S194"/>
      <c r="T194" t="s">
        <v>212</v>
      </c>
      <c r="U194" t="s">
        <v>213</v>
      </c>
      <c r="V194" t="s">
        <v>214</v>
      </c>
      <c r="W194">
        <v>10</v>
      </c>
      <c r="X194">
        <v>10</v>
      </c>
      <c r="Y194">
        <v>1</v>
      </c>
      <c r="Z194" t="s">
        <v>692</v>
      </c>
      <c r="AA194" t="s">
        <v>220</v>
      </c>
      <c r="AB194"/>
      <c r="AC194">
        <v>0</v>
      </c>
      <c r="AD194" s="28" t="str">
        <f t="shared" ref="AD194:AD257" si="28">LEFT(H194,2)</f>
        <v>PF</v>
      </c>
      <c r="AE194" s="38" t="str">
        <f t="shared" ref="AE194:AE257" si="29">TEXT(IF(ISERROR(MONTH(P194)),LEFT(P194,2)&amp;"/"&amp;MID(P194,4,2)&amp;"/"&amp;RIGHT(P194,4),TEXT(P194,"jj/mm/aaaa")),"jj/mm/aaaa")</f>
        <v>07/05/2020</v>
      </c>
      <c r="AF194" s="28" t="str">
        <f t="shared" ref="AF194:AF257" si="30">IF(J194&lt;1,"non","oui")</f>
        <v>oui</v>
      </c>
      <c r="AG194" s="28" t="str">
        <f t="shared" ref="AG194:AG257" si="31">IF(D194="UTEXAM","stock","client")</f>
        <v>client</v>
      </c>
      <c r="AH194" s="28">
        <f>IF(T194&lt;&gt;"Partiellement livré",J194,IFERROR(VLOOKUP(B194&amp;F194,[2]VL10E!A:I,9,0),J194))</f>
        <v>5920</v>
      </c>
      <c r="AI194" s="28" t="str">
        <f t="shared" ref="AI194:AI257" ca="1" si="32">IF((AE194-TODAY())&lt;90,"oui","non")</f>
        <v>oui</v>
      </c>
      <c r="AJ194" s="28" t="str">
        <f t="shared" ref="AJ194:AJ257" si="33">YEAR(AE194)&amp;"-"&amp;IF(LEN(MONTH(AE194))=1,"0"&amp;MONTH(AE194),MONTH(AE194))</f>
        <v>2020-05</v>
      </c>
      <c r="AK194" s="28" t="str">
        <f t="shared" ref="AK194:AK257" si="34">YEAR(AE194)&amp;"-"&amp;IF(LEN(WEEKNUM(AE194))=1,"0"&amp;WEEKNUM(AE194),WEEKNUM(AE194))</f>
        <v>2020-19</v>
      </c>
      <c r="AL194" s="28" t="str">
        <f t="shared" ref="AL194:AL257" ca="1" si="35">IF((-TODAY()+AE194)&lt;0,"retard",YEAR(AE194)&amp;"-"&amp;IF(LEN(WEEKNUM(AE194))=1,"0"&amp;WEEKNUM(AE194),WEEKNUM(AE194)))</f>
        <v>2020-19</v>
      </c>
      <c r="AM194" s="28" t="str">
        <f>IF(LEFT(VLOOKUP(H194,'[1]Base Articles - Fam PIC'!$A:$U,12,FALSE),6)="conbid","Conbid",IF(LEFT(VLOOKUP(H194,'[1]Base Articles - Fam PIC'!$A:$U,12,FALSE),9)="DF Spirit","Airbus Autre","Autre"))</f>
        <v>Autre</v>
      </c>
      <c r="AN194" s="28" t="str">
        <f>VLOOKUP(H194,'[1]Base Articles - Fam PIC'!$A:$E,5,0)</f>
        <v>UkadPF004</v>
      </c>
      <c r="AO194" s="28"/>
    </row>
    <row r="195" spans="1:41" ht="15" customHeight="1" x14ac:dyDescent="0.25">
      <c r="A195" s="36" t="str">
        <f t="shared" si="27"/>
        <v>PA26541</v>
      </c>
      <c r="B195">
        <v>11002851</v>
      </c>
      <c r="C195" t="s">
        <v>204</v>
      </c>
      <c r="D195" t="s">
        <v>205</v>
      </c>
      <c r="E195" t="s">
        <v>707</v>
      </c>
      <c r="F195">
        <v>10</v>
      </c>
      <c r="G195">
        <v>1</v>
      </c>
      <c r="H195" t="s">
        <v>401</v>
      </c>
      <c r="I195" t="s">
        <v>402</v>
      </c>
      <c r="J195">
        <v>5920</v>
      </c>
      <c r="K195" t="s">
        <v>209</v>
      </c>
      <c r="L195">
        <v>30.66</v>
      </c>
      <c r="M195" t="s">
        <v>706</v>
      </c>
      <c r="N195" t="s">
        <v>210</v>
      </c>
      <c r="O195" t="s">
        <v>432</v>
      </c>
      <c r="P195" s="37" t="s">
        <v>432</v>
      </c>
      <c r="Q195"/>
      <c r="R195"/>
      <c r="S195"/>
      <c r="T195" t="s">
        <v>212</v>
      </c>
      <c r="U195" t="s">
        <v>213</v>
      </c>
      <c r="V195" t="s">
        <v>214</v>
      </c>
      <c r="W195">
        <v>10</v>
      </c>
      <c r="X195">
        <v>10</v>
      </c>
      <c r="Y195">
        <v>1</v>
      </c>
      <c r="Z195" t="s">
        <v>692</v>
      </c>
      <c r="AA195" t="s">
        <v>220</v>
      </c>
      <c r="AB195"/>
      <c r="AC195">
        <v>0</v>
      </c>
      <c r="AD195" s="28" t="str">
        <f t="shared" si="28"/>
        <v>PF</v>
      </c>
      <c r="AE195" s="38" t="str">
        <f t="shared" si="29"/>
        <v>11/06/2020</v>
      </c>
      <c r="AF195" s="28" t="str">
        <f t="shared" si="30"/>
        <v>oui</v>
      </c>
      <c r="AG195" s="28" t="str">
        <f t="shared" si="31"/>
        <v>client</v>
      </c>
      <c r="AH195" s="28">
        <f>IF(T195&lt;&gt;"Partiellement livré",J195,IFERROR(VLOOKUP(B195&amp;F195,[2]VL10E!A:I,9,0),J195))</f>
        <v>5920</v>
      </c>
      <c r="AI195" s="28" t="str">
        <f t="shared" ca="1" si="32"/>
        <v>oui</v>
      </c>
      <c r="AJ195" s="28" t="str">
        <f t="shared" si="33"/>
        <v>2020-06</v>
      </c>
      <c r="AK195" s="28" t="str">
        <f t="shared" si="34"/>
        <v>2020-24</v>
      </c>
      <c r="AL195" s="28" t="str">
        <f t="shared" ca="1" si="35"/>
        <v>2020-24</v>
      </c>
      <c r="AM195" s="28" t="str">
        <f>IF(LEFT(VLOOKUP(H195,'[1]Base Articles - Fam PIC'!$A:$U,12,FALSE),6)="conbid","Conbid",IF(LEFT(VLOOKUP(H195,'[1]Base Articles - Fam PIC'!$A:$U,12,FALSE),9)="DF Spirit","Airbus Autre","Autre"))</f>
        <v>Autre</v>
      </c>
      <c r="AN195" s="28" t="str">
        <f>VLOOKUP(H195,'[1]Base Articles - Fam PIC'!$A:$E,5,0)</f>
        <v>UkadPF004</v>
      </c>
      <c r="AO195" s="28"/>
    </row>
    <row r="196" spans="1:41" ht="15" customHeight="1" x14ac:dyDescent="0.25">
      <c r="A196" s="36" t="str">
        <f t="shared" si="27"/>
        <v>PA26594</v>
      </c>
      <c r="B196">
        <v>11002854</v>
      </c>
      <c r="C196" t="s">
        <v>204</v>
      </c>
      <c r="D196" t="s">
        <v>205</v>
      </c>
      <c r="E196" t="s">
        <v>708</v>
      </c>
      <c r="F196">
        <v>10</v>
      </c>
      <c r="G196">
        <v>1</v>
      </c>
      <c r="H196" t="s">
        <v>401</v>
      </c>
      <c r="I196" t="s">
        <v>402</v>
      </c>
      <c r="J196">
        <v>5920</v>
      </c>
      <c r="K196" t="s">
        <v>209</v>
      </c>
      <c r="L196">
        <v>30.66</v>
      </c>
      <c r="M196" t="s">
        <v>706</v>
      </c>
      <c r="N196" t="s">
        <v>210</v>
      </c>
      <c r="O196" t="s">
        <v>661</v>
      </c>
      <c r="P196" s="37" t="s">
        <v>661</v>
      </c>
      <c r="Q196"/>
      <c r="R196"/>
      <c r="S196"/>
      <c r="T196" t="s">
        <v>212</v>
      </c>
      <c r="U196" t="s">
        <v>213</v>
      </c>
      <c r="V196" t="s">
        <v>214</v>
      </c>
      <c r="W196">
        <v>10</v>
      </c>
      <c r="X196">
        <v>10</v>
      </c>
      <c r="Y196">
        <v>1</v>
      </c>
      <c r="Z196" t="s">
        <v>692</v>
      </c>
      <c r="AA196" t="s">
        <v>220</v>
      </c>
      <c r="AB196"/>
      <c r="AC196">
        <v>0</v>
      </c>
      <c r="AD196" s="28" t="str">
        <f t="shared" si="28"/>
        <v>PF</v>
      </c>
      <c r="AE196" s="38" t="str">
        <f t="shared" si="29"/>
        <v>16/04/2020</v>
      </c>
      <c r="AF196" s="28" t="str">
        <f t="shared" si="30"/>
        <v>oui</v>
      </c>
      <c r="AG196" s="28" t="str">
        <f t="shared" si="31"/>
        <v>client</v>
      </c>
      <c r="AH196" s="28">
        <f>IF(T196&lt;&gt;"Partiellement livré",J196,IFERROR(VLOOKUP(B196&amp;F196,[2]VL10E!A:I,9,0),J196))</f>
        <v>5920</v>
      </c>
      <c r="AI196" s="28" t="str">
        <f t="shared" ca="1" si="32"/>
        <v>oui</v>
      </c>
      <c r="AJ196" s="28" t="str">
        <f t="shared" si="33"/>
        <v>2020-04</v>
      </c>
      <c r="AK196" s="28" t="str">
        <f t="shared" si="34"/>
        <v>2020-16</v>
      </c>
      <c r="AL196" s="28" t="str">
        <f t="shared" ca="1" si="35"/>
        <v>retard</v>
      </c>
      <c r="AM196" s="28" t="str">
        <f>IF(LEFT(VLOOKUP(H196,'[1]Base Articles - Fam PIC'!$A:$U,12,FALSE),6)="conbid","Conbid",IF(LEFT(VLOOKUP(H196,'[1]Base Articles - Fam PIC'!$A:$U,12,FALSE),9)="DF Spirit","Airbus Autre","Autre"))</f>
        <v>Autre</v>
      </c>
      <c r="AN196" s="28" t="str">
        <f>VLOOKUP(H196,'[1]Base Articles - Fam PIC'!$A:$E,5,0)</f>
        <v>UkadPF004</v>
      </c>
      <c r="AO196" s="28"/>
    </row>
    <row r="197" spans="1:41" ht="15" customHeight="1" x14ac:dyDescent="0.25">
      <c r="A197" s="36" t="str">
        <f t="shared" si="27"/>
        <v>PA26545</v>
      </c>
      <c r="B197">
        <v>11002855</v>
      </c>
      <c r="C197" t="s">
        <v>204</v>
      </c>
      <c r="D197" t="s">
        <v>205</v>
      </c>
      <c r="E197" t="s">
        <v>709</v>
      </c>
      <c r="F197">
        <v>10</v>
      </c>
      <c r="G197">
        <v>1</v>
      </c>
      <c r="H197" t="s">
        <v>710</v>
      </c>
      <c r="I197" t="s">
        <v>711</v>
      </c>
      <c r="J197">
        <v>5000</v>
      </c>
      <c r="K197" t="s">
        <v>209</v>
      </c>
      <c r="L197">
        <v>28.95</v>
      </c>
      <c r="M197" t="s">
        <v>712</v>
      </c>
      <c r="N197" t="s">
        <v>210</v>
      </c>
      <c r="O197" t="s">
        <v>153</v>
      </c>
      <c r="P197" s="37" t="s">
        <v>153</v>
      </c>
      <c r="Q197"/>
      <c r="R197"/>
      <c r="S197"/>
      <c r="T197" t="s">
        <v>212</v>
      </c>
      <c r="U197" t="s">
        <v>213</v>
      </c>
      <c r="V197" t="s">
        <v>214</v>
      </c>
      <c r="W197">
        <v>10</v>
      </c>
      <c r="X197">
        <v>10</v>
      </c>
      <c r="Y197">
        <v>1</v>
      </c>
      <c r="Z197" t="s">
        <v>692</v>
      </c>
      <c r="AA197" t="s">
        <v>220</v>
      </c>
      <c r="AB197"/>
      <c r="AC197">
        <v>0</v>
      </c>
      <c r="AD197" s="28" t="str">
        <f t="shared" si="28"/>
        <v>PF</v>
      </c>
      <c r="AE197" s="38" t="str">
        <f t="shared" si="29"/>
        <v>05/11/2020</v>
      </c>
      <c r="AF197" s="28" t="str">
        <f t="shared" si="30"/>
        <v>oui</v>
      </c>
      <c r="AG197" s="28" t="str">
        <f t="shared" si="31"/>
        <v>client</v>
      </c>
      <c r="AH197" s="28">
        <f>IF(T197&lt;&gt;"Partiellement livré",J197,IFERROR(VLOOKUP(B197&amp;F197,[2]VL10E!A:I,9,0),J197))</f>
        <v>5000</v>
      </c>
      <c r="AI197" s="28" t="str">
        <f t="shared" ca="1" si="32"/>
        <v>non</v>
      </c>
      <c r="AJ197" s="28" t="str">
        <f t="shared" si="33"/>
        <v>2020-11</v>
      </c>
      <c r="AK197" s="28" t="str">
        <f t="shared" si="34"/>
        <v>2020-45</v>
      </c>
      <c r="AL197" s="28" t="str">
        <f t="shared" ca="1" si="35"/>
        <v>2020-45</v>
      </c>
      <c r="AM197" s="28" t="str">
        <f>IF(LEFT(VLOOKUP(H197,'[1]Base Articles - Fam PIC'!$A:$U,12,FALSE),6)="conbid","Conbid",IF(LEFT(VLOOKUP(H197,'[1]Base Articles - Fam PIC'!$A:$U,12,FALSE),9)="DF Spirit","Airbus Autre","Autre"))</f>
        <v>Autre</v>
      </c>
      <c r="AN197" s="28" t="str">
        <f>VLOOKUP(H197,'[1]Base Articles - Fam PIC'!$A:$E,5,0)</f>
        <v>UkadPF004</v>
      </c>
      <c r="AO197" s="28"/>
    </row>
    <row r="198" spans="1:41" ht="15" customHeight="1" x14ac:dyDescent="0.25">
      <c r="A198" s="36" t="str">
        <f t="shared" si="27"/>
        <v>PA26548</v>
      </c>
      <c r="B198">
        <v>11002858</v>
      </c>
      <c r="C198" t="s">
        <v>204</v>
      </c>
      <c r="D198" t="s">
        <v>205</v>
      </c>
      <c r="E198" t="s">
        <v>713</v>
      </c>
      <c r="F198">
        <v>10</v>
      </c>
      <c r="G198">
        <v>1</v>
      </c>
      <c r="H198" t="s">
        <v>710</v>
      </c>
      <c r="I198" t="s">
        <v>711</v>
      </c>
      <c r="J198">
        <v>5000</v>
      </c>
      <c r="K198" t="s">
        <v>209</v>
      </c>
      <c r="L198">
        <v>28.95</v>
      </c>
      <c r="M198" t="s">
        <v>712</v>
      </c>
      <c r="N198" t="s">
        <v>210</v>
      </c>
      <c r="O198" t="s">
        <v>522</v>
      </c>
      <c r="P198" s="37" t="s">
        <v>522</v>
      </c>
      <c r="Q198"/>
      <c r="R198"/>
      <c r="S198"/>
      <c r="T198" t="s">
        <v>212</v>
      </c>
      <c r="U198" t="s">
        <v>213</v>
      </c>
      <c r="V198" t="s">
        <v>214</v>
      </c>
      <c r="W198">
        <v>10</v>
      </c>
      <c r="X198">
        <v>10</v>
      </c>
      <c r="Y198">
        <v>1</v>
      </c>
      <c r="Z198" t="s">
        <v>692</v>
      </c>
      <c r="AA198" t="s">
        <v>220</v>
      </c>
      <c r="AB198"/>
      <c r="AC198">
        <v>0</v>
      </c>
      <c r="AD198" s="28" t="str">
        <f t="shared" si="28"/>
        <v>PF</v>
      </c>
      <c r="AE198" s="38" t="str">
        <f t="shared" si="29"/>
        <v>24/09/2020</v>
      </c>
      <c r="AF198" s="28" t="str">
        <f t="shared" si="30"/>
        <v>oui</v>
      </c>
      <c r="AG198" s="28" t="str">
        <f t="shared" si="31"/>
        <v>client</v>
      </c>
      <c r="AH198" s="28">
        <f>IF(T198&lt;&gt;"Partiellement livré",J198,IFERROR(VLOOKUP(B198&amp;F198,[2]VL10E!A:I,9,0),J198))</f>
        <v>5000</v>
      </c>
      <c r="AI198" s="28" t="str">
        <f t="shared" ca="1" si="32"/>
        <v>non</v>
      </c>
      <c r="AJ198" s="28" t="str">
        <f t="shared" si="33"/>
        <v>2020-09</v>
      </c>
      <c r="AK198" s="28" t="str">
        <f t="shared" si="34"/>
        <v>2020-39</v>
      </c>
      <c r="AL198" s="28" t="str">
        <f t="shared" ca="1" si="35"/>
        <v>2020-39</v>
      </c>
      <c r="AM198" s="28" t="str">
        <f>IF(LEFT(VLOOKUP(H198,'[1]Base Articles - Fam PIC'!$A:$U,12,FALSE),6)="conbid","Conbid",IF(LEFT(VLOOKUP(H198,'[1]Base Articles - Fam PIC'!$A:$U,12,FALSE),9)="DF Spirit","Airbus Autre","Autre"))</f>
        <v>Autre</v>
      </c>
      <c r="AN198" s="28" t="str">
        <f>VLOOKUP(H198,'[1]Base Articles - Fam PIC'!$A:$E,5,0)</f>
        <v>UkadPF004</v>
      </c>
      <c r="AO198" s="28"/>
    </row>
    <row r="199" spans="1:41" ht="15" customHeight="1" x14ac:dyDescent="0.25">
      <c r="A199" s="36" t="str">
        <f t="shared" si="27"/>
        <v>PA26549</v>
      </c>
      <c r="B199">
        <v>11002859</v>
      </c>
      <c r="C199" t="s">
        <v>204</v>
      </c>
      <c r="D199" t="s">
        <v>205</v>
      </c>
      <c r="E199" t="s">
        <v>714</v>
      </c>
      <c r="F199">
        <v>20</v>
      </c>
      <c r="G199">
        <v>1</v>
      </c>
      <c r="H199" t="s">
        <v>629</v>
      </c>
      <c r="I199" t="s">
        <v>630</v>
      </c>
      <c r="J199">
        <v>5500</v>
      </c>
      <c r="K199" t="s">
        <v>209</v>
      </c>
      <c r="L199">
        <v>28.95</v>
      </c>
      <c r="M199" t="s">
        <v>631</v>
      </c>
      <c r="N199" t="s">
        <v>210</v>
      </c>
      <c r="O199" t="s">
        <v>656</v>
      </c>
      <c r="P199" s="37" t="s">
        <v>656</v>
      </c>
      <c r="Q199"/>
      <c r="R199"/>
      <c r="S199"/>
      <c r="T199" t="s">
        <v>321</v>
      </c>
      <c r="U199" t="s">
        <v>213</v>
      </c>
      <c r="V199" t="s">
        <v>214</v>
      </c>
      <c r="W199">
        <v>10</v>
      </c>
      <c r="X199">
        <v>10</v>
      </c>
      <c r="Y199">
        <v>1</v>
      </c>
      <c r="Z199" t="s">
        <v>692</v>
      </c>
      <c r="AA199" t="s">
        <v>220</v>
      </c>
      <c r="AB199"/>
      <c r="AC199" t="s">
        <v>715</v>
      </c>
      <c r="AD199" s="28" t="str">
        <f t="shared" si="28"/>
        <v>PF</v>
      </c>
      <c r="AE199" s="38" t="str">
        <f t="shared" si="29"/>
        <v>02/04/2020</v>
      </c>
      <c r="AF199" s="28" t="str">
        <f t="shared" si="30"/>
        <v>oui</v>
      </c>
      <c r="AG199" s="28" t="str">
        <f t="shared" si="31"/>
        <v>client</v>
      </c>
      <c r="AH199" s="28">
        <f>IF(T199&lt;&gt;"Partiellement livré",J199,IFERROR(VLOOKUP(B199&amp;F199,[2]VL10E!A:I,9,0),J199))</f>
        <v>5500</v>
      </c>
      <c r="AI199" s="28" t="str">
        <f t="shared" ca="1" si="32"/>
        <v>oui</v>
      </c>
      <c r="AJ199" s="28" t="str">
        <f t="shared" si="33"/>
        <v>2020-04</v>
      </c>
      <c r="AK199" s="28" t="str">
        <f t="shared" si="34"/>
        <v>2020-14</v>
      </c>
      <c r="AL199" s="28" t="str">
        <f t="shared" ca="1" si="35"/>
        <v>retard</v>
      </c>
      <c r="AM199" s="28" t="str">
        <f>IF(LEFT(VLOOKUP(H199,'[1]Base Articles - Fam PIC'!$A:$U,12,FALSE),6)="conbid","Conbid",IF(LEFT(VLOOKUP(H199,'[1]Base Articles - Fam PIC'!$A:$U,12,FALSE),9)="DF Spirit","Airbus Autre","Autre"))</f>
        <v>Autre</v>
      </c>
      <c r="AN199" s="28" t="str">
        <f>VLOOKUP(H199,'[1]Base Articles - Fam PIC'!$A:$E,5,0)</f>
        <v>UkadPF004</v>
      </c>
      <c r="AO199" s="28"/>
    </row>
    <row r="200" spans="1:41" ht="15" customHeight="1" x14ac:dyDescent="0.25">
      <c r="A200" s="36" t="str">
        <f t="shared" si="27"/>
        <v>PA26550</v>
      </c>
      <c r="B200">
        <v>11002860</v>
      </c>
      <c r="C200" t="s">
        <v>204</v>
      </c>
      <c r="D200" t="s">
        <v>205</v>
      </c>
      <c r="E200" t="s">
        <v>716</v>
      </c>
      <c r="F200">
        <v>10</v>
      </c>
      <c r="G200">
        <v>1</v>
      </c>
      <c r="H200" t="s">
        <v>710</v>
      </c>
      <c r="I200" t="s">
        <v>711</v>
      </c>
      <c r="J200">
        <v>5000</v>
      </c>
      <c r="K200" t="s">
        <v>209</v>
      </c>
      <c r="L200">
        <v>28.95</v>
      </c>
      <c r="M200" t="s">
        <v>712</v>
      </c>
      <c r="N200" t="s">
        <v>210</v>
      </c>
      <c r="O200" t="s">
        <v>149</v>
      </c>
      <c r="P200" s="37" t="s">
        <v>149</v>
      </c>
      <c r="Q200"/>
      <c r="R200"/>
      <c r="S200"/>
      <c r="T200" t="s">
        <v>212</v>
      </c>
      <c r="U200" t="s">
        <v>213</v>
      </c>
      <c r="V200" t="s">
        <v>214</v>
      </c>
      <c r="W200">
        <v>10</v>
      </c>
      <c r="X200">
        <v>10</v>
      </c>
      <c r="Y200">
        <v>1</v>
      </c>
      <c r="Z200" t="s">
        <v>692</v>
      </c>
      <c r="AA200" t="s">
        <v>220</v>
      </c>
      <c r="AB200"/>
      <c r="AC200">
        <v>0</v>
      </c>
      <c r="AD200" s="28" t="str">
        <f t="shared" si="28"/>
        <v>PF</v>
      </c>
      <c r="AE200" s="38" t="str">
        <f t="shared" si="29"/>
        <v>07/05/2020</v>
      </c>
      <c r="AF200" s="28" t="str">
        <f t="shared" si="30"/>
        <v>oui</v>
      </c>
      <c r="AG200" s="28" t="str">
        <f t="shared" si="31"/>
        <v>client</v>
      </c>
      <c r="AH200" s="28">
        <f>IF(T200&lt;&gt;"Partiellement livré",J200,IFERROR(VLOOKUP(B200&amp;F200,[2]VL10E!A:I,9,0),J200))</f>
        <v>5000</v>
      </c>
      <c r="AI200" s="28" t="str">
        <f t="shared" ca="1" si="32"/>
        <v>oui</v>
      </c>
      <c r="AJ200" s="28" t="str">
        <f t="shared" si="33"/>
        <v>2020-05</v>
      </c>
      <c r="AK200" s="28" t="str">
        <f t="shared" si="34"/>
        <v>2020-19</v>
      </c>
      <c r="AL200" s="28" t="str">
        <f t="shared" ca="1" si="35"/>
        <v>2020-19</v>
      </c>
      <c r="AM200" s="28" t="str">
        <f>IF(LEFT(VLOOKUP(H200,'[1]Base Articles - Fam PIC'!$A:$U,12,FALSE),6)="conbid","Conbid",IF(LEFT(VLOOKUP(H200,'[1]Base Articles - Fam PIC'!$A:$U,12,FALSE),9)="DF Spirit","Airbus Autre","Autre"))</f>
        <v>Autre</v>
      </c>
      <c r="AN200" s="28" t="str">
        <f>VLOOKUP(H200,'[1]Base Articles - Fam PIC'!$A:$E,5,0)</f>
        <v>UkadPF004</v>
      </c>
      <c r="AO200" s="28"/>
    </row>
    <row r="201" spans="1:41" ht="15" customHeight="1" x14ac:dyDescent="0.25">
      <c r="A201" s="36" t="str">
        <f t="shared" si="27"/>
        <v>PA26484</v>
      </c>
      <c r="B201">
        <v>11002862</v>
      </c>
      <c r="C201" t="s">
        <v>204</v>
      </c>
      <c r="D201" t="s">
        <v>205</v>
      </c>
      <c r="E201" t="s">
        <v>717</v>
      </c>
      <c r="F201">
        <v>10</v>
      </c>
      <c r="G201">
        <v>1</v>
      </c>
      <c r="H201" t="s">
        <v>718</v>
      </c>
      <c r="I201" t="s">
        <v>719</v>
      </c>
      <c r="J201">
        <v>5500</v>
      </c>
      <c r="K201" t="s">
        <v>209</v>
      </c>
      <c r="L201">
        <v>30.95</v>
      </c>
      <c r="M201" t="s">
        <v>720</v>
      </c>
      <c r="N201" t="s">
        <v>210</v>
      </c>
      <c r="O201" t="s">
        <v>511</v>
      </c>
      <c r="P201" s="37" t="s">
        <v>511</v>
      </c>
      <c r="Q201"/>
      <c r="R201"/>
      <c r="S201"/>
      <c r="T201" t="s">
        <v>212</v>
      </c>
      <c r="U201" t="s">
        <v>213</v>
      </c>
      <c r="V201" t="s">
        <v>214</v>
      </c>
      <c r="W201">
        <v>10</v>
      </c>
      <c r="X201">
        <v>10</v>
      </c>
      <c r="Y201">
        <v>1</v>
      </c>
      <c r="Z201" t="s">
        <v>692</v>
      </c>
      <c r="AA201" t="s">
        <v>220</v>
      </c>
      <c r="AB201"/>
      <c r="AC201">
        <v>0</v>
      </c>
      <c r="AD201" s="28" t="str">
        <f t="shared" si="28"/>
        <v>PF</v>
      </c>
      <c r="AE201" s="38" t="str">
        <f t="shared" si="29"/>
        <v>25/06/2020</v>
      </c>
      <c r="AF201" s="28" t="str">
        <f t="shared" si="30"/>
        <v>oui</v>
      </c>
      <c r="AG201" s="28" t="str">
        <f t="shared" si="31"/>
        <v>client</v>
      </c>
      <c r="AH201" s="28">
        <f>IF(T201&lt;&gt;"Partiellement livré",J201,IFERROR(VLOOKUP(B201&amp;F201,[2]VL10E!A:I,9,0),J201))</f>
        <v>5500</v>
      </c>
      <c r="AI201" s="28" t="str">
        <f t="shared" ca="1" si="32"/>
        <v>oui</v>
      </c>
      <c r="AJ201" s="28" t="str">
        <f t="shared" si="33"/>
        <v>2020-06</v>
      </c>
      <c r="AK201" s="28" t="str">
        <f t="shared" si="34"/>
        <v>2020-26</v>
      </c>
      <c r="AL201" s="28" t="str">
        <f t="shared" ca="1" si="35"/>
        <v>2020-26</v>
      </c>
      <c r="AM201" s="28" t="str">
        <f>IF(LEFT(VLOOKUP(H201,'[1]Base Articles - Fam PIC'!$A:$U,12,FALSE),6)="conbid","Conbid",IF(LEFT(VLOOKUP(H201,'[1]Base Articles - Fam PIC'!$A:$U,12,FALSE),9)="DF Spirit","Airbus Autre","Autre"))</f>
        <v>Conbid</v>
      </c>
      <c r="AN201" s="28" t="str">
        <f>VLOOKUP(H201,'[1]Base Articles - Fam PIC'!$A:$E,5,0)</f>
        <v>UkadPF009</v>
      </c>
      <c r="AO201" s="28"/>
    </row>
    <row r="202" spans="1:41" ht="15" customHeight="1" x14ac:dyDescent="0.25">
      <c r="A202" s="36" t="str">
        <f t="shared" si="27"/>
        <v>PA26485</v>
      </c>
      <c r="B202">
        <v>11002863</v>
      </c>
      <c r="C202" t="s">
        <v>204</v>
      </c>
      <c r="D202" t="s">
        <v>205</v>
      </c>
      <c r="E202" t="s">
        <v>721</v>
      </c>
      <c r="F202">
        <v>10</v>
      </c>
      <c r="G202">
        <v>1</v>
      </c>
      <c r="H202" t="s">
        <v>718</v>
      </c>
      <c r="I202" t="s">
        <v>719</v>
      </c>
      <c r="J202">
        <v>5500</v>
      </c>
      <c r="K202" t="s">
        <v>209</v>
      </c>
      <c r="L202">
        <v>30.95</v>
      </c>
      <c r="M202" t="s">
        <v>720</v>
      </c>
      <c r="N202" t="s">
        <v>210</v>
      </c>
      <c r="O202" t="s">
        <v>704</v>
      </c>
      <c r="P202" s="37" t="s">
        <v>704</v>
      </c>
      <c r="Q202"/>
      <c r="R202"/>
      <c r="S202"/>
      <c r="T202" t="s">
        <v>212</v>
      </c>
      <c r="U202" t="s">
        <v>213</v>
      </c>
      <c r="V202" t="s">
        <v>214</v>
      </c>
      <c r="W202">
        <v>10</v>
      </c>
      <c r="X202">
        <v>10</v>
      </c>
      <c r="Y202">
        <v>1</v>
      </c>
      <c r="Z202" t="s">
        <v>692</v>
      </c>
      <c r="AA202" t="s">
        <v>220</v>
      </c>
      <c r="AB202"/>
      <c r="AC202">
        <v>0</v>
      </c>
      <c r="AD202" s="28" t="str">
        <f t="shared" si="28"/>
        <v>PF</v>
      </c>
      <c r="AE202" s="38" t="str">
        <f t="shared" si="29"/>
        <v>09/07/2020</v>
      </c>
      <c r="AF202" s="28" t="str">
        <f t="shared" si="30"/>
        <v>oui</v>
      </c>
      <c r="AG202" s="28" t="str">
        <f t="shared" si="31"/>
        <v>client</v>
      </c>
      <c r="AH202" s="28">
        <f>IF(T202&lt;&gt;"Partiellement livré",J202,IFERROR(VLOOKUP(B202&amp;F202,[2]VL10E!A:I,9,0),J202))</f>
        <v>5500</v>
      </c>
      <c r="AI202" s="28" t="str">
        <f t="shared" ca="1" si="32"/>
        <v>oui</v>
      </c>
      <c r="AJ202" s="28" t="str">
        <f t="shared" si="33"/>
        <v>2020-07</v>
      </c>
      <c r="AK202" s="28" t="str">
        <f t="shared" si="34"/>
        <v>2020-28</v>
      </c>
      <c r="AL202" s="28" t="str">
        <f t="shared" ca="1" si="35"/>
        <v>2020-28</v>
      </c>
      <c r="AM202" s="28" t="str">
        <f>IF(LEFT(VLOOKUP(H202,'[1]Base Articles - Fam PIC'!$A:$U,12,FALSE),6)="conbid","Conbid",IF(LEFT(VLOOKUP(H202,'[1]Base Articles - Fam PIC'!$A:$U,12,FALSE),9)="DF Spirit","Airbus Autre","Autre"))</f>
        <v>Conbid</v>
      </c>
      <c r="AN202" s="28" t="str">
        <f>VLOOKUP(H202,'[1]Base Articles - Fam PIC'!$A:$E,5,0)</f>
        <v>UkadPF009</v>
      </c>
      <c r="AO202" s="28"/>
    </row>
    <row r="203" spans="1:41" ht="15" customHeight="1" x14ac:dyDescent="0.25">
      <c r="A203" s="36" t="str">
        <f t="shared" si="27"/>
        <v>PA26487</v>
      </c>
      <c r="B203">
        <v>11002865</v>
      </c>
      <c r="C203" t="s">
        <v>204</v>
      </c>
      <c r="D203" t="s">
        <v>205</v>
      </c>
      <c r="E203" t="s">
        <v>722</v>
      </c>
      <c r="F203">
        <v>10</v>
      </c>
      <c r="G203">
        <v>1</v>
      </c>
      <c r="H203" t="s">
        <v>718</v>
      </c>
      <c r="I203" t="s">
        <v>719</v>
      </c>
      <c r="J203">
        <v>5500</v>
      </c>
      <c r="K203" t="s">
        <v>209</v>
      </c>
      <c r="L203">
        <v>30.95</v>
      </c>
      <c r="M203" t="s">
        <v>720</v>
      </c>
      <c r="N203" t="s">
        <v>210</v>
      </c>
      <c r="O203" t="s">
        <v>643</v>
      </c>
      <c r="P203" s="37" t="s">
        <v>643</v>
      </c>
      <c r="Q203"/>
      <c r="R203"/>
      <c r="S203"/>
      <c r="T203" t="s">
        <v>212</v>
      </c>
      <c r="U203" t="s">
        <v>213</v>
      </c>
      <c r="V203" t="s">
        <v>214</v>
      </c>
      <c r="W203">
        <v>10</v>
      </c>
      <c r="X203">
        <v>10</v>
      </c>
      <c r="Y203">
        <v>1</v>
      </c>
      <c r="Z203" t="s">
        <v>692</v>
      </c>
      <c r="AA203" t="s">
        <v>220</v>
      </c>
      <c r="AB203"/>
      <c r="AC203">
        <v>0</v>
      </c>
      <c r="AD203" s="28" t="str">
        <f t="shared" si="28"/>
        <v>PF</v>
      </c>
      <c r="AE203" s="38" t="str">
        <f t="shared" si="29"/>
        <v>29/10/2020</v>
      </c>
      <c r="AF203" s="28" t="str">
        <f t="shared" si="30"/>
        <v>oui</v>
      </c>
      <c r="AG203" s="28" t="str">
        <f t="shared" si="31"/>
        <v>client</v>
      </c>
      <c r="AH203" s="28">
        <f>IF(T203&lt;&gt;"Partiellement livré",J203,IFERROR(VLOOKUP(B203&amp;F203,[2]VL10E!A:I,9,0),J203))</f>
        <v>5500</v>
      </c>
      <c r="AI203" s="28" t="str">
        <f t="shared" ca="1" si="32"/>
        <v>non</v>
      </c>
      <c r="AJ203" s="28" t="str">
        <f t="shared" si="33"/>
        <v>2020-10</v>
      </c>
      <c r="AK203" s="28" t="str">
        <f t="shared" si="34"/>
        <v>2020-44</v>
      </c>
      <c r="AL203" s="28" t="str">
        <f t="shared" ca="1" si="35"/>
        <v>2020-44</v>
      </c>
      <c r="AM203" s="28" t="str">
        <f>IF(LEFT(VLOOKUP(H203,'[1]Base Articles - Fam PIC'!$A:$U,12,FALSE),6)="conbid","Conbid",IF(LEFT(VLOOKUP(H203,'[1]Base Articles - Fam PIC'!$A:$U,12,FALSE),9)="DF Spirit","Airbus Autre","Autre"))</f>
        <v>Conbid</v>
      </c>
      <c r="AN203" s="28" t="str">
        <f>VLOOKUP(H203,'[1]Base Articles - Fam PIC'!$A:$E,5,0)</f>
        <v>UkadPF009</v>
      </c>
      <c r="AO203" s="28"/>
    </row>
    <row r="204" spans="1:41" ht="15" customHeight="1" x14ac:dyDescent="0.25">
      <c r="A204" s="36" t="str">
        <f t="shared" si="27"/>
        <v>PA26558</v>
      </c>
      <c r="B204">
        <v>11002871</v>
      </c>
      <c r="C204" t="s">
        <v>204</v>
      </c>
      <c r="D204" t="s">
        <v>205</v>
      </c>
      <c r="E204" t="s">
        <v>723</v>
      </c>
      <c r="F204">
        <v>10</v>
      </c>
      <c r="G204">
        <v>1</v>
      </c>
      <c r="H204" t="s">
        <v>226</v>
      </c>
      <c r="I204" t="s">
        <v>227</v>
      </c>
      <c r="J204">
        <v>5400</v>
      </c>
      <c r="K204" t="s">
        <v>209</v>
      </c>
      <c r="L204">
        <v>32</v>
      </c>
      <c r="M204" t="s">
        <v>724</v>
      </c>
      <c r="N204" t="s">
        <v>210</v>
      </c>
      <c r="O204" t="s">
        <v>432</v>
      </c>
      <c r="P204" s="37" t="s">
        <v>432</v>
      </c>
      <c r="Q204"/>
      <c r="R204"/>
      <c r="S204"/>
      <c r="T204" t="s">
        <v>212</v>
      </c>
      <c r="U204" t="s">
        <v>213</v>
      </c>
      <c r="V204" t="s">
        <v>214</v>
      </c>
      <c r="W204">
        <v>10</v>
      </c>
      <c r="X204">
        <v>10</v>
      </c>
      <c r="Y204">
        <v>1</v>
      </c>
      <c r="Z204" t="s">
        <v>692</v>
      </c>
      <c r="AA204" t="s">
        <v>220</v>
      </c>
      <c r="AB204"/>
      <c r="AC204">
        <v>0</v>
      </c>
      <c r="AD204" s="28" t="str">
        <f t="shared" si="28"/>
        <v>PF</v>
      </c>
      <c r="AE204" s="38" t="str">
        <f t="shared" si="29"/>
        <v>11/06/2020</v>
      </c>
      <c r="AF204" s="28" t="str">
        <f t="shared" si="30"/>
        <v>oui</v>
      </c>
      <c r="AG204" s="28" t="str">
        <f t="shared" si="31"/>
        <v>client</v>
      </c>
      <c r="AH204" s="28">
        <f>IF(T204&lt;&gt;"Partiellement livré",J204,IFERROR(VLOOKUP(B204&amp;F204,[2]VL10E!A:I,9,0),J204))</f>
        <v>5400</v>
      </c>
      <c r="AI204" s="28" t="str">
        <f t="shared" ca="1" si="32"/>
        <v>oui</v>
      </c>
      <c r="AJ204" s="28" t="str">
        <f t="shared" si="33"/>
        <v>2020-06</v>
      </c>
      <c r="AK204" s="28" t="str">
        <f t="shared" si="34"/>
        <v>2020-24</v>
      </c>
      <c r="AL204" s="28" t="str">
        <f t="shared" ca="1" si="35"/>
        <v>2020-24</v>
      </c>
      <c r="AM204" s="28" t="str">
        <f>IF(LEFT(VLOOKUP(H204,'[1]Base Articles - Fam PIC'!$A:$U,12,FALSE),6)="conbid","Conbid",IF(LEFT(VLOOKUP(H204,'[1]Base Articles - Fam PIC'!$A:$U,12,FALSE),9)="DF Spirit","Airbus Autre","Autre"))</f>
        <v>Airbus Autre</v>
      </c>
      <c r="AN204" s="28" t="str">
        <f>VLOOKUP(H204,'[1]Base Articles - Fam PIC'!$A:$E,5,0)</f>
        <v>UkadPF002</v>
      </c>
      <c r="AO204" s="28"/>
    </row>
    <row r="205" spans="1:41" ht="15" customHeight="1" x14ac:dyDescent="0.25">
      <c r="A205" s="36" t="str">
        <f t="shared" si="27"/>
        <v>PA26568</v>
      </c>
      <c r="B205">
        <v>11002881</v>
      </c>
      <c r="C205" t="s">
        <v>204</v>
      </c>
      <c r="D205" t="s">
        <v>205</v>
      </c>
      <c r="E205" t="s">
        <v>725</v>
      </c>
      <c r="F205">
        <v>10</v>
      </c>
      <c r="G205">
        <v>1</v>
      </c>
      <c r="H205" t="s">
        <v>226</v>
      </c>
      <c r="I205" t="s">
        <v>227</v>
      </c>
      <c r="J205">
        <v>5400</v>
      </c>
      <c r="K205" t="s">
        <v>209</v>
      </c>
      <c r="L205">
        <v>32</v>
      </c>
      <c r="M205" t="s">
        <v>724</v>
      </c>
      <c r="N205" t="s">
        <v>210</v>
      </c>
      <c r="O205" t="s">
        <v>602</v>
      </c>
      <c r="P205" s="37" t="s">
        <v>602</v>
      </c>
      <c r="Q205"/>
      <c r="R205"/>
      <c r="S205"/>
      <c r="T205" t="s">
        <v>212</v>
      </c>
      <c r="U205" t="s">
        <v>213</v>
      </c>
      <c r="V205" t="s">
        <v>214</v>
      </c>
      <c r="W205">
        <v>10</v>
      </c>
      <c r="X205">
        <v>10</v>
      </c>
      <c r="Y205">
        <v>1</v>
      </c>
      <c r="Z205" t="s">
        <v>692</v>
      </c>
      <c r="AA205" t="s">
        <v>220</v>
      </c>
      <c r="AB205"/>
      <c r="AC205">
        <v>0</v>
      </c>
      <c r="AD205" s="28" t="str">
        <f t="shared" si="28"/>
        <v>PF</v>
      </c>
      <c r="AE205" s="38" t="str">
        <f t="shared" si="29"/>
        <v>09/04/2020</v>
      </c>
      <c r="AF205" s="28" t="str">
        <f t="shared" si="30"/>
        <v>oui</v>
      </c>
      <c r="AG205" s="28" t="str">
        <f t="shared" si="31"/>
        <v>client</v>
      </c>
      <c r="AH205" s="28">
        <f>IF(T205&lt;&gt;"Partiellement livré",J205,IFERROR(VLOOKUP(B205&amp;F205,[2]VL10E!A:I,9,0),J205))</f>
        <v>5400</v>
      </c>
      <c r="AI205" s="28" t="str">
        <f t="shared" ca="1" si="32"/>
        <v>oui</v>
      </c>
      <c r="AJ205" s="28" t="str">
        <f t="shared" si="33"/>
        <v>2020-04</v>
      </c>
      <c r="AK205" s="28" t="str">
        <f t="shared" si="34"/>
        <v>2020-15</v>
      </c>
      <c r="AL205" s="28" t="str">
        <f t="shared" ca="1" si="35"/>
        <v>retard</v>
      </c>
      <c r="AM205" s="28" t="str">
        <f>IF(LEFT(VLOOKUP(H205,'[1]Base Articles - Fam PIC'!$A:$U,12,FALSE),6)="conbid","Conbid",IF(LEFT(VLOOKUP(H205,'[1]Base Articles - Fam PIC'!$A:$U,12,FALSE),9)="DF Spirit","Airbus Autre","Autre"))</f>
        <v>Airbus Autre</v>
      </c>
      <c r="AN205" s="28" t="str">
        <f>VLOOKUP(H205,'[1]Base Articles - Fam PIC'!$A:$E,5,0)</f>
        <v>UkadPF002</v>
      </c>
      <c r="AO205" s="28"/>
    </row>
    <row r="206" spans="1:41" ht="15" customHeight="1" x14ac:dyDescent="0.25">
      <c r="A206" s="36" t="str">
        <f t="shared" si="27"/>
        <v>PA26569</v>
      </c>
      <c r="B206">
        <v>11002882</v>
      </c>
      <c r="C206" t="s">
        <v>204</v>
      </c>
      <c r="D206" t="s">
        <v>205</v>
      </c>
      <c r="E206" t="s">
        <v>726</v>
      </c>
      <c r="F206">
        <v>10</v>
      </c>
      <c r="G206">
        <v>1</v>
      </c>
      <c r="H206" t="s">
        <v>226</v>
      </c>
      <c r="I206" t="s">
        <v>227</v>
      </c>
      <c r="J206">
        <v>5400</v>
      </c>
      <c r="K206" t="s">
        <v>209</v>
      </c>
      <c r="L206">
        <v>32</v>
      </c>
      <c r="M206" t="s">
        <v>724</v>
      </c>
      <c r="N206" t="s">
        <v>210</v>
      </c>
      <c r="O206" t="s">
        <v>506</v>
      </c>
      <c r="P206" s="37" t="s">
        <v>506</v>
      </c>
      <c r="Q206"/>
      <c r="R206"/>
      <c r="S206"/>
      <c r="T206" t="s">
        <v>212</v>
      </c>
      <c r="U206" t="s">
        <v>213</v>
      </c>
      <c r="V206" t="s">
        <v>214</v>
      </c>
      <c r="W206">
        <v>10</v>
      </c>
      <c r="X206">
        <v>10</v>
      </c>
      <c r="Y206">
        <v>1</v>
      </c>
      <c r="Z206" t="s">
        <v>692</v>
      </c>
      <c r="AA206" t="s">
        <v>220</v>
      </c>
      <c r="AB206"/>
      <c r="AC206">
        <v>0</v>
      </c>
      <c r="AD206" s="28" t="str">
        <f t="shared" si="28"/>
        <v>PF</v>
      </c>
      <c r="AE206" s="38" t="str">
        <f t="shared" si="29"/>
        <v>23/04/2020</v>
      </c>
      <c r="AF206" s="28" t="str">
        <f t="shared" si="30"/>
        <v>oui</v>
      </c>
      <c r="AG206" s="28" t="str">
        <f t="shared" si="31"/>
        <v>client</v>
      </c>
      <c r="AH206" s="28">
        <f>IF(T206&lt;&gt;"Partiellement livré",J206,IFERROR(VLOOKUP(B206&amp;F206,[2]VL10E!A:I,9,0),J206))</f>
        <v>5400</v>
      </c>
      <c r="AI206" s="28" t="str">
        <f t="shared" ca="1" si="32"/>
        <v>oui</v>
      </c>
      <c r="AJ206" s="28" t="str">
        <f t="shared" si="33"/>
        <v>2020-04</v>
      </c>
      <c r="AK206" s="28" t="str">
        <f t="shared" si="34"/>
        <v>2020-17</v>
      </c>
      <c r="AL206" s="28" t="str">
        <f t="shared" ca="1" si="35"/>
        <v>retard</v>
      </c>
      <c r="AM206" s="28" t="str">
        <f>IF(LEFT(VLOOKUP(H206,'[1]Base Articles - Fam PIC'!$A:$U,12,FALSE),6)="conbid","Conbid",IF(LEFT(VLOOKUP(H206,'[1]Base Articles - Fam PIC'!$A:$U,12,FALSE),9)="DF Spirit","Airbus Autre","Autre"))</f>
        <v>Airbus Autre</v>
      </c>
      <c r="AN206" s="28" t="str">
        <f>VLOOKUP(H206,'[1]Base Articles - Fam PIC'!$A:$E,5,0)</f>
        <v>UkadPF002</v>
      </c>
      <c r="AO206" s="28"/>
    </row>
    <row r="207" spans="1:41" ht="15" customHeight="1" x14ac:dyDescent="0.25">
      <c r="A207" s="36" t="str">
        <f t="shared" si="27"/>
        <v>PA26570</v>
      </c>
      <c r="B207">
        <v>11002883</v>
      </c>
      <c r="C207" t="s">
        <v>204</v>
      </c>
      <c r="D207" t="s">
        <v>205</v>
      </c>
      <c r="E207" t="s">
        <v>727</v>
      </c>
      <c r="F207">
        <v>10</v>
      </c>
      <c r="G207">
        <v>1</v>
      </c>
      <c r="H207" t="s">
        <v>226</v>
      </c>
      <c r="I207" t="s">
        <v>227</v>
      </c>
      <c r="J207">
        <v>5400</v>
      </c>
      <c r="K207" t="s">
        <v>209</v>
      </c>
      <c r="L207">
        <v>32</v>
      </c>
      <c r="M207" t="s">
        <v>724</v>
      </c>
      <c r="N207" t="s">
        <v>210</v>
      </c>
      <c r="O207" t="s">
        <v>580</v>
      </c>
      <c r="P207" s="37" t="s">
        <v>580</v>
      </c>
      <c r="Q207"/>
      <c r="R207"/>
      <c r="S207"/>
      <c r="T207" t="s">
        <v>212</v>
      </c>
      <c r="U207" t="s">
        <v>213</v>
      </c>
      <c r="V207" t="s">
        <v>214</v>
      </c>
      <c r="W207">
        <v>10</v>
      </c>
      <c r="X207">
        <v>10</v>
      </c>
      <c r="Y207">
        <v>1</v>
      </c>
      <c r="Z207" t="s">
        <v>692</v>
      </c>
      <c r="AA207" t="s">
        <v>220</v>
      </c>
      <c r="AB207"/>
      <c r="AC207">
        <v>0</v>
      </c>
      <c r="AD207" s="28" t="str">
        <f t="shared" si="28"/>
        <v>PF</v>
      </c>
      <c r="AE207" s="38" t="str">
        <f t="shared" si="29"/>
        <v>30/04/2020</v>
      </c>
      <c r="AF207" s="28" t="str">
        <f t="shared" si="30"/>
        <v>oui</v>
      </c>
      <c r="AG207" s="28" t="str">
        <f t="shared" si="31"/>
        <v>client</v>
      </c>
      <c r="AH207" s="28">
        <f>IF(T207&lt;&gt;"Partiellement livré",J207,IFERROR(VLOOKUP(B207&amp;F207,[2]VL10E!A:I,9,0),J207))</f>
        <v>5400</v>
      </c>
      <c r="AI207" s="28" t="str">
        <f t="shared" ca="1" si="32"/>
        <v>oui</v>
      </c>
      <c r="AJ207" s="28" t="str">
        <f t="shared" si="33"/>
        <v>2020-04</v>
      </c>
      <c r="AK207" s="28" t="str">
        <f t="shared" si="34"/>
        <v>2020-18</v>
      </c>
      <c r="AL207" s="28" t="str">
        <f t="shared" ca="1" si="35"/>
        <v>retard</v>
      </c>
      <c r="AM207" s="28" t="str">
        <f>IF(LEFT(VLOOKUP(H207,'[1]Base Articles - Fam PIC'!$A:$U,12,FALSE),6)="conbid","Conbid",IF(LEFT(VLOOKUP(H207,'[1]Base Articles - Fam PIC'!$A:$U,12,FALSE),9)="DF Spirit","Airbus Autre","Autre"))</f>
        <v>Airbus Autre</v>
      </c>
      <c r="AN207" s="28" t="str">
        <f>VLOOKUP(H207,'[1]Base Articles - Fam PIC'!$A:$E,5,0)</f>
        <v>UkadPF002</v>
      </c>
      <c r="AO207" s="28"/>
    </row>
    <row r="208" spans="1:41" ht="15" customHeight="1" x14ac:dyDescent="0.25">
      <c r="A208" s="36" t="str">
        <f t="shared" si="27"/>
        <v>PA26571</v>
      </c>
      <c r="B208">
        <v>11002884</v>
      </c>
      <c r="C208" t="s">
        <v>204</v>
      </c>
      <c r="D208" t="s">
        <v>205</v>
      </c>
      <c r="E208" t="s">
        <v>728</v>
      </c>
      <c r="F208">
        <v>10</v>
      </c>
      <c r="G208">
        <v>1</v>
      </c>
      <c r="H208" t="s">
        <v>226</v>
      </c>
      <c r="I208" t="s">
        <v>227</v>
      </c>
      <c r="J208">
        <v>5400</v>
      </c>
      <c r="K208" t="s">
        <v>209</v>
      </c>
      <c r="L208">
        <v>32</v>
      </c>
      <c r="M208" t="s">
        <v>724</v>
      </c>
      <c r="N208" t="s">
        <v>210</v>
      </c>
      <c r="O208" t="s">
        <v>607</v>
      </c>
      <c r="P208" s="37" t="s">
        <v>607</v>
      </c>
      <c r="Q208"/>
      <c r="R208"/>
      <c r="S208"/>
      <c r="T208" t="s">
        <v>212</v>
      </c>
      <c r="U208" t="s">
        <v>213</v>
      </c>
      <c r="V208" t="s">
        <v>214</v>
      </c>
      <c r="W208">
        <v>10</v>
      </c>
      <c r="X208">
        <v>10</v>
      </c>
      <c r="Y208">
        <v>1</v>
      </c>
      <c r="Z208" t="s">
        <v>692</v>
      </c>
      <c r="AA208" t="s">
        <v>220</v>
      </c>
      <c r="AB208"/>
      <c r="AC208">
        <v>0</v>
      </c>
      <c r="AD208" s="28" t="str">
        <f t="shared" si="28"/>
        <v>PF</v>
      </c>
      <c r="AE208" s="38" t="str">
        <f t="shared" si="29"/>
        <v>28/05/2020</v>
      </c>
      <c r="AF208" s="28" t="str">
        <f t="shared" si="30"/>
        <v>oui</v>
      </c>
      <c r="AG208" s="28" t="str">
        <f t="shared" si="31"/>
        <v>client</v>
      </c>
      <c r="AH208" s="28">
        <f>IF(T208&lt;&gt;"Partiellement livré",J208,IFERROR(VLOOKUP(B208&amp;F208,[2]VL10E!A:I,9,0),J208))</f>
        <v>5400</v>
      </c>
      <c r="AI208" s="28" t="str">
        <f t="shared" ca="1" si="32"/>
        <v>oui</v>
      </c>
      <c r="AJ208" s="28" t="str">
        <f t="shared" si="33"/>
        <v>2020-05</v>
      </c>
      <c r="AK208" s="28" t="str">
        <f t="shared" si="34"/>
        <v>2020-22</v>
      </c>
      <c r="AL208" s="28" t="str">
        <f t="shared" ca="1" si="35"/>
        <v>2020-22</v>
      </c>
      <c r="AM208" s="28" t="str">
        <f>IF(LEFT(VLOOKUP(H208,'[1]Base Articles - Fam PIC'!$A:$U,12,FALSE),6)="conbid","Conbid",IF(LEFT(VLOOKUP(H208,'[1]Base Articles - Fam PIC'!$A:$U,12,FALSE),9)="DF Spirit","Airbus Autre","Autre"))</f>
        <v>Airbus Autre</v>
      </c>
      <c r="AN208" s="28" t="str">
        <f>VLOOKUP(H208,'[1]Base Articles - Fam PIC'!$A:$E,5,0)</f>
        <v>UkadPF002</v>
      </c>
      <c r="AO208" s="28"/>
    </row>
    <row r="209" spans="1:41" ht="15" customHeight="1" x14ac:dyDescent="0.25">
      <c r="A209" s="36" t="str">
        <f t="shared" si="27"/>
        <v>PA26572</v>
      </c>
      <c r="B209">
        <v>11002885</v>
      </c>
      <c r="C209" t="s">
        <v>204</v>
      </c>
      <c r="D209" t="s">
        <v>205</v>
      </c>
      <c r="E209" t="s">
        <v>729</v>
      </c>
      <c r="F209">
        <v>10</v>
      </c>
      <c r="G209">
        <v>1</v>
      </c>
      <c r="H209" t="s">
        <v>226</v>
      </c>
      <c r="I209" t="s">
        <v>227</v>
      </c>
      <c r="J209">
        <v>5400</v>
      </c>
      <c r="K209" t="s">
        <v>209</v>
      </c>
      <c r="L209">
        <v>32</v>
      </c>
      <c r="M209" t="s">
        <v>724</v>
      </c>
      <c r="N209" t="s">
        <v>210</v>
      </c>
      <c r="O209" t="s">
        <v>511</v>
      </c>
      <c r="P209" s="37" t="s">
        <v>511</v>
      </c>
      <c r="Q209"/>
      <c r="R209"/>
      <c r="S209"/>
      <c r="T209" t="s">
        <v>212</v>
      </c>
      <c r="U209" t="s">
        <v>213</v>
      </c>
      <c r="V209" t="s">
        <v>214</v>
      </c>
      <c r="W209">
        <v>10</v>
      </c>
      <c r="X209">
        <v>10</v>
      </c>
      <c r="Y209">
        <v>1</v>
      </c>
      <c r="Z209" t="s">
        <v>692</v>
      </c>
      <c r="AA209" t="s">
        <v>220</v>
      </c>
      <c r="AB209"/>
      <c r="AC209">
        <v>0</v>
      </c>
      <c r="AD209" s="28" t="str">
        <f t="shared" si="28"/>
        <v>PF</v>
      </c>
      <c r="AE209" s="38" t="str">
        <f t="shared" si="29"/>
        <v>25/06/2020</v>
      </c>
      <c r="AF209" s="28" t="str">
        <f t="shared" si="30"/>
        <v>oui</v>
      </c>
      <c r="AG209" s="28" t="str">
        <f t="shared" si="31"/>
        <v>client</v>
      </c>
      <c r="AH209" s="28">
        <f>IF(T209&lt;&gt;"Partiellement livré",J209,IFERROR(VLOOKUP(B209&amp;F209,[2]VL10E!A:I,9,0),J209))</f>
        <v>5400</v>
      </c>
      <c r="AI209" s="28" t="str">
        <f t="shared" ca="1" si="32"/>
        <v>oui</v>
      </c>
      <c r="AJ209" s="28" t="str">
        <f t="shared" si="33"/>
        <v>2020-06</v>
      </c>
      <c r="AK209" s="28" t="str">
        <f t="shared" si="34"/>
        <v>2020-26</v>
      </c>
      <c r="AL209" s="28" t="str">
        <f t="shared" ca="1" si="35"/>
        <v>2020-26</v>
      </c>
      <c r="AM209" s="28" t="str">
        <f>IF(LEFT(VLOOKUP(H209,'[1]Base Articles - Fam PIC'!$A:$U,12,FALSE),6)="conbid","Conbid",IF(LEFT(VLOOKUP(H209,'[1]Base Articles - Fam PIC'!$A:$U,12,FALSE),9)="DF Spirit","Airbus Autre","Autre"))</f>
        <v>Airbus Autre</v>
      </c>
      <c r="AN209" s="28" t="str">
        <f>VLOOKUP(H209,'[1]Base Articles - Fam PIC'!$A:$E,5,0)</f>
        <v>UkadPF002</v>
      </c>
      <c r="AO209" s="28"/>
    </row>
    <row r="210" spans="1:41" ht="15" customHeight="1" x14ac:dyDescent="0.25">
      <c r="A210" s="36" t="str">
        <f t="shared" si="27"/>
        <v>PA26705</v>
      </c>
      <c r="B210">
        <v>11002888</v>
      </c>
      <c r="C210" t="s">
        <v>204</v>
      </c>
      <c r="D210" t="s">
        <v>205</v>
      </c>
      <c r="E210" t="s">
        <v>730</v>
      </c>
      <c r="F210">
        <v>10</v>
      </c>
      <c r="G210">
        <v>1</v>
      </c>
      <c r="H210" t="s">
        <v>226</v>
      </c>
      <c r="I210" t="s">
        <v>227</v>
      </c>
      <c r="J210">
        <v>5400</v>
      </c>
      <c r="K210" t="s">
        <v>209</v>
      </c>
      <c r="L210">
        <v>32</v>
      </c>
      <c r="M210" t="s">
        <v>724</v>
      </c>
      <c r="N210" t="s">
        <v>210</v>
      </c>
      <c r="O210" t="s">
        <v>661</v>
      </c>
      <c r="P210" s="37" t="s">
        <v>661</v>
      </c>
      <c r="Q210"/>
      <c r="R210"/>
      <c r="S210"/>
      <c r="T210" t="s">
        <v>212</v>
      </c>
      <c r="U210" t="s">
        <v>213</v>
      </c>
      <c r="V210" t="s">
        <v>214</v>
      </c>
      <c r="W210">
        <v>10</v>
      </c>
      <c r="X210">
        <v>10</v>
      </c>
      <c r="Y210">
        <v>1</v>
      </c>
      <c r="Z210" t="s">
        <v>692</v>
      </c>
      <c r="AA210" t="s">
        <v>220</v>
      </c>
      <c r="AB210"/>
      <c r="AC210">
        <v>0</v>
      </c>
      <c r="AD210" s="28" t="str">
        <f t="shared" si="28"/>
        <v>PF</v>
      </c>
      <c r="AE210" s="38" t="str">
        <f t="shared" si="29"/>
        <v>16/04/2020</v>
      </c>
      <c r="AF210" s="28" t="str">
        <f t="shared" si="30"/>
        <v>oui</v>
      </c>
      <c r="AG210" s="28" t="str">
        <f t="shared" si="31"/>
        <v>client</v>
      </c>
      <c r="AH210" s="28">
        <f>IF(T210&lt;&gt;"Partiellement livré",J210,IFERROR(VLOOKUP(B210&amp;F210,[2]VL10E!A:I,9,0),J210))</f>
        <v>5400</v>
      </c>
      <c r="AI210" s="28" t="str">
        <f t="shared" ca="1" si="32"/>
        <v>oui</v>
      </c>
      <c r="AJ210" s="28" t="str">
        <f t="shared" si="33"/>
        <v>2020-04</v>
      </c>
      <c r="AK210" s="28" t="str">
        <f t="shared" si="34"/>
        <v>2020-16</v>
      </c>
      <c r="AL210" s="28" t="str">
        <f t="shared" ca="1" si="35"/>
        <v>retard</v>
      </c>
      <c r="AM210" s="28" t="str">
        <f>IF(LEFT(VLOOKUP(H210,'[1]Base Articles - Fam PIC'!$A:$U,12,FALSE),6)="conbid","Conbid",IF(LEFT(VLOOKUP(H210,'[1]Base Articles - Fam PIC'!$A:$U,12,FALSE),9)="DF Spirit","Airbus Autre","Autre"))</f>
        <v>Airbus Autre</v>
      </c>
      <c r="AN210" s="28" t="str">
        <f>VLOOKUP(H210,'[1]Base Articles - Fam PIC'!$A:$E,5,0)</f>
        <v>UkadPF002</v>
      </c>
      <c r="AO210" s="28"/>
    </row>
    <row r="211" spans="1:41" ht="15" customHeight="1" x14ac:dyDescent="0.25">
      <c r="A211" s="36" t="str">
        <f t="shared" si="27"/>
        <v>PA26449</v>
      </c>
      <c r="B211">
        <v>11002890</v>
      </c>
      <c r="C211" t="s">
        <v>204</v>
      </c>
      <c r="D211" t="s">
        <v>205</v>
      </c>
      <c r="E211" t="s">
        <v>731</v>
      </c>
      <c r="F211">
        <v>10</v>
      </c>
      <c r="G211">
        <v>1</v>
      </c>
      <c r="H211" t="s">
        <v>234</v>
      </c>
      <c r="I211" t="s">
        <v>682</v>
      </c>
      <c r="J211">
        <v>5500</v>
      </c>
      <c r="K211" t="s">
        <v>209</v>
      </c>
      <c r="L211">
        <v>30.5</v>
      </c>
      <c r="M211" t="s">
        <v>660</v>
      </c>
      <c r="N211" t="s">
        <v>210</v>
      </c>
      <c r="O211" t="s">
        <v>506</v>
      </c>
      <c r="P211" s="37" t="s">
        <v>506</v>
      </c>
      <c r="Q211"/>
      <c r="R211"/>
      <c r="S211"/>
      <c r="T211" t="s">
        <v>212</v>
      </c>
      <c r="U211" t="s">
        <v>213</v>
      </c>
      <c r="V211" t="s">
        <v>214</v>
      </c>
      <c r="W211">
        <v>10</v>
      </c>
      <c r="X211">
        <v>10</v>
      </c>
      <c r="Y211">
        <v>1</v>
      </c>
      <c r="Z211" t="s">
        <v>732</v>
      </c>
      <c r="AA211" t="s">
        <v>220</v>
      </c>
      <c r="AB211"/>
      <c r="AC211">
        <v>0</v>
      </c>
      <c r="AD211" s="28" t="str">
        <f t="shared" si="28"/>
        <v>PF</v>
      </c>
      <c r="AE211" s="38" t="str">
        <f t="shared" si="29"/>
        <v>23/04/2020</v>
      </c>
      <c r="AF211" s="28" t="str">
        <f t="shared" si="30"/>
        <v>oui</v>
      </c>
      <c r="AG211" s="28" t="str">
        <f t="shared" si="31"/>
        <v>client</v>
      </c>
      <c r="AH211" s="28">
        <f>IF(T211&lt;&gt;"Partiellement livré",J211,IFERROR(VLOOKUP(B211&amp;F211,[2]VL10E!A:I,9,0),J211))</f>
        <v>5500</v>
      </c>
      <c r="AI211" s="28" t="str">
        <f t="shared" ca="1" si="32"/>
        <v>oui</v>
      </c>
      <c r="AJ211" s="28" t="str">
        <f t="shared" si="33"/>
        <v>2020-04</v>
      </c>
      <c r="AK211" s="28" t="str">
        <f t="shared" si="34"/>
        <v>2020-17</v>
      </c>
      <c r="AL211" s="28" t="str">
        <f t="shared" ca="1" si="35"/>
        <v>retard</v>
      </c>
      <c r="AM211" s="28" t="str">
        <f>IF(LEFT(VLOOKUP(H211,'[1]Base Articles - Fam PIC'!$A:$U,12,FALSE),6)="conbid","Conbid",IF(LEFT(VLOOKUP(H211,'[1]Base Articles - Fam PIC'!$A:$U,12,FALSE),9)="DF Spirit","Airbus Autre","Autre"))</f>
        <v>Conbid</v>
      </c>
      <c r="AN211" s="28" t="str">
        <f>VLOOKUP(H211,'[1]Base Articles - Fam PIC'!$A:$E,5,0)</f>
        <v>UkadPF004</v>
      </c>
      <c r="AO211" s="28"/>
    </row>
    <row r="212" spans="1:41" ht="15" customHeight="1" x14ac:dyDescent="0.25">
      <c r="A212" s="36" t="str">
        <f t="shared" si="27"/>
        <v>PA26706</v>
      </c>
      <c r="B212">
        <v>11002891</v>
      </c>
      <c r="C212" t="s">
        <v>204</v>
      </c>
      <c r="D212" t="s">
        <v>205</v>
      </c>
      <c r="E212" t="s">
        <v>733</v>
      </c>
      <c r="F212">
        <v>10</v>
      </c>
      <c r="G212">
        <v>1</v>
      </c>
      <c r="H212" t="s">
        <v>226</v>
      </c>
      <c r="I212" t="s">
        <v>227</v>
      </c>
      <c r="J212">
        <v>5400</v>
      </c>
      <c r="K212" t="s">
        <v>209</v>
      </c>
      <c r="L212">
        <v>32</v>
      </c>
      <c r="M212" t="s">
        <v>724</v>
      </c>
      <c r="N212" t="s">
        <v>210</v>
      </c>
      <c r="O212" t="s">
        <v>704</v>
      </c>
      <c r="P212" s="37" t="s">
        <v>704</v>
      </c>
      <c r="Q212"/>
      <c r="R212"/>
      <c r="S212"/>
      <c r="T212" t="s">
        <v>212</v>
      </c>
      <c r="U212" t="s">
        <v>213</v>
      </c>
      <c r="V212" t="s">
        <v>214</v>
      </c>
      <c r="W212">
        <v>10</v>
      </c>
      <c r="X212">
        <v>10</v>
      </c>
      <c r="Y212">
        <v>1</v>
      </c>
      <c r="Z212" t="s">
        <v>732</v>
      </c>
      <c r="AA212" t="s">
        <v>220</v>
      </c>
      <c r="AB212"/>
      <c r="AC212">
        <v>0</v>
      </c>
      <c r="AD212" s="28" t="str">
        <f t="shared" si="28"/>
        <v>PF</v>
      </c>
      <c r="AE212" s="38" t="str">
        <f t="shared" si="29"/>
        <v>09/07/2020</v>
      </c>
      <c r="AF212" s="28" t="str">
        <f t="shared" si="30"/>
        <v>oui</v>
      </c>
      <c r="AG212" s="28" t="str">
        <f t="shared" si="31"/>
        <v>client</v>
      </c>
      <c r="AH212" s="28">
        <f>IF(T212&lt;&gt;"Partiellement livré",J212,IFERROR(VLOOKUP(B212&amp;F212,[2]VL10E!A:I,9,0),J212))</f>
        <v>5400</v>
      </c>
      <c r="AI212" s="28" t="str">
        <f t="shared" ca="1" si="32"/>
        <v>oui</v>
      </c>
      <c r="AJ212" s="28" t="str">
        <f t="shared" si="33"/>
        <v>2020-07</v>
      </c>
      <c r="AK212" s="28" t="str">
        <f t="shared" si="34"/>
        <v>2020-28</v>
      </c>
      <c r="AL212" s="28" t="str">
        <f t="shared" ca="1" si="35"/>
        <v>2020-28</v>
      </c>
      <c r="AM212" s="28" t="str">
        <f>IF(LEFT(VLOOKUP(H212,'[1]Base Articles - Fam PIC'!$A:$U,12,FALSE),6)="conbid","Conbid",IF(LEFT(VLOOKUP(H212,'[1]Base Articles - Fam PIC'!$A:$U,12,FALSE),9)="DF Spirit","Airbus Autre","Autre"))</f>
        <v>Airbus Autre</v>
      </c>
      <c r="AN212" s="28" t="str">
        <f>VLOOKUP(H212,'[1]Base Articles - Fam PIC'!$A:$E,5,0)</f>
        <v>UkadPF002</v>
      </c>
      <c r="AO212" s="28"/>
    </row>
    <row r="213" spans="1:41" ht="15" customHeight="1" x14ac:dyDescent="0.25">
      <c r="A213" s="36" t="str">
        <f t="shared" si="27"/>
        <v>PA26708</v>
      </c>
      <c r="B213">
        <v>11002892</v>
      </c>
      <c r="C213" t="s">
        <v>204</v>
      </c>
      <c r="D213" t="s">
        <v>205</v>
      </c>
      <c r="E213" t="s">
        <v>734</v>
      </c>
      <c r="F213">
        <v>10</v>
      </c>
      <c r="G213">
        <v>1</v>
      </c>
      <c r="H213" t="s">
        <v>226</v>
      </c>
      <c r="I213" t="s">
        <v>227</v>
      </c>
      <c r="J213">
        <v>5400</v>
      </c>
      <c r="K213" t="s">
        <v>209</v>
      </c>
      <c r="L213">
        <v>32</v>
      </c>
      <c r="M213" t="s">
        <v>724</v>
      </c>
      <c r="N213" t="s">
        <v>210</v>
      </c>
      <c r="O213" t="s">
        <v>150</v>
      </c>
      <c r="P213" s="37" t="s">
        <v>150</v>
      </c>
      <c r="Q213"/>
      <c r="R213"/>
      <c r="S213"/>
      <c r="T213" t="s">
        <v>212</v>
      </c>
      <c r="U213" t="s">
        <v>213</v>
      </c>
      <c r="V213" t="s">
        <v>214</v>
      </c>
      <c r="W213">
        <v>10</v>
      </c>
      <c r="X213">
        <v>10</v>
      </c>
      <c r="Y213">
        <v>1</v>
      </c>
      <c r="Z213" t="s">
        <v>732</v>
      </c>
      <c r="AA213" t="s">
        <v>220</v>
      </c>
      <c r="AB213"/>
      <c r="AC213">
        <v>0</v>
      </c>
      <c r="AD213" s="28" t="str">
        <f t="shared" si="28"/>
        <v>PF</v>
      </c>
      <c r="AE213" s="38" t="str">
        <f t="shared" si="29"/>
        <v>04/06/2020</v>
      </c>
      <c r="AF213" s="28" t="str">
        <f t="shared" si="30"/>
        <v>oui</v>
      </c>
      <c r="AG213" s="28" t="str">
        <f t="shared" si="31"/>
        <v>client</v>
      </c>
      <c r="AH213" s="28">
        <f>IF(T213&lt;&gt;"Partiellement livré",J213,IFERROR(VLOOKUP(B213&amp;F213,[2]VL10E!A:I,9,0),J213))</f>
        <v>5400</v>
      </c>
      <c r="AI213" s="28" t="str">
        <f t="shared" ca="1" si="32"/>
        <v>oui</v>
      </c>
      <c r="AJ213" s="28" t="str">
        <f t="shared" si="33"/>
        <v>2020-06</v>
      </c>
      <c r="AK213" s="28" t="str">
        <f t="shared" si="34"/>
        <v>2020-23</v>
      </c>
      <c r="AL213" s="28" t="str">
        <f t="shared" ca="1" si="35"/>
        <v>2020-23</v>
      </c>
      <c r="AM213" s="28" t="str">
        <f>IF(LEFT(VLOOKUP(H213,'[1]Base Articles - Fam PIC'!$A:$U,12,FALSE),6)="conbid","Conbid",IF(LEFT(VLOOKUP(H213,'[1]Base Articles - Fam PIC'!$A:$U,12,FALSE),9)="DF Spirit","Airbus Autre","Autre"))</f>
        <v>Airbus Autre</v>
      </c>
      <c r="AN213" s="28" t="str">
        <f>VLOOKUP(H213,'[1]Base Articles - Fam PIC'!$A:$E,5,0)</f>
        <v>UkadPF002</v>
      </c>
      <c r="AO213" s="28"/>
    </row>
    <row r="214" spans="1:41" ht="15" customHeight="1" x14ac:dyDescent="0.25">
      <c r="A214" s="36" t="str">
        <f t="shared" si="27"/>
        <v>PA26553</v>
      </c>
      <c r="B214">
        <v>11002893</v>
      </c>
      <c r="C214" t="s">
        <v>204</v>
      </c>
      <c r="D214" t="s">
        <v>205</v>
      </c>
      <c r="E214" t="s">
        <v>735</v>
      </c>
      <c r="F214">
        <v>10</v>
      </c>
      <c r="G214">
        <v>1</v>
      </c>
      <c r="H214" t="s">
        <v>207</v>
      </c>
      <c r="I214" t="s">
        <v>208</v>
      </c>
      <c r="J214">
        <v>3744</v>
      </c>
      <c r="K214" t="s">
        <v>209</v>
      </c>
      <c r="L214">
        <v>30.5</v>
      </c>
      <c r="M214" t="s">
        <v>637</v>
      </c>
      <c r="N214" t="s">
        <v>210</v>
      </c>
      <c r="O214" t="s">
        <v>665</v>
      </c>
      <c r="P214" s="37" t="s">
        <v>665</v>
      </c>
      <c r="Q214"/>
      <c r="R214"/>
      <c r="S214"/>
      <c r="T214" t="s">
        <v>212</v>
      </c>
      <c r="U214" t="s">
        <v>213</v>
      </c>
      <c r="V214" t="s">
        <v>214</v>
      </c>
      <c r="W214">
        <v>10</v>
      </c>
      <c r="X214">
        <v>10</v>
      </c>
      <c r="Y214">
        <v>1</v>
      </c>
      <c r="Z214" t="s">
        <v>732</v>
      </c>
      <c r="AA214" t="s">
        <v>220</v>
      </c>
      <c r="AB214"/>
      <c r="AC214">
        <v>0</v>
      </c>
      <c r="AD214" s="28" t="str">
        <f t="shared" si="28"/>
        <v>PF</v>
      </c>
      <c r="AE214" s="38" t="str">
        <f t="shared" si="29"/>
        <v>26/11/2020</v>
      </c>
      <c r="AF214" s="28" t="str">
        <f t="shared" si="30"/>
        <v>oui</v>
      </c>
      <c r="AG214" s="28" t="str">
        <f t="shared" si="31"/>
        <v>client</v>
      </c>
      <c r="AH214" s="28">
        <f>IF(T214&lt;&gt;"Partiellement livré",J214,IFERROR(VLOOKUP(B214&amp;F214,[2]VL10E!A:I,9,0),J214))</f>
        <v>3744</v>
      </c>
      <c r="AI214" s="28" t="str">
        <f t="shared" ca="1" si="32"/>
        <v>non</v>
      </c>
      <c r="AJ214" s="28" t="str">
        <f t="shared" si="33"/>
        <v>2020-11</v>
      </c>
      <c r="AK214" s="28" t="str">
        <f t="shared" si="34"/>
        <v>2020-48</v>
      </c>
      <c r="AL214" s="28" t="str">
        <f t="shared" ca="1" si="35"/>
        <v>2020-48</v>
      </c>
      <c r="AM214" s="28" t="str">
        <f>IF(LEFT(VLOOKUP(H214,'[1]Base Articles - Fam PIC'!$A:$U,12,FALSE),6)="conbid","Conbid",IF(LEFT(VLOOKUP(H214,'[1]Base Articles - Fam PIC'!$A:$U,12,FALSE),9)="DF Spirit","Airbus Autre","Autre"))</f>
        <v>Conbid</v>
      </c>
      <c r="AN214" s="28" t="str">
        <f>VLOOKUP(H214,'[1]Base Articles - Fam PIC'!$A:$E,5,0)</f>
        <v>UkadPF004</v>
      </c>
      <c r="AO214" s="28"/>
    </row>
    <row r="215" spans="1:41" ht="15" customHeight="1" x14ac:dyDescent="0.25">
      <c r="A215" s="36" t="str">
        <f t="shared" si="27"/>
        <v>PA26554</v>
      </c>
      <c r="B215">
        <v>11002894</v>
      </c>
      <c r="C215" t="s">
        <v>204</v>
      </c>
      <c r="D215" t="s">
        <v>205</v>
      </c>
      <c r="E215" t="s">
        <v>736</v>
      </c>
      <c r="F215">
        <v>10</v>
      </c>
      <c r="G215">
        <v>1</v>
      </c>
      <c r="H215" t="s">
        <v>207</v>
      </c>
      <c r="I215" t="s">
        <v>208</v>
      </c>
      <c r="J215">
        <v>3744</v>
      </c>
      <c r="K215" t="s">
        <v>209</v>
      </c>
      <c r="L215">
        <v>30.5</v>
      </c>
      <c r="M215" t="s">
        <v>637</v>
      </c>
      <c r="N215" t="s">
        <v>210</v>
      </c>
      <c r="O215" t="s">
        <v>607</v>
      </c>
      <c r="P215" s="37" t="s">
        <v>607</v>
      </c>
      <c r="Q215"/>
      <c r="R215"/>
      <c r="S215"/>
      <c r="T215" t="s">
        <v>212</v>
      </c>
      <c r="U215" t="s">
        <v>213</v>
      </c>
      <c r="V215" t="s">
        <v>214</v>
      </c>
      <c r="W215">
        <v>10</v>
      </c>
      <c r="X215">
        <v>10</v>
      </c>
      <c r="Y215">
        <v>1</v>
      </c>
      <c r="Z215" t="s">
        <v>732</v>
      </c>
      <c r="AA215" t="s">
        <v>220</v>
      </c>
      <c r="AB215"/>
      <c r="AC215">
        <v>0</v>
      </c>
      <c r="AD215" s="28" t="str">
        <f t="shared" si="28"/>
        <v>PF</v>
      </c>
      <c r="AE215" s="38" t="str">
        <f t="shared" si="29"/>
        <v>28/05/2020</v>
      </c>
      <c r="AF215" s="28" t="str">
        <f t="shared" si="30"/>
        <v>oui</v>
      </c>
      <c r="AG215" s="28" t="str">
        <f t="shared" si="31"/>
        <v>client</v>
      </c>
      <c r="AH215" s="28">
        <f>IF(T215&lt;&gt;"Partiellement livré",J215,IFERROR(VLOOKUP(B215&amp;F215,[2]VL10E!A:I,9,0),J215))</f>
        <v>3744</v>
      </c>
      <c r="AI215" s="28" t="str">
        <f t="shared" ca="1" si="32"/>
        <v>oui</v>
      </c>
      <c r="AJ215" s="28" t="str">
        <f t="shared" si="33"/>
        <v>2020-05</v>
      </c>
      <c r="AK215" s="28" t="str">
        <f t="shared" si="34"/>
        <v>2020-22</v>
      </c>
      <c r="AL215" s="28" t="str">
        <f t="shared" ca="1" si="35"/>
        <v>2020-22</v>
      </c>
      <c r="AM215" s="28" t="str">
        <f>IF(LEFT(VLOOKUP(H215,'[1]Base Articles - Fam PIC'!$A:$U,12,FALSE),6)="conbid","Conbid",IF(LEFT(VLOOKUP(H215,'[1]Base Articles - Fam PIC'!$A:$U,12,FALSE),9)="DF Spirit","Airbus Autre","Autre"))</f>
        <v>Conbid</v>
      </c>
      <c r="AN215" s="28" t="str">
        <f>VLOOKUP(H215,'[1]Base Articles - Fam PIC'!$A:$E,5,0)</f>
        <v>UkadPF004</v>
      </c>
      <c r="AO215" s="28"/>
    </row>
    <row r="216" spans="1:41" ht="15" customHeight="1" x14ac:dyDescent="0.25">
      <c r="A216" s="36" t="str">
        <f t="shared" si="27"/>
        <v>PA26555</v>
      </c>
      <c r="B216">
        <v>11002895</v>
      </c>
      <c r="C216" t="s">
        <v>204</v>
      </c>
      <c r="D216" t="s">
        <v>205</v>
      </c>
      <c r="E216" t="s">
        <v>737</v>
      </c>
      <c r="F216">
        <v>10</v>
      </c>
      <c r="G216">
        <v>1</v>
      </c>
      <c r="H216" t="s">
        <v>207</v>
      </c>
      <c r="I216" t="s">
        <v>208</v>
      </c>
      <c r="J216">
        <v>3744</v>
      </c>
      <c r="K216" t="s">
        <v>209</v>
      </c>
      <c r="L216">
        <v>30.5</v>
      </c>
      <c r="M216" t="s">
        <v>637</v>
      </c>
      <c r="N216" t="s">
        <v>210</v>
      </c>
      <c r="O216" t="s">
        <v>738</v>
      </c>
      <c r="P216" s="37" t="s">
        <v>738</v>
      </c>
      <c r="Q216"/>
      <c r="R216"/>
      <c r="S216"/>
      <c r="T216" t="s">
        <v>212</v>
      </c>
      <c r="U216" t="s">
        <v>213</v>
      </c>
      <c r="V216" t="s">
        <v>214</v>
      </c>
      <c r="W216">
        <v>10</v>
      </c>
      <c r="X216">
        <v>10</v>
      </c>
      <c r="Y216">
        <v>1</v>
      </c>
      <c r="Z216" t="s">
        <v>732</v>
      </c>
      <c r="AA216" t="s">
        <v>220</v>
      </c>
      <c r="AB216"/>
      <c r="AC216">
        <v>0</v>
      </c>
      <c r="AD216" s="28" t="str">
        <f t="shared" si="28"/>
        <v>PF</v>
      </c>
      <c r="AE216" s="38" t="str">
        <f t="shared" si="29"/>
        <v>10/12/2020</v>
      </c>
      <c r="AF216" s="28" t="str">
        <f t="shared" si="30"/>
        <v>oui</v>
      </c>
      <c r="AG216" s="28" t="str">
        <f t="shared" si="31"/>
        <v>client</v>
      </c>
      <c r="AH216" s="28">
        <f>IF(T216&lt;&gt;"Partiellement livré",J216,IFERROR(VLOOKUP(B216&amp;F216,[2]VL10E!A:I,9,0),J216))</f>
        <v>3744</v>
      </c>
      <c r="AI216" s="28" t="str">
        <f t="shared" ca="1" si="32"/>
        <v>non</v>
      </c>
      <c r="AJ216" s="28" t="str">
        <f t="shared" si="33"/>
        <v>2020-12</v>
      </c>
      <c r="AK216" s="28" t="str">
        <f t="shared" si="34"/>
        <v>2020-50</v>
      </c>
      <c r="AL216" s="28" t="str">
        <f t="shared" ca="1" si="35"/>
        <v>2020-50</v>
      </c>
      <c r="AM216" s="28" t="str">
        <f>IF(LEFT(VLOOKUP(H216,'[1]Base Articles - Fam PIC'!$A:$U,12,FALSE),6)="conbid","Conbid",IF(LEFT(VLOOKUP(H216,'[1]Base Articles - Fam PIC'!$A:$U,12,FALSE),9)="DF Spirit","Airbus Autre","Autre"))</f>
        <v>Conbid</v>
      </c>
      <c r="AN216" s="28" t="str">
        <f>VLOOKUP(H216,'[1]Base Articles - Fam PIC'!$A:$E,5,0)</f>
        <v>UkadPF004</v>
      </c>
      <c r="AO216" s="28"/>
    </row>
    <row r="217" spans="1:41" ht="15" customHeight="1" x14ac:dyDescent="0.25">
      <c r="A217" s="36" t="str">
        <f t="shared" si="27"/>
        <v>PA26931</v>
      </c>
      <c r="B217">
        <v>11002896</v>
      </c>
      <c r="C217" t="s">
        <v>204</v>
      </c>
      <c r="D217" t="s">
        <v>205</v>
      </c>
      <c r="E217" t="s">
        <v>739</v>
      </c>
      <c r="F217">
        <v>10</v>
      </c>
      <c r="G217">
        <v>1</v>
      </c>
      <c r="H217" t="s">
        <v>207</v>
      </c>
      <c r="I217" t="s">
        <v>208</v>
      </c>
      <c r="J217">
        <v>3744</v>
      </c>
      <c r="K217" t="s">
        <v>209</v>
      </c>
      <c r="L217">
        <v>30.5</v>
      </c>
      <c r="M217" t="s">
        <v>637</v>
      </c>
      <c r="N217" t="s">
        <v>210</v>
      </c>
      <c r="O217" t="s">
        <v>740</v>
      </c>
      <c r="P217" s="37" t="s">
        <v>740</v>
      </c>
      <c r="Q217"/>
      <c r="R217"/>
      <c r="S217"/>
      <c r="T217" t="s">
        <v>212</v>
      </c>
      <c r="U217" t="s">
        <v>213</v>
      </c>
      <c r="V217" t="s">
        <v>214</v>
      </c>
      <c r="W217">
        <v>10</v>
      </c>
      <c r="X217">
        <v>10</v>
      </c>
      <c r="Y217">
        <v>1</v>
      </c>
      <c r="Z217" t="s">
        <v>732</v>
      </c>
      <c r="AA217" t="s">
        <v>220</v>
      </c>
      <c r="AB217"/>
      <c r="AC217">
        <v>0</v>
      </c>
      <c r="AD217" s="28" t="str">
        <f t="shared" si="28"/>
        <v>PF</v>
      </c>
      <c r="AE217" s="38" t="str">
        <f t="shared" si="29"/>
        <v>17/12/2020</v>
      </c>
      <c r="AF217" s="28" t="str">
        <f t="shared" si="30"/>
        <v>oui</v>
      </c>
      <c r="AG217" s="28" t="str">
        <f t="shared" si="31"/>
        <v>client</v>
      </c>
      <c r="AH217" s="28">
        <f>IF(T217&lt;&gt;"Partiellement livré",J217,IFERROR(VLOOKUP(B217&amp;F217,[2]VL10E!A:I,9,0),J217))</f>
        <v>3744</v>
      </c>
      <c r="AI217" s="28" t="str">
        <f t="shared" ca="1" si="32"/>
        <v>non</v>
      </c>
      <c r="AJ217" s="28" t="str">
        <f t="shared" si="33"/>
        <v>2020-12</v>
      </c>
      <c r="AK217" s="28" t="str">
        <f t="shared" si="34"/>
        <v>2020-51</v>
      </c>
      <c r="AL217" s="28" t="str">
        <f t="shared" ca="1" si="35"/>
        <v>2020-51</v>
      </c>
      <c r="AM217" s="28" t="str">
        <f>IF(LEFT(VLOOKUP(H217,'[1]Base Articles - Fam PIC'!$A:$U,12,FALSE),6)="conbid","Conbid",IF(LEFT(VLOOKUP(H217,'[1]Base Articles - Fam PIC'!$A:$U,12,FALSE),9)="DF Spirit","Airbus Autre","Autre"))</f>
        <v>Conbid</v>
      </c>
      <c r="AN217" s="28" t="str">
        <f>VLOOKUP(H217,'[1]Base Articles - Fam PIC'!$A:$E,5,0)</f>
        <v>UkadPF004</v>
      </c>
      <c r="AO217" s="28"/>
    </row>
    <row r="218" spans="1:41" ht="15" customHeight="1" x14ac:dyDescent="0.25">
      <c r="A218" s="36" t="str">
        <f t="shared" si="27"/>
        <v>PA27021</v>
      </c>
      <c r="B218">
        <v>11002901</v>
      </c>
      <c r="C218" t="s">
        <v>204</v>
      </c>
      <c r="D218" t="s">
        <v>205</v>
      </c>
      <c r="E218" t="s">
        <v>741</v>
      </c>
      <c r="F218">
        <v>10</v>
      </c>
      <c r="G218">
        <v>1</v>
      </c>
      <c r="H218" t="s">
        <v>699</v>
      </c>
      <c r="I218" t="s">
        <v>700</v>
      </c>
      <c r="J218">
        <v>5500</v>
      </c>
      <c r="K218" t="s">
        <v>209</v>
      </c>
      <c r="L218">
        <v>31.5</v>
      </c>
      <c r="M218" t="s">
        <v>701</v>
      </c>
      <c r="N218" t="s">
        <v>210</v>
      </c>
      <c r="O218" t="s">
        <v>641</v>
      </c>
      <c r="P218" s="37" t="s">
        <v>641</v>
      </c>
      <c r="Q218"/>
      <c r="R218"/>
      <c r="S218"/>
      <c r="T218" t="s">
        <v>212</v>
      </c>
      <c r="U218" t="s">
        <v>213</v>
      </c>
      <c r="V218" t="s">
        <v>214</v>
      </c>
      <c r="W218">
        <v>10</v>
      </c>
      <c r="X218">
        <v>10</v>
      </c>
      <c r="Y218">
        <v>1</v>
      </c>
      <c r="Z218" t="s">
        <v>742</v>
      </c>
      <c r="AA218" t="s">
        <v>220</v>
      </c>
      <c r="AB218"/>
      <c r="AC218">
        <v>0</v>
      </c>
      <c r="AD218" s="28" t="str">
        <f t="shared" si="28"/>
        <v>PF</v>
      </c>
      <c r="AE218" s="38" t="str">
        <f t="shared" si="29"/>
        <v>22/10/2020</v>
      </c>
      <c r="AF218" s="28" t="str">
        <f t="shared" si="30"/>
        <v>oui</v>
      </c>
      <c r="AG218" s="28" t="str">
        <f t="shared" si="31"/>
        <v>client</v>
      </c>
      <c r="AH218" s="28">
        <f>IF(T218&lt;&gt;"Partiellement livré",J218,IFERROR(VLOOKUP(B218&amp;F218,[2]VL10E!A:I,9,0),J218))</f>
        <v>5500</v>
      </c>
      <c r="AI218" s="28" t="str">
        <f t="shared" ca="1" si="32"/>
        <v>non</v>
      </c>
      <c r="AJ218" s="28" t="str">
        <f t="shared" si="33"/>
        <v>2020-10</v>
      </c>
      <c r="AK218" s="28" t="str">
        <f t="shared" si="34"/>
        <v>2020-43</v>
      </c>
      <c r="AL218" s="28" t="str">
        <f t="shared" ca="1" si="35"/>
        <v>2020-43</v>
      </c>
      <c r="AM218" s="28" t="str">
        <f>IF(LEFT(VLOOKUP(H218,'[1]Base Articles - Fam PIC'!$A:$U,12,FALSE),6)="conbid","Conbid",IF(LEFT(VLOOKUP(H218,'[1]Base Articles - Fam PIC'!$A:$U,12,FALSE),9)="DF Spirit","Airbus Autre","Autre"))</f>
        <v>Autre</v>
      </c>
      <c r="AN218" s="28" t="str">
        <f>VLOOKUP(H218,'[1]Base Articles - Fam PIC'!$A:$E,5,0)</f>
        <v>UkadPF005</v>
      </c>
      <c r="AO218" s="28"/>
    </row>
    <row r="219" spans="1:41" ht="15" customHeight="1" x14ac:dyDescent="0.25">
      <c r="A219" s="36" t="str">
        <f t="shared" si="27"/>
        <v>4500495</v>
      </c>
      <c r="B219">
        <v>11002904</v>
      </c>
      <c r="C219" t="s">
        <v>204</v>
      </c>
      <c r="D219" t="s">
        <v>18</v>
      </c>
      <c r="E219">
        <v>4500495515</v>
      </c>
      <c r="F219">
        <v>20</v>
      </c>
      <c r="G219">
        <v>1</v>
      </c>
      <c r="H219" t="s">
        <v>743</v>
      </c>
      <c r="I219" t="s">
        <v>744</v>
      </c>
      <c r="J219">
        <v>1318</v>
      </c>
      <c r="K219" t="s">
        <v>209</v>
      </c>
      <c r="L219">
        <v>32.33</v>
      </c>
      <c r="M219" t="s">
        <v>745</v>
      </c>
      <c r="N219" t="s">
        <v>210</v>
      </c>
      <c r="O219" t="s">
        <v>469</v>
      </c>
      <c r="P219" s="37" t="s">
        <v>469</v>
      </c>
      <c r="Q219"/>
      <c r="R219"/>
      <c r="S219"/>
      <c r="T219" t="s">
        <v>212</v>
      </c>
      <c r="U219" t="s">
        <v>213</v>
      </c>
      <c r="V219" t="s">
        <v>214</v>
      </c>
      <c r="W219">
        <v>10</v>
      </c>
      <c r="X219"/>
      <c r="Y219"/>
      <c r="Z219" t="s">
        <v>746</v>
      </c>
      <c r="AA219" t="s">
        <v>298</v>
      </c>
      <c r="AB219"/>
      <c r="AC219">
        <v>0</v>
      </c>
      <c r="AD219" s="28" t="str">
        <f t="shared" si="28"/>
        <v>PF</v>
      </c>
      <c r="AE219" s="38" t="str">
        <f t="shared" si="29"/>
        <v>22/06/2020</v>
      </c>
      <c r="AF219" s="28" t="str">
        <f t="shared" si="30"/>
        <v>oui</v>
      </c>
      <c r="AG219" s="28" t="str">
        <f t="shared" si="31"/>
        <v>client</v>
      </c>
      <c r="AH219" s="28">
        <f>IF(T219&lt;&gt;"Partiellement livré",J219,IFERROR(VLOOKUP(B219&amp;F219,[2]VL10E!A:I,9,0),J219))</f>
        <v>1318</v>
      </c>
      <c r="AI219" s="28" t="str">
        <f t="shared" ca="1" si="32"/>
        <v>oui</v>
      </c>
      <c r="AJ219" s="28" t="str">
        <f t="shared" si="33"/>
        <v>2020-06</v>
      </c>
      <c r="AK219" s="28" t="str">
        <f t="shared" si="34"/>
        <v>2020-26</v>
      </c>
      <c r="AL219" s="28" t="str">
        <f t="shared" ca="1" si="35"/>
        <v>2020-26</v>
      </c>
      <c r="AM219" s="28" t="str">
        <f>IF(LEFT(VLOOKUP(H219,'[1]Base Articles - Fam PIC'!$A:$U,12,FALSE),6)="conbid","Conbid",IF(LEFT(VLOOKUP(H219,'[1]Base Articles - Fam PIC'!$A:$U,12,FALSE),9)="DF Spirit","Airbus Autre","Autre"))</f>
        <v>Conbid</v>
      </c>
      <c r="AN219" s="28" t="str">
        <f>VLOOKUP(H219,'[1]Base Articles - Fam PIC'!$A:$E,5,0)</f>
        <v>UkadPF004</v>
      </c>
      <c r="AO219" s="28"/>
    </row>
    <row r="220" spans="1:41" ht="15" customHeight="1" x14ac:dyDescent="0.25">
      <c r="A220" s="36" t="str">
        <f t="shared" si="27"/>
        <v>8851_Co</v>
      </c>
      <c r="B220">
        <v>11002905</v>
      </c>
      <c r="C220" t="s">
        <v>204</v>
      </c>
      <c r="D220" t="s">
        <v>33</v>
      </c>
      <c r="E220" t="s">
        <v>747</v>
      </c>
      <c r="F220">
        <v>10</v>
      </c>
      <c r="G220">
        <v>1</v>
      </c>
      <c r="H220" t="s">
        <v>40</v>
      </c>
      <c r="I220" t="s">
        <v>41</v>
      </c>
      <c r="J220">
        <v>6804</v>
      </c>
      <c r="K220" t="s">
        <v>209</v>
      </c>
      <c r="L220">
        <v>31</v>
      </c>
      <c r="M220" t="s">
        <v>748</v>
      </c>
      <c r="N220" t="s">
        <v>210</v>
      </c>
      <c r="O220" t="s">
        <v>160</v>
      </c>
      <c r="P220" s="37" t="s">
        <v>600</v>
      </c>
      <c r="Q220"/>
      <c r="R220"/>
      <c r="S220"/>
      <c r="T220" t="s">
        <v>321</v>
      </c>
      <c r="U220" t="s">
        <v>213</v>
      </c>
      <c r="V220" t="s">
        <v>214</v>
      </c>
      <c r="W220">
        <v>10</v>
      </c>
      <c r="X220"/>
      <c r="Y220"/>
      <c r="Z220" t="s">
        <v>749</v>
      </c>
      <c r="AA220" t="s">
        <v>298</v>
      </c>
      <c r="AB220" t="s">
        <v>397</v>
      </c>
      <c r="AC220" t="s">
        <v>750</v>
      </c>
      <c r="AD220" s="28" t="str">
        <f t="shared" si="28"/>
        <v>PF</v>
      </c>
      <c r="AE220" s="38" t="str">
        <f t="shared" si="29"/>
        <v>13/03/2020</v>
      </c>
      <c r="AF220" s="28" t="str">
        <f t="shared" si="30"/>
        <v>oui</v>
      </c>
      <c r="AG220" s="28" t="str">
        <f t="shared" si="31"/>
        <v>client</v>
      </c>
      <c r="AH220" s="28">
        <f>IF(T220&lt;&gt;"Partiellement livré",J220,IFERROR(VLOOKUP(B220&amp;F220,[2]VL10E!A:I,9,0),J220))</f>
        <v>6804</v>
      </c>
      <c r="AI220" s="28" t="str">
        <f t="shared" ca="1" si="32"/>
        <v>oui</v>
      </c>
      <c r="AJ220" s="28" t="str">
        <f t="shared" si="33"/>
        <v>2020-03</v>
      </c>
      <c r="AK220" s="28" t="str">
        <f t="shared" si="34"/>
        <v>2020-11</v>
      </c>
      <c r="AL220" s="28" t="str">
        <f t="shared" ca="1" si="35"/>
        <v>retard</v>
      </c>
      <c r="AM220" s="28" t="str">
        <f>IF(LEFT(VLOOKUP(H220,'[1]Base Articles - Fam PIC'!$A:$U,12,FALSE),6)="conbid","Conbid",IF(LEFT(VLOOKUP(H220,'[1]Base Articles - Fam PIC'!$A:$U,12,FALSE),9)="DF Spirit","Airbus Autre","Autre"))</f>
        <v>Conbid</v>
      </c>
      <c r="AN220" s="28" t="str">
        <f>VLOOKUP(H220,'[1]Base Articles - Fam PIC'!$A:$E,5,0)</f>
        <v>UkadPF001</v>
      </c>
      <c r="AO220" s="28"/>
    </row>
    <row r="221" spans="1:41" ht="15" customHeight="1" x14ac:dyDescent="0.25">
      <c r="A221" s="36" t="str">
        <f t="shared" si="27"/>
        <v>8856_Co</v>
      </c>
      <c r="B221">
        <v>11002907</v>
      </c>
      <c r="C221" t="s">
        <v>204</v>
      </c>
      <c r="D221" t="s">
        <v>33</v>
      </c>
      <c r="E221" t="s">
        <v>751</v>
      </c>
      <c r="F221">
        <v>10</v>
      </c>
      <c r="G221">
        <v>1</v>
      </c>
      <c r="H221" t="s">
        <v>40</v>
      </c>
      <c r="I221" t="s">
        <v>41</v>
      </c>
      <c r="J221">
        <v>2722</v>
      </c>
      <c r="K221" t="s">
        <v>209</v>
      </c>
      <c r="L221">
        <v>31</v>
      </c>
      <c r="M221" t="s">
        <v>752</v>
      </c>
      <c r="N221" t="s">
        <v>210</v>
      </c>
      <c r="O221" t="s">
        <v>753</v>
      </c>
      <c r="P221" s="37" t="s">
        <v>754</v>
      </c>
      <c r="Q221"/>
      <c r="R221"/>
      <c r="S221"/>
      <c r="T221" t="s">
        <v>212</v>
      </c>
      <c r="U221" t="s">
        <v>213</v>
      </c>
      <c r="V221" t="s">
        <v>214</v>
      </c>
      <c r="W221">
        <v>10</v>
      </c>
      <c r="X221"/>
      <c r="Y221"/>
      <c r="Z221" t="s">
        <v>755</v>
      </c>
      <c r="AA221" t="s">
        <v>298</v>
      </c>
      <c r="AB221"/>
      <c r="AC221">
        <v>0</v>
      </c>
      <c r="AD221" s="28" t="str">
        <f t="shared" si="28"/>
        <v>PF</v>
      </c>
      <c r="AE221" s="38" t="str">
        <f t="shared" si="29"/>
        <v>05/05/2020</v>
      </c>
      <c r="AF221" s="28" t="str">
        <f t="shared" si="30"/>
        <v>oui</v>
      </c>
      <c r="AG221" s="28" t="str">
        <f t="shared" si="31"/>
        <v>client</v>
      </c>
      <c r="AH221" s="28">
        <f>IF(T221&lt;&gt;"Partiellement livré",J221,IFERROR(VLOOKUP(B221&amp;F221,[2]VL10E!A:I,9,0),J221))</f>
        <v>2722</v>
      </c>
      <c r="AI221" s="28" t="str">
        <f t="shared" ca="1" si="32"/>
        <v>oui</v>
      </c>
      <c r="AJ221" s="28" t="str">
        <f t="shared" si="33"/>
        <v>2020-05</v>
      </c>
      <c r="AK221" s="28" t="str">
        <f t="shared" si="34"/>
        <v>2020-19</v>
      </c>
      <c r="AL221" s="28" t="str">
        <f t="shared" ca="1" si="35"/>
        <v>2020-19</v>
      </c>
      <c r="AM221" s="28" t="str">
        <f>IF(LEFT(VLOOKUP(H221,'[1]Base Articles - Fam PIC'!$A:$U,12,FALSE),6)="conbid","Conbid",IF(LEFT(VLOOKUP(H221,'[1]Base Articles - Fam PIC'!$A:$U,12,FALSE),9)="DF Spirit","Airbus Autre","Autre"))</f>
        <v>Conbid</v>
      </c>
      <c r="AN221" s="28" t="str">
        <f>VLOOKUP(H221,'[1]Base Articles - Fam PIC'!$A:$E,5,0)</f>
        <v>UkadPF001</v>
      </c>
      <c r="AO221" s="28"/>
    </row>
    <row r="222" spans="1:41" ht="15" customHeight="1" x14ac:dyDescent="0.25">
      <c r="A222" s="36" t="str">
        <f t="shared" si="27"/>
        <v>8866_Co</v>
      </c>
      <c r="B222">
        <v>11002908</v>
      </c>
      <c r="C222" t="s">
        <v>204</v>
      </c>
      <c r="D222" t="s">
        <v>33</v>
      </c>
      <c r="E222" t="s">
        <v>756</v>
      </c>
      <c r="F222">
        <v>10</v>
      </c>
      <c r="G222">
        <v>1</v>
      </c>
      <c r="H222" t="s">
        <v>37</v>
      </c>
      <c r="I222" t="s">
        <v>38</v>
      </c>
      <c r="J222">
        <v>6804</v>
      </c>
      <c r="K222" t="s">
        <v>209</v>
      </c>
      <c r="L222">
        <v>31</v>
      </c>
      <c r="M222" t="s">
        <v>748</v>
      </c>
      <c r="N222" t="s">
        <v>210</v>
      </c>
      <c r="O222" t="s">
        <v>331</v>
      </c>
      <c r="P222" s="37" t="s">
        <v>757</v>
      </c>
      <c r="Q222"/>
      <c r="R222"/>
      <c r="S222"/>
      <c r="T222" t="s">
        <v>212</v>
      </c>
      <c r="U222" t="s">
        <v>213</v>
      </c>
      <c r="V222" t="s">
        <v>214</v>
      </c>
      <c r="W222">
        <v>10</v>
      </c>
      <c r="X222"/>
      <c r="Y222"/>
      <c r="Z222" t="s">
        <v>755</v>
      </c>
      <c r="AA222" t="s">
        <v>298</v>
      </c>
      <c r="AB222"/>
      <c r="AC222">
        <v>0</v>
      </c>
      <c r="AD222" s="28" t="str">
        <f t="shared" si="28"/>
        <v>PF</v>
      </c>
      <c r="AE222" s="38" t="str">
        <f t="shared" si="29"/>
        <v>19/06/2020</v>
      </c>
      <c r="AF222" s="28" t="str">
        <f t="shared" si="30"/>
        <v>oui</v>
      </c>
      <c r="AG222" s="28" t="str">
        <f t="shared" si="31"/>
        <v>client</v>
      </c>
      <c r="AH222" s="28">
        <f>IF(T222&lt;&gt;"Partiellement livré",J222,IFERROR(VLOOKUP(B222&amp;F222,[2]VL10E!A:I,9,0),J222))</f>
        <v>6804</v>
      </c>
      <c r="AI222" s="28" t="str">
        <f t="shared" ca="1" si="32"/>
        <v>oui</v>
      </c>
      <c r="AJ222" s="28" t="str">
        <f t="shared" si="33"/>
        <v>2020-06</v>
      </c>
      <c r="AK222" s="28" t="str">
        <f t="shared" si="34"/>
        <v>2020-25</v>
      </c>
      <c r="AL222" s="28" t="str">
        <f t="shared" ca="1" si="35"/>
        <v>2020-25</v>
      </c>
      <c r="AM222" s="28" t="str">
        <f>IF(LEFT(VLOOKUP(H222,'[1]Base Articles - Fam PIC'!$A:$U,12,FALSE),6)="conbid","Conbid",IF(LEFT(VLOOKUP(H222,'[1]Base Articles - Fam PIC'!$A:$U,12,FALSE),9)="DF Spirit","Airbus Autre","Autre"))</f>
        <v>Conbid</v>
      </c>
      <c r="AN222" s="28" t="str">
        <f>VLOOKUP(H222,'[1]Base Articles - Fam PIC'!$A:$E,5,0)</f>
        <v>UkadPF001</v>
      </c>
      <c r="AO222" s="28"/>
    </row>
    <row r="223" spans="1:41" ht="15" customHeight="1" x14ac:dyDescent="0.25">
      <c r="A223" s="36" t="str">
        <f t="shared" si="27"/>
        <v>4500495</v>
      </c>
      <c r="B223">
        <v>11002910</v>
      </c>
      <c r="C223" t="s">
        <v>204</v>
      </c>
      <c r="D223" t="s">
        <v>18</v>
      </c>
      <c r="E223">
        <v>4500495513</v>
      </c>
      <c r="F223">
        <v>10</v>
      </c>
      <c r="G223">
        <v>1</v>
      </c>
      <c r="H223" t="s">
        <v>758</v>
      </c>
      <c r="I223" t="s">
        <v>759</v>
      </c>
      <c r="J223">
        <v>9355</v>
      </c>
      <c r="K223" t="s">
        <v>209</v>
      </c>
      <c r="L223">
        <v>32.33</v>
      </c>
      <c r="M223" t="s">
        <v>760</v>
      </c>
      <c r="N223" t="s">
        <v>210</v>
      </c>
      <c r="O223" t="s">
        <v>761</v>
      </c>
      <c r="P223" s="37" t="s">
        <v>761</v>
      </c>
      <c r="Q223"/>
      <c r="R223"/>
      <c r="S223"/>
      <c r="T223" t="s">
        <v>212</v>
      </c>
      <c r="U223" t="s">
        <v>213</v>
      </c>
      <c r="V223" t="s">
        <v>214</v>
      </c>
      <c r="W223">
        <v>10</v>
      </c>
      <c r="X223"/>
      <c r="Y223"/>
      <c r="Z223" t="s">
        <v>762</v>
      </c>
      <c r="AA223" t="s">
        <v>298</v>
      </c>
      <c r="AB223"/>
      <c r="AC223">
        <v>0</v>
      </c>
      <c r="AD223" s="28" t="str">
        <f t="shared" si="28"/>
        <v>PF</v>
      </c>
      <c r="AE223" s="38" t="str">
        <f t="shared" si="29"/>
        <v>26/10/2020</v>
      </c>
      <c r="AF223" s="28" t="str">
        <f t="shared" si="30"/>
        <v>oui</v>
      </c>
      <c r="AG223" s="28" t="str">
        <f t="shared" si="31"/>
        <v>client</v>
      </c>
      <c r="AH223" s="28">
        <f>IF(T223&lt;&gt;"Partiellement livré",J223,IFERROR(VLOOKUP(B223&amp;F223,[2]VL10E!A:I,9,0),J223))</f>
        <v>9355</v>
      </c>
      <c r="AI223" s="28" t="str">
        <f t="shared" ca="1" si="32"/>
        <v>non</v>
      </c>
      <c r="AJ223" s="28" t="str">
        <f t="shared" si="33"/>
        <v>2020-10</v>
      </c>
      <c r="AK223" s="28" t="str">
        <f t="shared" si="34"/>
        <v>2020-44</v>
      </c>
      <c r="AL223" s="28" t="str">
        <f t="shared" ca="1" si="35"/>
        <v>2020-44</v>
      </c>
      <c r="AM223" s="28" t="str">
        <f>IF(LEFT(VLOOKUP(H223,'[1]Base Articles - Fam PIC'!$A:$U,12,FALSE),6)="conbid","Conbid",IF(LEFT(VLOOKUP(H223,'[1]Base Articles - Fam PIC'!$A:$U,12,FALSE),9)="DF Spirit","Airbus Autre","Autre"))</f>
        <v>Conbid</v>
      </c>
      <c r="AN223" s="28" t="str">
        <f>VLOOKUP(H223,'[1]Base Articles - Fam PIC'!$A:$E,5,0)</f>
        <v>UkadPF004</v>
      </c>
      <c r="AO223" s="28"/>
    </row>
    <row r="224" spans="1:41" ht="15" customHeight="1" x14ac:dyDescent="0.25">
      <c r="A224" s="36" t="str">
        <f t="shared" si="27"/>
        <v>4500495</v>
      </c>
      <c r="B224">
        <v>11002910</v>
      </c>
      <c r="C224" t="s">
        <v>204</v>
      </c>
      <c r="D224" t="s">
        <v>18</v>
      </c>
      <c r="E224">
        <v>4500495513</v>
      </c>
      <c r="F224">
        <v>20</v>
      </c>
      <c r="G224">
        <v>1</v>
      </c>
      <c r="H224" t="s">
        <v>763</v>
      </c>
      <c r="I224" t="s">
        <v>764</v>
      </c>
      <c r="J224">
        <v>3189</v>
      </c>
      <c r="K224" t="s">
        <v>209</v>
      </c>
      <c r="L224">
        <v>32.33</v>
      </c>
      <c r="M224" t="s">
        <v>765</v>
      </c>
      <c r="N224" t="s">
        <v>210</v>
      </c>
      <c r="O224" t="s">
        <v>469</v>
      </c>
      <c r="P224" s="37" t="s">
        <v>469</v>
      </c>
      <c r="Q224"/>
      <c r="R224"/>
      <c r="S224"/>
      <c r="T224" t="s">
        <v>212</v>
      </c>
      <c r="U224" t="s">
        <v>213</v>
      </c>
      <c r="V224" t="s">
        <v>214</v>
      </c>
      <c r="W224">
        <v>10</v>
      </c>
      <c r="X224"/>
      <c r="Y224"/>
      <c r="Z224" t="s">
        <v>762</v>
      </c>
      <c r="AA224" t="s">
        <v>298</v>
      </c>
      <c r="AB224"/>
      <c r="AC224">
        <v>0</v>
      </c>
      <c r="AD224" s="28" t="str">
        <f t="shared" si="28"/>
        <v>PF</v>
      </c>
      <c r="AE224" s="38" t="str">
        <f t="shared" si="29"/>
        <v>22/06/2020</v>
      </c>
      <c r="AF224" s="28" t="str">
        <f t="shared" si="30"/>
        <v>oui</v>
      </c>
      <c r="AG224" s="28" t="str">
        <f t="shared" si="31"/>
        <v>client</v>
      </c>
      <c r="AH224" s="28">
        <f>IF(T224&lt;&gt;"Partiellement livré",J224,IFERROR(VLOOKUP(B224&amp;F224,[2]VL10E!A:I,9,0),J224))</f>
        <v>3189</v>
      </c>
      <c r="AI224" s="28" t="str">
        <f t="shared" ca="1" si="32"/>
        <v>oui</v>
      </c>
      <c r="AJ224" s="28" t="str">
        <f t="shared" si="33"/>
        <v>2020-06</v>
      </c>
      <c r="AK224" s="28" t="str">
        <f t="shared" si="34"/>
        <v>2020-26</v>
      </c>
      <c r="AL224" s="28" t="str">
        <f t="shared" ca="1" si="35"/>
        <v>2020-26</v>
      </c>
      <c r="AM224" s="28" t="str">
        <f>IF(LEFT(VLOOKUP(H224,'[1]Base Articles - Fam PIC'!$A:$U,12,FALSE),6)="conbid","Conbid",IF(LEFT(VLOOKUP(H224,'[1]Base Articles - Fam PIC'!$A:$U,12,FALSE),9)="DF Spirit","Airbus Autre","Autre"))</f>
        <v>Conbid</v>
      </c>
      <c r="AN224" s="28" t="str">
        <f>VLOOKUP(H224,'[1]Base Articles - Fam PIC'!$A:$E,5,0)</f>
        <v>UkadPF004</v>
      </c>
      <c r="AO224" s="28"/>
    </row>
    <row r="225" spans="1:41" ht="15" customHeight="1" x14ac:dyDescent="0.25">
      <c r="A225" s="36" t="str">
        <f t="shared" si="27"/>
        <v>4500495</v>
      </c>
      <c r="B225">
        <v>11002910</v>
      </c>
      <c r="C225" t="s">
        <v>204</v>
      </c>
      <c r="D225" t="s">
        <v>18</v>
      </c>
      <c r="E225">
        <v>4500495513</v>
      </c>
      <c r="F225">
        <v>30</v>
      </c>
      <c r="G225">
        <v>1</v>
      </c>
      <c r="H225" t="s">
        <v>763</v>
      </c>
      <c r="I225" t="s">
        <v>766</v>
      </c>
      <c r="J225">
        <v>11389</v>
      </c>
      <c r="K225" t="s">
        <v>209</v>
      </c>
      <c r="L225">
        <v>32.33</v>
      </c>
      <c r="M225" t="s">
        <v>767</v>
      </c>
      <c r="N225" t="s">
        <v>210</v>
      </c>
      <c r="O225" t="s">
        <v>436</v>
      </c>
      <c r="P225" s="37" t="s">
        <v>436</v>
      </c>
      <c r="Q225"/>
      <c r="R225"/>
      <c r="S225"/>
      <c r="T225" t="s">
        <v>212</v>
      </c>
      <c r="U225" t="s">
        <v>213</v>
      </c>
      <c r="V225" t="s">
        <v>214</v>
      </c>
      <c r="W225">
        <v>10</v>
      </c>
      <c r="X225"/>
      <c r="Y225"/>
      <c r="Z225" t="s">
        <v>762</v>
      </c>
      <c r="AA225" t="s">
        <v>298</v>
      </c>
      <c r="AB225"/>
      <c r="AC225">
        <v>0</v>
      </c>
      <c r="AD225" s="28" t="str">
        <f t="shared" si="28"/>
        <v>PF</v>
      </c>
      <c r="AE225" s="38" t="str">
        <f t="shared" si="29"/>
        <v>17/08/2020</v>
      </c>
      <c r="AF225" s="28" t="str">
        <f t="shared" si="30"/>
        <v>oui</v>
      </c>
      <c r="AG225" s="28" t="str">
        <f t="shared" si="31"/>
        <v>client</v>
      </c>
      <c r="AH225" s="28">
        <f>IF(T225&lt;&gt;"Partiellement livré",J225,IFERROR(VLOOKUP(B225&amp;F225,[2]VL10E!A:I,9,0),J225))</f>
        <v>11389</v>
      </c>
      <c r="AI225" s="28" t="str">
        <f t="shared" ca="1" si="32"/>
        <v>non</v>
      </c>
      <c r="AJ225" s="28" t="str">
        <f t="shared" si="33"/>
        <v>2020-08</v>
      </c>
      <c r="AK225" s="28" t="str">
        <f t="shared" si="34"/>
        <v>2020-34</v>
      </c>
      <c r="AL225" s="28" t="str">
        <f t="shared" ca="1" si="35"/>
        <v>2020-34</v>
      </c>
      <c r="AM225" s="28" t="str">
        <f>IF(LEFT(VLOOKUP(H225,'[1]Base Articles - Fam PIC'!$A:$U,12,FALSE),6)="conbid","Conbid",IF(LEFT(VLOOKUP(H225,'[1]Base Articles - Fam PIC'!$A:$U,12,FALSE),9)="DF Spirit","Airbus Autre","Autre"))</f>
        <v>Conbid</v>
      </c>
      <c r="AN225" s="28" t="str">
        <f>VLOOKUP(H225,'[1]Base Articles - Fam PIC'!$A:$E,5,0)</f>
        <v>UkadPF004</v>
      </c>
      <c r="AO225" s="28"/>
    </row>
    <row r="226" spans="1:41" ht="15" customHeight="1" x14ac:dyDescent="0.25">
      <c r="A226" s="36" t="str">
        <f t="shared" si="27"/>
        <v>4500495</v>
      </c>
      <c r="B226">
        <v>11002910</v>
      </c>
      <c r="C226" t="s">
        <v>204</v>
      </c>
      <c r="D226" t="s">
        <v>18</v>
      </c>
      <c r="E226">
        <v>4500495513</v>
      </c>
      <c r="F226">
        <v>40</v>
      </c>
      <c r="G226">
        <v>1</v>
      </c>
      <c r="H226" t="s">
        <v>768</v>
      </c>
      <c r="I226" t="s">
        <v>769</v>
      </c>
      <c r="J226">
        <v>5846</v>
      </c>
      <c r="K226" t="s">
        <v>209</v>
      </c>
      <c r="L226">
        <v>32.86</v>
      </c>
      <c r="M226" t="s">
        <v>770</v>
      </c>
      <c r="N226" t="s">
        <v>210</v>
      </c>
      <c r="O226" t="s">
        <v>436</v>
      </c>
      <c r="P226" s="37" t="s">
        <v>436</v>
      </c>
      <c r="Q226"/>
      <c r="R226"/>
      <c r="S226"/>
      <c r="T226" t="s">
        <v>212</v>
      </c>
      <c r="U226" t="s">
        <v>213</v>
      </c>
      <c r="V226" t="s">
        <v>214</v>
      </c>
      <c r="W226">
        <v>10</v>
      </c>
      <c r="X226"/>
      <c r="Y226"/>
      <c r="Z226" t="s">
        <v>762</v>
      </c>
      <c r="AA226" t="s">
        <v>298</v>
      </c>
      <c r="AB226"/>
      <c r="AC226">
        <v>0</v>
      </c>
      <c r="AD226" s="28" t="str">
        <f t="shared" si="28"/>
        <v>PF</v>
      </c>
      <c r="AE226" s="38" t="str">
        <f t="shared" si="29"/>
        <v>17/08/2020</v>
      </c>
      <c r="AF226" s="28" t="str">
        <f t="shared" si="30"/>
        <v>oui</v>
      </c>
      <c r="AG226" s="28" t="str">
        <f t="shared" si="31"/>
        <v>client</v>
      </c>
      <c r="AH226" s="28">
        <f>IF(T226&lt;&gt;"Partiellement livré",J226,IFERROR(VLOOKUP(B226&amp;F226,[2]VL10E!A:I,9,0),J226))</f>
        <v>5846</v>
      </c>
      <c r="AI226" s="28" t="str">
        <f t="shared" ca="1" si="32"/>
        <v>non</v>
      </c>
      <c r="AJ226" s="28" t="str">
        <f t="shared" si="33"/>
        <v>2020-08</v>
      </c>
      <c r="AK226" s="28" t="str">
        <f t="shared" si="34"/>
        <v>2020-34</v>
      </c>
      <c r="AL226" s="28" t="str">
        <f t="shared" ca="1" si="35"/>
        <v>2020-34</v>
      </c>
      <c r="AM226" s="28" t="str">
        <f>IF(LEFT(VLOOKUP(H226,'[1]Base Articles - Fam PIC'!$A:$U,12,FALSE),6)="conbid","Conbid",IF(LEFT(VLOOKUP(H226,'[1]Base Articles - Fam PIC'!$A:$U,12,FALSE),9)="DF Spirit","Airbus Autre","Autre"))</f>
        <v>Conbid</v>
      </c>
      <c r="AN226" s="28" t="str">
        <f>VLOOKUP(H226,'[1]Base Articles - Fam PIC'!$A:$E,5,0)</f>
        <v>UKADPF003</v>
      </c>
      <c r="AO226" s="28"/>
    </row>
    <row r="227" spans="1:41" ht="15" customHeight="1" x14ac:dyDescent="0.25">
      <c r="A227" s="36" t="str">
        <f t="shared" si="27"/>
        <v>EMG19/0</v>
      </c>
      <c r="B227">
        <v>11002914</v>
      </c>
      <c r="C227" t="s">
        <v>204</v>
      </c>
      <c r="D227" t="s">
        <v>44</v>
      </c>
      <c r="E227" t="s">
        <v>771</v>
      </c>
      <c r="F227">
        <v>20</v>
      </c>
      <c r="G227">
        <v>1</v>
      </c>
      <c r="H227" t="s">
        <v>45</v>
      </c>
      <c r="I227" t="s">
        <v>46</v>
      </c>
      <c r="J227">
        <v>3500</v>
      </c>
      <c r="K227" t="s">
        <v>209</v>
      </c>
      <c r="L227">
        <v>242.1</v>
      </c>
      <c r="M227" t="s">
        <v>772</v>
      </c>
      <c r="N227" t="s">
        <v>210</v>
      </c>
      <c r="O227" t="s">
        <v>342</v>
      </c>
      <c r="P227" s="37" t="s">
        <v>342</v>
      </c>
      <c r="Q227"/>
      <c r="R227"/>
      <c r="S227"/>
      <c r="T227" t="s">
        <v>212</v>
      </c>
      <c r="U227" t="s">
        <v>213</v>
      </c>
      <c r="V227" t="s">
        <v>214</v>
      </c>
      <c r="W227">
        <v>10</v>
      </c>
      <c r="X227"/>
      <c r="Y227"/>
      <c r="Z227" t="s">
        <v>773</v>
      </c>
      <c r="AA227" t="s">
        <v>298</v>
      </c>
      <c r="AB227"/>
      <c r="AC227">
        <v>0</v>
      </c>
      <c r="AD227" s="28" t="str">
        <f t="shared" si="28"/>
        <v>PF</v>
      </c>
      <c r="AE227" s="38" t="str">
        <f t="shared" si="29"/>
        <v>04/05/2020</v>
      </c>
      <c r="AF227" s="28" t="str">
        <f t="shared" si="30"/>
        <v>oui</v>
      </c>
      <c r="AG227" s="28" t="str">
        <f t="shared" si="31"/>
        <v>client</v>
      </c>
      <c r="AH227" s="28">
        <f>IF(T227&lt;&gt;"Partiellement livré",J227,IFERROR(VLOOKUP(B227&amp;F227,[2]VL10E!A:I,9,0),J227))</f>
        <v>3500</v>
      </c>
      <c r="AI227" s="28" t="str">
        <f t="shared" ca="1" si="32"/>
        <v>oui</v>
      </c>
      <c r="AJ227" s="28" t="str">
        <f t="shared" si="33"/>
        <v>2020-05</v>
      </c>
      <c r="AK227" s="28" t="str">
        <f t="shared" si="34"/>
        <v>2020-19</v>
      </c>
      <c r="AL227" s="28" t="str">
        <f t="shared" ca="1" si="35"/>
        <v>2020-19</v>
      </c>
      <c r="AM227" s="28" t="str">
        <f>IF(LEFT(VLOOKUP(H227,'[1]Base Articles - Fam PIC'!$A:$U,12,FALSE),6)="conbid","Conbid",IF(LEFT(VLOOKUP(H227,'[1]Base Articles - Fam PIC'!$A:$U,12,FALSE),9)="DF Spirit","Airbus Autre","Autre"))</f>
        <v>Autre</v>
      </c>
      <c r="AN227" s="28" t="str">
        <f>VLOOKUP(H227,'[1]Base Articles - Fam PIC'!$A:$E,5,0)</f>
        <v>UKADPF004</v>
      </c>
      <c r="AO227" s="28"/>
    </row>
    <row r="228" spans="1:41" ht="15" customHeight="1" x14ac:dyDescent="0.25">
      <c r="A228" s="36" t="str">
        <f t="shared" si="27"/>
        <v>EMG19/0</v>
      </c>
      <c r="B228">
        <v>11002914</v>
      </c>
      <c r="C228" t="s">
        <v>204</v>
      </c>
      <c r="D228" t="s">
        <v>44</v>
      </c>
      <c r="E228" t="s">
        <v>771</v>
      </c>
      <c r="F228">
        <v>30</v>
      </c>
      <c r="G228">
        <v>1</v>
      </c>
      <c r="H228" t="s">
        <v>45</v>
      </c>
      <c r="I228" t="s">
        <v>46</v>
      </c>
      <c r="J228">
        <v>7000</v>
      </c>
      <c r="K228" t="s">
        <v>209</v>
      </c>
      <c r="L228">
        <v>23.77</v>
      </c>
      <c r="M228" t="s">
        <v>774</v>
      </c>
      <c r="N228" t="s">
        <v>210</v>
      </c>
      <c r="O228" t="s">
        <v>356</v>
      </c>
      <c r="P228" s="37" t="s">
        <v>356</v>
      </c>
      <c r="Q228"/>
      <c r="R228"/>
      <c r="S228"/>
      <c r="T228" t="s">
        <v>212</v>
      </c>
      <c r="U228" t="s">
        <v>213</v>
      </c>
      <c r="V228" t="s">
        <v>214</v>
      </c>
      <c r="W228">
        <v>10</v>
      </c>
      <c r="X228"/>
      <c r="Y228"/>
      <c r="Z228" t="s">
        <v>773</v>
      </c>
      <c r="AA228" t="s">
        <v>595</v>
      </c>
      <c r="AB228"/>
      <c r="AC228">
        <v>0</v>
      </c>
      <c r="AD228" s="28" t="str">
        <f t="shared" si="28"/>
        <v>PF</v>
      </c>
      <c r="AE228" s="38" t="str">
        <f t="shared" si="29"/>
        <v>01/07/2020</v>
      </c>
      <c r="AF228" s="28" t="str">
        <f t="shared" si="30"/>
        <v>oui</v>
      </c>
      <c r="AG228" s="28" t="str">
        <f t="shared" si="31"/>
        <v>client</v>
      </c>
      <c r="AH228" s="28">
        <f>IF(T228&lt;&gt;"Partiellement livré",J228,IFERROR(VLOOKUP(B228&amp;F228,[2]VL10E!A:I,9,0),J228))</f>
        <v>7000</v>
      </c>
      <c r="AI228" s="28" t="str">
        <f t="shared" ca="1" si="32"/>
        <v>oui</v>
      </c>
      <c r="AJ228" s="28" t="str">
        <f t="shared" si="33"/>
        <v>2020-07</v>
      </c>
      <c r="AK228" s="28" t="str">
        <f t="shared" si="34"/>
        <v>2020-27</v>
      </c>
      <c r="AL228" s="28" t="str">
        <f t="shared" ca="1" si="35"/>
        <v>2020-27</v>
      </c>
      <c r="AM228" s="28" t="str">
        <f>IF(LEFT(VLOOKUP(H228,'[1]Base Articles - Fam PIC'!$A:$U,12,FALSE),6)="conbid","Conbid",IF(LEFT(VLOOKUP(H228,'[1]Base Articles - Fam PIC'!$A:$U,12,FALSE),9)="DF Spirit","Airbus Autre","Autre"))</f>
        <v>Autre</v>
      </c>
      <c r="AN228" s="28" t="str">
        <f>VLOOKUP(H228,'[1]Base Articles - Fam PIC'!$A:$E,5,0)</f>
        <v>UKADPF004</v>
      </c>
      <c r="AO228" s="28"/>
    </row>
    <row r="229" spans="1:41" ht="15" customHeight="1" x14ac:dyDescent="0.25">
      <c r="A229" s="36" t="str">
        <f t="shared" si="27"/>
        <v>EMG19/0</v>
      </c>
      <c r="B229">
        <v>11002914</v>
      </c>
      <c r="C229" t="s">
        <v>204</v>
      </c>
      <c r="D229" t="s">
        <v>44</v>
      </c>
      <c r="E229" t="s">
        <v>771</v>
      </c>
      <c r="F229">
        <v>40</v>
      </c>
      <c r="G229">
        <v>1</v>
      </c>
      <c r="H229" t="s">
        <v>45</v>
      </c>
      <c r="I229" t="s">
        <v>46</v>
      </c>
      <c r="J229">
        <v>7000</v>
      </c>
      <c r="K229" t="s">
        <v>209</v>
      </c>
      <c r="L229">
        <v>23.77</v>
      </c>
      <c r="M229" t="s">
        <v>774</v>
      </c>
      <c r="N229" t="s">
        <v>210</v>
      </c>
      <c r="O229" t="s">
        <v>775</v>
      </c>
      <c r="P229" s="37" t="s">
        <v>775</v>
      </c>
      <c r="Q229"/>
      <c r="R229"/>
      <c r="S229"/>
      <c r="T229" t="s">
        <v>212</v>
      </c>
      <c r="U229" t="s">
        <v>213</v>
      </c>
      <c r="V229" t="s">
        <v>214</v>
      </c>
      <c r="W229">
        <v>10</v>
      </c>
      <c r="X229"/>
      <c r="Y229"/>
      <c r="Z229" t="s">
        <v>773</v>
      </c>
      <c r="AA229" t="s">
        <v>595</v>
      </c>
      <c r="AB229"/>
      <c r="AC229">
        <v>0</v>
      </c>
      <c r="AD229" s="28" t="str">
        <f t="shared" si="28"/>
        <v>PF</v>
      </c>
      <c r="AE229" s="38" t="str">
        <f t="shared" si="29"/>
        <v>30/09/2020</v>
      </c>
      <c r="AF229" s="28" t="str">
        <f t="shared" si="30"/>
        <v>oui</v>
      </c>
      <c r="AG229" s="28" t="str">
        <f t="shared" si="31"/>
        <v>client</v>
      </c>
      <c r="AH229" s="28">
        <f>IF(T229&lt;&gt;"Partiellement livré",J229,IFERROR(VLOOKUP(B229&amp;F229,[2]VL10E!A:I,9,0),J229))</f>
        <v>7000</v>
      </c>
      <c r="AI229" s="28" t="str">
        <f t="shared" ca="1" si="32"/>
        <v>non</v>
      </c>
      <c r="AJ229" s="28" t="str">
        <f t="shared" si="33"/>
        <v>2020-09</v>
      </c>
      <c r="AK229" s="28" t="str">
        <f t="shared" si="34"/>
        <v>2020-40</v>
      </c>
      <c r="AL229" s="28" t="str">
        <f t="shared" ca="1" si="35"/>
        <v>2020-40</v>
      </c>
      <c r="AM229" s="28" t="str">
        <f>IF(LEFT(VLOOKUP(H229,'[1]Base Articles - Fam PIC'!$A:$U,12,FALSE),6)="conbid","Conbid",IF(LEFT(VLOOKUP(H229,'[1]Base Articles - Fam PIC'!$A:$U,12,FALSE),9)="DF Spirit","Airbus Autre","Autre"))</f>
        <v>Autre</v>
      </c>
      <c r="AN229" s="28" t="str">
        <f>VLOOKUP(H229,'[1]Base Articles - Fam PIC'!$A:$E,5,0)</f>
        <v>UKADPF004</v>
      </c>
      <c r="AO229" s="28"/>
    </row>
    <row r="230" spans="1:41" ht="15" customHeight="1" x14ac:dyDescent="0.25">
      <c r="A230" s="36" t="str">
        <f t="shared" si="27"/>
        <v>PA26533</v>
      </c>
      <c r="B230">
        <v>11002915</v>
      </c>
      <c r="C230" t="s">
        <v>204</v>
      </c>
      <c r="D230" t="s">
        <v>205</v>
      </c>
      <c r="E230" t="s">
        <v>776</v>
      </c>
      <c r="F230">
        <v>10</v>
      </c>
      <c r="G230">
        <v>1</v>
      </c>
      <c r="H230" t="s">
        <v>217</v>
      </c>
      <c r="I230" t="s">
        <v>218</v>
      </c>
      <c r="J230">
        <v>5500</v>
      </c>
      <c r="K230" t="s">
        <v>209</v>
      </c>
      <c r="L230">
        <v>30.5</v>
      </c>
      <c r="M230" t="s">
        <v>660</v>
      </c>
      <c r="N230" t="s">
        <v>210</v>
      </c>
      <c r="O230" t="s">
        <v>697</v>
      </c>
      <c r="P230" s="37" t="s">
        <v>697</v>
      </c>
      <c r="Q230"/>
      <c r="R230"/>
      <c r="S230"/>
      <c r="T230" t="s">
        <v>212</v>
      </c>
      <c r="U230" t="s">
        <v>213</v>
      </c>
      <c r="V230" t="s">
        <v>214</v>
      </c>
      <c r="W230">
        <v>10</v>
      </c>
      <c r="X230">
        <v>10</v>
      </c>
      <c r="Y230">
        <v>1</v>
      </c>
      <c r="Z230" t="s">
        <v>777</v>
      </c>
      <c r="AA230" t="s">
        <v>220</v>
      </c>
      <c r="AB230"/>
      <c r="AC230">
        <v>0</v>
      </c>
      <c r="AD230" s="28" t="str">
        <f t="shared" si="28"/>
        <v>PF</v>
      </c>
      <c r="AE230" s="38" t="str">
        <f t="shared" si="29"/>
        <v>18/06/2020</v>
      </c>
      <c r="AF230" s="28" t="str">
        <f t="shared" si="30"/>
        <v>oui</v>
      </c>
      <c r="AG230" s="28" t="str">
        <f t="shared" si="31"/>
        <v>client</v>
      </c>
      <c r="AH230" s="28">
        <f>IF(T230&lt;&gt;"Partiellement livré",J230,IFERROR(VLOOKUP(B230&amp;F230,[2]VL10E!A:I,9,0),J230))</f>
        <v>5500</v>
      </c>
      <c r="AI230" s="28" t="str">
        <f t="shared" ca="1" si="32"/>
        <v>oui</v>
      </c>
      <c r="AJ230" s="28" t="str">
        <f t="shared" si="33"/>
        <v>2020-06</v>
      </c>
      <c r="AK230" s="28" t="str">
        <f t="shared" si="34"/>
        <v>2020-25</v>
      </c>
      <c r="AL230" s="28" t="str">
        <f t="shared" ca="1" si="35"/>
        <v>2020-25</v>
      </c>
      <c r="AM230" s="28" t="str">
        <f>IF(LEFT(VLOOKUP(H230,'[1]Base Articles - Fam PIC'!$A:$U,12,FALSE),6)="conbid","Conbid",IF(LEFT(VLOOKUP(H230,'[1]Base Articles - Fam PIC'!$A:$U,12,FALSE),9)="DF Spirit","Airbus Autre","Autre"))</f>
        <v>Conbid</v>
      </c>
      <c r="AN230" s="28" t="str">
        <f>VLOOKUP(H230,'[1]Base Articles - Fam PIC'!$A:$E,5,0)</f>
        <v>UkadPF005</v>
      </c>
      <c r="AO230" s="28"/>
    </row>
    <row r="231" spans="1:41" ht="15" customHeight="1" x14ac:dyDescent="0.25">
      <c r="A231" s="36" t="str">
        <f t="shared" si="27"/>
        <v>PA26557</v>
      </c>
      <c r="B231">
        <v>11002916</v>
      </c>
      <c r="C231" t="s">
        <v>204</v>
      </c>
      <c r="D231" t="s">
        <v>205</v>
      </c>
      <c r="E231" t="s">
        <v>778</v>
      </c>
      <c r="F231">
        <v>10</v>
      </c>
      <c r="G231">
        <v>1</v>
      </c>
      <c r="H231" t="s">
        <v>217</v>
      </c>
      <c r="I231" t="s">
        <v>218</v>
      </c>
      <c r="J231">
        <v>5500</v>
      </c>
      <c r="K231" t="s">
        <v>209</v>
      </c>
      <c r="L231">
        <v>30.5</v>
      </c>
      <c r="M231" t="s">
        <v>660</v>
      </c>
      <c r="N231" t="s">
        <v>210</v>
      </c>
      <c r="O231" t="s">
        <v>511</v>
      </c>
      <c r="P231" s="37" t="s">
        <v>511</v>
      </c>
      <c r="Q231"/>
      <c r="R231"/>
      <c r="S231"/>
      <c r="T231" t="s">
        <v>212</v>
      </c>
      <c r="U231" t="s">
        <v>213</v>
      </c>
      <c r="V231" t="s">
        <v>214</v>
      </c>
      <c r="W231">
        <v>10</v>
      </c>
      <c r="X231">
        <v>10</v>
      </c>
      <c r="Y231">
        <v>1</v>
      </c>
      <c r="Z231" t="s">
        <v>777</v>
      </c>
      <c r="AA231" t="s">
        <v>220</v>
      </c>
      <c r="AB231"/>
      <c r="AC231">
        <v>0</v>
      </c>
      <c r="AD231" s="28" t="str">
        <f t="shared" si="28"/>
        <v>PF</v>
      </c>
      <c r="AE231" s="38" t="str">
        <f t="shared" si="29"/>
        <v>25/06/2020</v>
      </c>
      <c r="AF231" s="28" t="str">
        <f t="shared" si="30"/>
        <v>oui</v>
      </c>
      <c r="AG231" s="28" t="str">
        <f t="shared" si="31"/>
        <v>client</v>
      </c>
      <c r="AH231" s="28">
        <f>IF(T231&lt;&gt;"Partiellement livré",J231,IFERROR(VLOOKUP(B231&amp;F231,[2]VL10E!A:I,9,0),J231))</f>
        <v>5500</v>
      </c>
      <c r="AI231" s="28" t="str">
        <f t="shared" ca="1" si="32"/>
        <v>oui</v>
      </c>
      <c r="AJ231" s="28" t="str">
        <f t="shared" si="33"/>
        <v>2020-06</v>
      </c>
      <c r="AK231" s="28" t="str">
        <f t="shared" si="34"/>
        <v>2020-26</v>
      </c>
      <c r="AL231" s="28" t="str">
        <f t="shared" ca="1" si="35"/>
        <v>2020-26</v>
      </c>
      <c r="AM231" s="28" t="str">
        <f>IF(LEFT(VLOOKUP(H231,'[1]Base Articles - Fam PIC'!$A:$U,12,FALSE),6)="conbid","Conbid",IF(LEFT(VLOOKUP(H231,'[1]Base Articles - Fam PIC'!$A:$U,12,FALSE),9)="DF Spirit","Airbus Autre","Autre"))</f>
        <v>Conbid</v>
      </c>
      <c r="AN231" s="28" t="str">
        <f>VLOOKUP(H231,'[1]Base Articles - Fam PIC'!$A:$E,5,0)</f>
        <v>UkadPF005</v>
      </c>
      <c r="AO231" s="28"/>
    </row>
    <row r="232" spans="1:41" ht="15" customHeight="1" x14ac:dyDescent="0.25">
      <c r="A232" s="36" t="str">
        <f t="shared" si="27"/>
        <v>PA26936</v>
      </c>
      <c r="B232">
        <v>11002917</v>
      </c>
      <c r="C232" t="s">
        <v>204</v>
      </c>
      <c r="D232" t="s">
        <v>205</v>
      </c>
      <c r="E232" t="s">
        <v>779</v>
      </c>
      <c r="F232">
        <v>10</v>
      </c>
      <c r="G232">
        <v>1</v>
      </c>
      <c r="H232" t="s">
        <v>677</v>
      </c>
      <c r="I232" t="s">
        <v>678</v>
      </c>
      <c r="J232">
        <v>5500</v>
      </c>
      <c r="K232" t="s">
        <v>209</v>
      </c>
      <c r="L232">
        <v>31</v>
      </c>
      <c r="M232" t="s">
        <v>521</v>
      </c>
      <c r="N232" t="s">
        <v>210</v>
      </c>
      <c r="O232" t="s">
        <v>153</v>
      </c>
      <c r="P232" s="37" t="s">
        <v>153</v>
      </c>
      <c r="Q232"/>
      <c r="R232"/>
      <c r="S232"/>
      <c r="T232" t="s">
        <v>212</v>
      </c>
      <c r="U232" t="s">
        <v>213</v>
      </c>
      <c r="V232" t="s">
        <v>214</v>
      </c>
      <c r="W232">
        <v>10</v>
      </c>
      <c r="X232">
        <v>10</v>
      </c>
      <c r="Y232">
        <v>1</v>
      </c>
      <c r="Z232" t="s">
        <v>777</v>
      </c>
      <c r="AA232" t="s">
        <v>220</v>
      </c>
      <c r="AB232"/>
      <c r="AC232">
        <v>0</v>
      </c>
      <c r="AD232" s="28" t="str">
        <f t="shared" si="28"/>
        <v>PF</v>
      </c>
      <c r="AE232" s="38" t="str">
        <f t="shared" si="29"/>
        <v>05/11/2020</v>
      </c>
      <c r="AF232" s="28" t="str">
        <f t="shared" si="30"/>
        <v>oui</v>
      </c>
      <c r="AG232" s="28" t="str">
        <f t="shared" si="31"/>
        <v>client</v>
      </c>
      <c r="AH232" s="28">
        <f>IF(T232&lt;&gt;"Partiellement livré",J232,IFERROR(VLOOKUP(B232&amp;F232,[2]VL10E!A:I,9,0),J232))</f>
        <v>5500</v>
      </c>
      <c r="AI232" s="28" t="str">
        <f t="shared" ca="1" si="32"/>
        <v>non</v>
      </c>
      <c r="AJ232" s="28" t="str">
        <f t="shared" si="33"/>
        <v>2020-11</v>
      </c>
      <c r="AK232" s="28" t="str">
        <f t="shared" si="34"/>
        <v>2020-45</v>
      </c>
      <c r="AL232" s="28" t="str">
        <f t="shared" ca="1" si="35"/>
        <v>2020-45</v>
      </c>
      <c r="AM232" s="28" t="str">
        <f>IF(LEFT(VLOOKUP(H232,'[1]Base Articles - Fam PIC'!$A:$U,12,FALSE),6)="conbid","Conbid",IF(LEFT(VLOOKUP(H232,'[1]Base Articles - Fam PIC'!$A:$U,12,FALSE),9)="DF Spirit","Airbus Autre","Autre"))</f>
        <v>Conbid</v>
      </c>
      <c r="AN232" s="28" t="str">
        <f>VLOOKUP(H232,'[1]Base Articles - Fam PIC'!$A:$E,5,0)</f>
        <v>UkadPF003</v>
      </c>
      <c r="AO232" s="28"/>
    </row>
    <row r="233" spans="1:41" ht="15" customHeight="1" x14ac:dyDescent="0.25">
      <c r="A233" s="36" t="str">
        <f t="shared" si="27"/>
        <v>PA27101</v>
      </c>
      <c r="B233">
        <v>11002918</v>
      </c>
      <c r="C233" t="s">
        <v>204</v>
      </c>
      <c r="D233" t="s">
        <v>205</v>
      </c>
      <c r="E233" t="s">
        <v>780</v>
      </c>
      <c r="F233">
        <v>10</v>
      </c>
      <c r="G233">
        <v>1</v>
      </c>
      <c r="H233" t="s">
        <v>519</v>
      </c>
      <c r="I233" t="s">
        <v>520</v>
      </c>
      <c r="J233">
        <v>5500</v>
      </c>
      <c r="K233" t="s">
        <v>209</v>
      </c>
      <c r="L233">
        <v>31</v>
      </c>
      <c r="M233" t="s">
        <v>521</v>
      </c>
      <c r="N233" t="s">
        <v>210</v>
      </c>
      <c r="O233" t="s">
        <v>407</v>
      </c>
      <c r="P233" s="37" t="s">
        <v>407</v>
      </c>
      <c r="Q233"/>
      <c r="R233"/>
      <c r="S233"/>
      <c r="T233" t="s">
        <v>212</v>
      </c>
      <c r="U233" t="s">
        <v>213</v>
      </c>
      <c r="V233" t="s">
        <v>214</v>
      </c>
      <c r="W233">
        <v>10</v>
      </c>
      <c r="X233">
        <v>10</v>
      </c>
      <c r="Y233">
        <v>1</v>
      </c>
      <c r="Z233" t="s">
        <v>777</v>
      </c>
      <c r="AA233" t="s">
        <v>220</v>
      </c>
      <c r="AB233"/>
      <c r="AC233">
        <v>0</v>
      </c>
      <c r="AD233" s="28" t="str">
        <f t="shared" si="28"/>
        <v>PF</v>
      </c>
      <c r="AE233" s="38" t="str">
        <f t="shared" si="29"/>
        <v>03/09/2020</v>
      </c>
      <c r="AF233" s="28" t="str">
        <f t="shared" si="30"/>
        <v>oui</v>
      </c>
      <c r="AG233" s="28" t="str">
        <f t="shared" si="31"/>
        <v>client</v>
      </c>
      <c r="AH233" s="28">
        <f>IF(T233&lt;&gt;"Partiellement livré",J233,IFERROR(VLOOKUP(B233&amp;F233,[2]VL10E!A:I,9,0),J233))</f>
        <v>5500</v>
      </c>
      <c r="AI233" s="28" t="str">
        <f t="shared" ca="1" si="32"/>
        <v>non</v>
      </c>
      <c r="AJ233" s="28" t="str">
        <f t="shared" si="33"/>
        <v>2020-09</v>
      </c>
      <c r="AK233" s="28" t="str">
        <f t="shared" si="34"/>
        <v>2020-36</v>
      </c>
      <c r="AL233" s="28" t="str">
        <f t="shared" ca="1" si="35"/>
        <v>2020-36</v>
      </c>
      <c r="AM233" s="28" t="str">
        <f>IF(LEFT(VLOOKUP(H233,'[1]Base Articles - Fam PIC'!$A:$U,12,FALSE),6)="conbid","Conbid",IF(LEFT(VLOOKUP(H233,'[1]Base Articles - Fam PIC'!$A:$U,12,FALSE),9)="DF Spirit","Airbus Autre","Autre"))</f>
        <v>Conbid</v>
      </c>
      <c r="AN233" s="28" t="str">
        <f>VLOOKUP(H233,'[1]Base Articles - Fam PIC'!$A:$E,5,0)</f>
        <v>UkadPF003</v>
      </c>
      <c r="AO233" s="28"/>
    </row>
    <row r="234" spans="1:41" ht="15" customHeight="1" x14ac:dyDescent="0.25">
      <c r="A234" s="36" t="str">
        <f t="shared" si="27"/>
        <v>PA26707</v>
      </c>
      <c r="B234">
        <v>11002919</v>
      </c>
      <c r="C234" t="s">
        <v>204</v>
      </c>
      <c r="D234" t="s">
        <v>205</v>
      </c>
      <c r="E234" t="s">
        <v>781</v>
      </c>
      <c r="F234">
        <v>10</v>
      </c>
      <c r="G234">
        <v>1</v>
      </c>
      <c r="H234" t="s">
        <v>226</v>
      </c>
      <c r="I234" t="s">
        <v>227</v>
      </c>
      <c r="J234">
        <v>5400</v>
      </c>
      <c r="K234" t="s">
        <v>209</v>
      </c>
      <c r="L234">
        <v>32</v>
      </c>
      <c r="M234" t="s">
        <v>724</v>
      </c>
      <c r="N234" t="s">
        <v>210</v>
      </c>
      <c r="O234" t="s">
        <v>782</v>
      </c>
      <c r="P234" s="37" t="s">
        <v>782</v>
      </c>
      <c r="Q234"/>
      <c r="R234"/>
      <c r="S234"/>
      <c r="T234" t="s">
        <v>212</v>
      </c>
      <c r="U234" t="s">
        <v>213</v>
      </c>
      <c r="V234" t="s">
        <v>214</v>
      </c>
      <c r="W234">
        <v>10</v>
      </c>
      <c r="X234">
        <v>10</v>
      </c>
      <c r="Y234">
        <v>1</v>
      </c>
      <c r="Z234" t="s">
        <v>777</v>
      </c>
      <c r="AA234" t="s">
        <v>220</v>
      </c>
      <c r="AB234"/>
      <c r="AC234">
        <v>0</v>
      </c>
      <c r="AD234" s="28" t="str">
        <f t="shared" si="28"/>
        <v>PF</v>
      </c>
      <c r="AE234" s="38" t="str">
        <f t="shared" si="29"/>
        <v>16/07/2020</v>
      </c>
      <c r="AF234" s="28" t="str">
        <f t="shared" si="30"/>
        <v>oui</v>
      </c>
      <c r="AG234" s="28" t="str">
        <f t="shared" si="31"/>
        <v>client</v>
      </c>
      <c r="AH234" s="28">
        <f>IF(T234&lt;&gt;"Partiellement livré",J234,IFERROR(VLOOKUP(B234&amp;F234,[2]VL10E!A:I,9,0),J234))</f>
        <v>5400</v>
      </c>
      <c r="AI234" s="28" t="str">
        <f t="shared" ca="1" si="32"/>
        <v>oui</v>
      </c>
      <c r="AJ234" s="28" t="str">
        <f t="shared" si="33"/>
        <v>2020-07</v>
      </c>
      <c r="AK234" s="28" t="str">
        <f t="shared" si="34"/>
        <v>2020-29</v>
      </c>
      <c r="AL234" s="28" t="str">
        <f t="shared" ca="1" si="35"/>
        <v>2020-29</v>
      </c>
      <c r="AM234" s="28" t="str">
        <f>IF(LEFT(VLOOKUP(H234,'[1]Base Articles - Fam PIC'!$A:$U,12,FALSE),6)="conbid","Conbid",IF(LEFT(VLOOKUP(H234,'[1]Base Articles - Fam PIC'!$A:$U,12,FALSE),9)="DF Spirit","Airbus Autre","Autre"))</f>
        <v>Airbus Autre</v>
      </c>
      <c r="AN234" s="28" t="str">
        <f>VLOOKUP(H234,'[1]Base Articles - Fam PIC'!$A:$E,5,0)</f>
        <v>UkadPF002</v>
      </c>
      <c r="AO234" s="28"/>
    </row>
    <row r="235" spans="1:41" ht="15" customHeight="1" x14ac:dyDescent="0.25">
      <c r="A235" s="36" t="str">
        <f t="shared" si="27"/>
        <v>PA26434</v>
      </c>
      <c r="B235">
        <v>11002920</v>
      </c>
      <c r="C235" t="s">
        <v>204</v>
      </c>
      <c r="D235" t="s">
        <v>205</v>
      </c>
      <c r="E235" t="s">
        <v>783</v>
      </c>
      <c r="F235">
        <v>10</v>
      </c>
      <c r="G235">
        <v>1</v>
      </c>
      <c r="H235" t="s">
        <v>784</v>
      </c>
      <c r="I235" t="s">
        <v>785</v>
      </c>
      <c r="J235">
        <v>2750</v>
      </c>
      <c r="K235" t="s">
        <v>209</v>
      </c>
      <c r="L235">
        <v>35</v>
      </c>
      <c r="M235" t="s">
        <v>786</v>
      </c>
      <c r="N235" t="s">
        <v>210</v>
      </c>
      <c r="O235" t="s">
        <v>150</v>
      </c>
      <c r="P235" s="37" t="s">
        <v>150</v>
      </c>
      <c r="Q235"/>
      <c r="R235"/>
      <c r="S235"/>
      <c r="T235" t="s">
        <v>212</v>
      </c>
      <c r="U235" t="s">
        <v>213</v>
      </c>
      <c r="V235" t="s">
        <v>214</v>
      </c>
      <c r="W235">
        <v>10</v>
      </c>
      <c r="X235">
        <v>10</v>
      </c>
      <c r="Y235">
        <v>1</v>
      </c>
      <c r="Z235" t="s">
        <v>777</v>
      </c>
      <c r="AA235" t="s">
        <v>220</v>
      </c>
      <c r="AB235"/>
      <c r="AC235">
        <v>0</v>
      </c>
      <c r="AD235" s="28" t="str">
        <f t="shared" si="28"/>
        <v>PF</v>
      </c>
      <c r="AE235" s="38" t="str">
        <f t="shared" si="29"/>
        <v>04/06/2020</v>
      </c>
      <c r="AF235" s="28" t="str">
        <f t="shared" si="30"/>
        <v>oui</v>
      </c>
      <c r="AG235" s="28" t="str">
        <f t="shared" si="31"/>
        <v>client</v>
      </c>
      <c r="AH235" s="28">
        <f>IF(T235&lt;&gt;"Partiellement livré",J235,IFERROR(VLOOKUP(B235&amp;F235,[2]VL10E!A:I,9,0),J235))</f>
        <v>2750</v>
      </c>
      <c r="AI235" s="28" t="str">
        <f t="shared" ca="1" si="32"/>
        <v>oui</v>
      </c>
      <c r="AJ235" s="28" t="str">
        <f t="shared" si="33"/>
        <v>2020-06</v>
      </c>
      <c r="AK235" s="28" t="str">
        <f t="shared" si="34"/>
        <v>2020-23</v>
      </c>
      <c r="AL235" s="28" t="str">
        <f t="shared" ca="1" si="35"/>
        <v>2020-23</v>
      </c>
      <c r="AM235" s="28" t="str">
        <f>IF(LEFT(VLOOKUP(H235,'[1]Base Articles - Fam PIC'!$A:$U,12,FALSE),6)="conbid","Conbid",IF(LEFT(VLOOKUP(H235,'[1]Base Articles - Fam PIC'!$A:$U,12,FALSE),9)="DF Spirit","Airbus Autre","Autre"))</f>
        <v>Conbid</v>
      </c>
      <c r="AN235" s="28" t="str">
        <f>VLOOKUP(H235,'[1]Base Articles - Fam PIC'!$A:$E,5,0)</f>
        <v>UkadPF001</v>
      </c>
      <c r="AO235" s="28"/>
    </row>
    <row r="236" spans="1:41" ht="15" customHeight="1" x14ac:dyDescent="0.25">
      <c r="A236" s="36" t="str">
        <f t="shared" si="27"/>
        <v>PA27104</v>
      </c>
      <c r="B236">
        <v>11002921</v>
      </c>
      <c r="C236" t="s">
        <v>204</v>
      </c>
      <c r="D236" t="s">
        <v>205</v>
      </c>
      <c r="E236" t="s">
        <v>787</v>
      </c>
      <c r="F236">
        <v>10</v>
      </c>
      <c r="G236">
        <v>1</v>
      </c>
      <c r="H236" t="s">
        <v>217</v>
      </c>
      <c r="I236" t="s">
        <v>218</v>
      </c>
      <c r="J236">
        <v>5500</v>
      </c>
      <c r="K236" t="s">
        <v>209</v>
      </c>
      <c r="L236">
        <v>30.5</v>
      </c>
      <c r="M236" t="s">
        <v>660</v>
      </c>
      <c r="N236" t="s">
        <v>210</v>
      </c>
      <c r="O236" t="s">
        <v>782</v>
      </c>
      <c r="P236" s="37" t="s">
        <v>782</v>
      </c>
      <c r="Q236"/>
      <c r="R236"/>
      <c r="S236"/>
      <c r="T236" t="s">
        <v>212</v>
      </c>
      <c r="U236" t="s">
        <v>213</v>
      </c>
      <c r="V236" t="s">
        <v>214</v>
      </c>
      <c r="W236">
        <v>10</v>
      </c>
      <c r="X236">
        <v>10</v>
      </c>
      <c r="Y236">
        <v>1</v>
      </c>
      <c r="Z236" t="s">
        <v>777</v>
      </c>
      <c r="AA236" t="s">
        <v>220</v>
      </c>
      <c r="AB236"/>
      <c r="AC236">
        <v>0</v>
      </c>
      <c r="AD236" s="28" t="str">
        <f t="shared" si="28"/>
        <v>PF</v>
      </c>
      <c r="AE236" s="38" t="str">
        <f t="shared" si="29"/>
        <v>16/07/2020</v>
      </c>
      <c r="AF236" s="28" t="str">
        <f t="shared" si="30"/>
        <v>oui</v>
      </c>
      <c r="AG236" s="28" t="str">
        <f t="shared" si="31"/>
        <v>client</v>
      </c>
      <c r="AH236" s="28">
        <f>IF(T236&lt;&gt;"Partiellement livré",J236,IFERROR(VLOOKUP(B236&amp;F236,[2]VL10E!A:I,9,0),J236))</f>
        <v>5500</v>
      </c>
      <c r="AI236" s="28" t="str">
        <f t="shared" ca="1" si="32"/>
        <v>oui</v>
      </c>
      <c r="AJ236" s="28" t="str">
        <f t="shared" si="33"/>
        <v>2020-07</v>
      </c>
      <c r="AK236" s="28" t="str">
        <f t="shared" si="34"/>
        <v>2020-29</v>
      </c>
      <c r="AL236" s="28" t="str">
        <f t="shared" ca="1" si="35"/>
        <v>2020-29</v>
      </c>
      <c r="AM236" s="28" t="str">
        <f>IF(LEFT(VLOOKUP(H236,'[1]Base Articles - Fam PIC'!$A:$U,12,FALSE),6)="conbid","Conbid",IF(LEFT(VLOOKUP(H236,'[1]Base Articles - Fam PIC'!$A:$U,12,FALSE),9)="DF Spirit","Airbus Autre","Autre"))</f>
        <v>Conbid</v>
      </c>
      <c r="AN236" s="28" t="str">
        <f>VLOOKUP(H236,'[1]Base Articles - Fam PIC'!$A:$E,5,0)</f>
        <v>UkadPF005</v>
      </c>
      <c r="AO236" s="28"/>
    </row>
    <row r="237" spans="1:41" ht="15" customHeight="1" x14ac:dyDescent="0.25">
      <c r="A237" s="36" t="str">
        <f t="shared" si="27"/>
        <v>8901</v>
      </c>
      <c r="B237">
        <v>11002926</v>
      </c>
      <c r="C237" t="s">
        <v>204</v>
      </c>
      <c r="D237" t="s">
        <v>33</v>
      </c>
      <c r="E237">
        <v>8901</v>
      </c>
      <c r="F237">
        <v>10</v>
      </c>
      <c r="G237">
        <v>1</v>
      </c>
      <c r="H237" t="s">
        <v>34</v>
      </c>
      <c r="I237" t="s">
        <v>35</v>
      </c>
      <c r="J237">
        <v>6804</v>
      </c>
      <c r="K237" t="s">
        <v>209</v>
      </c>
      <c r="L237">
        <v>31</v>
      </c>
      <c r="M237" t="s">
        <v>748</v>
      </c>
      <c r="N237" t="s">
        <v>210</v>
      </c>
      <c r="O237" t="s">
        <v>607</v>
      </c>
      <c r="P237" s="37" t="s">
        <v>608</v>
      </c>
      <c r="Q237"/>
      <c r="R237"/>
      <c r="S237"/>
      <c r="T237" t="s">
        <v>212</v>
      </c>
      <c r="U237" t="s">
        <v>213</v>
      </c>
      <c r="V237" t="s">
        <v>214</v>
      </c>
      <c r="W237">
        <v>10</v>
      </c>
      <c r="X237"/>
      <c r="Y237"/>
      <c r="Z237" t="s">
        <v>788</v>
      </c>
      <c r="AA237" t="s">
        <v>595</v>
      </c>
      <c r="AB237"/>
      <c r="AC237">
        <v>0</v>
      </c>
      <c r="AD237" s="28" t="str">
        <f t="shared" si="28"/>
        <v>PF</v>
      </c>
      <c r="AE237" s="38" t="str">
        <f t="shared" si="29"/>
        <v>03/07/2020</v>
      </c>
      <c r="AF237" s="28" t="str">
        <f t="shared" si="30"/>
        <v>oui</v>
      </c>
      <c r="AG237" s="28" t="str">
        <f t="shared" si="31"/>
        <v>client</v>
      </c>
      <c r="AH237" s="28">
        <f>IF(T237&lt;&gt;"Partiellement livré",J237,IFERROR(VLOOKUP(B237&amp;F237,[2]VL10E!A:I,9,0),J237))</f>
        <v>6804</v>
      </c>
      <c r="AI237" s="28" t="str">
        <f t="shared" ca="1" si="32"/>
        <v>oui</v>
      </c>
      <c r="AJ237" s="28" t="str">
        <f t="shared" si="33"/>
        <v>2020-07</v>
      </c>
      <c r="AK237" s="28" t="str">
        <f t="shared" si="34"/>
        <v>2020-27</v>
      </c>
      <c r="AL237" s="28" t="str">
        <f t="shared" ca="1" si="35"/>
        <v>2020-27</v>
      </c>
      <c r="AM237" s="28" t="str">
        <f>IF(LEFT(VLOOKUP(H237,'[1]Base Articles - Fam PIC'!$A:$U,12,FALSE),6)="conbid","Conbid",IF(LEFT(VLOOKUP(H237,'[1]Base Articles - Fam PIC'!$A:$U,12,FALSE),9)="DF Spirit","Airbus Autre","Autre"))</f>
        <v>Conbid</v>
      </c>
      <c r="AN237" s="28" t="str">
        <f>VLOOKUP(H237,'[1]Base Articles - Fam PIC'!$A:$E,5,0)</f>
        <v>UkadPF001</v>
      </c>
      <c r="AO237" s="28"/>
    </row>
    <row r="238" spans="1:41" ht="15" customHeight="1" x14ac:dyDescent="0.25">
      <c r="A238" s="36" t="str">
        <f t="shared" si="27"/>
        <v>8900</v>
      </c>
      <c r="B238">
        <v>11002927</v>
      </c>
      <c r="C238" t="s">
        <v>204</v>
      </c>
      <c r="D238" t="s">
        <v>33</v>
      </c>
      <c r="E238">
        <v>8900</v>
      </c>
      <c r="F238">
        <v>10</v>
      </c>
      <c r="G238">
        <v>1</v>
      </c>
      <c r="H238" t="s">
        <v>34</v>
      </c>
      <c r="I238" t="s">
        <v>35</v>
      </c>
      <c r="J238">
        <v>4536</v>
      </c>
      <c r="K238" t="s">
        <v>209</v>
      </c>
      <c r="L238">
        <v>31</v>
      </c>
      <c r="M238" t="s">
        <v>583</v>
      </c>
      <c r="N238" t="s">
        <v>210</v>
      </c>
      <c r="O238" t="s">
        <v>606</v>
      </c>
      <c r="P238" s="37" t="s">
        <v>149</v>
      </c>
      <c r="Q238"/>
      <c r="R238"/>
      <c r="S238"/>
      <c r="T238" t="s">
        <v>212</v>
      </c>
      <c r="U238" t="s">
        <v>213</v>
      </c>
      <c r="V238" t="s">
        <v>214</v>
      </c>
      <c r="W238">
        <v>10</v>
      </c>
      <c r="X238"/>
      <c r="Y238"/>
      <c r="Z238" t="s">
        <v>789</v>
      </c>
      <c r="AA238" t="s">
        <v>595</v>
      </c>
      <c r="AB238"/>
      <c r="AC238">
        <v>0</v>
      </c>
      <c r="AD238" s="28" t="str">
        <f t="shared" si="28"/>
        <v>PF</v>
      </c>
      <c r="AE238" s="38" t="str">
        <f t="shared" si="29"/>
        <v>07/05/2020</v>
      </c>
      <c r="AF238" s="28" t="str">
        <f t="shared" si="30"/>
        <v>oui</v>
      </c>
      <c r="AG238" s="28" t="str">
        <f t="shared" si="31"/>
        <v>client</v>
      </c>
      <c r="AH238" s="28">
        <f>IF(T238&lt;&gt;"Partiellement livré",J238,IFERROR(VLOOKUP(B238&amp;F238,[2]VL10E!A:I,9,0),J238))</f>
        <v>4536</v>
      </c>
      <c r="AI238" s="28" t="str">
        <f t="shared" ca="1" si="32"/>
        <v>oui</v>
      </c>
      <c r="AJ238" s="28" t="str">
        <f t="shared" si="33"/>
        <v>2020-05</v>
      </c>
      <c r="AK238" s="28" t="str">
        <f t="shared" si="34"/>
        <v>2020-19</v>
      </c>
      <c r="AL238" s="28" t="str">
        <f t="shared" ca="1" si="35"/>
        <v>2020-19</v>
      </c>
      <c r="AM238" s="28" t="str">
        <f>IF(LEFT(VLOOKUP(H238,'[1]Base Articles - Fam PIC'!$A:$U,12,FALSE),6)="conbid","Conbid",IF(LEFT(VLOOKUP(H238,'[1]Base Articles - Fam PIC'!$A:$U,12,FALSE),9)="DF Spirit","Airbus Autre","Autre"))</f>
        <v>Conbid</v>
      </c>
      <c r="AN238" s="28" t="str">
        <f>VLOOKUP(H238,'[1]Base Articles - Fam PIC'!$A:$E,5,0)</f>
        <v>UkadPF001</v>
      </c>
      <c r="AO238" s="28"/>
    </row>
    <row r="239" spans="1:41" ht="15" customHeight="1" x14ac:dyDescent="0.25">
      <c r="A239" s="36" t="str">
        <f t="shared" si="27"/>
        <v>Demande</v>
      </c>
      <c r="B239">
        <v>11002928</v>
      </c>
      <c r="C239" t="s">
        <v>204</v>
      </c>
      <c r="D239" t="s">
        <v>205</v>
      </c>
      <c r="E239" t="s">
        <v>790</v>
      </c>
      <c r="F239">
        <v>10</v>
      </c>
      <c r="G239">
        <v>2</v>
      </c>
      <c r="H239">
        <v>41</v>
      </c>
      <c r="I239" t="s">
        <v>791</v>
      </c>
      <c r="J239">
        <v>1</v>
      </c>
      <c r="K239" t="s">
        <v>240</v>
      </c>
      <c r="L239" t="s">
        <v>792</v>
      </c>
      <c r="M239" t="s">
        <v>793</v>
      </c>
      <c r="N239" t="s">
        <v>210</v>
      </c>
      <c r="O239" t="s">
        <v>794</v>
      </c>
      <c r="P239" s="37" t="s">
        <v>794</v>
      </c>
      <c r="Q239"/>
      <c r="R239"/>
      <c r="S239"/>
      <c r="T239" t="s">
        <v>245</v>
      </c>
      <c r="U239"/>
      <c r="V239"/>
      <c r="W239"/>
      <c r="X239">
        <v>10</v>
      </c>
      <c r="Y239">
        <v>1</v>
      </c>
      <c r="Z239" t="s">
        <v>789</v>
      </c>
      <c r="AA239" t="s">
        <v>246</v>
      </c>
      <c r="AB239"/>
      <c r="AC239">
        <v>0</v>
      </c>
      <c r="AD239" s="28" t="str">
        <f t="shared" si="28"/>
        <v>41</v>
      </c>
      <c r="AE239" s="38" t="str">
        <f t="shared" si="29"/>
        <v>18/11/2019</v>
      </c>
      <c r="AF239" s="28" t="str">
        <f t="shared" si="30"/>
        <v>oui</v>
      </c>
      <c r="AG239" s="28" t="str">
        <f t="shared" si="31"/>
        <v>client</v>
      </c>
      <c r="AH239" s="28">
        <f>IF(T239&lt;&gt;"Partiellement livré",J239,IFERROR(VLOOKUP(B239&amp;F239,[2]VL10E!A:I,9,0),J239))</f>
        <v>1</v>
      </c>
      <c r="AI239" s="28" t="str">
        <f t="shared" ca="1" si="32"/>
        <v>oui</v>
      </c>
      <c r="AJ239" s="28" t="str">
        <f t="shared" si="33"/>
        <v>2019-11</v>
      </c>
      <c r="AK239" s="28" t="str">
        <f t="shared" si="34"/>
        <v>2019-47</v>
      </c>
      <c r="AL239" s="28" t="str">
        <f t="shared" ca="1" si="35"/>
        <v>retard</v>
      </c>
      <c r="AM239" s="28" t="e">
        <f>IF(LEFT(VLOOKUP(H239,'[1]Base Articles - Fam PIC'!$A:$U,12,FALSE),6)="conbid","Conbid",IF(LEFT(VLOOKUP(H239,'[1]Base Articles - Fam PIC'!$A:$U,12,FALSE),9)="DF Spirit","Airbus Autre","Autre"))</f>
        <v>#N/A</v>
      </c>
      <c r="AN239" s="28" t="e">
        <f>VLOOKUP(H239,'[1]Base Articles - Fam PIC'!$A:$E,5,0)</f>
        <v>#N/A</v>
      </c>
      <c r="AO239" s="28"/>
    </row>
    <row r="240" spans="1:41" ht="15" customHeight="1" x14ac:dyDescent="0.25">
      <c r="A240" s="36" t="str">
        <f t="shared" si="27"/>
        <v>ASAPO/1</v>
      </c>
      <c r="B240">
        <v>11002929</v>
      </c>
      <c r="C240" t="s">
        <v>204</v>
      </c>
      <c r="D240" t="s">
        <v>315</v>
      </c>
      <c r="E240" t="s">
        <v>795</v>
      </c>
      <c r="F240">
        <v>40</v>
      </c>
      <c r="G240">
        <v>1</v>
      </c>
      <c r="H240" t="s">
        <v>796</v>
      </c>
      <c r="I240" t="s">
        <v>797</v>
      </c>
      <c r="J240">
        <v>40</v>
      </c>
      <c r="K240" t="s">
        <v>240</v>
      </c>
      <c r="L240">
        <v>220</v>
      </c>
      <c r="M240" t="s">
        <v>798</v>
      </c>
      <c r="N240" t="s">
        <v>243</v>
      </c>
      <c r="O240" t="s">
        <v>500</v>
      </c>
      <c r="P240" s="37" t="s">
        <v>501</v>
      </c>
      <c r="Q240"/>
      <c r="R240"/>
      <c r="S240"/>
      <c r="T240" t="s">
        <v>212</v>
      </c>
      <c r="U240" t="s">
        <v>213</v>
      </c>
      <c r="V240" t="s">
        <v>214</v>
      </c>
      <c r="W240">
        <v>10</v>
      </c>
      <c r="X240"/>
      <c r="Y240"/>
      <c r="Z240" t="s">
        <v>799</v>
      </c>
      <c r="AA240" t="s">
        <v>246</v>
      </c>
      <c r="AB240"/>
      <c r="AC240">
        <v>0</v>
      </c>
      <c r="AD240" s="28" t="str">
        <f t="shared" si="28"/>
        <v>PF</v>
      </c>
      <c r="AE240" s="38" t="str">
        <f t="shared" si="29"/>
        <v>05/04/2020</v>
      </c>
      <c r="AF240" s="28" t="str">
        <f t="shared" si="30"/>
        <v>oui</v>
      </c>
      <c r="AG240" s="28" t="str">
        <f t="shared" si="31"/>
        <v>client</v>
      </c>
      <c r="AH240" s="28">
        <f>IF(T240&lt;&gt;"Partiellement livré",J240,IFERROR(VLOOKUP(B240&amp;F240,[2]VL10E!A:I,9,0),J240))</f>
        <v>40</v>
      </c>
      <c r="AI240" s="28" t="str">
        <f t="shared" ca="1" si="32"/>
        <v>oui</v>
      </c>
      <c r="AJ240" s="28" t="str">
        <f t="shared" si="33"/>
        <v>2020-04</v>
      </c>
      <c r="AK240" s="28" t="str">
        <f t="shared" si="34"/>
        <v>2020-15</v>
      </c>
      <c r="AL240" s="28" t="str">
        <f t="shared" ca="1" si="35"/>
        <v>retard</v>
      </c>
      <c r="AM240" s="28" t="str">
        <f>IF(LEFT(VLOOKUP(H240,'[1]Base Articles - Fam PIC'!$A:$U,12,FALSE),6)="conbid","Conbid",IF(LEFT(VLOOKUP(H240,'[1]Base Articles - Fam PIC'!$A:$U,12,FALSE),9)="DF Spirit","Airbus Autre","Autre"))</f>
        <v>Autre</v>
      </c>
      <c r="AN240" s="28" t="str">
        <f>VLOOKUP(H240,'[1]Base Articles - Fam PIC'!$A:$E,5,0)</f>
        <v>UKADPF014</v>
      </c>
      <c r="AO240" s="28"/>
    </row>
    <row r="241" spans="1:41" ht="15" customHeight="1" x14ac:dyDescent="0.25">
      <c r="A241" s="36" t="str">
        <f t="shared" si="27"/>
        <v>ASAPO/1</v>
      </c>
      <c r="B241">
        <v>11002929</v>
      </c>
      <c r="C241" t="s">
        <v>204</v>
      </c>
      <c r="D241" t="s">
        <v>315</v>
      </c>
      <c r="E241" t="s">
        <v>795</v>
      </c>
      <c r="F241">
        <v>50</v>
      </c>
      <c r="G241">
        <v>1</v>
      </c>
      <c r="H241" t="s">
        <v>796</v>
      </c>
      <c r="I241" t="s">
        <v>797</v>
      </c>
      <c r="J241">
        <v>30</v>
      </c>
      <c r="K241" t="s">
        <v>240</v>
      </c>
      <c r="L241">
        <v>220</v>
      </c>
      <c r="M241" t="s">
        <v>800</v>
      </c>
      <c r="N241" t="s">
        <v>243</v>
      </c>
      <c r="O241" t="s">
        <v>754</v>
      </c>
      <c r="P241" s="37" t="s">
        <v>754</v>
      </c>
      <c r="Q241"/>
      <c r="R241"/>
      <c r="S241"/>
      <c r="T241" t="s">
        <v>212</v>
      </c>
      <c r="U241" t="s">
        <v>213</v>
      </c>
      <c r="V241" t="s">
        <v>214</v>
      </c>
      <c r="W241">
        <v>10</v>
      </c>
      <c r="X241"/>
      <c r="Y241"/>
      <c r="Z241" t="s">
        <v>799</v>
      </c>
      <c r="AA241" t="s">
        <v>246</v>
      </c>
      <c r="AB241"/>
      <c r="AC241">
        <v>0</v>
      </c>
      <c r="AD241" s="28" t="str">
        <f t="shared" si="28"/>
        <v>PF</v>
      </c>
      <c r="AE241" s="38" t="str">
        <f t="shared" si="29"/>
        <v>05/05/2020</v>
      </c>
      <c r="AF241" s="28" t="str">
        <f t="shared" si="30"/>
        <v>oui</v>
      </c>
      <c r="AG241" s="28" t="str">
        <f t="shared" si="31"/>
        <v>client</v>
      </c>
      <c r="AH241" s="28">
        <f>IF(T241&lt;&gt;"Partiellement livré",J241,IFERROR(VLOOKUP(B241&amp;F241,[2]VL10E!A:I,9,0),J241))</f>
        <v>30</v>
      </c>
      <c r="AI241" s="28" t="str">
        <f t="shared" ca="1" si="32"/>
        <v>oui</v>
      </c>
      <c r="AJ241" s="28" t="str">
        <f t="shared" si="33"/>
        <v>2020-05</v>
      </c>
      <c r="AK241" s="28" t="str">
        <f t="shared" si="34"/>
        <v>2020-19</v>
      </c>
      <c r="AL241" s="28" t="str">
        <f t="shared" ca="1" si="35"/>
        <v>2020-19</v>
      </c>
      <c r="AM241" s="28" t="str">
        <f>IF(LEFT(VLOOKUP(H241,'[1]Base Articles - Fam PIC'!$A:$U,12,FALSE),6)="conbid","Conbid",IF(LEFT(VLOOKUP(H241,'[1]Base Articles - Fam PIC'!$A:$U,12,FALSE),9)="DF Spirit","Airbus Autre","Autre"))</f>
        <v>Autre</v>
      </c>
      <c r="AN241" s="28" t="str">
        <f>VLOOKUP(H241,'[1]Base Articles - Fam PIC'!$A:$E,5,0)</f>
        <v>UKADPF014</v>
      </c>
      <c r="AO241" s="28"/>
    </row>
    <row r="242" spans="1:41" ht="15" customHeight="1" x14ac:dyDescent="0.25">
      <c r="A242" s="36" t="str">
        <f t="shared" si="27"/>
        <v>ASAPO/1</v>
      </c>
      <c r="B242">
        <v>11002929</v>
      </c>
      <c r="C242" t="s">
        <v>204</v>
      </c>
      <c r="D242" t="s">
        <v>315</v>
      </c>
      <c r="E242" t="s">
        <v>795</v>
      </c>
      <c r="F242">
        <v>60</v>
      </c>
      <c r="G242">
        <v>1</v>
      </c>
      <c r="H242" t="s">
        <v>796</v>
      </c>
      <c r="I242" t="s">
        <v>797</v>
      </c>
      <c r="J242">
        <v>30</v>
      </c>
      <c r="K242" t="s">
        <v>240</v>
      </c>
      <c r="L242">
        <v>220</v>
      </c>
      <c r="M242" t="s">
        <v>800</v>
      </c>
      <c r="N242" t="s">
        <v>243</v>
      </c>
      <c r="O242" t="s">
        <v>334</v>
      </c>
      <c r="P242" s="37" t="s">
        <v>334</v>
      </c>
      <c r="Q242"/>
      <c r="R242"/>
      <c r="S242"/>
      <c r="T242" t="s">
        <v>212</v>
      </c>
      <c r="U242" t="s">
        <v>213</v>
      </c>
      <c r="V242" t="s">
        <v>214</v>
      </c>
      <c r="W242">
        <v>10</v>
      </c>
      <c r="X242"/>
      <c r="Y242"/>
      <c r="Z242" t="s">
        <v>799</v>
      </c>
      <c r="AA242" t="s">
        <v>246</v>
      </c>
      <c r="AB242"/>
      <c r="AC242">
        <v>0</v>
      </c>
      <c r="AD242" s="28" t="str">
        <f t="shared" si="28"/>
        <v>PF</v>
      </c>
      <c r="AE242" s="38" t="str">
        <f t="shared" si="29"/>
        <v>05/06/2020</v>
      </c>
      <c r="AF242" s="28" t="str">
        <f t="shared" si="30"/>
        <v>oui</v>
      </c>
      <c r="AG242" s="28" t="str">
        <f t="shared" si="31"/>
        <v>client</v>
      </c>
      <c r="AH242" s="28">
        <f>IF(T242&lt;&gt;"Partiellement livré",J242,IFERROR(VLOOKUP(B242&amp;F242,[2]VL10E!A:I,9,0),J242))</f>
        <v>30</v>
      </c>
      <c r="AI242" s="28" t="str">
        <f t="shared" ca="1" si="32"/>
        <v>oui</v>
      </c>
      <c r="AJ242" s="28" t="str">
        <f t="shared" si="33"/>
        <v>2020-06</v>
      </c>
      <c r="AK242" s="28" t="str">
        <f t="shared" si="34"/>
        <v>2020-23</v>
      </c>
      <c r="AL242" s="28" t="str">
        <f t="shared" ca="1" si="35"/>
        <v>2020-23</v>
      </c>
      <c r="AM242" s="28" t="str">
        <f>IF(LEFT(VLOOKUP(H242,'[1]Base Articles - Fam PIC'!$A:$U,12,FALSE),6)="conbid","Conbid",IF(LEFT(VLOOKUP(H242,'[1]Base Articles - Fam PIC'!$A:$U,12,FALSE),9)="DF Spirit","Airbus Autre","Autre"))</f>
        <v>Autre</v>
      </c>
      <c r="AN242" s="28" t="str">
        <f>VLOOKUP(H242,'[1]Base Articles - Fam PIC'!$A:$E,5,0)</f>
        <v>UKADPF014</v>
      </c>
      <c r="AO242" s="28"/>
    </row>
    <row r="243" spans="1:41" ht="15" customHeight="1" x14ac:dyDescent="0.25">
      <c r="A243" s="36" t="str">
        <f t="shared" si="27"/>
        <v>ASAPO/1</v>
      </c>
      <c r="B243">
        <v>11002929</v>
      </c>
      <c r="C243" t="s">
        <v>204</v>
      </c>
      <c r="D243" t="s">
        <v>315</v>
      </c>
      <c r="E243" t="s">
        <v>795</v>
      </c>
      <c r="F243">
        <v>70</v>
      </c>
      <c r="G243">
        <v>1</v>
      </c>
      <c r="H243" t="s">
        <v>796</v>
      </c>
      <c r="I243" t="s">
        <v>797</v>
      </c>
      <c r="J243">
        <v>30</v>
      </c>
      <c r="K243" t="s">
        <v>240</v>
      </c>
      <c r="L243">
        <v>220</v>
      </c>
      <c r="M243" t="s">
        <v>800</v>
      </c>
      <c r="N243" t="s">
        <v>243</v>
      </c>
      <c r="O243" t="s">
        <v>608</v>
      </c>
      <c r="P243" s="37" t="s">
        <v>801</v>
      </c>
      <c r="Q243"/>
      <c r="R243"/>
      <c r="S243"/>
      <c r="T243" t="s">
        <v>212</v>
      </c>
      <c r="U243" t="s">
        <v>213</v>
      </c>
      <c r="V243" t="s">
        <v>214</v>
      </c>
      <c r="W243">
        <v>10</v>
      </c>
      <c r="X243"/>
      <c r="Y243"/>
      <c r="Z243" t="s">
        <v>799</v>
      </c>
      <c r="AA243" t="s">
        <v>246</v>
      </c>
      <c r="AB243"/>
      <c r="AC243">
        <v>0</v>
      </c>
      <c r="AD243" s="28" t="str">
        <f t="shared" si="28"/>
        <v>PF</v>
      </c>
      <c r="AE243" s="38" t="str">
        <f t="shared" si="29"/>
        <v>05/07/2020</v>
      </c>
      <c r="AF243" s="28" t="str">
        <f t="shared" si="30"/>
        <v>oui</v>
      </c>
      <c r="AG243" s="28" t="str">
        <f t="shared" si="31"/>
        <v>client</v>
      </c>
      <c r="AH243" s="28">
        <f>IF(T243&lt;&gt;"Partiellement livré",J243,IFERROR(VLOOKUP(B243&amp;F243,[2]VL10E!A:I,9,0),J243))</f>
        <v>30</v>
      </c>
      <c r="AI243" s="28" t="str">
        <f t="shared" ca="1" si="32"/>
        <v>oui</v>
      </c>
      <c r="AJ243" s="28" t="str">
        <f t="shared" si="33"/>
        <v>2020-07</v>
      </c>
      <c r="AK243" s="28" t="str">
        <f t="shared" si="34"/>
        <v>2020-28</v>
      </c>
      <c r="AL243" s="28" t="str">
        <f t="shared" ca="1" si="35"/>
        <v>2020-28</v>
      </c>
      <c r="AM243" s="28" t="str">
        <f>IF(LEFT(VLOOKUP(H243,'[1]Base Articles - Fam PIC'!$A:$U,12,FALSE),6)="conbid","Conbid",IF(LEFT(VLOOKUP(H243,'[1]Base Articles - Fam PIC'!$A:$U,12,FALSE),9)="DF Spirit","Airbus Autre","Autre"))</f>
        <v>Autre</v>
      </c>
      <c r="AN243" s="28" t="str">
        <f>VLOOKUP(H243,'[1]Base Articles - Fam PIC'!$A:$E,5,0)</f>
        <v>UKADPF014</v>
      </c>
      <c r="AO243" s="28"/>
    </row>
    <row r="244" spans="1:41" ht="15" customHeight="1" x14ac:dyDescent="0.25">
      <c r="A244" s="36" t="str">
        <f t="shared" si="27"/>
        <v>ASAPO/1</v>
      </c>
      <c r="B244">
        <v>11002929</v>
      </c>
      <c r="C244" t="s">
        <v>204</v>
      </c>
      <c r="D244" t="s">
        <v>315</v>
      </c>
      <c r="E244" t="s">
        <v>795</v>
      </c>
      <c r="F244">
        <v>80</v>
      </c>
      <c r="G244">
        <v>1</v>
      </c>
      <c r="H244" t="s">
        <v>796</v>
      </c>
      <c r="I244" t="s">
        <v>797</v>
      </c>
      <c r="J244">
        <v>30</v>
      </c>
      <c r="K244" t="s">
        <v>240</v>
      </c>
      <c r="L244">
        <v>220</v>
      </c>
      <c r="M244" t="s">
        <v>800</v>
      </c>
      <c r="N244" t="s">
        <v>243</v>
      </c>
      <c r="O244" t="s">
        <v>802</v>
      </c>
      <c r="P244" s="37" t="s">
        <v>802</v>
      </c>
      <c r="Q244"/>
      <c r="R244"/>
      <c r="S244"/>
      <c r="T244" t="s">
        <v>212</v>
      </c>
      <c r="U244" t="s">
        <v>213</v>
      </c>
      <c r="V244" t="s">
        <v>214</v>
      </c>
      <c r="W244">
        <v>10</v>
      </c>
      <c r="X244"/>
      <c r="Y244"/>
      <c r="Z244" t="s">
        <v>799</v>
      </c>
      <c r="AA244" t="s">
        <v>246</v>
      </c>
      <c r="AB244"/>
      <c r="AC244">
        <v>0</v>
      </c>
      <c r="AD244" s="28" t="str">
        <f t="shared" si="28"/>
        <v>PF</v>
      </c>
      <c r="AE244" s="38" t="str">
        <f t="shared" si="29"/>
        <v>05/08/2020</v>
      </c>
      <c r="AF244" s="28" t="str">
        <f t="shared" si="30"/>
        <v>oui</v>
      </c>
      <c r="AG244" s="28" t="str">
        <f t="shared" si="31"/>
        <v>client</v>
      </c>
      <c r="AH244" s="28">
        <f>IF(T244&lt;&gt;"Partiellement livré",J244,IFERROR(VLOOKUP(B244&amp;F244,[2]VL10E!A:I,9,0),J244))</f>
        <v>30</v>
      </c>
      <c r="AI244" s="28" t="str">
        <f t="shared" ca="1" si="32"/>
        <v>non</v>
      </c>
      <c r="AJ244" s="28" t="str">
        <f t="shared" si="33"/>
        <v>2020-08</v>
      </c>
      <c r="AK244" s="28" t="str">
        <f t="shared" si="34"/>
        <v>2020-32</v>
      </c>
      <c r="AL244" s="28" t="str">
        <f t="shared" ca="1" si="35"/>
        <v>2020-32</v>
      </c>
      <c r="AM244" s="28" t="str">
        <f>IF(LEFT(VLOOKUP(H244,'[1]Base Articles - Fam PIC'!$A:$U,12,FALSE),6)="conbid","Conbid",IF(LEFT(VLOOKUP(H244,'[1]Base Articles - Fam PIC'!$A:$U,12,FALSE),9)="DF Spirit","Airbus Autre","Autre"))</f>
        <v>Autre</v>
      </c>
      <c r="AN244" s="28" t="str">
        <f>VLOOKUP(H244,'[1]Base Articles - Fam PIC'!$A:$E,5,0)</f>
        <v>UKADPF014</v>
      </c>
      <c r="AO244" s="28"/>
    </row>
    <row r="245" spans="1:41" ht="15" customHeight="1" x14ac:dyDescent="0.25">
      <c r="A245" s="36" t="str">
        <f t="shared" si="27"/>
        <v>ASAPO/1</v>
      </c>
      <c r="B245">
        <v>11002929</v>
      </c>
      <c r="C245" t="s">
        <v>204</v>
      </c>
      <c r="D245" t="s">
        <v>315</v>
      </c>
      <c r="E245" t="s">
        <v>795</v>
      </c>
      <c r="F245">
        <v>90</v>
      </c>
      <c r="G245">
        <v>1</v>
      </c>
      <c r="H245" t="s">
        <v>796</v>
      </c>
      <c r="I245" t="s">
        <v>797</v>
      </c>
      <c r="J245">
        <v>30</v>
      </c>
      <c r="K245" t="s">
        <v>240</v>
      </c>
      <c r="L245">
        <v>220</v>
      </c>
      <c r="M245" t="s">
        <v>800</v>
      </c>
      <c r="N245" t="s">
        <v>243</v>
      </c>
      <c r="O245" t="s">
        <v>339</v>
      </c>
      <c r="P245" s="37" t="s">
        <v>803</v>
      </c>
      <c r="Q245"/>
      <c r="R245"/>
      <c r="S245"/>
      <c r="T245" t="s">
        <v>212</v>
      </c>
      <c r="U245" t="s">
        <v>213</v>
      </c>
      <c r="V245" t="s">
        <v>214</v>
      </c>
      <c r="W245">
        <v>10</v>
      </c>
      <c r="X245"/>
      <c r="Y245"/>
      <c r="Z245" t="s">
        <v>799</v>
      </c>
      <c r="AA245" t="s">
        <v>246</v>
      </c>
      <c r="AB245"/>
      <c r="AC245">
        <v>0</v>
      </c>
      <c r="AD245" s="28" t="str">
        <f t="shared" si="28"/>
        <v>PF</v>
      </c>
      <c r="AE245" s="38" t="str">
        <f t="shared" si="29"/>
        <v>05/09/2020</v>
      </c>
      <c r="AF245" s="28" t="str">
        <f t="shared" si="30"/>
        <v>oui</v>
      </c>
      <c r="AG245" s="28" t="str">
        <f t="shared" si="31"/>
        <v>client</v>
      </c>
      <c r="AH245" s="28">
        <f>IF(T245&lt;&gt;"Partiellement livré",J245,IFERROR(VLOOKUP(B245&amp;F245,[2]VL10E!A:I,9,0),J245))</f>
        <v>30</v>
      </c>
      <c r="AI245" s="28" t="str">
        <f t="shared" ca="1" si="32"/>
        <v>non</v>
      </c>
      <c r="AJ245" s="28" t="str">
        <f t="shared" si="33"/>
        <v>2020-09</v>
      </c>
      <c r="AK245" s="28" t="str">
        <f t="shared" si="34"/>
        <v>2020-36</v>
      </c>
      <c r="AL245" s="28" t="str">
        <f t="shared" ca="1" si="35"/>
        <v>2020-36</v>
      </c>
      <c r="AM245" s="28" t="str">
        <f>IF(LEFT(VLOOKUP(H245,'[1]Base Articles - Fam PIC'!$A:$U,12,FALSE),6)="conbid","Conbid",IF(LEFT(VLOOKUP(H245,'[1]Base Articles - Fam PIC'!$A:$U,12,FALSE),9)="DF Spirit","Airbus Autre","Autre"))</f>
        <v>Autre</v>
      </c>
      <c r="AN245" s="28" t="str">
        <f>VLOOKUP(H245,'[1]Base Articles - Fam PIC'!$A:$E,5,0)</f>
        <v>UKADPF014</v>
      </c>
      <c r="AO245" s="28"/>
    </row>
    <row r="246" spans="1:41" ht="15" customHeight="1" x14ac:dyDescent="0.25">
      <c r="A246" s="36" t="str">
        <f t="shared" si="27"/>
        <v>ASAPO/1</v>
      </c>
      <c r="B246">
        <v>11002929</v>
      </c>
      <c r="C246" t="s">
        <v>204</v>
      </c>
      <c r="D246" t="s">
        <v>315</v>
      </c>
      <c r="E246" t="s">
        <v>795</v>
      </c>
      <c r="F246">
        <v>100</v>
      </c>
      <c r="G246">
        <v>1</v>
      </c>
      <c r="H246" t="s">
        <v>796</v>
      </c>
      <c r="I246" t="s">
        <v>797</v>
      </c>
      <c r="J246">
        <v>30</v>
      </c>
      <c r="K246" t="s">
        <v>240</v>
      </c>
      <c r="L246">
        <v>220</v>
      </c>
      <c r="M246" t="s">
        <v>800</v>
      </c>
      <c r="N246" t="s">
        <v>243</v>
      </c>
      <c r="O246" t="s">
        <v>162</v>
      </c>
      <c r="P246" s="37" t="s">
        <v>162</v>
      </c>
      <c r="Q246"/>
      <c r="R246"/>
      <c r="S246"/>
      <c r="T246" t="s">
        <v>212</v>
      </c>
      <c r="U246" t="s">
        <v>213</v>
      </c>
      <c r="V246" t="s">
        <v>214</v>
      </c>
      <c r="W246">
        <v>10</v>
      </c>
      <c r="X246"/>
      <c r="Y246"/>
      <c r="Z246" t="s">
        <v>799</v>
      </c>
      <c r="AA246" t="s">
        <v>246</v>
      </c>
      <c r="AB246"/>
      <c r="AC246">
        <v>0</v>
      </c>
      <c r="AD246" s="28" t="str">
        <f t="shared" si="28"/>
        <v>PF</v>
      </c>
      <c r="AE246" s="38" t="str">
        <f t="shared" si="29"/>
        <v>05/10/2020</v>
      </c>
      <c r="AF246" s="28" t="str">
        <f t="shared" si="30"/>
        <v>oui</v>
      </c>
      <c r="AG246" s="28" t="str">
        <f t="shared" si="31"/>
        <v>client</v>
      </c>
      <c r="AH246" s="28">
        <f>IF(T246&lt;&gt;"Partiellement livré",J246,IFERROR(VLOOKUP(B246&amp;F246,[2]VL10E!A:I,9,0),J246))</f>
        <v>30</v>
      </c>
      <c r="AI246" s="28" t="str">
        <f t="shared" ca="1" si="32"/>
        <v>non</v>
      </c>
      <c r="AJ246" s="28" t="str">
        <f t="shared" si="33"/>
        <v>2020-10</v>
      </c>
      <c r="AK246" s="28" t="str">
        <f t="shared" si="34"/>
        <v>2020-41</v>
      </c>
      <c r="AL246" s="28" t="str">
        <f t="shared" ca="1" si="35"/>
        <v>2020-41</v>
      </c>
      <c r="AM246" s="28" t="str">
        <f>IF(LEFT(VLOOKUP(H246,'[1]Base Articles - Fam PIC'!$A:$U,12,FALSE),6)="conbid","Conbid",IF(LEFT(VLOOKUP(H246,'[1]Base Articles - Fam PIC'!$A:$U,12,FALSE),9)="DF Spirit","Airbus Autre","Autre"))</f>
        <v>Autre</v>
      </c>
      <c r="AN246" s="28" t="str">
        <f>VLOOKUP(H246,'[1]Base Articles - Fam PIC'!$A:$E,5,0)</f>
        <v>UKADPF014</v>
      </c>
      <c r="AO246" s="28"/>
    </row>
    <row r="247" spans="1:41" ht="15" customHeight="1" x14ac:dyDescent="0.25">
      <c r="A247" s="36" t="str">
        <f t="shared" si="27"/>
        <v>PA27422</v>
      </c>
      <c r="B247">
        <v>11002931</v>
      </c>
      <c r="C247" t="s">
        <v>204</v>
      </c>
      <c r="D247" t="s">
        <v>205</v>
      </c>
      <c r="E247" t="s">
        <v>804</v>
      </c>
      <c r="F247">
        <v>10</v>
      </c>
      <c r="G247">
        <v>1</v>
      </c>
      <c r="H247" t="s">
        <v>226</v>
      </c>
      <c r="I247" t="s">
        <v>227</v>
      </c>
      <c r="J247">
        <v>5400</v>
      </c>
      <c r="K247" t="s">
        <v>209</v>
      </c>
      <c r="L247">
        <v>32</v>
      </c>
      <c r="M247" t="s">
        <v>724</v>
      </c>
      <c r="N247" t="s">
        <v>210</v>
      </c>
      <c r="O247" t="s">
        <v>407</v>
      </c>
      <c r="P247" s="37" t="s">
        <v>407</v>
      </c>
      <c r="Q247"/>
      <c r="R247"/>
      <c r="S247"/>
      <c r="T247" t="s">
        <v>212</v>
      </c>
      <c r="U247" t="s">
        <v>213</v>
      </c>
      <c r="V247" t="s">
        <v>214</v>
      </c>
      <c r="W247">
        <v>10</v>
      </c>
      <c r="X247">
        <v>10</v>
      </c>
      <c r="Y247">
        <v>1</v>
      </c>
      <c r="Z247" t="s">
        <v>805</v>
      </c>
      <c r="AA247" t="s">
        <v>220</v>
      </c>
      <c r="AB247"/>
      <c r="AC247">
        <v>0</v>
      </c>
      <c r="AD247" s="28" t="str">
        <f t="shared" si="28"/>
        <v>PF</v>
      </c>
      <c r="AE247" s="38" t="str">
        <f t="shared" si="29"/>
        <v>03/09/2020</v>
      </c>
      <c r="AF247" s="28" t="str">
        <f t="shared" si="30"/>
        <v>oui</v>
      </c>
      <c r="AG247" s="28" t="str">
        <f t="shared" si="31"/>
        <v>client</v>
      </c>
      <c r="AH247" s="28">
        <f>IF(T247&lt;&gt;"Partiellement livré",J247,IFERROR(VLOOKUP(B247&amp;F247,[2]VL10E!A:I,9,0),J247))</f>
        <v>5400</v>
      </c>
      <c r="AI247" s="28" t="str">
        <f t="shared" ca="1" si="32"/>
        <v>non</v>
      </c>
      <c r="AJ247" s="28" t="str">
        <f t="shared" si="33"/>
        <v>2020-09</v>
      </c>
      <c r="AK247" s="28" t="str">
        <f t="shared" si="34"/>
        <v>2020-36</v>
      </c>
      <c r="AL247" s="28" t="str">
        <f t="shared" ca="1" si="35"/>
        <v>2020-36</v>
      </c>
      <c r="AM247" s="28" t="str">
        <f>IF(LEFT(VLOOKUP(H247,'[1]Base Articles - Fam PIC'!$A:$U,12,FALSE),6)="conbid","Conbid",IF(LEFT(VLOOKUP(H247,'[1]Base Articles - Fam PIC'!$A:$U,12,FALSE),9)="DF Spirit","Airbus Autre","Autre"))</f>
        <v>Airbus Autre</v>
      </c>
      <c r="AN247" s="28" t="str">
        <f>VLOOKUP(H247,'[1]Base Articles - Fam PIC'!$A:$E,5,0)</f>
        <v>UkadPF002</v>
      </c>
      <c r="AO247" s="28"/>
    </row>
    <row r="248" spans="1:41" ht="15" customHeight="1" x14ac:dyDescent="0.25">
      <c r="A248" s="36" t="str">
        <f t="shared" si="27"/>
        <v>PA27423</v>
      </c>
      <c r="B248">
        <v>11002932</v>
      </c>
      <c r="C248" t="s">
        <v>204</v>
      </c>
      <c r="D248" t="s">
        <v>205</v>
      </c>
      <c r="E248" t="s">
        <v>806</v>
      </c>
      <c r="F248">
        <v>10</v>
      </c>
      <c r="G248">
        <v>1</v>
      </c>
      <c r="H248" t="s">
        <v>226</v>
      </c>
      <c r="I248" t="s">
        <v>227</v>
      </c>
      <c r="J248">
        <v>5400</v>
      </c>
      <c r="K248" t="s">
        <v>209</v>
      </c>
      <c r="L248">
        <v>32</v>
      </c>
      <c r="M248" t="s">
        <v>724</v>
      </c>
      <c r="N248" t="s">
        <v>210</v>
      </c>
      <c r="O248" t="s">
        <v>652</v>
      </c>
      <c r="P248" s="37" t="s">
        <v>652</v>
      </c>
      <c r="Q248"/>
      <c r="R248"/>
      <c r="S248"/>
      <c r="T248" t="s">
        <v>212</v>
      </c>
      <c r="U248" t="s">
        <v>213</v>
      </c>
      <c r="V248" t="s">
        <v>214</v>
      </c>
      <c r="W248">
        <v>10</v>
      </c>
      <c r="X248">
        <v>10</v>
      </c>
      <c r="Y248">
        <v>1</v>
      </c>
      <c r="Z248" t="s">
        <v>805</v>
      </c>
      <c r="AA248" t="s">
        <v>220</v>
      </c>
      <c r="AB248"/>
      <c r="AC248">
        <v>0</v>
      </c>
      <c r="AD248" s="28" t="str">
        <f t="shared" si="28"/>
        <v>PF</v>
      </c>
      <c r="AE248" s="38" t="str">
        <f t="shared" si="29"/>
        <v>10/09/2020</v>
      </c>
      <c r="AF248" s="28" t="str">
        <f t="shared" si="30"/>
        <v>oui</v>
      </c>
      <c r="AG248" s="28" t="str">
        <f t="shared" si="31"/>
        <v>client</v>
      </c>
      <c r="AH248" s="28">
        <f>IF(T248&lt;&gt;"Partiellement livré",J248,IFERROR(VLOOKUP(B248&amp;F248,[2]VL10E!A:I,9,0),J248))</f>
        <v>5400</v>
      </c>
      <c r="AI248" s="28" t="str">
        <f t="shared" ca="1" si="32"/>
        <v>non</v>
      </c>
      <c r="AJ248" s="28" t="str">
        <f t="shared" si="33"/>
        <v>2020-09</v>
      </c>
      <c r="AK248" s="28" t="str">
        <f t="shared" si="34"/>
        <v>2020-37</v>
      </c>
      <c r="AL248" s="28" t="str">
        <f t="shared" ca="1" si="35"/>
        <v>2020-37</v>
      </c>
      <c r="AM248" s="28" t="str">
        <f>IF(LEFT(VLOOKUP(H248,'[1]Base Articles - Fam PIC'!$A:$U,12,FALSE),6)="conbid","Conbid",IF(LEFT(VLOOKUP(H248,'[1]Base Articles - Fam PIC'!$A:$U,12,FALSE),9)="DF Spirit","Airbus Autre","Autre"))</f>
        <v>Airbus Autre</v>
      </c>
      <c r="AN248" s="28" t="str">
        <f>VLOOKUP(H248,'[1]Base Articles - Fam PIC'!$A:$E,5,0)</f>
        <v>UkadPF002</v>
      </c>
      <c r="AO248" s="28"/>
    </row>
    <row r="249" spans="1:41" ht="15" customHeight="1" x14ac:dyDescent="0.25">
      <c r="A249" s="36" t="str">
        <f t="shared" si="27"/>
        <v>PA27424</v>
      </c>
      <c r="B249">
        <v>11002933</v>
      </c>
      <c r="C249" t="s">
        <v>204</v>
      </c>
      <c r="D249" t="s">
        <v>205</v>
      </c>
      <c r="E249" t="s">
        <v>807</v>
      </c>
      <c r="F249">
        <v>10</v>
      </c>
      <c r="G249">
        <v>1</v>
      </c>
      <c r="H249" t="s">
        <v>226</v>
      </c>
      <c r="I249" t="s">
        <v>227</v>
      </c>
      <c r="J249">
        <v>5400</v>
      </c>
      <c r="K249" t="s">
        <v>209</v>
      </c>
      <c r="L249">
        <v>32</v>
      </c>
      <c r="M249" t="s">
        <v>724</v>
      </c>
      <c r="N249" t="s">
        <v>210</v>
      </c>
      <c r="O249" t="s">
        <v>808</v>
      </c>
      <c r="P249" s="37" t="s">
        <v>808</v>
      </c>
      <c r="Q249"/>
      <c r="R249"/>
      <c r="S249"/>
      <c r="T249" t="s">
        <v>212</v>
      </c>
      <c r="U249" t="s">
        <v>213</v>
      </c>
      <c r="V249" t="s">
        <v>214</v>
      </c>
      <c r="W249">
        <v>10</v>
      </c>
      <c r="X249">
        <v>10</v>
      </c>
      <c r="Y249">
        <v>1</v>
      </c>
      <c r="Z249" t="s">
        <v>805</v>
      </c>
      <c r="AA249" t="s">
        <v>220</v>
      </c>
      <c r="AB249"/>
      <c r="AC249">
        <v>0</v>
      </c>
      <c r="AD249" s="28" t="str">
        <f t="shared" si="28"/>
        <v>PF</v>
      </c>
      <c r="AE249" s="38" t="str">
        <f t="shared" si="29"/>
        <v>30/07/2020</v>
      </c>
      <c r="AF249" s="28" t="str">
        <f t="shared" si="30"/>
        <v>oui</v>
      </c>
      <c r="AG249" s="28" t="str">
        <f t="shared" si="31"/>
        <v>client</v>
      </c>
      <c r="AH249" s="28">
        <f>IF(T249&lt;&gt;"Partiellement livré",J249,IFERROR(VLOOKUP(B249&amp;F249,[2]VL10E!A:I,9,0),J249))</f>
        <v>5400</v>
      </c>
      <c r="AI249" s="28" t="str">
        <f t="shared" ca="1" si="32"/>
        <v>oui</v>
      </c>
      <c r="AJ249" s="28" t="str">
        <f t="shared" si="33"/>
        <v>2020-07</v>
      </c>
      <c r="AK249" s="28" t="str">
        <f t="shared" si="34"/>
        <v>2020-31</v>
      </c>
      <c r="AL249" s="28" t="str">
        <f t="shared" ca="1" si="35"/>
        <v>2020-31</v>
      </c>
      <c r="AM249" s="28" t="str">
        <f>IF(LEFT(VLOOKUP(H249,'[1]Base Articles - Fam PIC'!$A:$U,12,FALSE),6)="conbid","Conbid",IF(LEFT(VLOOKUP(H249,'[1]Base Articles - Fam PIC'!$A:$U,12,FALSE),9)="DF Spirit","Airbus Autre","Autre"))</f>
        <v>Airbus Autre</v>
      </c>
      <c r="AN249" s="28" t="str">
        <f>VLOOKUP(H249,'[1]Base Articles - Fam PIC'!$A:$E,5,0)</f>
        <v>UkadPF002</v>
      </c>
      <c r="AO249" s="28"/>
    </row>
    <row r="250" spans="1:41" ht="15" customHeight="1" x14ac:dyDescent="0.25">
      <c r="A250" s="36" t="str">
        <f t="shared" si="27"/>
        <v>8978</v>
      </c>
      <c r="B250">
        <v>11002935</v>
      </c>
      <c r="C250" t="s">
        <v>204</v>
      </c>
      <c r="D250" t="s">
        <v>33</v>
      </c>
      <c r="E250">
        <v>8978</v>
      </c>
      <c r="F250">
        <v>10</v>
      </c>
      <c r="G250">
        <v>1</v>
      </c>
      <c r="H250" t="s">
        <v>37</v>
      </c>
      <c r="I250" t="s">
        <v>38</v>
      </c>
      <c r="J250">
        <v>3629</v>
      </c>
      <c r="K250" t="s">
        <v>209</v>
      </c>
      <c r="L250">
        <v>31</v>
      </c>
      <c r="M250" t="s">
        <v>809</v>
      </c>
      <c r="N250" t="s">
        <v>210</v>
      </c>
      <c r="O250" t="s">
        <v>607</v>
      </c>
      <c r="P250" s="37" t="s">
        <v>608</v>
      </c>
      <c r="Q250"/>
      <c r="R250"/>
      <c r="S250"/>
      <c r="T250" t="s">
        <v>212</v>
      </c>
      <c r="U250" t="s">
        <v>213</v>
      </c>
      <c r="V250" t="s">
        <v>214</v>
      </c>
      <c r="W250">
        <v>10</v>
      </c>
      <c r="X250"/>
      <c r="Y250"/>
      <c r="Z250" t="s">
        <v>810</v>
      </c>
      <c r="AA250" t="s">
        <v>595</v>
      </c>
      <c r="AB250"/>
      <c r="AC250">
        <v>0</v>
      </c>
      <c r="AD250" s="28" t="str">
        <f t="shared" si="28"/>
        <v>PF</v>
      </c>
      <c r="AE250" s="38" t="str">
        <f t="shared" si="29"/>
        <v>03/07/2020</v>
      </c>
      <c r="AF250" s="28" t="str">
        <f t="shared" si="30"/>
        <v>oui</v>
      </c>
      <c r="AG250" s="28" t="str">
        <f t="shared" si="31"/>
        <v>client</v>
      </c>
      <c r="AH250" s="28">
        <f>IF(T250&lt;&gt;"Partiellement livré",J250,IFERROR(VLOOKUP(B250&amp;F250,[2]VL10E!A:I,9,0),J250))</f>
        <v>3629</v>
      </c>
      <c r="AI250" s="28" t="str">
        <f t="shared" ca="1" si="32"/>
        <v>oui</v>
      </c>
      <c r="AJ250" s="28" t="str">
        <f t="shared" si="33"/>
        <v>2020-07</v>
      </c>
      <c r="AK250" s="28" t="str">
        <f t="shared" si="34"/>
        <v>2020-27</v>
      </c>
      <c r="AL250" s="28" t="str">
        <f t="shared" ca="1" si="35"/>
        <v>2020-27</v>
      </c>
      <c r="AM250" s="28" t="str">
        <f>IF(LEFT(VLOOKUP(H250,'[1]Base Articles - Fam PIC'!$A:$U,12,FALSE),6)="conbid","Conbid",IF(LEFT(VLOOKUP(H250,'[1]Base Articles - Fam PIC'!$A:$U,12,FALSE),9)="DF Spirit","Airbus Autre","Autre"))</f>
        <v>Conbid</v>
      </c>
      <c r="AN250" s="28" t="str">
        <f>VLOOKUP(H250,'[1]Base Articles - Fam PIC'!$A:$E,5,0)</f>
        <v>UkadPF001</v>
      </c>
      <c r="AO250" s="28"/>
    </row>
    <row r="251" spans="1:41" ht="15" customHeight="1" x14ac:dyDescent="0.25">
      <c r="A251" s="36" t="str">
        <f t="shared" si="27"/>
        <v>8984</v>
      </c>
      <c r="B251">
        <v>11002936</v>
      </c>
      <c r="C251" t="s">
        <v>204</v>
      </c>
      <c r="D251" t="s">
        <v>33</v>
      </c>
      <c r="E251">
        <v>8984</v>
      </c>
      <c r="F251">
        <v>10</v>
      </c>
      <c r="G251">
        <v>1</v>
      </c>
      <c r="H251" t="s">
        <v>40</v>
      </c>
      <c r="I251" t="s">
        <v>41</v>
      </c>
      <c r="J251">
        <v>3629</v>
      </c>
      <c r="K251" t="s">
        <v>209</v>
      </c>
      <c r="L251">
        <v>31</v>
      </c>
      <c r="M251" t="s">
        <v>809</v>
      </c>
      <c r="N251" t="s">
        <v>210</v>
      </c>
      <c r="O251" t="s">
        <v>607</v>
      </c>
      <c r="P251" s="37" t="s">
        <v>608</v>
      </c>
      <c r="Q251"/>
      <c r="R251"/>
      <c r="S251"/>
      <c r="T251" t="s">
        <v>212</v>
      </c>
      <c r="U251" t="s">
        <v>213</v>
      </c>
      <c r="V251" t="s">
        <v>214</v>
      </c>
      <c r="W251">
        <v>10</v>
      </c>
      <c r="X251"/>
      <c r="Y251"/>
      <c r="Z251" t="s">
        <v>810</v>
      </c>
      <c r="AA251" t="s">
        <v>595</v>
      </c>
      <c r="AB251"/>
      <c r="AC251">
        <v>0</v>
      </c>
      <c r="AD251" s="28" t="str">
        <f t="shared" si="28"/>
        <v>PF</v>
      </c>
      <c r="AE251" s="38" t="str">
        <f t="shared" si="29"/>
        <v>03/07/2020</v>
      </c>
      <c r="AF251" s="28" t="str">
        <f t="shared" si="30"/>
        <v>oui</v>
      </c>
      <c r="AG251" s="28" t="str">
        <f t="shared" si="31"/>
        <v>client</v>
      </c>
      <c r="AH251" s="28">
        <f>IF(T251&lt;&gt;"Partiellement livré",J251,IFERROR(VLOOKUP(B251&amp;F251,[2]VL10E!A:I,9,0),J251))</f>
        <v>3629</v>
      </c>
      <c r="AI251" s="28" t="str">
        <f t="shared" ca="1" si="32"/>
        <v>oui</v>
      </c>
      <c r="AJ251" s="28" t="str">
        <f t="shared" si="33"/>
        <v>2020-07</v>
      </c>
      <c r="AK251" s="28" t="str">
        <f t="shared" si="34"/>
        <v>2020-27</v>
      </c>
      <c r="AL251" s="28" t="str">
        <f t="shared" ca="1" si="35"/>
        <v>2020-27</v>
      </c>
      <c r="AM251" s="28" t="str">
        <f>IF(LEFT(VLOOKUP(H251,'[1]Base Articles - Fam PIC'!$A:$U,12,FALSE),6)="conbid","Conbid",IF(LEFT(VLOOKUP(H251,'[1]Base Articles - Fam PIC'!$A:$U,12,FALSE),9)="DF Spirit","Airbus Autre","Autre"))</f>
        <v>Conbid</v>
      </c>
      <c r="AN251" s="28" t="str">
        <f>VLOOKUP(H251,'[1]Base Articles - Fam PIC'!$A:$E,5,0)</f>
        <v>UkadPF001</v>
      </c>
      <c r="AO251" s="28"/>
    </row>
    <row r="252" spans="1:41" ht="15" customHeight="1" x14ac:dyDescent="0.25">
      <c r="A252" s="36" t="str">
        <f t="shared" si="27"/>
        <v>256984</v>
      </c>
      <c r="B252">
        <v>11002937</v>
      </c>
      <c r="C252" t="s">
        <v>204</v>
      </c>
      <c r="D252" t="s">
        <v>811</v>
      </c>
      <c r="E252">
        <v>256984</v>
      </c>
      <c r="F252">
        <v>10</v>
      </c>
      <c r="G252">
        <v>1</v>
      </c>
      <c r="H252" t="s">
        <v>812</v>
      </c>
      <c r="I252" t="s">
        <v>813</v>
      </c>
      <c r="J252">
        <v>13</v>
      </c>
      <c r="K252" t="s">
        <v>240</v>
      </c>
      <c r="L252" t="s">
        <v>814</v>
      </c>
      <c r="M252" t="s">
        <v>815</v>
      </c>
      <c r="N252" t="s">
        <v>243</v>
      </c>
      <c r="O252" t="s">
        <v>632</v>
      </c>
      <c r="P252" s="37" t="s">
        <v>632</v>
      </c>
      <c r="Q252"/>
      <c r="R252"/>
      <c r="S252"/>
      <c r="T252" t="s">
        <v>212</v>
      </c>
      <c r="U252" t="s">
        <v>213</v>
      </c>
      <c r="V252" t="s">
        <v>214</v>
      </c>
      <c r="W252">
        <v>10</v>
      </c>
      <c r="X252"/>
      <c r="Y252"/>
      <c r="Z252" t="s">
        <v>403</v>
      </c>
      <c r="AA252" t="s">
        <v>220</v>
      </c>
      <c r="AB252"/>
      <c r="AC252">
        <v>0</v>
      </c>
      <c r="AD252" s="28" t="str">
        <f t="shared" si="28"/>
        <v>PF</v>
      </c>
      <c r="AE252" s="38" t="str">
        <f t="shared" si="29"/>
        <v>12/03/2020</v>
      </c>
      <c r="AF252" s="28" t="str">
        <f t="shared" si="30"/>
        <v>oui</v>
      </c>
      <c r="AG252" s="28" t="str">
        <f t="shared" si="31"/>
        <v>client</v>
      </c>
      <c r="AH252" s="28">
        <f>IF(T252&lt;&gt;"Partiellement livré",J252,IFERROR(VLOOKUP(B252&amp;F252,[2]VL10E!A:I,9,0),J252))</f>
        <v>13</v>
      </c>
      <c r="AI252" s="28" t="str">
        <f t="shared" ca="1" si="32"/>
        <v>oui</v>
      </c>
      <c r="AJ252" s="28" t="str">
        <f t="shared" si="33"/>
        <v>2020-03</v>
      </c>
      <c r="AK252" s="28" t="str">
        <f t="shared" si="34"/>
        <v>2020-11</v>
      </c>
      <c r="AL252" s="28" t="str">
        <f t="shared" ca="1" si="35"/>
        <v>retard</v>
      </c>
      <c r="AM252" s="28" t="str">
        <f>IF(LEFT(VLOOKUP(H252,'[1]Base Articles - Fam PIC'!$A:$U,12,FALSE),6)="conbid","Conbid",IF(LEFT(VLOOKUP(H252,'[1]Base Articles - Fam PIC'!$A:$U,12,FALSE),9)="DF Spirit","Airbus Autre","Autre"))</f>
        <v>Autre</v>
      </c>
      <c r="AN252" s="28" t="str">
        <f>VLOOKUP(H252,'[1]Base Articles - Fam PIC'!$A:$E,5,0)</f>
        <v>UkadPF014</v>
      </c>
      <c r="AO252" s="28"/>
    </row>
    <row r="253" spans="1:41" ht="15" customHeight="1" x14ac:dyDescent="0.25">
      <c r="A253" s="36" t="str">
        <f t="shared" si="27"/>
        <v>256985</v>
      </c>
      <c r="B253">
        <v>11002938</v>
      </c>
      <c r="C253" t="s">
        <v>204</v>
      </c>
      <c r="D253" t="s">
        <v>811</v>
      </c>
      <c r="E253">
        <v>256985</v>
      </c>
      <c r="F253">
        <v>10</v>
      </c>
      <c r="G253">
        <v>1</v>
      </c>
      <c r="H253" t="s">
        <v>816</v>
      </c>
      <c r="I253" t="s">
        <v>817</v>
      </c>
      <c r="J253">
        <v>3</v>
      </c>
      <c r="K253" t="s">
        <v>240</v>
      </c>
      <c r="L253">
        <v>932.33</v>
      </c>
      <c r="M253" t="s">
        <v>818</v>
      </c>
      <c r="N253" t="s">
        <v>243</v>
      </c>
      <c r="O253" t="s">
        <v>632</v>
      </c>
      <c r="P253" s="37" t="s">
        <v>632</v>
      </c>
      <c r="Q253"/>
      <c r="R253"/>
      <c r="S253"/>
      <c r="T253" t="s">
        <v>212</v>
      </c>
      <c r="U253" t="s">
        <v>213</v>
      </c>
      <c r="V253" t="s">
        <v>214</v>
      </c>
      <c r="W253">
        <v>10</v>
      </c>
      <c r="X253"/>
      <c r="Y253"/>
      <c r="Z253" t="s">
        <v>403</v>
      </c>
      <c r="AA253" t="s">
        <v>220</v>
      </c>
      <c r="AB253"/>
      <c r="AC253">
        <v>0</v>
      </c>
      <c r="AD253" s="28" t="str">
        <f t="shared" si="28"/>
        <v>PF</v>
      </c>
      <c r="AE253" s="38" t="str">
        <f t="shared" si="29"/>
        <v>12/03/2020</v>
      </c>
      <c r="AF253" s="28" t="str">
        <f t="shared" si="30"/>
        <v>oui</v>
      </c>
      <c r="AG253" s="28" t="str">
        <f t="shared" si="31"/>
        <v>client</v>
      </c>
      <c r="AH253" s="28">
        <f>IF(T253&lt;&gt;"Partiellement livré",J253,IFERROR(VLOOKUP(B253&amp;F253,[2]VL10E!A:I,9,0),J253))</f>
        <v>3</v>
      </c>
      <c r="AI253" s="28" t="str">
        <f t="shared" ca="1" si="32"/>
        <v>oui</v>
      </c>
      <c r="AJ253" s="28" t="str">
        <f t="shared" si="33"/>
        <v>2020-03</v>
      </c>
      <c r="AK253" s="28" t="str">
        <f t="shared" si="34"/>
        <v>2020-11</v>
      </c>
      <c r="AL253" s="28" t="str">
        <f t="shared" ca="1" si="35"/>
        <v>retard</v>
      </c>
      <c r="AM253" s="28" t="str">
        <f>IF(LEFT(VLOOKUP(H253,'[1]Base Articles - Fam PIC'!$A:$U,12,FALSE),6)="conbid","Conbid",IF(LEFT(VLOOKUP(H253,'[1]Base Articles - Fam PIC'!$A:$U,12,FALSE),9)="DF Spirit","Airbus Autre","Autre"))</f>
        <v>Autre</v>
      </c>
      <c r="AN253" s="28" t="str">
        <f>VLOOKUP(H253,'[1]Base Articles - Fam PIC'!$A:$E,5,0)</f>
        <v>UKADPF021</v>
      </c>
      <c r="AO253" s="28"/>
    </row>
    <row r="254" spans="1:41" ht="15" customHeight="1" x14ac:dyDescent="0.25">
      <c r="A254" s="36" t="str">
        <f t="shared" si="27"/>
        <v>256982</v>
      </c>
      <c r="B254">
        <v>11002939</v>
      </c>
      <c r="C254" t="s">
        <v>204</v>
      </c>
      <c r="D254" t="s">
        <v>811</v>
      </c>
      <c r="E254">
        <v>256982</v>
      </c>
      <c r="F254">
        <v>10</v>
      </c>
      <c r="G254">
        <v>1</v>
      </c>
      <c r="H254" t="s">
        <v>819</v>
      </c>
      <c r="I254" t="s">
        <v>820</v>
      </c>
      <c r="J254">
        <v>14</v>
      </c>
      <c r="K254" t="s">
        <v>209</v>
      </c>
      <c r="L254" t="s">
        <v>821</v>
      </c>
      <c r="M254" t="s">
        <v>822</v>
      </c>
      <c r="N254" t="s">
        <v>243</v>
      </c>
      <c r="O254" t="s">
        <v>632</v>
      </c>
      <c r="P254" s="37" t="s">
        <v>632</v>
      </c>
      <c r="Q254"/>
      <c r="R254"/>
      <c r="S254"/>
      <c r="T254" t="s">
        <v>212</v>
      </c>
      <c r="U254" t="s">
        <v>213</v>
      </c>
      <c r="V254" t="s">
        <v>214</v>
      </c>
      <c r="W254">
        <v>10</v>
      </c>
      <c r="X254"/>
      <c r="Y254"/>
      <c r="Z254" t="s">
        <v>403</v>
      </c>
      <c r="AA254" t="s">
        <v>220</v>
      </c>
      <c r="AB254"/>
      <c r="AC254">
        <v>0</v>
      </c>
      <c r="AD254" s="28" t="str">
        <f t="shared" si="28"/>
        <v>PF</v>
      </c>
      <c r="AE254" s="38" t="str">
        <f t="shared" si="29"/>
        <v>12/03/2020</v>
      </c>
      <c r="AF254" s="28" t="str">
        <f t="shared" si="30"/>
        <v>oui</v>
      </c>
      <c r="AG254" s="28" t="str">
        <f t="shared" si="31"/>
        <v>client</v>
      </c>
      <c r="AH254" s="28">
        <f>IF(T254&lt;&gt;"Partiellement livré",J254,IFERROR(VLOOKUP(B254&amp;F254,[2]VL10E!A:I,9,0),J254))</f>
        <v>14</v>
      </c>
      <c r="AI254" s="28" t="str">
        <f t="shared" ca="1" si="32"/>
        <v>oui</v>
      </c>
      <c r="AJ254" s="28" t="str">
        <f t="shared" si="33"/>
        <v>2020-03</v>
      </c>
      <c r="AK254" s="28" t="str">
        <f t="shared" si="34"/>
        <v>2020-11</v>
      </c>
      <c r="AL254" s="28" t="str">
        <f t="shared" ca="1" si="35"/>
        <v>retard</v>
      </c>
      <c r="AM254" s="28" t="str">
        <f>IF(LEFT(VLOOKUP(H254,'[1]Base Articles - Fam PIC'!$A:$U,12,FALSE),6)="conbid","Conbid",IF(LEFT(VLOOKUP(H254,'[1]Base Articles - Fam PIC'!$A:$U,12,FALSE),9)="DF Spirit","Airbus Autre","Autre"))</f>
        <v>Autre</v>
      </c>
      <c r="AN254" s="28" t="str">
        <f>VLOOKUP(H254,'[1]Base Articles - Fam PIC'!$A:$E,5,0)</f>
        <v>UkadPF014</v>
      </c>
      <c r="AO254" s="28"/>
    </row>
    <row r="255" spans="1:41" ht="15" customHeight="1" x14ac:dyDescent="0.25">
      <c r="A255" s="36" t="str">
        <f t="shared" si="27"/>
        <v>256983</v>
      </c>
      <c r="B255">
        <v>11002940</v>
      </c>
      <c r="C255" t="s">
        <v>204</v>
      </c>
      <c r="D255" t="s">
        <v>811</v>
      </c>
      <c r="E255">
        <v>256983</v>
      </c>
      <c r="F255">
        <v>10</v>
      </c>
      <c r="G255">
        <v>1</v>
      </c>
      <c r="H255" t="s">
        <v>823</v>
      </c>
      <c r="I255" t="s">
        <v>824</v>
      </c>
      <c r="J255">
        <v>3</v>
      </c>
      <c r="K255" t="s">
        <v>240</v>
      </c>
      <c r="L255" t="s">
        <v>825</v>
      </c>
      <c r="M255" t="s">
        <v>826</v>
      </c>
      <c r="N255" t="s">
        <v>243</v>
      </c>
      <c r="O255" t="s">
        <v>632</v>
      </c>
      <c r="P255" s="37" t="s">
        <v>632</v>
      </c>
      <c r="Q255"/>
      <c r="R255"/>
      <c r="S255"/>
      <c r="T255" t="s">
        <v>212</v>
      </c>
      <c r="U255" t="s">
        <v>213</v>
      </c>
      <c r="V255" t="s">
        <v>214</v>
      </c>
      <c r="W255">
        <v>10</v>
      </c>
      <c r="X255"/>
      <c r="Y255"/>
      <c r="Z255" t="s">
        <v>403</v>
      </c>
      <c r="AA255" t="s">
        <v>220</v>
      </c>
      <c r="AB255"/>
      <c r="AC255">
        <v>0</v>
      </c>
      <c r="AD255" s="28" t="str">
        <f t="shared" si="28"/>
        <v>PF</v>
      </c>
      <c r="AE255" s="38" t="str">
        <f t="shared" si="29"/>
        <v>12/03/2020</v>
      </c>
      <c r="AF255" s="28" t="str">
        <f t="shared" si="30"/>
        <v>oui</v>
      </c>
      <c r="AG255" s="28" t="str">
        <f t="shared" si="31"/>
        <v>client</v>
      </c>
      <c r="AH255" s="28">
        <f>IF(T255&lt;&gt;"Partiellement livré",J255,IFERROR(VLOOKUP(B255&amp;F255,[2]VL10E!A:I,9,0),J255))</f>
        <v>3</v>
      </c>
      <c r="AI255" s="28" t="str">
        <f t="shared" ca="1" si="32"/>
        <v>oui</v>
      </c>
      <c r="AJ255" s="28" t="str">
        <f t="shared" si="33"/>
        <v>2020-03</v>
      </c>
      <c r="AK255" s="28" t="str">
        <f t="shared" si="34"/>
        <v>2020-11</v>
      </c>
      <c r="AL255" s="28" t="str">
        <f t="shared" ca="1" si="35"/>
        <v>retard</v>
      </c>
      <c r="AM255" s="28" t="str">
        <f>IF(LEFT(VLOOKUP(H255,'[1]Base Articles - Fam PIC'!$A:$U,12,FALSE),6)="conbid","Conbid",IF(LEFT(VLOOKUP(H255,'[1]Base Articles - Fam PIC'!$A:$U,12,FALSE),9)="DF Spirit","Airbus Autre","Autre"))</f>
        <v>Autre</v>
      </c>
      <c r="AN255" s="28" t="str">
        <f>VLOOKUP(H255,'[1]Base Articles - Fam PIC'!$A:$E,5,0)</f>
        <v>UKADPF021</v>
      </c>
      <c r="AO255" s="28"/>
    </row>
    <row r="256" spans="1:41" ht="15" customHeight="1" x14ac:dyDescent="0.25">
      <c r="A256" s="36" t="str">
        <f t="shared" si="27"/>
        <v>256986</v>
      </c>
      <c r="B256">
        <v>11002941</v>
      </c>
      <c r="C256" t="s">
        <v>204</v>
      </c>
      <c r="D256" t="s">
        <v>811</v>
      </c>
      <c r="E256">
        <v>256986</v>
      </c>
      <c r="F256">
        <v>10</v>
      </c>
      <c r="G256">
        <v>1</v>
      </c>
      <c r="H256" t="s">
        <v>827</v>
      </c>
      <c r="I256" t="s">
        <v>828</v>
      </c>
      <c r="J256">
        <v>7</v>
      </c>
      <c r="K256" t="s">
        <v>209</v>
      </c>
      <c r="L256">
        <v>820.64</v>
      </c>
      <c r="M256" t="s">
        <v>829</v>
      </c>
      <c r="N256" t="s">
        <v>243</v>
      </c>
      <c r="O256" t="s">
        <v>632</v>
      </c>
      <c r="P256" s="37" t="s">
        <v>632</v>
      </c>
      <c r="Q256"/>
      <c r="R256"/>
      <c r="S256"/>
      <c r="T256" t="s">
        <v>212</v>
      </c>
      <c r="U256" t="s">
        <v>213</v>
      </c>
      <c r="V256" t="s">
        <v>214</v>
      </c>
      <c r="W256">
        <v>10</v>
      </c>
      <c r="X256"/>
      <c r="Y256"/>
      <c r="Z256" t="s">
        <v>403</v>
      </c>
      <c r="AA256" t="s">
        <v>220</v>
      </c>
      <c r="AB256"/>
      <c r="AC256">
        <v>0</v>
      </c>
      <c r="AD256" s="28" t="str">
        <f t="shared" si="28"/>
        <v>PF</v>
      </c>
      <c r="AE256" s="38" t="str">
        <f t="shared" si="29"/>
        <v>12/03/2020</v>
      </c>
      <c r="AF256" s="28" t="str">
        <f t="shared" si="30"/>
        <v>oui</v>
      </c>
      <c r="AG256" s="28" t="str">
        <f t="shared" si="31"/>
        <v>client</v>
      </c>
      <c r="AH256" s="28">
        <f>IF(T256&lt;&gt;"Partiellement livré",J256,IFERROR(VLOOKUP(B256&amp;F256,[2]VL10E!A:I,9,0),J256))</f>
        <v>7</v>
      </c>
      <c r="AI256" s="28" t="str">
        <f t="shared" ca="1" si="32"/>
        <v>oui</v>
      </c>
      <c r="AJ256" s="28" t="str">
        <f t="shared" si="33"/>
        <v>2020-03</v>
      </c>
      <c r="AK256" s="28" t="str">
        <f t="shared" si="34"/>
        <v>2020-11</v>
      </c>
      <c r="AL256" s="28" t="str">
        <f t="shared" ca="1" si="35"/>
        <v>retard</v>
      </c>
      <c r="AM256" s="28" t="str">
        <f>IF(LEFT(VLOOKUP(H256,'[1]Base Articles - Fam PIC'!$A:$U,12,FALSE),6)="conbid","Conbid",IF(LEFT(VLOOKUP(H256,'[1]Base Articles - Fam PIC'!$A:$U,12,FALSE),9)="DF Spirit","Airbus Autre","Autre"))</f>
        <v>Autre</v>
      </c>
      <c r="AN256" s="28" t="str">
        <f>VLOOKUP(H256,'[1]Base Articles - Fam PIC'!$A:$E,5,0)</f>
        <v>UkadPF014</v>
      </c>
      <c r="AO256" s="28"/>
    </row>
    <row r="257" spans="1:41" ht="15" customHeight="1" x14ac:dyDescent="0.25">
      <c r="A257" s="36" t="str">
        <f t="shared" ref="A257:A320" si="36">LEFT(E257,7)</f>
        <v>256987</v>
      </c>
      <c r="B257">
        <v>11002942</v>
      </c>
      <c r="C257" t="s">
        <v>204</v>
      </c>
      <c r="D257" t="s">
        <v>811</v>
      </c>
      <c r="E257">
        <v>256987</v>
      </c>
      <c r="F257">
        <v>10</v>
      </c>
      <c r="G257">
        <v>1</v>
      </c>
      <c r="H257" t="s">
        <v>830</v>
      </c>
      <c r="I257" t="s">
        <v>831</v>
      </c>
      <c r="J257">
        <v>3</v>
      </c>
      <c r="K257" t="s">
        <v>240</v>
      </c>
      <c r="L257" t="s">
        <v>832</v>
      </c>
      <c r="M257" t="s">
        <v>833</v>
      </c>
      <c r="N257" t="s">
        <v>243</v>
      </c>
      <c r="O257" t="s">
        <v>632</v>
      </c>
      <c r="P257" s="37" t="s">
        <v>632</v>
      </c>
      <c r="Q257"/>
      <c r="R257"/>
      <c r="S257"/>
      <c r="T257" t="s">
        <v>212</v>
      </c>
      <c r="U257" t="s">
        <v>213</v>
      </c>
      <c r="V257" t="s">
        <v>214</v>
      </c>
      <c r="W257">
        <v>10</v>
      </c>
      <c r="X257"/>
      <c r="Y257"/>
      <c r="Z257" t="s">
        <v>403</v>
      </c>
      <c r="AA257" t="s">
        <v>220</v>
      </c>
      <c r="AB257"/>
      <c r="AC257">
        <v>0</v>
      </c>
      <c r="AD257" s="28" t="str">
        <f t="shared" si="28"/>
        <v>PF</v>
      </c>
      <c r="AE257" s="38" t="str">
        <f t="shared" si="29"/>
        <v>12/03/2020</v>
      </c>
      <c r="AF257" s="28" t="str">
        <f t="shared" si="30"/>
        <v>oui</v>
      </c>
      <c r="AG257" s="28" t="str">
        <f t="shared" si="31"/>
        <v>client</v>
      </c>
      <c r="AH257" s="28">
        <f>IF(T257&lt;&gt;"Partiellement livré",J257,IFERROR(VLOOKUP(B257&amp;F257,[2]VL10E!A:I,9,0),J257))</f>
        <v>3</v>
      </c>
      <c r="AI257" s="28" t="str">
        <f t="shared" ca="1" si="32"/>
        <v>oui</v>
      </c>
      <c r="AJ257" s="28" t="str">
        <f t="shared" si="33"/>
        <v>2020-03</v>
      </c>
      <c r="AK257" s="28" t="str">
        <f t="shared" si="34"/>
        <v>2020-11</v>
      </c>
      <c r="AL257" s="28" t="str">
        <f t="shared" ca="1" si="35"/>
        <v>retard</v>
      </c>
      <c r="AM257" s="28" t="str">
        <f>IF(LEFT(VLOOKUP(H257,'[1]Base Articles - Fam PIC'!$A:$U,12,FALSE),6)="conbid","Conbid",IF(LEFT(VLOOKUP(H257,'[1]Base Articles - Fam PIC'!$A:$U,12,FALSE),9)="DF Spirit","Airbus Autre","Autre"))</f>
        <v>Autre</v>
      </c>
      <c r="AN257" s="28" t="str">
        <f>VLOOKUP(H257,'[1]Base Articles - Fam PIC'!$A:$E,5,0)</f>
        <v>UkadPF014</v>
      </c>
      <c r="AO257" s="28"/>
    </row>
    <row r="258" spans="1:41" ht="15" customHeight="1" x14ac:dyDescent="0.25">
      <c r="A258" s="36" t="str">
        <f t="shared" si="36"/>
        <v>2224225</v>
      </c>
      <c r="B258">
        <v>11002944</v>
      </c>
      <c r="C258" t="s">
        <v>204</v>
      </c>
      <c r="D258" t="s">
        <v>596</v>
      </c>
      <c r="E258" t="s">
        <v>834</v>
      </c>
      <c r="F258">
        <v>10</v>
      </c>
      <c r="G258">
        <v>1</v>
      </c>
      <c r="H258" t="s">
        <v>610</v>
      </c>
      <c r="I258" t="s">
        <v>611</v>
      </c>
      <c r="J258">
        <v>9362</v>
      </c>
      <c r="K258" t="s">
        <v>209</v>
      </c>
      <c r="L258">
        <v>32.33</v>
      </c>
      <c r="M258" t="s">
        <v>612</v>
      </c>
      <c r="N258" t="s">
        <v>210</v>
      </c>
      <c r="O258" t="s">
        <v>835</v>
      </c>
      <c r="P258" s="37" t="s">
        <v>423</v>
      </c>
      <c r="Q258"/>
      <c r="R258"/>
      <c r="S258"/>
      <c r="T258" t="s">
        <v>212</v>
      </c>
      <c r="U258" t="s">
        <v>213</v>
      </c>
      <c r="V258" t="s">
        <v>214</v>
      </c>
      <c r="W258">
        <v>10</v>
      </c>
      <c r="X258"/>
      <c r="Y258"/>
      <c r="Z258" t="s">
        <v>836</v>
      </c>
      <c r="AA258" t="s">
        <v>298</v>
      </c>
      <c r="AB258"/>
      <c r="AC258">
        <v>0</v>
      </c>
      <c r="AD258" s="28" t="str">
        <f t="shared" ref="AD258:AD321" si="37">LEFT(H258,2)</f>
        <v>PF</v>
      </c>
      <c r="AE258" s="38" t="str">
        <f t="shared" ref="AE258:AE321" si="38">TEXT(IF(ISERROR(MONTH(P258)),LEFT(P258,2)&amp;"/"&amp;MID(P258,4,2)&amp;"/"&amp;RIGHT(P258,4),TEXT(P258,"jj/mm/aaaa")),"jj/mm/aaaa")</f>
        <v>25/09/2020</v>
      </c>
      <c r="AF258" s="28" t="str">
        <f t="shared" ref="AF258:AF321" si="39">IF(J258&lt;1,"non","oui")</f>
        <v>oui</v>
      </c>
      <c r="AG258" s="28" t="str">
        <f t="shared" ref="AG258:AG321" si="40">IF(D258="UTEXAM","stock","client")</f>
        <v>client</v>
      </c>
      <c r="AH258" s="28">
        <f>IF(T258&lt;&gt;"Partiellement livré",J258,IFERROR(VLOOKUP(B258&amp;F258,[2]VL10E!A:I,9,0),J258))</f>
        <v>9362</v>
      </c>
      <c r="AI258" s="28" t="str">
        <f t="shared" ref="AI258:AI321" ca="1" si="41">IF((AE258-TODAY())&lt;90,"oui","non")</f>
        <v>non</v>
      </c>
      <c r="AJ258" s="28" t="str">
        <f t="shared" ref="AJ258:AJ321" si="42">YEAR(AE258)&amp;"-"&amp;IF(LEN(MONTH(AE258))=1,"0"&amp;MONTH(AE258),MONTH(AE258))</f>
        <v>2020-09</v>
      </c>
      <c r="AK258" s="28" t="str">
        <f t="shared" ref="AK258:AK321" si="43">YEAR(AE258)&amp;"-"&amp;IF(LEN(WEEKNUM(AE258))=1,"0"&amp;WEEKNUM(AE258),WEEKNUM(AE258))</f>
        <v>2020-39</v>
      </c>
      <c r="AL258" s="28" t="str">
        <f t="shared" ref="AL258:AL321" ca="1" si="44">IF((-TODAY()+AE258)&lt;0,"retard",YEAR(AE258)&amp;"-"&amp;IF(LEN(WEEKNUM(AE258))=1,"0"&amp;WEEKNUM(AE258),WEEKNUM(AE258)))</f>
        <v>2020-39</v>
      </c>
      <c r="AM258" s="28" t="str">
        <f>IF(LEFT(VLOOKUP(H258,'[1]Base Articles - Fam PIC'!$A:$U,12,FALSE),6)="conbid","Conbid",IF(LEFT(VLOOKUP(H258,'[1]Base Articles - Fam PIC'!$A:$U,12,FALSE),9)="DF Spirit","Airbus Autre","Autre"))</f>
        <v>Conbid</v>
      </c>
      <c r="AN258" s="28" t="str">
        <f>VLOOKUP(H258,'[1]Base Articles - Fam PIC'!$A:$E,5,0)</f>
        <v>UkadPF004</v>
      </c>
      <c r="AO258" s="28"/>
    </row>
    <row r="259" spans="1:41" ht="15" customHeight="1" x14ac:dyDescent="0.25">
      <c r="A259" s="36" t="str">
        <f t="shared" si="36"/>
        <v>2224225</v>
      </c>
      <c r="B259">
        <v>11002945</v>
      </c>
      <c r="C259" t="s">
        <v>204</v>
      </c>
      <c r="D259" t="s">
        <v>596</v>
      </c>
      <c r="E259" t="s">
        <v>837</v>
      </c>
      <c r="F259">
        <v>10</v>
      </c>
      <c r="G259">
        <v>1</v>
      </c>
      <c r="H259" t="s">
        <v>610</v>
      </c>
      <c r="I259" t="s">
        <v>611</v>
      </c>
      <c r="J259">
        <v>10532</v>
      </c>
      <c r="K259" t="s">
        <v>209</v>
      </c>
      <c r="L259">
        <v>32.33</v>
      </c>
      <c r="M259" t="s">
        <v>838</v>
      </c>
      <c r="N259" t="s">
        <v>210</v>
      </c>
      <c r="O259" t="s">
        <v>839</v>
      </c>
      <c r="P259" s="37" t="s">
        <v>420</v>
      </c>
      <c r="Q259"/>
      <c r="R259"/>
      <c r="S259"/>
      <c r="T259" t="s">
        <v>212</v>
      </c>
      <c r="U259" t="s">
        <v>213</v>
      </c>
      <c r="V259" t="s">
        <v>214</v>
      </c>
      <c r="W259">
        <v>10</v>
      </c>
      <c r="X259"/>
      <c r="Y259"/>
      <c r="Z259" t="s">
        <v>836</v>
      </c>
      <c r="AA259" t="s">
        <v>298</v>
      </c>
      <c r="AB259"/>
      <c r="AC259">
        <v>0</v>
      </c>
      <c r="AD259" s="28" t="str">
        <f t="shared" si="37"/>
        <v>PF</v>
      </c>
      <c r="AE259" s="38" t="str">
        <f t="shared" si="38"/>
        <v>28/08/2020</v>
      </c>
      <c r="AF259" s="28" t="str">
        <f t="shared" si="39"/>
        <v>oui</v>
      </c>
      <c r="AG259" s="28" t="str">
        <f t="shared" si="40"/>
        <v>client</v>
      </c>
      <c r="AH259" s="28">
        <f>IF(T259&lt;&gt;"Partiellement livré",J259,IFERROR(VLOOKUP(B259&amp;F259,[2]VL10E!A:I,9,0),J259))</f>
        <v>10532</v>
      </c>
      <c r="AI259" s="28" t="str">
        <f t="shared" ca="1" si="41"/>
        <v>non</v>
      </c>
      <c r="AJ259" s="28" t="str">
        <f t="shared" si="42"/>
        <v>2020-08</v>
      </c>
      <c r="AK259" s="28" t="str">
        <f t="shared" si="43"/>
        <v>2020-35</v>
      </c>
      <c r="AL259" s="28" t="str">
        <f t="shared" ca="1" si="44"/>
        <v>2020-35</v>
      </c>
      <c r="AM259" s="28" t="str">
        <f>IF(LEFT(VLOOKUP(H259,'[1]Base Articles - Fam PIC'!$A:$U,12,FALSE),6)="conbid","Conbid",IF(LEFT(VLOOKUP(H259,'[1]Base Articles - Fam PIC'!$A:$U,12,FALSE),9)="DF Spirit","Airbus Autre","Autre"))</f>
        <v>Conbid</v>
      </c>
      <c r="AN259" s="28" t="str">
        <f>VLOOKUP(H259,'[1]Base Articles - Fam PIC'!$A:$E,5,0)</f>
        <v>UkadPF004</v>
      </c>
      <c r="AO259" s="28"/>
    </row>
    <row r="260" spans="1:41" ht="15" customHeight="1" x14ac:dyDescent="0.25">
      <c r="A260" s="36" t="str">
        <f t="shared" si="36"/>
        <v>2224225</v>
      </c>
      <c r="B260">
        <v>11002946</v>
      </c>
      <c r="C260" t="s">
        <v>204</v>
      </c>
      <c r="D260" t="s">
        <v>596</v>
      </c>
      <c r="E260" t="s">
        <v>840</v>
      </c>
      <c r="F260">
        <v>10</v>
      </c>
      <c r="G260">
        <v>1</v>
      </c>
      <c r="H260" t="s">
        <v>597</v>
      </c>
      <c r="I260" t="s">
        <v>598</v>
      </c>
      <c r="J260">
        <v>4688</v>
      </c>
      <c r="K260" t="s">
        <v>209</v>
      </c>
      <c r="L260">
        <v>32.33</v>
      </c>
      <c r="M260" t="s">
        <v>841</v>
      </c>
      <c r="N260" t="s">
        <v>210</v>
      </c>
      <c r="O260" t="s">
        <v>835</v>
      </c>
      <c r="P260" s="37" t="s">
        <v>423</v>
      </c>
      <c r="Q260"/>
      <c r="R260"/>
      <c r="S260"/>
      <c r="T260" t="s">
        <v>212</v>
      </c>
      <c r="U260" t="s">
        <v>213</v>
      </c>
      <c r="V260" t="s">
        <v>214</v>
      </c>
      <c r="W260">
        <v>10</v>
      </c>
      <c r="X260"/>
      <c r="Y260"/>
      <c r="Z260" t="s">
        <v>836</v>
      </c>
      <c r="AA260" t="s">
        <v>298</v>
      </c>
      <c r="AB260"/>
      <c r="AC260">
        <v>0</v>
      </c>
      <c r="AD260" s="28" t="str">
        <f t="shared" si="37"/>
        <v>PF</v>
      </c>
      <c r="AE260" s="38" t="str">
        <f t="shared" si="38"/>
        <v>25/09/2020</v>
      </c>
      <c r="AF260" s="28" t="str">
        <f t="shared" si="39"/>
        <v>oui</v>
      </c>
      <c r="AG260" s="28" t="str">
        <f t="shared" si="40"/>
        <v>client</v>
      </c>
      <c r="AH260" s="28">
        <f>IF(T260&lt;&gt;"Partiellement livré",J260,IFERROR(VLOOKUP(B260&amp;F260,[2]VL10E!A:I,9,0),J260))</f>
        <v>4688</v>
      </c>
      <c r="AI260" s="28" t="str">
        <f t="shared" ca="1" si="41"/>
        <v>non</v>
      </c>
      <c r="AJ260" s="28" t="str">
        <f t="shared" si="42"/>
        <v>2020-09</v>
      </c>
      <c r="AK260" s="28" t="str">
        <f t="shared" si="43"/>
        <v>2020-39</v>
      </c>
      <c r="AL260" s="28" t="str">
        <f t="shared" ca="1" si="44"/>
        <v>2020-39</v>
      </c>
      <c r="AM260" s="28" t="str">
        <f>IF(LEFT(VLOOKUP(H260,'[1]Base Articles - Fam PIC'!$A:$U,12,FALSE),6)="conbid","Conbid",IF(LEFT(VLOOKUP(H260,'[1]Base Articles - Fam PIC'!$A:$U,12,FALSE),9)="DF Spirit","Airbus Autre","Autre"))</f>
        <v>Conbid</v>
      </c>
      <c r="AN260" s="28" t="str">
        <f>VLOOKUP(H260,'[1]Base Articles - Fam PIC'!$A:$E,5,0)</f>
        <v>UkadPF004</v>
      </c>
      <c r="AO260" s="28"/>
    </row>
    <row r="261" spans="1:41" ht="15" customHeight="1" x14ac:dyDescent="0.25">
      <c r="A261" s="36" t="str">
        <f t="shared" si="36"/>
        <v>2224225</v>
      </c>
      <c r="B261">
        <v>11002947</v>
      </c>
      <c r="C261" t="s">
        <v>204</v>
      </c>
      <c r="D261" t="s">
        <v>596</v>
      </c>
      <c r="E261" t="s">
        <v>842</v>
      </c>
      <c r="F261">
        <v>10</v>
      </c>
      <c r="G261">
        <v>1</v>
      </c>
      <c r="H261" t="s">
        <v>597</v>
      </c>
      <c r="I261" t="s">
        <v>598</v>
      </c>
      <c r="J261">
        <v>7773</v>
      </c>
      <c r="K261" t="s">
        <v>209</v>
      </c>
      <c r="L261">
        <v>32.33</v>
      </c>
      <c r="M261" t="s">
        <v>605</v>
      </c>
      <c r="N261" t="s">
        <v>210</v>
      </c>
      <c r="O261" t="s">
        <v>839</v>
      </c>
      <c r="P261" s="37" t="s">
        <v>420</v>
      </c>
      <c r="Q261"/>
      <c r="R261"/>
      <c r="S261"/>
      <c r="T261" t="s">
        <v>212</v>
      </c>
      <c r="U261" t="s">
        <v>213</v>
      </c>
      <c r="V261" t="s">
        <v>214</v>
      </c>
      <c r="W261">
        <v>10</v>
      </c>
      <c r="X261"/>
      <c r="Y261"/>
      <c r="Z261" t="s">
        <v>836</v>
      </c>
      <c r="AA261" t="s">
        <v>298</v>
      </c>
      <c r="AB261"/>
      <c r="AC261">
        <v>0</v>
      </c>
      <c r="AD261" s="28" t="str">
        <f t="shared" si="37"/>
        <v>PF</v>
      </c>
      <c r="AE261" s="38" t="str">
        <f t="shared" si="38"/>
        <v>28/08/2020</v>
      </c>
      <c r="AF261" s="28" t="str">
        <f t="shared" si="39"/>
        <v>oui</v>
      </c>
      <c r="AG261" s="28" t="str">
        <f t="shared" si="40"/>
        <v>client</v>
      </c>
      <c r="AH261" s="28">
        <f>IF(T261&lt;&gt;"Partiellement livré",J261,IFERROR(VLOOKUP(B261&amp;F261,[2]VL10E!A:I,9,0),J261))</f>
        <v>7773</v>
      </c>
      <c r="AI261" s="28" t="str">
        <f t="shared" ca="1" si="41"/>
        <v>non</v>
      </c>
      <c r="AJ261" s="28" t="str">
        <f t="shared" si="42"/>
        <v>2020-08</v>
      </c>
      <c r="AK261" s="28" t="str">
        <f t="shared" si="43"/>
        <v>2020-35</v>
      </c>
      <c r="AL261" s="28" t="str">
        <f t="shared" ca="1" si="44"/>
        <v>2020-35</v>
      </c>
      <c r="AM261" s="28" t="str">
        <f>IF(LEFT(VLOOKUP(H261,'[1]Base Articles - Fam PIC'!$A:$U,12,FALSE),6)="conbid","Conbid",IF(LEFT(VLOOKUP(H261,'[1]Base Articles - Fam PIC'!$A:$U,12,FALSE),9)="DF Spirit","Airbus Autre","Autre"))</f>
        <v>Conbid</v>
      </c>
      <c r="AN261" s="28" t="str">
        <f>VLOOKUP(H261,'[1]Base Articles - Fam PIC'!$A:$E,5,0)</f>
        <v>UkadPF004</v>
      </c>
      <c r="AO261" s="28"/>
    </row>
    <row r="262" spans="1:41" ht="15" customHeight="1" x14ac:dyDescent="0.25">
      <c r="A262" s="36" t="str">
        <f t="shared" si="36"/>
        <v>4201000</v>
      </c>
      <c r="B262">
        <v>11002948</v>
      </c>
      <c r="C262" t="s">
        <v>204</v>
      </c>
      <c r="D262" t="s">
        <v>843</v>
      </c>
      <c r="E262">
        <v>4201000364</v>
      </c>
      <c r="F262">
        <v>10</v>
      </c>
      <c r="G262">
        <v>1</v>
      </c>
      <c r="H262" t="s">
        <v>317</v>
      </c>
      <c r="I262" t="s">
        <v>318</v>
      </c>
      <c r="J262">
        <v>70</v>
      </c>
      <c r="K262" t="s">
        <v>240</v>
      </c>
      <c r="L262">
        <v>498</v>
      </c>
      <c r="M262" t="s">
        <v>844</v>
      </c>
      <c r="N262" t="s">
        <v>243</v>
      </c>
      <c r="O262" t="s">
        <v>334</v>
      </c>
      <c r="P262" s="37" t="s">
        <v>334</v>
      </c>
      <c r="Q262"/>
      <c r="R262"/>
      <c r="S262"/>
      <c r="T262" t="s">
        <v>212</v>
      </c>
      <c r="U262" t="s">
        <v>213</v>
      </c>
      <c r="V262" t="s">
        <v>214</v>
      </c>
      <c r="W262">
        <v>10</v>
      </c>
      <c r="X262"/>
      <c r="Y262"/>
      <c r="Z262" t="s">
        <v>836</v>
      </c>
      <c r="AA262" t="s">
        <v>595</v>
      </c>
      <c r="AB262"/>
      <c r="AC262">
        <v>0</v>
      </c>
      <c r="AD262" s="28" t="str">
        <f t="shared" si="37"/>
        <v>PF</v>
      </c>
      <c r="AE262" s="38" t="str">
        <f t="shared" si="38"/>
        <v>05/06/2020</v>
      </c>
      <c r="AF262" s="28" t="str">
        <f t="shared" si="39"/>
        <v>oui</v>
      </c>
      <c r="AG262" s="28" t="str">
        <f t="shared" si="40"/>
        <v>client</v>
      </c>
      <c r="AH262" s="28">
        <f>IF(T262&lt;&gt;"Partiellement livré",J262,IFERROR(VLOOKUP(B262&amp;F262,[2]VL10E!A:I,9,0),J262))</f>
        <v>70</v>
      </c>
      <c r="AI262" s="28" t="str">
        <f t="shared" ca="1" si="41"/>
        <v>oui</v>
      </c>
      <c r="AJ262" s="28" t="str">
        <f t="shared" si="42"/>
        <v>2020-06</v>
      </c>
      <c r="AK262" s="28" t="str">
        <f t="shared" si="43"/>
        <v>2020-23</v>
      </c>
      <c r="AL262" s="28" t="str">
        <f t="shared" ca="1" si="44"/>
        <v>2020-23</v>
      </c>
      <c r="AM262" s="28" t="str">
        <f>IF(LEFT(VLOOKUP(H262,'[1]Base Articles - Fam PIC'!$A:$U,12,FALSE),6)="conbid","Conbid",IF(LEFT(VLOOKUP(H262,'[1]Base Articles - Fam PIC'!$A:$U,12,FALSE),9)="DF Spirit","Airbus Autre","Autre"))</f>
        <v>Autre</v>
      </c>
      <c r="AN262" s="28" t="str">
        <f>VLOOKUP(H262,'[1]Base Articles - Fam PIC'!$A:$E,5,0)</f>
        <v>UKADPF014</v>
      </c>
      <c r="AO262" s="28"/>
    </row>
    <row r="263" spans="1:41" ht="15" customHeight="1" x14ac:dyDescent="0.25">
      <c r="A263" s="36" t="str">
        <f t="shared" si="36"/>
        <v>4201000</v>
      </c>
      <c r="B263">
        <v>11002948</v>
      </c>
      <c r="C263" t="s">
        <v>204</v>
      </c>
      <c r="D263" t="s">
        <v>843</v>
      </c>
      <c r="E263">
        <v>4201000364</v>
      </c>
      <c r="F263">
        <v>20</v>
      </c>
      <c r="G263">
        <v>1</v>
      </c>
      <c r="H263" t="s">
        <v>317</v>
      </c>
      <c r="I263" t="s">
        <v>318</v>
      </c>
      <c r="J263">
        <v>70</v>
      </c>
      <c r="K263" t="s">
        <v>240</v>
      </c>
      <c r="L263">
        <v>498</v>
      </c>
      <c r="M263" t="s">
        <v>844</v>
      </c>
      <c r="N263" t="s">
        <v>243</v>
      </c>
      <c r="O263" t="s">
        <v>608</v>
      </c>
      <c r="P263" s="37" t="s">
        <v>801</v>
      </c>
      <c r="Q263"/>
      <c r="R263"/>
      <c r="S263"/>
      <c r="T263" t="s">
        <v>212</v>
      </c>
      <c r="U263" t="s">
        <v>213</v>
      </c>
      <c r="V263" t="s">
        <v>214</v>
      </c>
      <c r="W263">
        <v>10</v>
      </c>
      <c r="X263"/>
      <c r="Y263"/>
      <c r="Z263" t="s">
        <v>836</v>
      </c>
      <c r="AA263" t="s">
        <v>595</v>
      </c>
      <c r="AB263"/>
      <c r="AC263">
        <v>0</v>
      </c>
      <c r="AD263" s="28" t="str">
        <f t="shared" si="37"/>
        <v>PF</v>
      </c>
      <c r="AE263" s="38" t="str">
        <f t="shared" si="38"/>
        <v>05/07/2020</v>
      </c>
      <c r="AF263" s="28" t="str">
        <f t="shared" si="39"/>
        <v>oui</v>
      </c>
      <c r="AG263" s="28" t="str">
        <f t="shared" si="40"/>
        <v>client</v>
      </c>
      <c r="AH263" s="28">
        <f>IF(T263&lt;&gt;"Partiellement livré",J263,IFERROR(VLOOKUP(B263&amp;F263,[2]VL10E!A:I,9,0),J263))</f>
        <v>70</v>
      </c>
      <c r="AI263" s="28" t="str">
        <f t="shared" ca="1" si="41"/>
        <v>oui</v>
      </c>
      <c r="AJ263" s="28" t="str">
        <f t="shared" si="42"/>
        <v>2020-07</v>
      </c>
      <c r="AK263" s="28" t="str">
        <f t="shared" si="43"/>
        <v>2020-28</v>
      </c>
      <c r="AL263" s="28" t="str">
        <f t="shared" ca="1" si="44"/>
        <v>2020-28</v>
      </c>
      <c r="AM263" s="28" t="str">
        <f>IF(LEFT(VLOOKUP(H263,'[1]Base Articles - Fam PIC'!$A:$U,12,FALSE),6)="conbid","Conbid",IF(LEFT(VLOOKUP(H263,'[1]Base Articles - Fam PIC'!$A:$U,12,FALSE),9)="DF Spirit","Airbus Autre","Autre"))</f>
        <v>Autre</v>
      </c>
      <c r="AN263" s="28" t="str">
        <f>VLOOKUP(H263,'[1]Base Articles - Fam PIC'!$A:$E,5,0)</f>
        <v>UKADPF014</v>
      </c>
      <c r="AO263" s="28"/>
    </row>
    <row r="264" spans="1:41" ht="15" customHeight="1" x14ac:dyDescent="0.25">
      <c r="A264" s="36" t="str">
        <f t="shared" si="36"/>
        <v>4201000</v>
      </c>
      <c r="B264">
        <v>11002948</v>
      </c>
      <c r="C264" t="s">
        <v>204</v>
      </c>
      <c r="D264" t="s">
        <v>843</v>
      </c>
      <c r="E264">
        <v>4201000364</v>
      </c>
      <c r="F264">
        <v>30</v>
      </c>
      <c r="G264">
        <v>1</v>
      </c>
      <c r="H264" t="s">
        <v>317</v>
      </c>
      <c r="I264" t="s">
        <v>318</v>
      </c>
      <c r="J264">
        <v>70</v>
      </c>
      <c r="K264" t="s">
        <v>240</v>
      </c>
      <c r="L264">
        <v>498</v>
      </c>
      <c r="M264" t="s">
        <v>844</v>
      </c>
      <c r="N264" t="s">
        <v>243</v>
      </c>
      <c r="O264" t="s">
        <v>802</v>
      </c>
      <c r="P264" s="37" t="s">
        <v>802</v>
      </c>
      <c r="Q264"/>
      <c r="R264"/>
      <c r="S264"/>
      <c r="T264" t="s">
        <v>212</v>
      </c>
      <c r="U264" t="s">
        <v>213</v>
      </c>
      <c r="V264" t="s">
        <v>214</v>
      </c>
      <c r="W264">
        <v>10</v>
      </c>
      <c r="X264"/>
      <c r="Y264"/>
      <c r="Z264" t="s">
        <v>836</v>
      </c>
      <c r="AA264" t="s">
        <v>595</v>
      </c>
      <c r="AB264"/>
      <c r="AC264">
        <v>0</v>
      </c>
      <c r="AD264" s="28" t="str">
        <f t="shared" si="37"/>
        <v>PF</v>
      </c>
      <c r="AE264" s="38" t="str">
        <f t="shared" si="38"/>
        <v>05/08/2020</v>
      </c>
      <c r="AF264" s="28" t="str">
        <f t="shared" si="39"/>
        <v>oui</v>
      </c>
      <c r="AG264" s="28" t="str">
        <f t="shared" si="40"/>
        <v>client</v>
      </c>
      <c r="AH264" s="28">
        <f>IF(T264&lt;&gt;"Partiellement livré",J264,IFERROR(VLOOKUP(B264&amp;F264,[2]VL10E!A:I,9,0),J264))</f>
        <v>70</v>
      </c>
      <c r="AI264" s="28" t="str">
        <f t="shared" ca="1" si="41"/>
        <v>non</v>
      </c>
      <c r="AJ264" s="28" t="str">
        <f t="shared" si="42"/>
        <v>2020-08</v>
      </c>
      <c r="AK264" s="28" t="str">
        <f t="shared" si="43"/>
        <v>2020-32</v>
      </c>
      <c r="AL264" s="28" t="str">
        <f t="shared" ca="1" si="44"/>
        <v>2020-32</v>
      </c>
      <c r="AM264" s="28" t="str">
        <f>IF(LEFT(VLOOKUP(H264,'[1]Base Articles - Fam PIC'!$A:$U,12,FALSE),6)="conbid","Conbid",IF(LEFT(VLOOKUP(H264,'[1]Base Articles - Fam PIC'!$A:$U,12,FALSE),9)="DF Spirit","Airbus Autre","Autre"))</f>
        <v>Autre</v>
      </c>
      <c r="AN264" s="28" t="str">
        <f>VLOOKUP(H264,'[1]Base Articles - Fam PIC'!$A:$E,5,0)</f>
        <v>UKADPF014</v>
      </c>
      <c r="AO264" s="28"/>
    </row>
    <row r="265" spans="1:41" ht="15" customHeight="1" x14ac:dyDescent="0.25">
      <c r="A265" s="36" t="str">
        <f t="shared" si="36"/>
        <v>4201000</v>
      </c>
      <c r="B265">
        <v>11002948</v>
      </c>
      <c r="C265" t="s">
        <v>204</v>
      </c>
      <c r="D265" t="s">
        <v>843</v>
      </c>
      <c r="E265">
        <v>4201000364</v>
      </c>
      <c r="F265">
        <v>40</v>
      </c>
      <c r="G265">
        <v>1</v>
      </c>
      <c r="H265" t="s">
        <v>317</v>
      </c>
      <c r="I265" t="s">
        <v>318</v>
      </c>
      <c r="J265">
        <v>70</v>
      </c>
      <c r="K265" t="s">
        <v>240</v>
      </c>
      <c r="L265">
        <v>498</v>
      </c>
      <c r="M265" t="s">
        <v>844</v>
      </c>
      <c r="N265" t="s">
        <v>243</v>
      </c>
      <c r="O265" t="s">
        <v>339</v>
      </c>
      <c r="P265" s="37" t="s">
        <v>803</v>
      </c>
      <c r="Q265"/>
      <c r="R265"/>
      <c r="S265"/>
      <c r="T265" t="s">
        <v>212</v>
      </c>
      <c r="U265" t="s">
        <v>213</v>
      </c>
      <c r="V265" t="s">
        <v>214</v>
      </c>
      <c r="W265">
        <v>10</v>
      </c>
      <c r="X265"/>
      <c r="Y265"/>
      <c r="Z265" t="s">
        <v>836</v>
      </c>
      <c r="AA265" t="s">
        <v>595</v>
      </c>
      <c r="AB265"/>
      <c r="AC265">
        <v>0</v>
      </c>
      <c r="AD265" s="28" t="str">
        <f t="shared" si="37"/>
        <v>PF</v>
      </c>
      <c r="AE265" s="38" t="str">
        <f t="shared" si="38"/>
        <v>05/09/2020</v>
      </c>
      <c r="AF265" s="28" t="str">
        <f t="shared" si="39"/>
        <v>oui</v>
      </c>
      <c r="AG265" s="28" t="str">
        <f t="shared" si="40"/>
        <v>client</v>
      </c>
      <c r="AH265" s="28">
        <f>IF(T265&lt;&gt;"Partiellement livré",J265,IFERROR(VLOOKUP(B265&amp;F265,[2]VL10E!A:I,9,0),J265))</f>
        <v>70</v>
      </c>
      <c r="AI265" s="28" t="str">
        <f t="shared" ca="1" si="41"/>
        <v>non</v>
      </c>
      <c r="AJ265" s="28" t="str">
        <f t="shared" si="42"/>
        <v>2020-09</v>
      </c>
      <c r="AK265" s="28" t="str">
        <f t="shared" si="43"/>
        <v>2020-36</v>
      </c>
      <c r="AL265" s="28" t="str">
        <f t="shared" ca="1" si="44"/>
        <v>2020-36</v>
      </c>
      <c r="AM265" s="28" t="str">
        <f>IF(LEFT(VLOOKUP(H265,'[1]Base Articles - Fam PIC'!$A:$U,12,FALSE),6)="conbid","Conbid",IF(LEFT(VLOOKUP(H265,'[1]Base Articles - Fam PIC'!$A:$U,12,FALSE),9)="DF Spirit","Airbus Autre","Autre"))</f>
        <v>Autre</v>
      </c>
      <c r="AN265" s="28" t="str">
        <f>VLOOKUP(H265,'[1]Base Articles - Fam PIC'!$A:$E,5,0)</f>
        <v>UKADPF014</v>
      </c>
      <c r="AO265" s="28"/>
    </row>
    <row r="266" spans="1:41" ht="15" customHeight="1" x14ac:dyDescent="0.25">
      <c r="A266" s="36" t="str">
        <f t="shared" si="36"/>
        <v>4201000</v>
      </c>
      <c r="B266">
        <v>11002948</v>
      </c>
      <c r="C266" t="s">
        <v>204</v>
      </c>
      <c r="D266" t="s">
        <v>843</v>
      </c>
      <c r="E266">
        <v>4201000364</v>
      </c>
      <c r="F266">
        <v>50</v>
      </c>
      <c r="G266">
        <v>1</v>
      </c>
      <c r="H266" t="s">
        <v>317</v>
      </c>
      <c r="I266" t="s">
        <v>318</v>
      </c>
      <c r="J266">
        <v>70</v>
      </c>
      <c r="K266" t="s">
        <v>240</v>
      </c>
      <c r="L266">
        <v>498</v>
      </c>
      <c r="M266" t="s">
        <v>844</v>
      </c>
      <c r="N266" t="s">
        <v>243</v>
      </c>
      <c r="O266" t="s">
        <v>162</v>
      </c>
      <c r="P266" s="37" t="s">
        <v>162</v>
      </c>
      <c r="Q266"/>
      <c r="R266"/>
      <c r="S266"/>
      <c r="T266" t="s">
        <v>212</v>
      </c>
      <c r="U266" t="s">
        <v>213</v>
      </c>
      <c r="V266" t="s">
        <v>214</v>
      </c>
      <c r="W266">
        <v>10</v>
      </c>
      <c r="X266"/>
      <c r="Y266"/>
      <c r="Z266" t="s">
        <v>836</v>
      </c>
      <c r="AA266" t="s">
        <v>595</v>
      </c>
      <c r="AB266"/>
      <c r="AC266">
        <v>0</v>
      </c>
      <c r="AD266" s="28" t="str">
        <f t="shared" si="37"/>
        <v>PF</v>
      </c>
      <c r="AE266" s="38" t="str">
        <f t="shared" si="38"/>
        <v>05/10/2020</v>
      </c>
      <c r="AF266" s="28" t="str">
        <f t="shared" si="39"/>
        <v>oui</v>
      </c>
      <c r="AG266" s="28" t="str">
        <f t="shared" si="40"/>
        <v>client</v>
      </c>
      <c r="AH266" s="28">
        <f>IF(T266&lt;&gt;"Partiellement livré",J266,IFERROR(VLOOKUP(B266&amp;F266,[2]VL10E!A:I,9,0),J266))</f>
        <v>70</v>
      </c>
      <c r="AI266" s="28" t="str">
        <f t="shared" ca="1" si="41"/>
        <v>non</v>
      </c>
      <c r="AJ266" s="28" t="str">
        <f t="shared" si="42"/>
        <v>2020-10</v>
      </c>
      <c r="AK266" s="28" t="str">
        <f t="shared" si="43"/>
        <v>2020-41</v>
      </c>
      <c r="AL266" s="28" t="str">
        <f t="shared" ca="1" si="44"/>
        <v>2020-41</v>
      </c>
      <c r="AM266" s="28" t="str">
        <f>IF(LEFT(VLOOKUP(H266,'[1]Base Articles - Fam PIC'!$A:$U,12,FALSE),6)="conbid","Conbid",IF(LEFT(VLOOKUP(H266,'[1]Base Articles - Fam PIC'!$A:$U,12,FALSE),9)="DF Spirit","Airbus Autre","Autre"))</f>
        <v>Autre</v>
      </c>
      <c r="AN266" s="28" t="str">
        <f>VLOOKUP(H266,'[1]Base Articles - Fam PIC'!$A:$E,5,0)</f>
        <v>UKADPF014</v>
      </c>
      <c r="AO266" s="28"/>
    </row>
    <row r="267" spans="1:41" ht="15" customHeight="1" x14ac:dyDescent="0.25">
      <c r="A267" s="36" t="str">
        <f t="shared" si="36"/>
        <v>4201000</v>
      </c>
      <c r="B267">
        <v>11002948</v>
      </c>
      <c r="C267" t="s">
        <v>204</v>
      </c>
      <c r="D267" t="s">
        <v>843</v>
      </c>
      <c r="E267">
        <v>4201000364</v>
      </c>
      <c r="F267">
        <v>60</v>
      </c>
      <c r="G267">
        <v>1</v>
      </c>
      <c r="H267" t="s">
        <v>317</v>
      </c>
      <c r="I267" t="s">
        <v>318</v>
      </c>
      <c r="J267">
        <v>70</v>
      </c>
      <c r="K267" t="s">
        <v>240</v>
      </c>
      <c r="L267">
        <v>498</v>
      </c>
      <c r="M267" t="s">
        <v>844</v>
      </c>
      <c r="N267" t="s">
        <v>243</v>
      </c>
      <c r="O267" t="s">
        <v>153</v>
      </c>
      <c r="P267" s="37" t="s">
        <v>153</v>
      </c>
      <c r="Q267"/>
      <c r="R267"/>
      <c r="S267"/>
      <c r="T267" t="s">
        <v>212</v>
      </c>
      <c r="U267" t="s">
        <v>213</v>
      </c>
      <c r="V267" t="s">
        <v>214</v>
      </c>
      <c r="W267">
        <v>10</v>
      </c>
      <c r="X267"/>
      <c r="Y267"/>
      <c r="Z267" t="s">
        <v>836</v>
      </c>
      <c r="AA267" t="s">
        <v>595</v>
      </c>
      <c r="AB267"/>
      <c r="AC267">
        <v>0</v>
      </c>
      <c r="AD267" s="28" t="str">
        <f t="shared" si="37"/>
        <v>PF</v>
      </c>
      <c r="AE267" s="38" t="str">
        <f t="shared" si="38"/>
        <v>05/11/2020</v>
      </c>
      <c r="AF267" s="28" t="str">
        <f t="shared" si="39"/>
        <v>oui</v>
      </c>
      <c r="AG267" s="28" t="str">
        <f t="shared" si="40"/>
        <v>client</v>
      </c>
      <c r="AH267" s="28">
        <f>IF(T267&lt;&gt;"Partiellement livré",J267,IFERROR(VLOOKUP(B267&amp;F267,[2]VL10E!A:I,9,0),J267))</f>
        <v>70</v>
      </c>
      <c r="AI267" s="28" t="str">
        <f t="shared" ca="1" si="41"/>
        <v>non</v>
      </c>
      <c r="AJ267" s="28" t="str">
        <f t="shared" si="42"/>
        <v>2020-11</v>
      </c>
      <c r="AK267" s="28" t="str">
        <f t="shared" si="43"/>
        <v>2020-45</v>
      </c>
      <c r="AL267" s="28" t="str">
        <f t="shared" ca="1" si="44"/>
        <v>2020-45</v>
      </c>
      <c r="AM267" s="28" t="str">
        <f>IF(LEFT(VLOOKUP(H267,'[1]Base Articles - Fam PIC'!$A:$U,12,FALSE),6)="conbid","Conbid",IF(LEFT(VLOOKUP(H267,'[1]Base Articles - Fam PIC'!$A:$U,12,FALSE),9)="DF Spirit","Airbus Autre","Autre"))</f>
        <v>Autre</v>
      </c>
      <c r="AN267" s="28" t="str">
        <f>VLOOKUP(H267,'[1]Base Articles - Fam PIC'!$A:$E,5,0)</f>
        <v>UKADPF014</v>
      </c>
      <c r="AO267" s="28"/>
    </row>
    <row r="268" spans="1:41" ht="15" customHeight="1" x14ac:dyDescent="0.25">
      <c r="A268" s="36" t="str">
        <f t="shared" si="36"/>
        <v>4201000</v>
      </c>
      <c r="B268">
        <v>11002948</v>
      </c>
      <c r="C268" t="s">
        <v>204</v>
      </c>
      <c r="D268" t="s">
        <v>843</v>
      </c>
      <c r="E268">
        <v>4201000364</v>
      </c>
      <c r="F268">
        <v>70</v>
      </c>
      <c r="G268">
        <v>1</v>
      </c>
      <c r="H268" t="s">
        <v>317</v>
      </c>
      <c r="I268" t="s">
        <v>318</v>
      </c>
      <c r="J268">
        <v>70</v>
      </c>
      <c r="K268" t="s">
        <v>240</v>
      </c>
      <c r="L268">
        <v>498</v>
      </c>
      <c r="M268" t="s">
        <v>844</v>
      </c>
      <c r="N268" t="s">
        <v>243</v>
      </c>
      <c r="O268" t="s">
        <v>845</v>
      </c>
      <c r="P268" s="37" t="s">
        <v>846</v>
      </c>
      <c r="Q268"/>
      <c r="R268"/>
      <c r="S268"/>
      <c r="T268" t="s">
        <v>212</v>
      </c>
      <c r="U268" t="s">
        <v>213</v>
      </c>
      <c r="V268" t="s">
        <v>214</v>
      </c>
      <c r="W268">
        <v>10</v>
      </c>
      <c r="X268"/>
      <c r="Y268"/>
      <c r="Z268" t="s">
        <v>836</v>
      </c>
      <c r="AA268" t="s">
        <v>595</v>
      </c>
      <c r="AB268"/>
      <c r="AC268">
        <v>0</v>
      </c>
      <c r="AD268" s="28" t="str">
        <f t="shared" si="37"/>
        <v>PF</v>
      </c>
      <c r="AE268" s="38" t="str">
        <f t="shared" si="38"/>
        <v>05/12/2020</v>
      </c>
      <c r="AF268" s="28" t="str">
        <f t="shared" si="39"/>
        <v>oui</v>
      </c>
      <c r="AG268" s="28" t="str">
        <f t="shared" si="40"/>
        <v>client</v>
      </c>
      <c r="AH268" s="28">
        <f>IF(T268&lt;&gt;"Partiellement livré",J268,IFERROR(VLOOKUP(B268&amp;F268,[2]VL10E!A:I,9,0),J268))</f>
        <v>70</v>
      </c>
      <c r="AI268" s="28" t="str">
        <f t="shared" ca="1" si="41"/>
        <v>non</v>
      </c>
      <c r="AJ268" s="28" t="str">
        <f t="shared" si="42"/>
        <v>2020-12</v>
      </c>
      <c r="AK268" s="28" t="str">
        <f t="shared" si="43"/>
        <v>2020-49</v>
      </c>
      <c r="AL268" s="28" t="str">
        <f t="shared" ca="1" si="44"/>
        <v>2020-49</v>
      </c>
      <c r="AM268" s="28" t="str">
        <f>IF(LEFT(VLOOKUP(H268,'[1]Base Articles - Fam PIC'!$A:$U,12,FALSE),6)="conbid","Conbid",IF(LEFT(VLOOKUP(H268,'[1]Base Articles - Fam PIC'!$A:$U,12,FALSE),9)="DF Spirit","Airbus Autre","Autre"))</f>
        <v>Autre</v>
      </c>
      <c r="AN268" s="28" t="str">
        <f>VLOOKUP(H268,'[1]Base Articles - Fam PIC'!$A:$E,5,0)</f>
        <v>UKADPF014</v>
      </c>
      <c r="AO268" s="28"/>
    </row>
    <row r="269" spans="1:41" ht="15" customHeight="1" x14ac:dyDescent="0.25">
      <c r="A269" s="36" t="str">
        <f t="shared" si="36"/>
        <v>PA27105</v>
      </c>
      <c r="B269">
        <v>11002950</v>
      </c>
      <c r="C269" t="s">
        <v>204</v>
      </c>
      <c r="D269" t="s">
        <v>205</v>
      </c>
      <c r="E269" t="s">
        <v>847</v>
      </c>
      <c r="F269">
        <v>10</v>
      </c>
      <c r="G269">
        <v>1</v>
      </c>
      <c r="H269" t="s">
        <v>217</v>
      </c>
      <c r="I269" t="s">
        <v>218</v>
      </c>
      <c r="J269">
        <v>5500</v>
      </c>
      <c r="K269" t="s">
        <v>209</v>
      </c>
      <c r="L269">
        <v>30.5</v>
      </c>
      <c r="M269" t="s">
        <v>660</v>
      </c>
      <c r="N269" t="s">
        <v>210</v>
      </c>
      <c r="O269" t="s">
        <v>848</v>
      </c>
      <c r="P269" s="37" t="s">
        <v>848</v>
      </c>
      <c r="Q269"/>
      <c r="R269"/>
      <c r="S269"/>
      <c r="T269" t="s">
        <v>212</v>
      </c>
      <c r="U269" t="s">
        <v>213</v>
      </c>
      <c r="V269" t="s">
        <v>214</v>
      </c>
      <c r="W269">
        <v>10</v>
      </c>
      <c r="X269">
        <v>10</v>
      </c>
      <c r="Y269">
        <v>1</v>
      </c>
      <c r="Z269" t="s">
        <v>849</v>
      </c>
      <c r="AA269" t="s">
        <v>220</v>
      </c>
      <c r="AB269"/>
      <c r="AC269">
        <v>0</v>
      </c>
      <c r="AD269" s="28" t="str">
        <f t="shared" si="37"/>
        <v>PF</v>
      </c>
      <c r="AE269" s="38" t="str">
        <f t="shared" si="38"/>
        <v>23/07/2020</v>
      </c>
      <c r="AF269" s="28" t="str">
        <f t="shared" si="39"/>
        <v>oui</v>
      </c>
      <c r="AG269" s="28" t="str">
        <f t="shared" si="40"/>
        <v>client</v>
      </c>
      <c r="AH269" s="28">
        <f>IF(T269&lt;&gt;"Partiellement livré",J269,IFERROR(VLOOKUP(B269&amp;F269,[2]VL10E!A:I,9,0),J269))</f>
        <v>5500</v>
      </c>
      <c r="AI269" s="28" t="str">
        <f t="shared" ca="1" si="41"/>
        <v>oui</v>
      </c>
      <c r="AJ269" s="28" t="str">
        <f t="shared" si="42"/>
        <v>2020-07</v>
      </c>
      <c r="AK269" s="28" t="str">
        <f t="shared" si="43"/>
        <v>2020-30</v>
      </c>
      <c r="AL269" s="28" t="str">
        <f t="shared" ca="1" si="44"/>
        <v>2020-30</v>
      </c>
      <c r="AM269" s="28" t="str">
        <f>IF(LEFT(VLOOKUP(H269,'[1]Base Articles - Fam PIC'!$A:$U,12,FALSE),6)="conbid","Conbid",IF(LEFT(VLOOKUP(H269,'[1]Base Articles - Fam PIC'!$A:$U,12,FALSE),9)="DF Spirit","Airbus Autre","Autre"))</f>
        <v>Conbid</v>
      </c>
      <c r="AN269" s="28" t="str">
        <f>VLOOKUP(H269,'[1]Base Articles - Fam PIC'!$A:$E,5,0)</f>
        <v>UkadPF005</v>
      </c>
      <c r="AO269" s="28"/>
    </row>
    <row r="270" spans="1:41" ht="15" customHeight="1" x14ac:dyDescent="0.25">
      <c r="A270" s="36" t="str">
        <f t="shared" si="36"/>
        <v>PA27106</v>
      </c>
      <c r="B270">
        <v>11002951</v>
      </c>
      <c r="C270" t="s">
        <v>204</v>
      </c>
      <c r="D270" t="s">
        <v>205</v>
      </c>
      <c r="E270" t="s">
        <v>850</v>
      </c>
      <c r="F270">
        <v>10</v>
      </c>
      <c r="G270">
        <v>1</v>
      </c>
      <c r="H270" t="s">
        <v>217</v>
      </c>
      <c r="I270" t="s">
        <v>218</v>
      </c>
      <c r="J270">
        <v>5500</v>
      </c>
      <c r="K270" t="s">
        <v>209</v>
      </c>
      <c r="L270">
        <v>30.5</v>
      </c>
      <c r="M270" t="s">
        <v>660</v>
      </c>
      <c r="N270" t="s">
        <v>210</v>
      </c>
      <c r="O270" t="s">
        <v>738</v>
      </c>
      <c r="P270" s="37" t="s">
        <v>738</v>
      </c>
      <c r="Q270"/>
      <c r="R270"/>
      <c r="S270"/>
      <c r="T270" t="s">
        <v>212</v>
      </c>
      <c r="U270" t="s">
        <v>213</v>
      </c>
      <c r="V270" t="s">
        <v>214</v>
      </c>
      <c r="W270">
        <v>10</v>
      </c>
      <c r="X270">
        <v>10</v>
      </c>
      <c r="Y270">
        <v>1</v>
      </c>
      <c r="Z270" t="s">
        <v>849</v>
      </c>
      <c r="AA270" t="s">
        <v>220</v>
      </c>
      <c r="AB270"/>
      <c r="AC270">
        <v>0</v>
      </c>
      <c r="AD270" s="28" t="str">
        <f t="shared" si="37"/>
        <v>PF</v>
      </c>
      <c r="AE270" s="38" t="str">
        <f t="shared" si="38"/>
        <v>10/12/2020</v>
      </c>
      <c r="AF270" s="28" t="str">
        <f t="shared" si="39"/>
        <v>oui</v>
      </c>
      <c r="AG270" s="28" t="str">
        <f t="shared" si="40"/>
        <v>client</v>
      </c>
      <c r="AH270" s="28">
        <f>IF(T270&lt;&gt;"Partiellement livré",J270,IFERROR(VLOOKUP(B270&amp;F270,[2]VL10E!A:I,9,0),J270))</f>
        <v>5500</v>
      </c>
      <c r="AI270" s="28" t="str">
        <f t="shared" ca="1" si="41"/>
        <v>non</v>
      </c>
      <c r="AJ270" s="28" t="str">
        <f t="shared" si="42"/>
        <v>2020-12</v>
      </c>
      <c r="AK270" s="28" t="str">
        <f t="shared" si="43"/>
        <v>2020-50</v>
      </c>
      <c r="AL270" s="28" t="str">
        <f t="shared" ca="1" si="44"/>
        <v>2020-50</v>
      </c>
      <c r="AM270" s="28" t="str">
        <f>IF(LEFT(VLOOKUP(H270,'[1]Base Articles - Fam PIC'!$A:$U,12,FALSE),6)="conbid","Conbid",IF(LEFT(VLOOKUP(H270,'[1]Base Articles - Fam PIC'!$A:$U,12,FALSE),9)="DF Spirit","Airbus Autre","Autre"))</f>
        <v>Conbid</v>
      </c>
      <c r="AN270" s="28" t="str">
        <f>VLOOKUP(H270,'[1]Base Articles - Fam PIC'!$A:$E,5,0)</f>
        <v>UkadPF005</v>
      </c>
      <c r="AO270" s="28"/>
    </row>
    <row r="271" spans="1:41" ht="15" customHeight="1" x14ac:dyDescent="0.25">
      <c r="A271" s="36" t="str">
        <f t="shared" si="36"/>
        <v>PA27534</v>
      </c>
      <c r="B271">
        <v>11002954</v>
      </c>
      <c r="C271" t="s">
        <v>204</v>
      </c>
      <c r="D271" t="s">
        <v>205</v>
      </c>
      <c r="E271" t="s">
        <v>851</v>
      </c>
      <c r="F271">
        <v>10</v>
      </c>
      <c r="G271">
        <v>1</v>
      </c>
      <c r="H271" t="s">
        <v>217</v>
      </c>
      <c r="I271" t="s">
        <v>218</v>
      </c>
      <c r="J271">
        <v>5500</v>
      </c>
      <c r="K271" t="s">
        <v>209</v>
      </c>
      <c r="L271">
        <v>30.5</v>
      </c>
      <c r="M271" t="s">
        <v>660</v>
      </c>
      <c r="N271" t="s">
        <v>210</v>
      </c>
      <c r="O271" t="s">
        <v>407</v>
      </c>
      <c r="P271" s="37" t="s">
        <v>407</v>
      </c>
      <c r="Q271"/>
      <c r="R271"/>
      <c r="S271"/>
      <c r="T271" t="s">
        <v>212</v>
      </c>
      <c r="U271" t="s">
        <v>213</v>
      </c>
      <c r="V271" t="s">
        <v>214</v>
      </c>
      <c r="W271">
        <v>10</v>
      </c>
      <c r="X271">
        <v>10</v>
      </c>
      <c r="Y271">
        <v>1</v>
      </c>
      <c r="Z271" t="s">
        <v>849</v>
      </c>
      <c r="AA271" t="s">
        <v>220</v>
      </c>
      <c r="AB271"/>
      <c r="AC271">
        <v>0</v>
      </c>
      <c r="AD271" s="28" t="str">
        <f t="shared" si="37"/>
        <v>PF</v>
      </c>
      <c r="AE271" s="38" t="str">
        <f t="shared" si="38"/>
        <v>03/09/2020</v>
      </c>
      <c r="AF271" s="28" t="str">
        <f t="shared" si="39"/>
        <v>oui</v>
      </c>
      <c r="AG271" s="28" t="str">
        <f t="shared" si="40"/>
        <v>client</v>
      </c>
      <c r="AH271" s="28">
        <f>IF(T271&lt;&gt;"Partiellement livré",J271,IFERROR(VLOOKUP(B271&amp;F271,[2]VL10E!A:I,9,0),J271))</f>
        <v>5500</v>
      </c>
      <c r="AI271" s="28" t="str">
        <f t="shared" ca="1" si="41"/>
        <v>non</v>
      </c>
      <c r="AJ271" s="28" t="str">
        <f t="shared" si="42"/>
        <v>2020-09</v>
      </c>
      <c r="AK271" s="28" t="str">
        <f t="shared" si="43"/>
        <v>2020-36</v>
      </c>
      <c r="AL271" s="28" t="str">
        <f t="shared" ca="1" si="44"/>
        <v>2020-36</v>
      </c>
      <c r="AM271" s="28" t="str">
        <f>IF(LEFT(VLOOKUP(H271,'[1]Base Articles - Fam PIC'!$A:$U,12,FALSE),6)="conbid","Conbid",IF(LEFT(VLOOKUP(H271,'[1]Base Articles - Fam PIC'!$A:$U,12,FALSE),9)="DF Spirit","Airbus Autre","Autre"))</f>
        <v>Conbid</v>
      </c>
      <c r="AN271" s="28" t="str">
        <f>VLOOKUP(H271,'[1]Base Articles - Fam PIC'!$A:$E,5,0)</f>
        <v>UkadPF005</v>
      </c>
      <c r="AO271" s="28"/>
    </row>
    <row r="272" spans="1:41" ht="15" customHeight="1" x14ac:dyDescent="0.25">
      <c r="A272" s="36" t="str">
        <f t="shared" si="36"/>
        <v>PA27535</v>
      </c>
      <c r="B272">
        <v>11002955</v>
      </c>
      <c r="C272" t="s">
        <v>204</v>
      </c>
      <c r="D272" t="s">
        <v>205</v>
      </c>
      <c r="E272" t="s">
        <v>852</v>
      </c>
      <c r="F272">
        <v>10</v>
      </c>
      <c r="G272">
        <v>1</v>
      </c>
      <c r="H272" t="s">
        <v>217</v>
      </c>
      <c r="I272" t="s">
        <v>218</v>
      </c>
      <c r="J272">
        <v>5500</v>
      </c>
      <c r="K272" t="s">
        <v>209</v>
      </c>
      <c r="L272">
        <v>30.5</v>
      </c>
      <c r="M272" t="s">
        <v>660</v>
      </c>
      <c r="N272" t="s">
        <v>210</v>
      </c>
      <c r="O272" t="s">
        <v>652</v>
      </c>
      <c r="P272" s="37" t="s">
        <v>652</v>
      </c>
      <c r="Q272"/>
      <c r="R272"/>
      <c r="S272"/>
      <c r="T272" t="s">
        <v>212</v>
      </c>
      <c r="U272" t="s">
        <v>213</v>
      </c>
      <c r="V272" t="s">
        <v>214</v>
      </c>
      <c r="W272">
        <v>10</v>
      </c>
      <c r="X272">
        <v>10</v>
      </c>
      <c r="Y272">
        <v>1</v>
      </c>
      <c r="Z272" t="s">
        <v>849</v>
      </c>
      <c r="AA272" t="s">
        <v>220</v>
      </c>
      <c r="AB272"/>
      <c r="AC272">
        <v>0</v>
      </c>
      <c r="AD272" s="28" t="str">
        <f t="shared" si="37"/>
        <v>PF</v>
      </c>
      <c r="AE272" s="38" t="str">
        <f t="shared" si="38"/>
        <v>10/09/2020</v>
      </c>
      <c r="AF272" s="28" t="str">
        <f t="shared" si="39"/>
        <v>oui</v>
      </c>
      <c r="AG272" s="28" t="str">
        <f t="shared" si="40"/>
        <v>client</v>
      </c>
      <c r="AH272" s="28">
        <f>IF(T272&lt;&gt;"Partiellement livré",J272,IFERROR(VLOOKUP(B272&amp;F272,[2]VL10E!A:I,9,0),J272))</f>
        <v>5500</v>
      </c>
      <c r="AI272" s="28" t="str">
        <f t="shared" ca="1" si="41"/>
        <v>non</v>
      </c>
      <c r="AJ272" s="28" t="str">
        <f t="shared" si="42"/>
        <v>2020-09</v>
      </c>
      <c r="AK272" s="28" t="str">
        <f t="shared" si="43"/>
        <v>2020-37</v>
      </c>
      <c r="AL272" s="28" t="str">
        <f t="shared" ca="1" si="44"/>
        <v>2020-37</v>
      </c>
      <c r="AM272" s="28" t="str">
        <f>IF(LEFT(VLOOKUP(H272,'[1]Base Articles - Fam PIC'!$A:$U,12,FALSE),6)="conbid","Conbid",IF(LEFT(VLOOKUP(H272,'[1]Base Articles - Fam PIC'!$A:$U,12,FALSE),9)="DF Spirit","Airbus Autre","Autre"))</f>
        <v>Conbid</v>
      </c>
      <c r="AN272" s="28" t="str">
        <f>VLOOKUP(H272,'[1]Base Articles - Fam PIC'!$A:$E,5,0)</f>
        <v>UkadPF005</v>
      </c>
      <c r="AO272" s="28"/>
    </row>
    <row r="273" spans="1:41" ht="15" customHeight="1" x14ac:dyDescent="0.25">
      <c r="A273" s="36" t="str">
        <f t="shared" si="36"/>
        <v>PA27528</v>
      </c>
      <c r="B273">
        <v>11002957</v>
      </c>
      <c r="C273" t="s">
        <v>204</v>
      </c>
      <c r="D273" t="s">
        <v>205</v>
      </c>
      <c r="E273" t="s">
        <v>853</v>
      </c>
      <c r="F273">
        <v>10</v>
      </c>
      <c r="G273">
        <v>1</v>
      </c>
      <c r="H273" t="s">
        <v>677</v>
      </c>
      <c r="I273" t="s">
        <v>678</v>
      </c>
      <c r="J273">
        <v>5500</v>
      </c>
      <c r="K273" t="s">
        <v>209</v>
      </c>
      <c r="L273">
        <v>31</v>
      </c>
      <c r="M273" t="s">
        <v>521</v>
      </c>
      <c r="N273" t="s">
        <v>210</v>
      </c>
      <c r="O273" t="s">
        <v>407</v>
      </c>
      <c r="P273" s="37" t="s">
        <v>407</v>
      </c>
      <c r="Q273"/>
      <c r="R273"/>
      <c r="S273"/>
      <c r="T273" t="s">
        <v>212</v>
      </c>
      <c r="U273" t="s">
        <v>213</v>
      </c>
      <c r="V273" t="s">
        <v>214</v>
      </c>
      <c r="W273">
        <v>10</v>
      </c>
      <c r="X273">
        <v>10</v>
      </c>
      <c r="Y273">
        <v>1</v>
      </c>
      <c r="Z273" t="s">
        <v>849</v>
      </c>
      <c r="AA273" t="s">
        <v>220</v>
      </c>
      <c r="AB273"/>
      <c r="AC273">
        <v>0</v>
      </c>
      <c r="AD273" s="28" t="str">
        <f t="shared" si="37"/>
        <v>PF</v>
      </c>
      <c r="AE273" s="38" t="str">
        <f t="shared" si="38"/>
        <v>03/09/2020</v>
      </c>
      <c r="AF273" s="28" t="str">
        <f t="shared" si="39"/>
        <v>oui</v>
      </c>
      <c r="AG273" s="28" t="str">
        <f t="shared" si="40"/>
        <v>client</v>
      </c>
      <c r="AH273" s="28">
        <f>IF(T273&lt;&gt;"Partiellement livré",J273,IFERROR(VLOOKUP(B273&amp;F273,[2]VL10E!A:I,9,0),J273))</f>
        <v>5500</v>
      </c>
      <c r="AI273" s="28" t="str">
        <f t="shared" ca="1" si="41"/>
        <v>non</v>
      </c>
      <c r="AJ273" s="28" t="str">
        <f t="shared" si="42"/>
        <v>2020-09</v>
      </c>
      <c r="AK273" s="28" t="str">
        <f t="shared" si="43"/>
        <v>2020-36</v>
      </c>
      <c r="AL273" s="28" t="str">
        <f t="shared" ca="1" si="44"/>
        <v>2020-36</v>
      </c>
      <c r="AM273" s="28" t="str">
        <f>IF(LEFT(VLOOKUP(H273,'[1]Base Articles - Fam PIC'!$A:$U,12,FALSE),6)="conbid","Conbid",IF(LEFT(VLOOKUP(H273,'[1]Base Articles - Fam PIC'!$A:$U,12,FALSE),9)="DF Spirit","Airbus Autre","Autre"))</f>
        <v>Conbid</v>
      </c>
      <c r="AN273" s="28" t="str">
        <f>VLOOKUP(H273,'[1]Base Articles - Fam PIC'!$A:$E,5,0)</f>
        <v>UkadPF003</v>
      </c>
      <c r="AO273" s="28"/>
    </row>
    <row r="274" spans="1:41" ht="15" customHeight="1" x14ac:dyDescent="0.25">
      <c r="A274" s="36" t="str">
        <f t="shared" si="36"/>
        <v>PA27589</v>
      </c>
      <c r="B274">
        <v>11002958</v>
      </c>
      <c r="C274" t="s">
        <v>204</v>
      </c>
      <c r="D274" t="s">
        <v>205</v>
      </c>
      <c r="E274" t="s">
        <v>854</v>
      </c>
      <c r="F274">
        <v>10</v>
      </c>
      <c r="G274">
        <v>1</v>
      </c>
      <c r="H274" t="s">
        <v>677</v>
      </c>
      <c r="I274" t="s">
        <v>678</v>
      </c>
      <c r="J274">
        <v>5500</v>
      </c>
      <c r="K274" t="s">
        <v>209</v>
      </c>
      <c r="L274">
        <v>31</v>
      </c>
      <c r="M274" t="s">
        <v>521</v>
      </c>
      <c r="N274" t="s">
        <v>210</v>
      </c>
      <c r="O274" t="s">
        <v>522</v>
      </c>
      <c r="P274" s="37" t="s">
        <v>522</v>
      </c>
      <c r="Q274"/>
      <c r="R274"/>
      <c r="S274"/>
      <c r="T274" t="s">
        <v>212</v>
      </c>
      <c r="U274" t="s">
        <v>213</v>
      </c>
      <c r="V274" t="s">
        <v>214</v>
      </c>
      <c r="W274">
        <v>10</v>
      </c>
      <c r="X274">
        <v>10</v>
      </c>
      <c r="Y274">
        <v>1</v>
      </c>
      <c r="Z274" t="s">
        <v>849</v>
      </c>
      <c r="AA274" t="s">
        <v>220</v>
      </c>
      <c r="AB274"/>
      <c r="AC274">
        <v>0</v>
      </c>
      <c r="AD274" s="28" t="str">
        <f t="shared" si="37"/>
        <v>PF</v>
      </c>
      <c r="AE274" s="38" t="str">
        <f t="shared" si="38"/>
        <v>24/09/2020</v>
      </c>
      <c r="AF274" s="28" t="str">
        <f t="shared" si="39"/>
        <v>oui</v>
      </c>
      <c r="AG274" s="28" t="str">
        <f t="shared" si="40"/>
        <v>client</v>
      </c>
      <c r="AH274" s="28">
        <f>IF(T274&lt;&gt;"Partiellement livré",J274,IFERROR(VLOOKUP(B274&amp;F274,[2]VL10E!A:I,9,0),J274))</f>
        <v>5500</v>
      </c>
      <c r="AI274" s="28" t="str">
        <f t="shared" ca="1" si="41"/>
        <v>non</v>
      </c>
      <c r="AJ274" s="28" t="str">
        <f t="shared" si="42"/>
        <v>2020-09</v>
      </c>
      <c r="AK274" s="28" t="str">
        <f t="shared" si="43"/>
        <v>2020-39</v>
      </c>
      <c r="AL274" s="28" t="str">
        <f t="shared" ca="1" si="44"/>
        <v>2020-39</v>
      </c>
      <c r="AM274" s="28" t="str">
        <f>IF(LEFT(VLOOKUP(H274,'[1]Base Articles - Fam PIC'!$A:$U,12,FALSE),6)="conbid","Conbid",IF(LEFT(VLOOKUP(H274,'[1]Base Articles - Fam PIC'!$A:$U,12,FALSE),9)="DF Spirit","Airbus Autre","Autre"))</f>
        <v>Conbid</v>
      </c>
      <c r="AN274" s="28" t="str">
        <f>VLOOKUP(H274,'[1]Base Articles - Fam PIC'!$A:$E,5,0)</f>
        <v>UkadPF003</v>
      </c>
      <c r="AO274" s="28"/>
    </row>
    <row r="275" spans="1:41" ht="15" customHeight="1" x14ac:dyDescent="0.25">
      <c r="A275" s="36" t="str">
        <f t="shared" si="36"/>
        <v>PA27527</v>
      </c>
      <c r="B275">
        <v>11002959</v>
      </c>
      <c r="C275" t="s">
        <v>204</v>
      </c>
      <c r="D275" t="s">
        <v>205</v>
      </c>
      <c r="E275" t="s">
        <v>855</v>
      </c>
      <c r="F275">
        <v>10</v>
      </c>
      <c r="G275">
        <v>1</v>
      </c>
      <c r="H275" t="s">
        <v>784</v>
      </c>
      <c r="I275" t="s">
        <v>785</v>
      </c>
      <c r="J275">
        <v>2750</v>
      </c>
      <c r="K275" t="s">
        <v>209</v>
      </c>
      <c r="L275">
        <v>35</v>
      </c>
      <c r="M275" t="s">
        <v>786</v>
      </c>
      <c r="N275" t="s">
        <v>210</v>
      </c>
      <c r="O275" t="s">
        <v>522</v>
      </c>
      <c r="P275" s="37" t="s">
        <v>522</v>
      </c>
      <c r="Q275"/>
      <c r="R275"/>
      <c r="S275"/>
      <c r="T275" t="s">
        <v>212</v>
      </c>
      <c r="U275" t="s">
        <v>213</v>
      </c>
      <c r="V275" t="s">
        <v>214</v>
      </c>
      <c r="W275">
        <v>10</v>
      </c>
      <c r="X275">
        <v>10</v>
      </c>
      <c r="Y275">
        <v>1</v>
      </c>
      <c r="Z275" t="s">
        <v>849</v>
      </c>
      <c r="AA275" t="s">
        <v>220</v>
      </c>
      <c r="AB275"/>
      <c r="AC275">
        <v>0</v>
      </c>
      <c r="AD275" s="28" t="str">
        <f t="shared" si="37"/>
        <v>PF</v>
      </c>
      <c r="AE275" s="38" t="str">
        <f t="shared" si="38"/>
        <v>24/09/2020</v>
      </c>
      <c r="AF275" s="28" t="str">
        <f t="shared" si="39"/>
        <v>oui</v>
      </c>
      <c r="AG275" s="28" t="str">
        <f t="shared" si="40"/>
        <v>client</v>
      </c>
      <c r="AH275" s="28">
        <f>IF(T275&lt;&gt;"Partiellement livré",J275,IFERROR(VLOOKUP(B275&amp;F275,[2]VL10E!A:I,9,0),J275))</f>
        <v>2750</v>
      </c>
      <c r="AI275" s="28" t="str">
        <f t="shared" ca="1" si="41"/>
        <v>non</v>
      </c>
      <c r="AJ275" s="28" t="str">
        <f t="shared" si="42"/>
        <v>2020-09</v>
      </c>
      <c r="AK275" s="28" t="str">
        <f t="shared" si="43"/>
        <v>2020-39</v>
      </c>
      <c r="AL275" s="28" t="str">
        <f t="shared" ca="1" si="44"/>
        <v>2020-39</v>
      </c>
      <c r="AM275" s="28" t="str">
        <f>IF(LEFT(VLOOKUP(H275,'[1]Base Articles - Fam PIC'!$A:$U,12,FALSE),6)="conbid","Conbid",IF(LEFT(VLOOKUP(H275,'[1]Base Articles - Fam PIC'!$A:$U,12,FALSE),9)="DF Spirit","Airbus Autre","Autre"))</f>
        <v>Conbid</v>
      </c>
      <c r="AN275" s="28" t="str">
        <f>VLOOKUP(H275,'[1]Base Articles - Fam PIC'!$A:$E,5,0)</f>
        <v>UkadPF001</v>
      </c>
      <c r="AO275" s="28"/>
    </row>
    <row r="276" spans="1:41" ht="15" customHeight="1" x14ac:dyDescent="0.25">
      <c r="A276" s="36" t="str">
        <f t="shared" si="36"/>
        <v>PA26728</v>
      </c>
      <c r="B276">
        <v>11002960</v>
      </c>
      <c r="C276" t="s">
        <v>204</v>
      </c>
      <c r="D276" t="s">
        <v>205</v>
      </c>
      <c r="E276" t="s">
        <v>856</v>
      </c>
      <c r="F276">
        <v>10</v>
      </c>
      <c r="G276">
        <v>1</v>
      </c>
      <c r="H276" t="s">
        <v>401</v>
      </c>
      <c r="I276" t="s">
        <v>402</v>
      </c>
      <c r="J276">
        <v>5920</v>
      </c>
      <c r="K276" t="s">
        <v>209</v>
      </c>
      <c r="L276">
        <v>30.66</v>
      </c>
      <c r="M276" t="s">
        <v>706</v>
      </c>
      <c r="N276" t="s">
        <v>210</v>
      </c>
      <c r="O276" t="s">
        <v>857</v>
      </c>
      <c r="P276" s="37" t="s">
        <v>857</v>
      </c>
      <c r="Q276"/>
      <c r="R276"/>
      <c r="S276"/>
      <c r="T276" t="s">
        <v>212</v>
      </c>
      <c r="U276" t="s">
        <v>213</v>
      </c>
      <c r="V276" t="s">
        <v>214</v>
      </c>
      <c r="W276">
        <v>10</v>
      </c>
      <c r="X276">
        <v>10</v>
      </c>
      <c r="Y276">
        <v>1</v>
      </c>
      <c r="Z276" t="s">
        <v>849</v>
      </c>
      <c r="AA276" t="s">
        <v>220</v>
      </c>
      <c r="AB276"/>
      <c r="AC276">
        <v>0</v>
      </c>
      <c r="AD276" s="28" t="str">
        <f t="shared" si="37"/>
        <v>PF</v>
      </c>
      <c r="AE276" s="38" t="str">
        <f t="shared" si="38"/>
        <v>08/10/2020</v>
      </c>
      <c r="AF276" s="28" t="str">
        <f t="shared" si="39"/>
        <v>oui</v>
      </c>
      <c r="AG276" s="28" t="str">
        <f t="shared" si="40"/>
        <v>client</v>
      </c>
      <c r="AH276" s="28">
        <f>IF(T276&lt;&gt;"Partiellement livré",J276,IFERROR(VLOOKUP(B276&amp;F276,[2]VL10E!A:I,9,0),J276))</f>
        <v>5920</v>
      </c>
      <c r="AI276" s="28" t="str">
        <f t="shared" ca="1" si="41"/>
        <v>non</v>
      </c>
      <c r="AJ276" s="28" t="str">
        <f t="shared" si="42"/>
        <v>2020-10</v>
      </c>
      <c r="AK276" s="28" t="str">
        <f t="shared" si="43"/>
        <v>2020-41</v>
      </c>
      <c r="AL276" s="28" t="str">
        <f t="shared" ca="1" si="44"/>
        <v>2020-41</v>
      </c>
      <c r="AM276" s="28" t="str">
        <f>IF(LEFT(VLOOKUP(H276,'[1]Base Articles - Fam PIC'!$A:$U,12,FALSE),6)="conbid","Conbid",IF(LEFT(VLOOKUP(H276,'[1]Base Articles - Fam PIC'!$A:$U,12,FALSE),9)="DF Spirit","Airbus Autre","Autre"))</f>
        <v>Autre</v>
      </c>
      <c r="AN276" s="28" t="str">
        <f>VLOOKUP(H276,'[1]Base Articles - Fam PIC'!$A:$E,5,0)</f>
        <v>UkadPF004</v>
      </c>
      <c r="AO276" s="28"/>
    </row>
    <row r="277" spans="1:41" ht="15" customHeight="1" x14ac:dyDescent="0.25">
      <c r="A277" s="36" t="str">
        <f t="shared" si="36"/>
        <v>PA26729</v>
      </c>
      <c r="B277">
        <v>11002961</v>
      </c>
      <c r="C277" t="s">
        <v>204</v>
      </c>
      <c r="D277" t="s">
        <v>205</v>
      </c>
      <c r="E277" t="s">
        <v>858</v>
      </c>
      <c r="F277">
        <v>10</v>
      </c>
      <c r="G277">
        <v>1</v>
      </c>
      <c r="H277" t="s">
        <v>401</v>
      </c>
      <c r="I277" t="s">
        <v>402</v>
      </c>
      <c r="J277">
        <v>5920</v>
      </c>
      <c r="K277" t="s">
        <v>209</v>
      </c>
      <c r="L277">
        <v>30.66</v>
      </c>
      <c r="M277" t="s">
        <v>706</v>
      </c>
      <c r="N277" t="s">
        <v>210</v>
      </c>
      <c r="O277" t="s">
        <v>525</v>
      </c>
      <c r="P277" s="37" t="s">
        <v>525</v>
      </c>
      <c r="Q277"/>
      <c r="R277"/>
      <c r="S277"/>
      <c r="T277" t="s">
        <v>212</v>
      </c>
      <c r="U277" t="s">
        <v>213</v>
      </c>
      <c r="V277" t="s">
        <v>214</v>
      </c>
      <c r="W277">
        <v>10</v>
      </c>
      <c r="X277">
        <v>10</v>
      </c>
      <c r="Y277">
        <v>1</v>
      </c>
      <c r="Z277" t="s">
        <v>849</v>
      </c>
      <c r="AA277" t="s">
        <v>220</v>
      </c>
      <c r="AB277"/>
      <c r="AC277">
        <v>0</v>
      </c>
      <c r="AD277" s="28" t="str">
        <f t="shared" si="37"/>
        <v>PF</v>
      </c>
      <c r="AE277" s="38" t="str">
        <f t="shared" si="38"/>
        <v>13/11/2020</v>
      </c>
      <c r="AF277" s="28" t="str">
        <f t="shared" si="39"/>
        <v>oui</v>
      </c>
      <c r="AG277" s="28" t="str">
        <f t="shared" si="40"/>
        <v>client</v>
      </c>
      <c r="AH277" s="28">
        <f>IF(T277&lt;&gt;"Partiellement livré",J277,IFERROR(VLOOKUP(B277&amp;F277,[2]VL10E!A:I,9,0),J277))</f>
        <v>5920</v>
      </c>
      <c r="AI277" s="28" t="str">
        <f t="shared" ca="1" si="41"/>
        <v>non</v>
      </c>
      <c r="AJ277" s="28" t="str">
        <f t="shared" si="42"/>
        <v>2020-11</v>
      </c>
      <c r="AK277" s="28" t="str">
        <f t="shared" si="43"/>
        <v>2020-46</v>
      </c>
      <c r="AL277" s="28" t="str">
        <f t="shared" ca="1" si="44"/>
        <v>2020-46</v>
      </c>
      <c r="AM277" s="28" t="str">
        <f>IF(LEFT(VLOOKUP(H277,'[1]Base Articles - Fam PIC'!$A:$U,12,FALSE),6)="conbid","Conbid",IF(LEFT(VLOOKUP(H277,'[1]Base Articles - Fam PIC'!$A:$U,12,FALSE),9)="DF Spirit","Airbus Autre","Autre"))</f>
        <v>Autre</v>
      </c>
      <c r="AN277" s="28" t="str">
        <f>VLOOKUP(H277,'[1]Base Articles - Fam PIC'!$A:$E,5,0)</f>
        <v>UkadPF004</v>
      </c>
      <c r="AO277" s="28"/>
    </row>
    <row r="278" spans="1:41" ht="15" customHeight="1" x14ac:dyDescent="0.25">
      <c r="A278" s="36" t="str">
        <f t="shared" si="36"/>
        <v>104556</v>
      </c>
      <c r="B278">
        <v>11002964</v>
      </c>
      <c r="C278" t="s">
        <v>204</v>
      </c>
      <c r="D278" t="s">
        <v>859</v>
      </c>
      <c r="E278">
        <v>104556</v>
      </c>
      <c r="F278">
        <v>10</v>
      </c>
      <c r="G278">
        <v>1</v>
      </c>
      <c r="H278" t="s">
        <v>860</v>
      </c>
      <c r="I278" t="s">
        <v>861</v>
      </c>
      <c r="J278">
        <v>18899</v>
      </c>
      <c r="K278" t="s">
        <v>209</v>
      </c>
      <c r="L278">
        <v>25.5</v>
      </c>
      <c r="M278" t="s">
        <v>862</v>
      </c>
      <c r="N278" t="s">
        <v>210</v>
      </c>
      <c r="O278" t="s">
        <v>446</v>
      </c>
      <c r="P278" s="37" t="s">
        <v>446</v>
      </c>
      <c r="Q278"/>
      <c r="R278"/>
      <c r="S278"/>
      <c r="T278" t="s">
        <v>321</v>
      </c>
      <c r="U278" t="s">
        <v>213</v>
      </c>
      <c r="V278" t="s">
        <v>214</v>
      </c>
      <c r="W278">
        <v>10</v>
      </c>
      <c r="X278"/>
      <c r="Y278"/>
      <c r="Z278" t="s">
        <v>863</v>
      </c>
      <c r="AA278" t="s">
        <v>298</v>
      </c>
      <c r="AB278" t="s">
        <v>864</v>
      </c>
      <c r="AC278" t="s">
        <v>865</v>
      </c>
      <c r="AD278" s="28" t="str">
        <f t="shared" si="37"/>
        <v>PF</v>
      </c>
      <c r="AE278" s="38" t="str">
        <f t="shared" si="38"/>
        <v>15/04/2020</v>
      </c>
      <c r="AF278" s="28" t="str">
        <f t="shared" si="39"/>
        <v>oui</v>
      </c>
      <c r="AG278" s="28" t="str">
        <f t="shared" si="40"/>
        <v>client</v>
      </c>
      <c r="AH278" s="28">
        <f>IF(T278&lt;&gt;"Partiellement livré",J278,IFERROR(VLOOKUP(B278&amp;F278,[2]VL10E!A:I,9,0),J278))</f>
        <v>18899</v>
      </c>
      <c r="AI278" s="28" t="str">
        <f t="shared" ca="1" si="41"/>
        <v>oui</v>
      </c>
      <c r="AJ278" s="28" t="str">
        <f t="shared" si="42"/>
        <v>2020-04</v>
      </c>
      <c r="AK278" s="28" t="str">
        <f t="shared" si="43"/>
        <v>2020-16</v>
      </c>
      <c r="AL278" s="28" t="str">
        <f t="shared" ca="1" si="44"/>
        <v>retard</v>
      </c>
      <c r="AM278" s="28" t="str">
        <f>IF(LEFT(VLOOKUP(H278,'[1]Base Articles - Fam PIC'!$A:$U,12,FALSE),6)="conbid","Conbid",IF(LEFT(VLOOKUP(H278,'[1]Base Articles - Fam PIC'!$A:$U,12,FALSE),9)="DF Spirit","Airbus Autre","Autre"))</f>
        <v>Autre</v>
      </c>
      <c r="AN278" s="28" t="str">
        <f>VLOOKUP(H278,'[1]Base Articles - Fam PIC'!$A:$E,5,0)</f>
        <v>UkadPF008</v>
      </c>
      <c r="AO278" s="28"/>
    </row>
    <row r="279" spans="1:41" ht="15" customHeight="1" x14ac:dyDescent="0.25">
      <c r="A279" s="36" t="str">
        <f t="shared" si="36"/>
        <v>104556</v>
      </c>
      <c r="B279">
        <v>11002964</v>
      </c>
      <c r="C279" t="s">
        <v>204</v>
      </c>
      <c r="D279" t="s">
        <v>859</v>
      </c>
      <c r="E279">
        <v>104556</v>
      </c>
      <c r="F279">
        <v>20</v>
      </c>
      <c r="G279">
        <v>1</v>
      </c>
      <c r="H279" t="s">
        <v>860</v>
      </c>
      <c r="I279" t="s">
        <v>861</v>
      </c>
      <c r="J279">
        <v>18899</v>
      </c>
      <c r="K279" t="s">
        <v>209</v>
      </c>
      <c r="L279">
        <v>25.5</v>
      </c>
      <c r="M279" t="s">
        <v>862</v>
      </c>
      <c r="N279" t="s">
        <v>210</v>
      </c>
      <c r="O279" t="s">
        <v>609</v>
      </c>
      <c r="P279" s="37" t="s">
        <v>609</v>
      </c>
      <c r="Q279"/>
      <c r="R279"/>
      <c r="S279"/>
      <c r="T279" t="s">
        <v>212</v>
      </c>
      <c r="U279" t="s">
        <v>213</v>
      </c>
      <c r="V279" t="s">
        <v>214</v>
      </c>
      <c r="W279">
        <v>10</v>
      </c>
      <c r="X279"/>
      <c r="Y279"/>
      <c r="Z279" t="s">
        <v>863</v>
      </c>
      <c r="AA279" t="s">
        <v>298</v>
      </c>
      <c r="AB279"/>
      <c r="AC279">
        <v>0</v>
      </c>
      <c r="AD279" s="28" t="str">
        <f t="shared" si="37"/>
        <v>PF</v>
      </c>
      <c r="AE279" s="38" t="str">
        <f t="shared" si="38"/>
        <v>31/07/2020</v>
      </c>
      <c r="AF279" s="28" t="str">
        <f t="shared" si="39"/>
        <v>oui</v>
      </c>
      <c r="AG279" s="28" t="str">
        <f t="shared" si="40"/>
        <v>client</v>
      </c>
      <c r="AH279" s="28">
        <f>IF(T279&lt;&gt;"Partiellement livré",J279,IFERROR(VLOOKUP(B279&amp;F279,[2]VL10E!A:I,9,0),J279))</f>
        <v>18899</v>
      </c>
      <c r="AI279" s="28" t="str">
        <f t="shared" ca="1" si="41"/>
        <v>oui</v>
      </c>
      <c r="AJ279" s="28" t="str">
        <f t="shared" si="42"/>
        <v>2020-07</v>
      </c>
      <c r="AK279" s="28" t="str">
        <f t="shared" si="43"/>
        <v>2020-31</v>
      </c>
      <c r="AL279" s="28" t="str">
        <f t="shared" ca="1" si="44"/>
        <v>2020-31</v>
      </c>
      <c r="AM279" s="28" t="str">
        <f>IF(LEFT(VLOOKUP(H279,'[1]Base Articles - Fam PIC'!$A:$U,12,FALSE),6)="conbid","Conbid",IF(LEFT(VLOOKUP(H279,'[1]Base Articles - Fam PIC'!$A:$U,12,FALSE),9)="DF Spirit","Airbus Autre","Autre"))</f>
        <v>Autre</v>
      </c>
      <c r="AN279" s="28" t="str">
        <f>VLOOKUP(H279,'[1]Base Articles - Fam PIC'!$A:$E,5,0)</f>
        <v>UkadPF008</v>
      </c>
      <c r="AO279" s="28"/>
    </row>
    <row r="280" spans="1:41" ht="15" customHeight="1" x14ac:dyDescent="0.25">
      <c r="A280" s="36" t="str">
        <f t="shared" si="36"/>
        <v>104556</v>
      </c>
      <c r="B280">
        <v>11002964</v>
      </c>
      <c r="C280" t="s">
        <v>204</v>
      </c>
      <c r="D280" t="s">
        <v>859</v>
      </c>
      <c r="E280">
        <v>104556</v>
      </c>
      <c r="F280">
        <v>30</v>
      </c>
      <c r="G280">
        <v>1</v>
      </c>
      <c r="H280" t="s">
        <v>860</v>
      </c>
      <c r="I280" t="s">
        <v>861</v>
      </c>
      <c r="J280">
        <v>18899</v>
      </c>
      <c r="K280" t="s">
        <v>209</v>
      </c>
      <c r="L280">
        <v>25.5</v>
      </c>
      <c r="M280" t="s">
        <v>862</v>
      </c>
      <c r="N280" t="s">
        <v>210</v>
      </c>
      <c r="O280" t="s">
        <v>866</v>
      </c>
      <c r="P280" s="37" t="s">
        <v>866</v>
      </c>
      <c r="Q280"/>
      <c r="R280"/>
      <c r="S280"/>
      <c r="T280" t="s">
        <v>212</v>
      </c>
      <c r="U280" t="s">
        <v>213</v>
      </c>
      <c r="V280" t="s">
        <v>214</v>
      </c>
      <c r="W280">
        <v>10</v>
      </c>
      <c r="X280"/>
      <c r="Y280"/>
      <c r="Z280" t="s">
        <v>863</v>
      </c>
      <c r="AA280" t="s">
        <v>298</v>
      </c>
      <c r="AB280"/>
      <c r="AC280">
        <v>0</v>
      </c>
      <c r="AD280" s="28" t="str">
        <f t="shared" si="37"/>
        <v>PF</v>
      </c>
      <c r="AE280" s="38" t="str">
        <f t="shared" si="38"/>
        <v>23/10/2020</v>
      </c>
      <c r="AF280" s="28" t="str">
        <f t="shared" si="39"/>
        <v>oui</v>
      </c>
      <c r="AG280" s="28" t="str">
        <f t="shared" si="40"/>
        <v>client</v>
      </c>
      <c r="AH280" s="28">
        <f>IF(T280&lt;&gt;"Partiellement livré",J280,IFERROR(VLOOKUP(B280&amp;F280,[2]VL10E!A:I,9,0),J280))</f>
        <v>18899</v>
      </c>
      <c r="AI280" s="28" t="str">
        <f t="shared" ca="1" si="41"/>
        <v>non</v>
      </c>
      <c r="AJ280" s="28" t="str">
        <f t="shared" si="42"/>
        <v>2020-10</v>
      </c>
      <c r="AK280" s="28" t="str">
        <f t="shared" si="43"/>
        <v>2020-43</v>
      </c>
      <c r="AL280" s="28" t="str">
        <f t="shared" ca="1" si="44"/>
        <v>2020-43</v>
      </c>
      <c r="AM280" s="28" t="str">
        <f>IF(LEFT(VLOOKUP(H280,'[1]Base Articles - Fam PIC'!$A:$U,12,FALSE),6)="conbid","Conbid",IF(LEFT(VLOOKUP(H280,'[1]Base Articles - Fam PIC'!$A:$U,12,FALSE),9)="DF Spirit","Airbus Autre","Autre"))</f>
        <v>Autre</v>
      </c>
      <c r="AN280" s="28" t="str">
        <f>VLOOKUP(H280,'[1]Base Articles - Fam PIC'!$A:$E,5,0)</f>
        <v>UkadPF008</v>
      </c>
      <c r="AO280" s="28"/>
    </row>
    <row r="281" spans="1:41" ht="15" customHeight="1" x14ac:dyDescent="0.25">
      <c r="A281" s="36" t="str">
        <f t="shared" si="36"/>
        <v>4500080</v>
      </c>
      <c r="B281">
        <v>11002967</v>
      </c>
      <c r="C281" t="s">
        <v>204</v>
      </c>
      <c r="D281" t="s">
        <v>867</v>
      </c>
      <c r="E281">
        <v>4500080742</v>
      </c>
      <c r="F281">
        <v>10</v>
      </c>
      <c r="G281">
        <v>1</v>
      </c>
      <c r="H281" t="s">
        <v>868</v>
      </c>
      <c r="I281" t="s">
        <v>869</v>
      </c>
      <c r="J281">
        <v>12800</v>
      </c>
      <c r="K281" t="s">
        <v>209</v>
      </c>
      <c r="L281">
        <v>17.75</v>
      </c>
      <c r="M281" t="s">
        <v>870</v>
      </c>
      <c r="N281" t="s">
        <v>210</v>
      </c>
      <c r="O281" t="s">
        <v>468</v>
      </c>
      <c r="P281" s="37" t="s">
        <v>468</v>
      </c>
      <c r="Q281"/>
      <c r="R281"/>
      <c r="S281"/>
      <c r="T281" t="s">
        <v>212</v>
      </c>
      <c r="U281" t="s">
        <v>213</v>
      </c>
      <c r="V281" t="s">
        <v>214</v>
      </c>
      <c r="W281">
        <v>10</v>
      </c>
      <c r="X281"/>
      <c r="Y281"/>
      <c r="Z281" t="s">
        <v>871</v>
      </c>
      <c r="AA281" t="s">
        <v>298</v>
      </c>
      <c r="AB281"/>
      <c r="AC281">
        <v>0</v>
      </c>
      <c r="AD281" s="28" t="str">
        <f t="shared" si="37"/>
        <v>PF</v>
      </c>
      <c r="AE281" s="38" t="str">
        <f t="shared" si="38"/>
        <v>25/05/2020</v>
      </c>
      <c r="AF281" s="28" t="str">
        <f t="shared" si="39"/>
        <v>oui</v>
      </c>
      <c r="AG281" s="28" t="str">
        <f t="shared" si="40"/>
        <v>client</v>
      </c>
      <c r="AH281" s="28">
        <f>IF(T281&lt;&gt;"Partiellement livré",J281,IFERROR(VLOOKUP(B281&amp;F281,[2]VL10E!A:I,9,0),J281))</f>
        <v>12800</v>
      </c>
      <c r="AI281" s="28" t="str">
        <f t="shared" ca="1" si="41"/>
        <v>oui</v>
      </c>
      <c r="AJ281" s="28" t="str">
        <f t="shared" si="42"/>
        <v>2020-05</v>
      </c>
      <c r="AK281" s="28" t="str">
        <f t="shared" si="43"/>
        <v>2020-22</v>
      </c>
      <c r="AL281" s="28" t="str">
        <f t="shared" ca="1" si="44"/>
        <v>2020-22</v>
      </c>
      <c r="AM281" s="28" t="str">
        <f>IF(LEFT(VLOOKUP(H281,'[1]Base Articles - Fam PIC'!$A:$U,12,FALSE),6)="conbid","Conbid",IF(LEFT(VLOOKUP(H281,'[1]Base Articles - Fam PIC'!$A:$U,12,FALSE),9)="DF Spirit","Airbus Autre","Autre"))</f>
        <v>Autre</v>
      </c>
      <c r="AN281" s="28" t="str">
        <f>VLOOKUP(H281,'[1]Base Articles - Fam PIC'!$A:$E,5,0)</f>
        <v>UkadPF017</v>
      </c>
      <c r="AO281" s="28"/>
    </row>
    <row r="282" spans="1:41" ht="15" customHeight="1" x14ac:dyDescent="0.25">
      <c r="A282" s="36" t="str">
        <f t="shared" si="36"/>
        <v>4500080</v>
      </c>
      <c r="B282">
        <v>11002967</v>
      </c>
      <c r="C282" t="s">
        <v>204</v>
      </c>
      <c r="D282" t="s">
        <v>867</v>
      </c>
      <c r="E282">
        <v>4500080742</v>
      </c>
      <c r="F282">
        <v>20</v>
      </c>
      <c r="G282">
        <v>1</v>
      </c>
      <c r="H282" t="s">
        <v>872</v>
      </c>
      <c r="I282" t="s">
        <v>873</v>
      </c>
      <c r="J282">
        <v>6400</v>
      </c>
      <c r="K282" t="s">
        <v>209</v>
      </c>
      <c r="L282">
        <v>25.83</v>
      </c>
      <c r="M282" t="s">
        <v>874</v>
      </c>
      <c r="N282" t="s">
        <v>210</v>
      </c>
      <c r="O282" t="s">
        <v>468</v>
      </c>
      <c r="P282" s="37" t="s">
        <v>468</v>
      </c>
      <c r="Q282"/>
      <c r="R282"/>
      <c r="S282"/>
      <c r="T282" t="s">
        <v>212</v>
      </c>
      <c r="U282" t="s">
        <v>213</v>
      </c>
      <c r="V282" t="s">
        <v>214</v>
      </c>
      <c r="W282">
        <v>10</v>
      </c>
      <c r="X282"/>
      <c r="Y282"/>
      <c r="Z282" t="s">
        <v>871</v>
      </c>
      <c r="AA282" t="s">
        <v>298</v>
      </c>
      <c r="AB282"/>
      <c r="AC282">
        <v>0</v>
      </c>
      <c r="AD282" s="28" t="str">
        <f t="shared" si="37"/>
        <v>PF</v>
      </c>
      <c r="AE282" s="38" t="str">
        <f t="shared" si="38"/>
        <v>25/05/2020</v>
      </c>
      <c r="AF282" s="28" t="str">
        <f t="shared" si="39"/>
        <v>oui</v>
      </c>
      <c r="AG282" s="28" t="str">
        <f t="shared" si="40"/>
        <v>client</v>
      </c>
      <c r="AH282" s="28">
        <f>IF(T282&lt;&gt;"Partiellement livré",J282,IFERROR(VLOOKUP(B282&amp;F282,[2]VL10E!A:I,9,0),J282))</f>
        <v>6400</v>
      </c>
      <c r="AI282" s="28" t="str">
        <f t="shared" ca="1" si="41"/>
        <v>oui</v>
      </c>
      <c r="AJ282" s="28" t="str">
        <f t="shared" si="42"/>
        <v>2020-05</v>
      </c>
      <c r="AK282" s="28" t="str">
        <f t="shared" si="43"/>
        <v>2020-22</v>
      </c>
      <c r="AL282" s="28" t="str">
        <f t="shared" ca="1" si="44"/>
        <v>2020-22</v>
      </c>
      <c r="AM282" s="28" t="str">
        <f>IF(LEFT(VLOOKUP(H282,'[1]Base Articles - Fam PIC'!$A:$U,12,FALSE),6)="conbid","Conbid",IF(LEFT(VLOOKUP(H282,'[1]Base Articles - Fam PIC'!$A:$U,12,FALSE),9)="DF Spirit","Airbus Autre","Autre"))</f>
        <v>Autre</v>
      </c>
      <c r="AN282" s="28" t="str">
        <f>VLOOKUP(H282,'[1]Base Articles - Fam PIC'!$A:$E,5,0)</f>
        <v>UkadPF016</v>
      </c>
      <c r="AO282" s="28"/>
    </row>
    <row r="283" spans="1:41" ht="15" customHeight="1" x14ac:dyDescent="0.25">
      <c r="A283" s="36" t="str">
        <f t="shared" si="36"/>
        <v>4201000</v>
      </c>
      <c r="B283">
        <v>11002971</v>
      </c>
      <c r="C283" t="s">
        <v>204</v>
      </c>
      <c r="D283" t="s">
        <v>843</v>
      </c>
      <c r="E283">
        <v>4201000388</v>
      </c>
      <c r="F283">
        <v>10</v>
      </c>
      <c r="G283">
        <v>1</v>
      </c>
      <c r="H283" t="s">
        <v>796</v>
      </c>
      <c r="I283" t="s">
        <v>797</v>
      </c>
      <c r="J283">
        <v>40</v>
      </c>
      <c r="K283" t="s">
        <v>240</v>
      </c>
      <c r="L283">
        <v>220</v>
      </c>
      <c r="M283" t="s">
        <v>798</v>
      </c>
      <c r="N283" t="s">
        <v>243</v>
      </c>
      <c r="O283" t="s">
        <v>608</v>
      </c>
      <c r="P283" s="37" t="s">
        <v>801</v>
      </c>
      <c r="Q283"/>
      <c r="R283"/>
      <c r="S283"/>
      <c r="T283" t="s">
        <v>212</v>
      </c>
      <c r="U283" t="s">
        <v>213</v>
      </c>
      <c r="V283" t="s">
        <v>214</v>
      </c>
      <c r="W283">
        <v>10</v>
      </c>
      <c r="X283"/>
      <c r="Y283"/>
      <c r="Z283" t="s">
        <v>875</v>
      </c>
      <c r="AA283" t="s">
        <v>595</v>
      </c>
      <c r="AB283"/>
      <c r="AC283">
        <v>0</v>
      </c>
      <c r="AD283" s="28" t="str">
        <f t="shared" si="37"/>
        <v>PF</v>
      </c>
      <c r="AE283" s="38" t="str">
        <f t="shared" si="38"/>
        <v>05/07/2020</v>
      </c>
      <c r="AF283" s="28" t="str">
        <f t="shared" si="39"/>
        <v>oui</v>
      </c>
      <c r="AG283" s="28" t="str">
        <f t="shared" si="40"/>
        <v>client</v>
      </c>
      <c r="AH283" s="28">
        <f>IF(T283&lt;&gt;"Partiellement livré",J283,IFERROR(VLOOKUP(B283&amp;F283,[2]VL10E!A:I,9,0),J283))</f>
        <v>40</v>
      </c>
      <c r="AI283" s="28" t="str">
        <f t="shared" ca="1" si="41"/>
        <v>oui</v>
      </c>
      <c r="AJ283" s="28" t="str">
        <f t="shared" si="42"/>
        <v>2020-07</v>
      </c>
      <c r="AK283" s="28" t="str">
        <f t="shared" si="43"/>
        <v>2020-28</v>
      </c>
      <c r="AL283" s="28" t="str">
        <f t="shared" ca="1" si="44"/>
        <v>2020-28</v>
      </c>
      <c r="AM283" s="28" t="str">
        <f>IF(LEFT(VLOOKUP(H283,'[1]Base Articles - Fam PIC'!$A:$U,12,FALSE),6)="conbid","Conbid",IF(LEFT(VLOOKUP(H283,'[1]Base Articles - Fam PIC'!$A:$U,12,FALSE),9)="DF Spirit","Airbus Autre","Autre"))</f>
        <v>Autre</v>
      </c>
      <c r="AN283" s="28" t="str">
        <f>VLOOKUP(H283,'[1]Base Articles - Fam PIC'!$A:$E,5,0)</f>
        <v>UKADPF014</v>
      </c>
      <c r="AO283" s="28"/>
    </row>
    <row r="284" spans="1:41" ht="15" customHeight="1" x14ac:dyDescent="0.25">
      <c r="A284" s="36" t="str">
        <f t="shared" si="36"/>
        <v>4201000</v>
      </c>
      <c r="B284">
        <v>11002971</v>
      </c>
      <c r="C284" t="s">
        <v>204</v>
      </c>
      <c r="D284" t="s">
        <v>843</v>
      </c>
      <c r="E284">
        <v>4201000388</v>
      </c>
      <c r="F284">
        <v>20</v>
      </c>
      <c r="G284">
        <v>1</v>
      </c>
      <c r="H284" t="s">
        <v>796</v>
      </c>
      <c r="I284" t="s">
        <v>797</v>
      </c>
      <c r="J284">
        <v>40</v>
      </c>
      <c r="K284" t="s">
        <v>240</v>
      </c>
      <c r="L284">
        <v>220</v>
      </c>
      <c r="M284" t="s">
        <v>798</v>
      </c>
      <c r="N284" t="s">
        <v>243</v>
      </c>
      <c r="O284" t="s">
        <v>876</v>
      </c>
      <c r="P284" s="37" t="s">
        <v>876</v>
      </c>
      <c r="Q284"/>
      <c r="R284"/>
      <c r="S284"/>
      <c r="T284" t="s">
        <v>212</v>
      </c>
      <c r="U284" t="s">
        <v>213</v>
      </c>
      <c r="V284" t="s">
        <v>214</v>
      </c>
      <c r="W284">
        <v>10</v>
      </c>
      <c r="X284"/>
      <c r="Y284"/>
      <c r="Z284" t="s">
        <v>875</v>
      </c>
      <c r="AA284" t="s">
        <v>595</v>
      </c>
      <c r="AB284"/>
      <c r="AC284">
        <v>0</v>
      </c>
      <c r="AD284" s="28" t="str">
        <f t="shared" si="37"/>
        <v>PF</v>
      </c>
      <c r="AE284" s="38" t="str">
        <f t="shared" si="38"/>
        <v>06/08/2020</v>
      </c>
      <c r="AF284" s="28" t="str">
        <f t="shared" si="39"/>
        <v>oui</v>
      </c>
      <c r="AG284" s="28" t="str">
        <f t="shared" si="40"/>
        <v>client</v>
      </c>
      <c r="AH284" s="28">
        <f>IF(T284&lt;&gt;"Partiellement livré",J284,IFERROR(VLOOKUP(B284&amp;F284,[2]VL10E!A:I,9,0),J284))</f>
        <v>40</v>
      </c>
      <c r="AI284" s="28" t="str">
        <f t="shared" ca="1" si="41"/>
        <v>non</v>
      </c>
      <c r="AJ284" s="28" t="str">
        <f t="shared" si="42"/>
        <v>2020-08</v>
      </c>
      <c r="AK284" s="28" t="str">
        <f t="shared" si="43"/>
        <v>2020-32</v>
      </c>
      <c r="AL284" s="28" t="str">
        <f t="shared" ca="1" si="44"/>
        <v>2020-32</v>
      </c>
      <c r="AM284" s="28" t="str">
        <f>IF(LEFT(VLOOKUP(H284,'[1]Base Articles - Fam PIC'!$A:$U,12,FALSE),6)="conbid","Conbid",IF(LEFT(VLOOKUP(H284,'[1]Base Articles - Fam PIC'!$A:$U,12,FALSE),9)="DF Spirit","Airbus Autre","Autre"))</f>
        <v>Autre</v>
      </c>
      <c r="AN284" s="28" t="str">
        <f>VLOOKUP(H284,'[1]Base Articles - Fam PIC'!$A:$E,5,0)</f>
        <v>UKADPF014</v>
      </c>
      <c r="AO284" s="28"/>
    </row>
    <row r="285" spans="1:41" ht="15" customHeight="1" x14ac:dyDescent="0.25">
      <c r="A285" s="36" t="str">
        <f t="shared" si="36"/>
        <v>4201000</v>
      </c>
      <c r="B285">
        <v>11002971</v>
      </c>
      <c r="C285" t="s">
        <v>204</v>
      </c>
      <c r="D285" t="s">
        <v>843</v>
      </c>
      <c r="E285">
        <v>4201000388</v>
      </c>
      <c r="F285">
        <v>30</v>
      </c>
      <c r="G285">
        <v>1</v>
      </c>
      <c r="H285" t="s">
        <v>796</v>
      </c>
      <c r="I285" t="s">
        <v>797</v>
      </c>
      <c r="J285">
        <v>40</v>
      </c>
      <c r="K285" t="s">
        <v>240</v>
      </c>
      <c r="L285">
        <v>220</v>
      </c>
      <c r="M285" t="s">
        <v>798</v>
      </c>
      <c r="N285" t="s">
        <v>243</v>
      </c>
      <c r="O285" t="s">
        <v>877</v>
      </c>
      <c r="P285" s="37" t="s">
        <v>877</v>
      </c>
      <c r="Q285"/>
      <c r="R285"/>
      <c r="S285"/>
      <c r="T285" t="s">
        <v>212</v>
      </c>
      <c r="U285" t="s">
        <v>213</v>
      </c>
      <c r="V285" t="s">
        <v>214</v>
      </c>
      <c r="W285">
        <v>10</v>
      </c>
      <c r="X285"/>
      <c r="Y285"/>
      <c r="Z285" t="s">
        <v>875</v>
      </c>
      <c r="AA285" t="s">
        <v>595</v>
      </c>
      <c r="AB285"/>
      <c r="AC285">
        <v>0</v>
      </c>
      <c r="AD285" s="28" t="str">
        <f t="shared" si="37"/>
        <v>PF</v>
      </c>
      <c r="AE285" s="38" t="str">
        <f t="shared" si="38"/>
        <v>15/09/2020</v>
      </c>
      <c r="AF285" s="28" t="str">
        <f t="shared" si="39"/>
        <v>oui</v>
      </c>
      <c r="AG285" s="28" t="str">
        <f t="shared" si="40"/>
        <v>client</v>
      </c>
      <c r="AH285" s="28">
        <f>IF(T285&lt;&gt;"Partiellement livré",J285,IFERROR(VLOOKUP(B285&amp;F285,[2]VL10E!A:I,9,0),J285))</f>
        <v>40</v>
      </c>
      <c r="AI285" s="28" t="str">
        <f t="shared" ca="1" si="41"/>
        <v>non</v>
      </c>
      <c r="AJ285" s="28" t="str">
        <f t="shared" si="42"/>
        <v>2020-09</v>
      </c>
      <c r="AK285" s="28" t="str">
        <f t="shared" si="43"/>
        <v>2020-38</v>
      </c>
      <c r="AL285" s="28" t="str">
        <f t="shared" ca="1" si="44"/>
        <v>2020-38</v>
      </c>
      <c r="AM285" s="28" t="str">
        <f>IF(LEFT(VLOOKUP(H285,'[1]Base Articles - Fam PIC'!$A:$U,12,FALSE),6)="conbid","Conbid",IF(LEFT(VLOOKUP(H285,'[1]Base Articles - Fam PIC'!$A:$U,12,FALSE),9)="DF Spirit","Airbus Autre","Autre"))</f>
        <v>Autre</v>
      </c>
      <c r="AN285" s="28" t="str">
        <f>VLOOKUP(H285,'[1]Base Articles - Fam PIC'!$A:$E,5,0)</f>
        <v>UKADPF014</v>
      </c>
      <c r="AO285" s="28"/>
    </row>
    <row r="286" spans="1:41" ht="15" customHeight="1" x14ac:dyDescent="0.25">
      <c r="A286" s="36" t="str">
        <f t="shared" si="36"/>
        <v>9009</v>
      </c>
      <c r="B286">
        <v>11002973</v>
      </c>
      <c r="C286" t="s">
        <v>204</v>
      </c>
      <c r="D286" t="s">
        <v>33</v>
      </c>
      <c r="E286">
        <v>9009</v>
      </c>
      <c r="F286">
        <v>10</v>
      </c>
      <c r="G286">
        <v>1</v>
      </c>
      <c r="H286" t="s">
        <v>37</v>
      </c>
      <c r="I286" t="s">
        <v>38</v>
      </c>
      <c r="J286">
        <v>5444</v>
      </c>
      <c r="K286" t="s">
        <v>209</v>
      </c>
      <c r="L286">
        <v>31</v>
      </c>
      <c r="M286" t="s">
        <v>878</v>
      </c>
      <c r="N286" t="s">
        <v>210</v>
      </c>
      <c r="O286" t="s">
        <v>334</v>
      </c>
      <c r="P286" s="37" t="s">
        <v>879</v>
      </c>
      <c r="Q286"/>
      <c r="R286"/>
      <c r="S286"/>
      <c r="T286" t="s">
        <v>212</v>
      </c>
      <c r="U286" t="s">
        <v>213</v>
      </c>
      <c r="V286" t="s">
        <v>214</v>
      </c>
      <c r="W286">
        <v>10</v>
      </c>
      <c r="X286"/>
      <c r="Y286"/>
      <c r="Z286" t="s">
        <v>875</v>
      </c>
      <c r="AA286" t="s">
        <v>595</v>
      </c>
      <c r="AB286"/>
      <c r="AC286">
        <v>0</v>
      </c>
      <c r="AD286" s="28" t="str">
        <f t="shared" si="37"/>
        <v>PF</v>
      </c>
      <c r="AE286" s="38" t="str">
        <f t="shared" si="38"/>
        <v>10/07/2020</v>
      </c>
      <c r="AF286" s="28" t="str">
        <f t="shared" si="39"/>
        <v>oui</v>
      </c>
      <c r="AG286" s="28" t="str">
        <f t="shared" si="40"/>
        <v>client</v>
      </c>
      <c r="AH286" s="28">
        <f>IF(T286&lt;&gt;"Partiellement livré",J286,IFERROR(VLOOKUP(B286&amp;F286,[2]VL10E!A:I,9,0),J286))</f>
        <v>5444</v>
      </c>
      <c r="AI286" s="28" t="str">
        <f t="shared" ca="1" si="41"/>
        <v>oui</v>
      </c>
      <c r="AJ286" s="28" t="str">
        <f t="shared" si="42"/>
        <v>2020-07</v>
      </c>
      <c r="AK286" s="28" t="str">
        <f t="shared" si="43"/>
        <v>2020-28</v>
      </c>
      <c r="AL286" s="28" t="str">
        <f t="shared" ca="1" si="44"/>
        <v>2020-28</v>
      </c>
      <c r="AM286" s="28" t="str">
        <f>IF(LEFT(VLOOKUP(H286,'[1]Base Articles - Fam PIC'!$A:$U,12,FALSE),6)="conbid","Conbid",IF(LEFT(VLOOKUP(H286,'[1]Base Articles - Fam PIC'!$A:$U,12,FALSE),9)="DF Spirit","Airbus Autre","Autre"))</f>
        <v>Conbid</v>
      </c>
      <c r="AN286" s="28" t="str">
        <f>VLOOKUP(H286,'[1]Base Articles - Fam PIC'!$A:$E,5,0)</f>
        <v>UkadPF001</v>
      </c>
      <c r="AO286" s="28"/>
    </row>
    <row r="287" spans="1:41" ht="15" customHeight="1" x14ac:dyDescent="0.25">
      <c r="A287" s="36" t="str">
        <f t="shared" si="36"/>
        <v>9012</v>
      </c>
      <c r="B287">
        <v>11002974</v>
      </c>
      <c r="C287" t="s">
        <v>204</v>
      </c>
      <c r="D287" t="s">
        <v>33</v>
      </c>
      <c r="E287">
        <v>9012</v>
      </c>
      <c r="F287">
        <v>10</v>
      </c>
      <c r="G287">
        <v>1</v>
      </c>
      <c r="H287" t="s">
        <v>880</v>
      </c>
      <c r="I287" t="s">
        <v>881</v>
      </c>
      <c r="J287">
        <v>9072</v>
      </c>
      <c r="K287" t="s">
        <v>209</v>
      </c>
      <c r="L287">
        <v>32</v>
      </c>
      <c r="M287" t="s">
        <v>882</v>
      </c>
      <c r="N287" t="s">
        <v>210</v>
      </c>
      <c r="O287" t="s">
        <v>593</v>
      </c>
      <c r="P287" s="37" t="s">
        <v>334</v>
      </c>
      <c r="Q287"/>
      <c r="R287"/>
      <c r="S287"/>
      <c r="T287" t="s">
        <v>212</v>
      </c>
      <c r="U287" t="s">
        <v>213</v>
      </c>
      <c r="V287" t="s">
        <v>214</v>
      </c>
      <c r="W287">
        <v>10</v>
      </c>
      <c r="X287"/>
      <c r="Y287"/>
      <c r="Z287" t="s">
        <v>875</v>
      </c>
      <c r="AA287" t="s">
        <v>595</v>
      </c>
      <c r="AB287"/>
      <c r="AC287">
        <v>0</v>
      </c>
      <c r="AD287" s="28" t="str">
        <f t="shared" si="37"/>
        <v>PF</v>
      </c>
      <c r="AE287" s="38" t="str">
        <f t="shared" si="38"/>
        <v>05/06/2020</v>
      </c>
      <c r="AF287" s="28" t="str">
        <f t="shared" si="39"/>
        <v>oui</v>
      </c>
      <c r="AG287" s="28" t="str">
        <f t="shared" si="40"/>
        <v>client</v>
      </c>
      <c r="AH287" s="28">
        <f>IF(T287&lt;&gt;"Partiellement livré",J287,IFERROR(VLOOKUP(B287&amp;F287,[2]VL10E!A:I,9,0),J287))</f>
        <v>9072</v>
      </c>
      <c r="AI287" s="28" t="str">
        <f t="shared" ca="1" si="41"/>
        <v>oui</v>
      </c>
      <c r="AJ287" s="28" t="str">
        <f t="shared" si="42"/>
        <v>2020-06</v>
      </c>
      <c r="AK287" s="28" t="str">
        <f t="shared" si="43"/>
        <v>2020-23</v>
      </c>
      <c r="AL287" s="28" t="str">
        <f t="shared" ca="1" si="44"/>
        <v>2020-23</v>
      </c>
      <c r="AM287" s="28" t="str">
        <f>IF(LEFT(VLOOKUP(H287,'[1]Base Articles - Fam PIC'!$A:$U,12,FALSE),6)="conbid","Conbid",IF(LEFT(VLOOKUP(H287,'[1]Base Articles - Fam PIC'!$A:$U,12,FALSE),9)="DF Spirit","Airbus Autre","Autre"))</f>
        <v>Conbid</v>
      </c>
      <c r="AN287" s="28" t="str">
        <f>VLOOKUP(H287,'[1]Base Articles - Fam PIC'!$A:$E,5,0)</f>
        <v>UkadPF001</v>
      </c>
      <c r="AO287" s="28"/>
    </row>
    <row r="288" spans="1:41" ht="15" customHeight="1" x14ac:dyDescent="0.25">
      <c r="A288" s="36" t="str">
        <f t="shared" si="36"/>
        <v>080828A</v>
      </c>
      <c r="B288">
        <v>11002979</v>
      </c>
      <c r="C288" t="s">
        <v>204</v>
      </c>
      <c r="D288" t="s">
        <v>883</v>
      </c>
      <c r="E288" t="s">
        <v>884</v>
      </c>
      <c r="F288">
        <v>20</v>
      </c>
      <c r="G288">
        <v>1</v>
      </c>
      <c r="H288" t="s">
        <v>885</v>
      </c>
      <c r="I288" t="s">
        <v>886</v>
      </c>
      <c r="J288">
        <v>29484</v>
      </c>
      <c r="K288" t="s">
        <v>209</v>
      </c>
      <c r="L288">
        <v>25.5</v>
      </c>
      <c r="M288" t="s">
        <v>887</v>
      </c>
      <c r="N288" t="s">
        <v>210</v>
      </c>
      <c r="O288" t="s">
        <v>757</v>
      </c>
      <c r="P288" s="37" t="s">
        <v>757</v>
      </c>
      <c r="Q288"/>
      <c r="R288"/>
      <c r="S288"/>
      <c r="T288" t="s">
        <v>212</v>
      </c>
      <c r="U288" t="s">
        <v>213</v>
      </c>
      <c r="V288" t="s">
        <v>214</v>
      </c>
      <c r="W288">
        <v>10</v>
      </c>
      <c r="X288">
        <v>10</v>
      </c>
      <c r="Y288">
        <v>1</v>
      </c>
      <c r="Z288" t="s">
        <v>888</v>
      </c>
      <c r="AA288" t="s">
        <v>298</v>
      </c>
      <c r="AB288"/>
      <c r="AC288">
        <v>0</v>
      </c>
      <c r="AD288" s="28" t="str">
        <f t="shared" si="37"/>
        <v>PF</v>
      </c>
      <c r="AE288" s="38" t="str">
        <f t="shared" si="38"/>
        <v>19/06/2020</v>
      </c>
      <c r="AF288" s="28" t="str">
        <f t="shared" si="39"/>
        <v>oui</v>
      </c>
      <c r="AG288" s="28" t="str">
        <f t="shared" si="40"/>
        <v>client</v>
      </c>
      <c r="AH288" s="28">
        <f>IF(T288&lt;&gt;"Partiellement livré",J288,IFERROR(VLOOKUP(B288&amp;F288,[2]VL10E!A:I,9,0),J288))</f>
        <v>29484</v>
      </c>
      <c r="AI288" s="28" t="str">
        <f t="shared" ca="1" si="41"/>
        <v>oui</v>
      </c>
      <c r="AJ288" s="28" t="str">
        <f t="shared" si="42"/>
        <v>2020-06</v>
      </c>
      <c r="AK288" s="28" t="str">
        <f t="shared" si="43"/>
        <v>2020-25</v>
      </c>
      <c r="AL288" s="28" t="str">
        <f t="shared" ca="1" si="44"/>
        <v>2020-25</v>
      </c>
      <c r="AM288" s="28" t="str">
        <f>IF(LEFT(VLOOKUP(H288,'[1]Base Articles - Fam PIC'!$A:$U,12,FALSE),6)="conbid","Conbid",IF(LEFT(VLOOKUP(H288,'[1]Base Articles - Fam PIC'!$A:$U,12,FALSE),9)="DF Spirit","Airbus Autre","Autre"))</f>
        <v>Autre</v>
      </c>
      <c r="AN288" s="28" t="str">
        <f>VLOOKUP(H288,'[1]Base Articles - Fam PIC'!$A:$E,5,0)</f>
        <v>UkadPF008</v>
      </c>
      <c r="AO288" s="28"/>
    </row>
    <row r="289" spans="1:41" ht="15" customHeight="1" x14ac:dyDescent="0.25">
      <c r="A289" s="36" t="str">
        <f t="shared" si="36"/>
        <v>4500090</v>
      </c>
      <c r="B289">
        <v>11002983</v>
      </c>
      <c r="C289" t="s">
        <v>204</v>
      </c>
      <c r="D289" t="s">
        <v>889</v>
      </c>
      <c r="E289">
        <v>4500090679</v>
      </c>
      <c r="F289">
        <v>10</v>
      </c>
      <c r="G289">
        <v>2</v>
      </c>
      <c r="H289" t="s">
        <v>890</v>
      </c>
      <c r="I289" t="s">
        <v>891</v>
      </c>
      <c r="J289">
        <v>37</v>
      </c>
      <c r="K289" t="s">
        <v>209</v>
      </c>
      <c r="L289">
        <v>5</v>
      </c>
      <c r="M289">
        <v>185</v>
      </c>
      <c r="N289" t="s">
        <v>243</v>
      </c>
      <c r="O289" t="s">
        <v>892</v>
      </c>
      <c r="P289" s="37" t="s">
        <v>892</v>
      </c>
      <c r="Q289"/>
      <c r="R289"/>
      <c r="S289"/>
      <c r="T289" t="s">
        <v>321</v>
      </c>
      <c r="U289"/>
      <c r="V289"/>
      <c r="W289"/>
      <c r="X289"/>
      <c r="Y289"/>
      <c r="Z289" t="s">
        <v>614</v>
      </c>
      <c r="AA289" t="s">
        <v>220</v>
      </c>
      <c r="AB289" t="s">
        <v>893</v>
      </c>
      <c r="AC289">
        <v>36</v>
      </c>
      <c r="AD289" s="28" t="str">
        <f t="shared" si="37"/>
        <v>CH</v>
      </c>
      <c r="AE289" s="38" t="str">
        <f t="shared" si="38"/>
        <v>14/01/2020</v>
      </c>
      <c r="AF289" s="28" t="str">
        <f t="shared" si="39"/>
        <v>oui</v>
      </c>
      <c r="AG289" s="28" t="str">
        <f t="shared" si="40"/>
        <v>client</v>
      </c>
      <c r="AH289" s="28">
        <f>IF(T289&lt;&gt;"Partiellement livré",J289,IFERROR(VLOOKUP(B289&amp;F289,[2]VL10E!A:I,9,0),J289))</f>
        <v>37</v>
      </c>
      <c r="AI289" s="28" t="str">
        <f t="shared" ca="1" si="41"/>
        <v>oui</v>
      </c>
      <c r="AJ289" s="28" t="str">
        <f t="shared" si="42"/>
        <v>2020-01</v>
      </c>
      <c r="AK289" s="28" t="str">
        <f t="shared" si="43"/>
        <v>2020-03</v>
      </c>
      <c r="AL289" s="28" t="str">
        <f t="shared" ca="1" si="44"/>
        <v>retard</v>
      </c>
      <c r="AM289" s="28" t="str">
        <f>IF(LEFT(VLOOKUP(H289,'[1]Base Articles - Fam PIC'!$A:$U,12,FALSE),6)="conbid","Conbid",IF(LEFT(VLOOKUP(H289,'[1]Base Articles - Fam PIC'!$A:$U,12,FALSE),9)="DF Spirit","Airbus Autre","Autre"))</f>
        <v>Autre</v>
      </c>
      <c r="AN289" s="28">
        <f>VLOOKUP(H289,'[1]Base Articles - Fam PIC'!$A:$E,5,0)</f>
        <v>0</v>
      </c>
      <c r="AO289" s="28"/>
    </row>
    <row r="290" spans="1:41" ht="15" customHeight="1" x14ac:dyDescent="0.25">
      <c r="A290" s="36" t="str">
        <f t="shared" si="36"/>
        <v>9010</v>
      </c>
      <c r="B290">
        <v>11002984</v>
      </c>
      <c r="C290" t="s">
        <v>204</v>
      </c>
      <c r="D290" t="s">
        <v>33</v>
      </c>
      <c r="E290">
        <v>9010</v>
      </c>
      <c r="F290">
        <v>10</v>
      </c>
      <c r="G290">
        <v>1</v>
      </c>
      <c r="H290" t="s">
        <v>37</v>
      </c>
      <c r="I290" t="s">
        <v>38</v>
      </c>
      <c r="J290">
        <v>6804</v>
      </c>
      <c r="K290" t="s">
        <v>209</v>
      </c>
      <c r="L290">
        <v>31</v>
      </c>
      <c r="M290" t="s">
        <v>748</v>
      </c>
      <c r="N290" t="s">
        <v>210</v>
      </c>
      <c r="O290" t="s">
        <v>374</v>
      </c>
      <c r="P290" s="37" t="s">
        <v>894</v>
      </c>
      <c r="Q290"/>
      <c r="R290"/>
      <c r="S290"/>
      <c r="T290" t="s">
        <v>212</v>
      </c>
      <c r="U290" t="s">
        <v>213</v>
      </c>
      <c r="V290" t="s">
        <v>214</v>
      </c>
      <c r="W290">
        <v>10</v>
      </c>
      <c r="X290"/>
      <c r="Y290"/>
      <c r="Z290" t="s">
        <v>893</v>
      </c>
      <c r="AA290" t="s">
        <v>595</v>
      </c>
      <c r="AB290"/>
      <c r="AC290">
        <v>0</v>
      </c>
      <c r="AD290" s="28" t="str">
        <f t="shared" si="37"/>
        <v>PF</v>
      </c>
      <c r="AE290" s="38" t="str">
        <f t="shared" si="38"/>
        <v>07/08/2020</v>
      </c>
      <c r="AF290" s="28" t="str">
        <f t="shared" si="39"/>
        <v>oui</v>
      </c>
      <c r="AG290" s="28" t="str">
        <f t="shared" si="40"/>
        <v>client</v>
      </c>
      <c r="AH290" s="28">
        <f>IF(T290&lt;&gt;"Partiellement livré",J290,IFERROR(VLOOKUP(B290&amp;F290,[2]VL10E!A:I,9,0),J290))</f>
        <v>6804</v>
      </c>
      <c r="AI290" s="28" t="str">
        <f t="shared" ca="1" si="41"/>
        <v>non</v>
      </c>
      <c r="AJ290" s="28" t="str">
        <f t="shared" si="42"/>
        <v>2020-08</v>
      </c>
      <c r="AK290" s="28" t="str">
        <f t="shared" si="43"/>
        <v>2020-32</v>
      </c>
      <c r="AL290" s="28" t="str">
        <f t="shared" ca="1" si="44"/>
        <v>2020-32</v>
      </c>
      <c r="AM290" s="28" t="str">
        <f>IF(LEFT(VLOOKUP(H290,'[1]Base Articles - Fam PIC'!$A:$U,12,FALSE),6)="conbid","Conbid",IF(LEFT(VLOOKUP(H290,'[1]Base Articles - Fam PIC'!$A:$U,12,FALSE),9)="DF Spirit","Airbus Autre","Autre"))</f>
        <v>Conbid</v>
      </c>
      <c r="AN290" s="28" t="str">
        <f>VLOOKUP(H290,'[1]Base Articles - Fam PIC'!$A:$E,5,0)</f>
        <v>UkadPF001</v>
      </c>
      <c r="AO290" s="28"/>
    </row>
    <row r="291" spans="1:41" ht="15" customHeight="1" x14ac:dyDescent="0.25">
      <c r="A291" s="36" t="str">
        <f t="shared" si="36"/>
        <v>9014</v>
      </c>
      <c r="B291">
        <v>11002985</v>
      </c>
      <c r="C291" t="s">
        <v>204</v>
      </c>
      <c r="D291" t="s">
        <v>33</v>
      </c>
      <c r="E291">
        <v>9014</v>
      </c>
      <c r="F291">
        <v>10</v>
      </c>
      <c r="G291">
        <v>1</v>
      </c>
      <c r="H291" t="s">
        <v>880</v>
      </c>
      <c r="I291" t="s">
        <v>881</v>
      </c>
      <c r="J291">
        <v>6804</v>
      </c>
      <c r="K291" t="s">
        <v>209</v>
      </c>
      <c r="L291">
        <v>32</v>
      </c>
      <c r="M291" t="s">
        <v>895</v>
      </c>
      <c r="N291" t="s">
        <v>210</v>
      </c>
      <c r="O291" t="s">
        <v>374</v>
      </c>
      <c r="P291" s="37" t="s">
        <v>894</v>
      </c>
      <c r="Q291"/>
      <c r="R291"/>
      <c r="S291"/>
      <c r="T291" t="s">
        <v>212</v>
      </c>
      <c r="U291" t="s">
        <v>213</v>
      </c>
      <c r="V291" t="s">
        <v>214</v>
      </c>
      <c r="W291">
        <v>10</v>
      </c>
      <c r="X291"/>
      <c r="Y291"/>
      <c r="Z291" t="s">
        <v>893</v>
      </c>
      <c r="AA291" t="s">
        <v>595</v>
      </c>
      <c r="AB291"/>
      <c r="AC291">
        <v>0</v>
      </c>
      <c r="AD291" s="28" t="str">
        <f t="shared" si="37"/>
        <v>PF</v>
      </c>
      <c r="AE291" s="38" t="str">
        <f t="shared" si="38"/>
        <v>07/08/2020</v>
      </c>
      <c r="AF291" s="28" t="str">
        <f t="shared" si="39"/>
        <v>oui</v>
      </c>
      <c r="AG291" s="28" t="str">
        <f t="shared" si="40"/>
        <v>client</v>
      </c>
      <c r="AH291" s="28">
        <f>IF(T291&lt;&gt;"Partiellement livré",J291,IFERROR(VLOOKUP(B291&amp;F291,[2]VL10E!A:I,9,0),J291))</f>
        <v>6804</v>
      </c>
      <c r="AI291" s="28" t="str">
        <f t="shared" ca="1" si="41"/>
        <v>non</v>
      </c>
      <c r="AJ291" s="28" t="str">
        <f t="shared" si="42"/>
        <v>2020-08</v>
      </c>
      <c r="AK291" s="28" t="str">
        <f t="shared" si="43"/>
        <v>2020-32</v>
      </c>
      <c r="AL291" s="28" t="str">
        <f t="shared" ca="1" si="44"/>
        <v>2020-32</v>
      </c>
      <c r="AM291" s="28" t="str">
        <f>IF(LEFT(VLOOKUP(H291,'[1]Base Articles - Fam PIC'!$A:$U,12,FALSE),6)="conbid","Conbid",IF(LEFT(VLOOKUP(H291,'[1]Base Articles - Fam PIC'!$A:$U,12,FALSE),9)="DF Spirit","Airbus Autre","Autre"))</f>
        <v>Conbid</v>
      </c>
      <c r="AN291" s="28" t="str">
        <f>VLOOKUP(H291,'[1]Base Articles - Fam PIC'!$A:$E,5,0)</f>
        <v>UkadPF001</v>
      </c>
      <c r="AO291" s="28"/>
    </row>
    <row r="292" spans="1:41" ht="15" customHeight="1" x14ac:dyDescent="0.25">
      <c r="A292" s="36" t="str">
        <f t="shared" si="36"/>
        <v>9013</v>
      </c>
      <c r="B292">
        <v>11002986</v>
      </c>
      <c r="C292" t="s">
        <v>204</v>
      </c>
      <c r="D292" t="s">
        <v>33</v>
      </c>
      <c r="E292">
        <v>9013</v>
      </c>
      <c r="F292">
        <v>10</v>
      </c>
      <c r="G292">
        <v>1</v>
      </c>
      <c r="H292" t="s">
        <v>880</v>
      </c>
      <c r="I292" t="s">
        <v>881</v>
      </c>
      <c r="J292">
        <v>9071</v>
      </c>
      <c r="K292" t="s">
        <v>209</v>
      </c>
      <c r="L292">
        <v>32</v>
      </c>
      <c r="M292" t="s">
        <v>896</v>
      </c>
      <c r="N292" t="s">
        <v>210</v>
      </c>
      <c r="O292" t="s">
        <v>897</v>
      </c>
      <c r="P292" s="37" t="s">
        <v>462</v>
      </c>
      <c r="Q292"/>
      <c r="R292"/>
      <c r="S292"/>
      <c r="T292" t="s">
        <v>321</v>
      </c>
      <c r="U292" t="s">
        <v>213</v>
      </c>
      <c r="V292" t="s">
        <v>214</v>
      </c>
      <c r="W292">
        <v>10</v>
      </c>
      <c r="X292"/>
      <c r="Y292"/>
      <c r="Z292" t="s">
        <v>893</v>
      </c>
      <c r="AA292" t="s">
        <v>595</v>
      </c>
      <c r="AB292" t="s">
        <v>397</v>
      </c>
      <c r="AC292" t="s">
        <v>898</v>
      </c>
      <c r="AD292" s="28" t="str">
        <f t="shared" si="37"/>
        <v>PF</v>
      </c>
      <c r="AE292" s="38" t="str">
        <f t="shared" si="38"/>
        <v>06/03/2020</v>
      </c>
      <c r="AF292" s="28" t="str">
        <f t="shared" si="39"/>
        <v>oui</v>
      </c>
      <c r="AG292" s="28" t="str">
        <f t="shared" si="40"/>
        <v>client</v>
      </c>
      <c r="AH292" s="28">
        <f>IF(T292&lt;&gt;"Partiellement livré",J292,IFERROR(VLOOKUP(B292&amp;F292,[2]VL10E!A:I,9,0),J292))</f>
        <v>9071</v>
      </c>
      <c r="AI292" s="28" t="str">
        <f t="shared" ca="1" si="41"/>
        <v>oui</v>
      </c>
      <c r="AJ292" s="28" t="str">
        <f t="shared" si="42"/>
        <v>2020-03</v>
      </c>
      <c r="AK292" s="28" t="str">
        <f t="shared" si="43"/>
        <v>2020-10</v>
      </c>
      <c r="AL292" s="28" t="str">
        <f t="shared" ca="1" si="44"/>
        <v>retard</v>
      </c>
      <c r="AM292" s="28" t="str">
        <f>IF(LEFT(VLOOKUP(H292,'[1]Base Articles - Fam PIC'!$A:$U,12,FALSE),6)="conbid","Conbid",IF(LEFT(VLOOKUP(H292,'[1]Base Articles - Fam PIC'!$A:$U,12,FALSE),9)="DF Spirit","Airbus Autre","Autre"))</f>
        <v>Conbid</v>
      </c>
      <c r="AN292" s="28" t="str">
        <f>VLOOKUP(H292,'[1]Base Articles - Fam PIC'!$A:$E,5,0)</f>
        <v>UkadPF001</v>
      </c>
      <c r="AO292" s="28"/>
    </row>
    <row r="293" spans="1:41" ht="15" customHeight="1" x14ac:dyDescent="0.25">
      <c r="A293" s="36" t="str">
        <f t="shared" si="36"/>
        <v>4500503</v>
      </c>
      <c r="B293">
        <v>11002988</v>
      </c>
      <c r="C293" t="s">
        <v>204</v>
      </c>
      <c r="D293" t="s">
        <v>18</v>
      </c>
      <c r="E293" t="s">
        <v>899</v>
      </c>
      <c r="F293">
        <v>20</v>
      </c>
      <c r="G293">
        <v>1</v>
      </c>
      <c r="H293" t="s">
        <v>388</v>
      </c>
      <c r="I293" t="s">
        <v>529</v>
      </c>
      <c r="J293">
        <v>1265</v>
      </c>
      <c r="K293" t="s">
        <v>209</v>
      </c>
      <c r="L293">
        <v>26.75</v>
      </c>
      <c r="M293" t="s">
        <v>900</v>
      </c>
      <c r="N293" t="s">
        <v>243</v>
      </c>
      <c r="O293" t="s">
        <v>901</v>
      </c>
      <c r="P293" s="37" t="s">
        <v>901</v>
      </c>
      <c r="Q293"/>
      <c r="R293"/>
      <c r="S293"/>
      <c r="T293" t="s">
        <v>212</v>
      </c>
      <c r="U293" t="s">
        <v>213</v>
      </c>
      <c r="V293" t="s">
        <v>214</v>
      </c>
      <c r="W293">
        <v>10</v>
      </c>
      <c r="X293"/>
      <c r="Y293"/>
      <c r="Z293" t="s">
        <v>893</v>
      </c>
      <c r="AA293" t="s">
        <v>595</v>
      </c>
      <c r="AB293"/>
      <c r="AC293">
        <v>0</v>
      </c>
      <c r="AD293" s="28" t="str">
        <f t="shared" si="37"/>
        <v>PF</v>
      </c>
      <c r="AE293" s="38" t="str">
        <f t="shared" si="38"/>
        <v>22/07/2020</v>
      </c>
      <c r="AF293" s="28" t="str">
        <f t="shared" si="39"/>
        <v>oui</v>
      </c>
      <c r="AG293" s="28" t="str">
        <f t="shared" si="40"/>
        <v>client</v>
      </c>
      <c r="AH293" s="28">
        <f>IF(T293&lt;&gt;"Partiellement livré",J293,IFERROR(VLOOKUP(B293&amp;F293,[2]VL10E!A:I,9,0),J293))</f>
        <v>1265</v>
      </c>
      <c r="AI293" s="28" t="str">
        <f t="shared" ca="1" si="41"/>
        <v>oui</v>
      </c>
      <c r="AJ293" s="28" t="str">
        <f t="shared" si="42"/>
        <v>2020-07</v>
      </c>
      <c r="AK293" s="28" t="str">
        <f t="shared" si="43"/>
        <v>2020-30</v>
      </c>
      <c r="AL293" s="28" t="str">
        <f t="shared" ca="1" si="44"/>
        <v>2020-30</v>
      </c>
      <c r="AM293" s="28" t="str">
        <f>IF(LEFT(VLOOKUP(H293,'[1]Base Articles - Fam PIC'!$A:$U,12,FALSE),6)="conbid","Conbid",IF(LEFT(VLOOKUP(H293,'[1]Base Articles - Fam PIC'!$A:$U,12,FALSE),9)="DF Spirit","Airbus Autre","Autre"))</f>
        <v>Autre</v>
      </c>
      <c r="AN293" s="28" t="str">
        <f>VLOOKUP(H293,'[1]Base Articles - Fam PIC'!$A:$E,5,0)</f>
        <v>UkadPF014</v>
      </c>
      <c r="AO293" s="28"/>
    </row>
    <row r="294" spans="1:41" ht="15" customHeight="1" x14ac:dyDescent="0.25">
      <c r="A294" s="36" t="str">
        <f t="shared" si="36"/>
        <v>4500504</v>
      </c>
      <c r="B294">
        <v>11002990</v>
      </c>
      <c r="C294" t="s">
        <v>204</v>
      </c>
      <c r="D294" t="s">
        <v>18</v>
      </c>
      <c r="E294">
        <v>4500504983</v>
      </c>
      <c r="F294">
        <v>10</v>
      </c>
      <c r="G294">
        <v>1</v>
      </c>
      <c r="H294" t="s">
        <v>470</v>
      </c>
      <c r="I294" t="s">
        <v>471</v>
      </c>
      <c r="J294">
        <v>21320</v>
      </c>
      <c r="K294" t="s">
        <v>209</v>
      </c>
      <c r="L294">
        <v>35</v>
      </c>
      <c r="M294" t="s">
        <v>902</v>
      </c>
      <c r="N294" t="s">
        <v>243</v>
      </c>
      <c r="O294" t="s">
        <v>584</v>
      </c>
      <c r="P294" s="37" t="s">
        <v>584</v>
      </c>
      <c r="Q294"/>
      <c r="R294"/>
      <c r="S294"/>
      <c r="T294" t="s">
        <v>212</v>
      </c>
      <c r="U294" t="s">
        <v>213</v>
      </c>
      <c r="V294" t="s">
        <v>214</v>
      </c>
      <c r="W294">
        <v>10</v>
      </c>
      <c r="X294"/>
      <c r="Y294"/>
      <c r="Z294" t="s">
        <v>903</v>
      </c>
      <c r="AA294" t="s">
        <v>595</v>
      </c>
      <c r="AB294"/>
      <c r="AC294">
        <v>0</v>
      </c>
      <c r="AD294" s="28" t="str">
        <f t="shared" si="37"/>
        <v>PF</v>
      </c>
      <c r="AE294" s="38" t="str">
        <f t="shared" si="38"/>
        <v>06/05/2020</v>
      </c>
      <c r="AF294" s="28" t="str">
        <f t="shared" si="39"/>
        <v>oui</v>
      </c>
      <c r="AG294" s="28" t="str">
        <f t="shared" si="40"/>
        <v>client</v>
      </c>
      <c r="AH294" s="28">
        <f>IF(T294&lt;&gt;"Partiellement livré",J294,IFERROR(VLOOKUP(B294&amp;F294,[2]VL10E!A:I,9,0),J294))</f>
        <v>21320</v>
      </c>
      <c r="AI294" s="28" t="str">
        <f t="shared" ca="1" si="41"/>
        <v>oui</v>
      </c>
      <c r="AJ294" s="28" t="str">
        <f t="shared" si="42"/>
        <v>2020-05</v>
      </c>
      <c r="AK294" s="28" t="str">
        <f t="shared" si="43"/>
        <v>2020-19</v>
      </c>
      <c r="AL294" s="28" t="str">
        <f t="shared" ca="1" si="44"/>
        <v>2020-19</v>
      </c>
      <c r="AM294" s="28" t="str">
        <f>IF(LEFT(VLOOKUP(H294,'[1]Base Articles - Fam PIC'!$A:$U,12,FALSE),6)="conbid","Conbid",IF(LEFT(VLOOKUP(H294,'[1]Base Articles - Fam PIC'!$A:$U,12,FALSE),9)="DF Spirit","Airbus Autre","Autre"))</f>
        <v>Autre</v>
      </c>
      <c r="AN294" s="28" t="str">
        <f>VLOOKUP(H294,'[1]Base Articles - Fam PIC'!$A:$E,5,0)</f>
        <v>UkadPF001</v>
      </c>
      <c r="AO294" s="28"/>
    </row>
    <row r="295" spans="1:41" ht="15" customHeight="1" x14ac:dyDescent="0.25">
      <c r="A295" s="36" t="str">
        <f t="shared" si="36"/>
        <v>PA27587</v>
      </c>
      <c r="B295">
        <v>11002991</v>
      </c>
      <c r="C295" t="s">
        <v>204</v>
      </c>
      <c r="D295" t="s">
        <v>205</v>
      </c>
      <c r="E295" t="s">
        <v>904</v>
      </c>
      <c r="F295">
        <v>10</v>
      </c>
      <c r="G295">
        <v>1</v>
      </c>
      <c r="H295" t="s">
        <v>217</v>
      </c>
      <c r="I295" t="s">
        <v>218</v>
      </c>
      <c r="J295">
        <v>5500</v>
      </c>
      <c r="K295" t="s">
        <v>209</v>
      </c>
      <c r="L295">
        <v>30.5</v>
      </c>
      <c r="M295" t="s">
        <v>660</v>
      </c>
      <c r="N295" t="s">
        <v>210</v>
      </c>
      <c r="O295" t="s">
        <v>638</v>
      </c>
      <c r="P295" s="37" t="s">
        <v>638</v>
      </c>
      <c r="Q295"/>
      <c r="R295"/>
      <c r="S295"/>
      <c r="T295" t="s">
        <v>212</v>
      </c>
      <c r="U295" t="s">
        <v>213</v>
      </c>
      <c r="V295" t="s">
        <v>214</v>
      </c>
      <c r="W295">
        <v>10</v>
      </c>
      <c r="X295">
        <v>10</v>
      </c>
      <c r="Y295">
        <v>1</v>
      </c>
      <c r="Z295" t="s">
        <v>903</v>
      </c>
      <c r="AA295" t="s">
        <v>220</v>
      </c>
      <c r="AB295"/>
      <c r="AC295">
        <v>0</v>
      </c>
      <c r="AD295" s="28" t="str">
        <f t="shared" si="37"/>
        <v>PF</v>
      </c>
      <c r="AE295" s="38" t="str">
        <f t="shared" si="38"/>
        <v>15/10/2020</v>
      </c>
      <c r="AF295" s="28" t="str">
        <f t="shared" si="39"/>
        <v>oui</v>
      </c>
      <c r="AG295" s="28" t="str">
        <f t="shared" si="40"/>
        <v>client</v>
      </c>
      <c r="AH295" s="28">
        <f>IF(T295&lt;&gt;"Partiellement livré",J295,IFERROR(VLOOKUP(B295&amp;F295,[2]VL10E!A:I,9,0),J295))</f>
        <v>5500</v>
      </c>
      <c r="AI295" s="28" t="str">
        <f t="shared" ca="1" si="41"/>
        <v>non</v>
      </c>
      <c r="AJ295" s="28" t="str">
        <f t="shared" si="42"/>
        <v>2020-10</v>
      </c>
      <c r="AK295" s="28" t="str">
        <f t="shared" si="43"/>
        <v>2020-42</v>
      </c>
      <c r="AL295" s="28" t="str">
        <f t="shared" ca="1" si="44"/>
        <v>2020-42</v>
      </c>
      <c r="AM295" s="28" t="str">
        <f>IF(LEFT(VLOOKUP(H295,'[1]Base Articles - Fam PIC'!$A:$U,12,FALSE),6)="conbid","Conbid",IF(LEFT(VLOOKUP(H295,'[1]Base Articles - Fam PIC'!$A:$U,12,FALSE),9)="DF Spirit","Airbus Autre","Autre"))</f>
        <v>Conbid</v>
      </c>
      <c r="AN295" s="28" t="str">
        <f>VLOOKUP(H295,'[1]Base Articles - Fam PIC'!$A:$E,5,0)</f>
        <v>UkadPF005</v>
      </c>
      <c r="AO295" s="28"/>
    </row>
    <row r="296" spans="1:41" ht="15" customHeight="1" x14ac:dyDescent="0.25">
      <c r="A296" s="36" t="str">
        <f t="shared" si="36"/>
        <v>PA27588</v>
      </c>
      <c r="B296">
        <v>11002992</v>
      </c>
      <c r="C296" t="s">
        <v>204</v>
      </c>
      <c r="D296" t="s">
        <v>205</v>
      </c>
      <c r="E296" t="s">
        <v>905</v>
      </c>
      <c r="F296">
        <v>10</v>
      </c>
      <c r="G296">
        <v>1</v>
      </c>
      <c r="H296" t="s">
        <v>217</v>
      </c>
      <c r="I296" t="s">
        <v>218</v>
      </c>
      <c r="J296">
        <v>5500</v>
      </c>
      <c r="K296" t="s">
        <v>209</v>
      </c>
      <c r="L296">
        <v>30.5</v>
      </c>
      <c r="M296" t="s">
        <v>660</v>
      </c>
      <c r="N296" t="s">
        <v>210</v>
      </c>
      <c r="O296" t="s">
        <v>857</v>
      </c>
      <c r="P296" s="37" t="s">
        <v>857</v>
      </c>
      <c r="Q296"/>
      <c r="R296"/>
      <c r="S296"/>
      <c r="T296" t="s">
        <v>212</v>
      </c>
      <c r="U296" t="s">
        <v>213</v>
      </c>
      <c r="V296" t="s">
        <v>214</v>
      </c>
      <c r="W296">
        <v>10</v>
      </c>
      <c r="X296">
        <v>10</v>
      </c>
      <c r="Y296">
        <v>1</v>
      </c>
      <c r="Z296" t="s">
        <v>903</v>
      </c>
      <c r="AA296" t="s">
        <v>220</v>
      </c>
      <c r="AB296"/>
      <c r="AC296">
        <v>0</v>
      </c>
      <c r="AD296" s="28" t="str">
        <f t="shared" si="37"/>
        <v>PF</v>
      </c>
      <c r="AE296" s="38" t="str">
        <f t="shared" si="38"/>
        <v>08/10/2020</v>
      </c>
      <c r="AF296" s="28" t="str">
        <f t="shared" si="39"/>
        <v>oui</v>
      </c>
      <c r="AG296" s="28" t="str">
        <f t="shared" si="40"/>
        <v>client</v>
      </c>
      <c r="AH296" s="28">
        <f>IF(T296&lt;&gt;"Partiellement livré",J296,IFERROR(VLOOKUP(B296&amp;F296,[2]VL10E!A:I,9,0),J296))</f>
        <v>5500</v>
      </c>
      <c r="AI296" s="28" t="str">
        <f t="shared" ca="1" si="41"/>
        <v>non</v>
      </c>
      <c r="AJ296" s="28" t="str">
        <f t="shared" si="42"/>
        <v>2020-10</v>
      </c>
      <c r="AK296" s="28" t="str">
        <f t="shared" si="43"/>
        <v>2020-41</v>
      </c>
      <c r="AL296" s="28" t="str">
        <f t="shared" ca="1" si="44"/>
        <v>2020-41</v>
      </c>
      <c r="AM296" s="28" t="str">
        <f>IF(LEFT(VLOOKUP(H296,'[1]Base Articles - Fam PIC'!$A:$U,12,FALSE),6)="conbid","Conbid",IF(LEFT(VLOOKUP(H296,'[1]Base Articles - Fam PIC'!$A:$U,12,FALSE),9)="DF Spirit","Airbus Autre","Autre"))</f>
        <v>Conbid</v>
      </c>
      <c r="AN296" s="28" t="str">
        <f>VLOOKUP(H296,'[1]Base Articles - Fam PIC'!$A:$E,5,0)</f>
        <v>UkadPF005</v>
      </c>
      <c r="AO296" s="28"/>
    </row>
    <row r="297" spans="1:41" ht="15" customHeight="1" x14ac:dyDescent="0.25">
      <c r="A297" s="36" t="str">
        <f t="shared" si="36"/>
        <v>PA27732</v>
      </c>
      <c r="B297">
        <v>11002993</v>
      </c>
      <c r="C297" t="s">
        <v>204</v>
      </c>
      <c r="D297" t="s">
        <v>205</v>
      </c>
      <c r="E297" t="s">
        <v>906</v>
      </c>
      <c r="F297">
        <v>10</v>
      </c>
      <c r="G297">
        <v>1</v>
      </c>
      <c r="H297" t="s">
        <v>217</v>
      </c>
      <c r="I297" t="s">
        <v>218</v>
      </c>
      <c r="J297">
        <v>5500</v>
      </c>
      <c r="K297" t="s">
        <v>209</v>
      </c>
      <c r="L297">
        <v>30.5</v>
      </c>
      <c r="M297" t="s">
        <v>660</v>
      </c>
      <c r="N297" t="s">
        <v>210</v>
      </c>
      <c r="O297" t="s">
        <v>641</v>
      </c>
      <c r="P297" s="37" t="s">
        <v>641</v>
      </c>
      <c r="Q297"/>
      <c r="R297"/>
      <c r="S297"/>
      <c r="T297" t="s">
        <v>212</v>
      </c>
      <c r="U297" t="s">
        <v>213</v>
      </c>
      <c r="V297" t="s">
        <v>214</v>
      </c>
      <c r="W297">
        <v>10</v>
      </c>
      <c r="X297">
        <v>10</v>
      </c>
      <c r="Y297">
        <v>1</v>
      </c>
      <c r="Z297" t="s">
        <v>903</v>
      </c>
      <c r="AA297" t="s">
        <v>220</v>
      </c>
      <c r="AB297"/>
      <c r="AC297">
        <v>0</v>
      </c>
      <c r="AD297" s="28" t="str">
        <f t="shared" si="37"/>
        <v>PF</v>
      </c>
      <c r="AE297" s="38" t="str">
        <f t="shared" si="38"/>
        <v>22/10/2020</v>
      </c>
      <c r="AF297" s="28" t="str">
        <f t="shared" si="39"/>
        <v>oui</v>
      </c>
      <c r="AG297" s="28" t="str">
        <f t="shared" si="40"/>
        <v>client</v>
      </c>
      <c r="AH297" s="28">
        <f>IF(T297&lt;&gt;"Partiellement livré",J297,IFERROR(VLOOKUP(B297&amp;F297,[2]VL10E!A:I,9,0),J297))</f>
        <v>5500</v>
      </c>
      <c r="AI297" s="28" t="str">
        <f t="shared" ca="1" si="41"/>
        <v>non</v>
      </c>
      <c r="AJ297" s="28" t="str">
        <f t="shared" si="42"/>
        <v>2020-10</v>
      </c>
      <c r="AK297" s="28" t="str">
        <f t="shared" si="43"/>
        <v>2020-43</v>
      </c>
      <c r="AL297" s="28" t="str">
        <f t="shared" ca="1" si="44"/>
        <v>2020-43</v>
      </c>
      <c r="AM297" s="28" t="str">
        <f>IF(LEFT(VLOOKUP(H297,'[1]Base Articles - Fam PIC'!$A:$U,12,FALSE),6)="conbid","Conbid",IF(LEFT(VLOOKUP(H297,'[1]Base Articles - Fam PIC'!$A:$U,12,FALSE),9)="DF Spirit","Airbus Autre","Autre"))</f>
        <v>Conbid</v>
      </c>
      <c r="AN297" s="28" t="str">
        <f>VLOOKUP(H297,'[1]Base Articles - Fam PIC'!$A:$E,5,0)</f>
        <v>UkadPF005</v>
      </c>
      <c r="AO297" s="28"/>
    </row>
    <row r="298" spans="1:41" ht="15" customHeight="1" x14ac:dyDescent="0.25">
      <c r="A298" s="36" t="str">
        <f t="shared" si="36"/>
        <v>PA27533</v>
      </c>
      <c r="B298">
        <v>11002994</v>
      </c>
      <c r="C298" t="s">
        <v>204</v>
      </c>
      <c r="D298" t="s">
        <v>205</v>
      </c>
      <c r="E298" t="s">
        <v>907</v>
      </c>
      <c r="F298">
        <v>10</v>
      </c>
      <c r="G298">
        <v>1</v>
      </c>
      <c r="H298" t="s">
        <v>217</v>
      </c>
      <c r="I298" t="s">
        <v>218</v>
      </c>
      <c r="J298">
        <v>5500</v>
      </c>
      <c r="K298" t="s">
        <v>209</v>
      </c>
      <c r="L298">
        <v>30.5</v>
      </c>
      <c r="M298" t="s">
        <v>660</v>
      </c>
      <c r="N298" t="s">
        <v>210</v>
      </c>
      <c r="O298" t="s">
        <v>379</v>
      </c>
      <c r="P298" s="37" t="s">
        <v>379</v>
      </c>
      <c r="Q298"/>
      <c r="R298"/>
      <c r="S298"/>
      <c r="T298" t="s">
        <v>212</v>
      </c>
      <c r="U298" t="s">
        <v>213</v>
      </c>
      <c r="V298" t="s">
        <v>214</v>
      </c>
      <c r="W298">
        <v>10</v>
      </c>
      <c r="X298">
        <v>10</v>
      </c>
      <c r="Y298">
        <v>1</v>
      </c>
      <c r="Z298" t="s">
        <v>903</v>
      </c>
      <c r="AA298" t="s">
        <v>220</v>
      </c>
      <c r="AB298"/>
      <c r="AC298">
        <v>0</v>
      </c>
      <c r="AD298" s="28" t="str">
        <f t="shared" si="37"/>
        <v>PF</v>
      </c>
      <c r="AE298" s="38" t="str">
        <f t="shared" si="38"/>
        <v>01/10/2020</v>
      </c>
      <c r="AF298" s="28" t="str">
        <f t="shared" si="39"/>
        <v>oui</v>
      </c>
      <c r="AG298" s="28" t="str">
        <f t="shared" si="40"/>
        <v>client</v>
      </c>
      <c r="AH298" s="28">
        <f>IF(T298&lt;&gt;"Partiellement livré",J298,IFERROR(VLOOKUP(B298&amp;F298,[2]VL10E!A:I,9,0),J298))</f>
        <v>5500</v>
      </c>
      <c r="AI298" s="28" t="str">
        <f t="shared" ca="1" si="41"/>
        <v>non</v>
      </c>
      <c r="AJ298" s="28" t="str">
        <f t="shared" si="42"/>
        <v>2020-10</v>
      </c>
      <c r="AK298" s="28" t="str">
        <f t="shared" si="43"/>
        <v>2020-40</v>
      </c>
      <c r="AL298" s="28" t="str">
        <f t="shared" ca="1" si="44"/>
        <v>2020-40</v>
      </c>
      <c r="AM298" s="28" t="str">
        <f>IF(LEFT(VLOOKUP(H298,'[1]Base Articles - Fam PIC'!$A:$U,12,FALSE),6)="conbid","Conbid",IF(LEFT(VLOOKUP(H298,'[1]Base Articles - Fam PIC'!$A:$U,12,FALSE),9)="DF Spirit","Airbus Autre","Autre"))</f>
        <v>Conbid</v>
      </c>
      <c r="AN298" s="28" t="str">
        <f>VLOOKUP(H298,'[1]Base Articles - Fam PIC'!$A:$E,5,0)</f>
        <v>UkadPF005</v>
      </c>
      <c r="AO298" s="28"/>
    </row>
    <row r="299" spans="1:41" ht="15" customHeight="1" x14ac:dyDescent="0.25">
      <c r="A299" s="36" t="str">
        <f t="shared" si="36"/>
        <v>PA27730</v>
      </c>
      <c r="B299">
        <v>11002998</v>
      </c>
      <c r="C299" t="s">
        <v>204</v>
      </c>
      <c r="D299" t="s">
        <v>205</v>
      </c>
      <c r="E299" t="s">
        <v>908</v>
      </c>
      <c r="F299">
        <v>10</v>
      </c>
      <c r="G299">
        <v>1</v>
      </c>
      <c r="H299" t="s">
        <v>234</v>
      </c>
      <c r="I299" t="s">
        <v>682</v>
      </c>
      <c r="J299">
        <v>5500</v>
      </c>
      <c r="K299" t="s">
        <v>209</v>
      </c>
      <c r="L299">
        <v>30.5</v>
      </c>
      <c r="M299" t="s">
        <v>660</v>
      </c>
      <c r="N299" t="s">
        <v>210</v>
      </c>
      <c r="O299" t="s">
        <v>379</v>
      </c>
      <c r="P299" s="37" t="s">
        <v>379</v>
      </c>
      <c r="Q299"/>
      <c r="R299"/>
      <c r="S299"/>
      <c r="T299" t="s">
        <v>212</v>
      </c>
      <c r="U299" t="s">
        <v>213</v>
      </c>
      <c r="V299" t="s">
        <v>214</v>
      </c>
      <c r="W299">
        <v>10</v>
      </c>
      <c r="X299">
        <v>10</v>
      </c>
      <c r="Y299">
        <v>1</v>
      </c>
      <c r="Z299" t="s">
        <v>909</v>
      </c>
      <c r="AA299" t="s">
        <v>220</v>
      </c>
      <c r="AB299"/>
      <c r="AC299">
        <v>0</v>
      </c>
      <c r="AD299" s="28" t="str">
        <f t="shared" si="37"/>
        <v>PF</v>
      </c>
      <c r="AE299" s="38" t="str">
        <f t="shared" si="38"/>
        <v>01/10/2020</v>
      </c>
      <c r="AF299" s="28" t="str">
        <f t="shared" si="39"/>
        <v>oui</v>
      </c>
      <c r="AG299" s="28" t="str">
        <f t="shared" si="40"/>
        <v>client</v>
      </c>
      <c r="AH299" s="28">
        <f>IF(T299&lt;&gt;"Partiellement livré",J299,IFERROR(VLOOKUP(B299&amp;F299,[2]VL10E!A:I,9,0),J299))</f>
        <v>5500</v>
      </c>
      <c r="AI299" s="28" t="str">
        <f t="shared" ca="1" si="41"/>
        <v>non</v>
      </c>
      <c r="AJ299" s="28" t="str">
        <f t="shared" si="42"/>
        <v>2020-10</v>
      </c>
      <c r="AK299" s="28" t="str">
        <f t="shared" si="43"/>
        <v>2020-40</v>
      </c>
      <c r="AL299" s="28" t="str">
        <f t="shared" ca="1" si="44"/>
        <v>2020-40</v>
      </c>
      <c r="AM299" s="28" t="str">
        <f>IF(LEFT(VLOOKUP(H299,'[1]Base Articles - Fam PIC'!$A:$U,12,FALSE),6)="conbid","Conbid",IF(LEFT(VLOOKUP(H299,'[1]Base Articles - Fam PIC'!$A:$U,12,FALSE),9)="DF Spirit","Airbus Autre","Autre"))</f>
        <v>Conbid</v>
      </c>
      <c r="AN299" s="28" t="str">
        <f>VLOOKUP(H299,'[1]Base Articles - Fam PIC'!$A:$E,5,0)</f>
        <v>UkadPF004</v>
      </c>
      <c r="AO299" s="28"/>
    </row>
    <row r="300" spans="1:41" ht="15" customHeight="1" x14ac:dyDescent="0.25">
      <c r="A300" s="36" t="str">
        <f t="shared" si="36"/>
        <v>PA27695</v>
      </c>
      <c r="B300">
        <v>11003001</v>
      </c>
      <c r="C300" t="s">
        <v>204</v>
      </c>
      <c r="D300" t="s">
        <v>205</v>
      </c>
      <c r="E300" t="s">
        <v>910</v>
      </c>
      <c r="F300">
        <v>10</v>
      </c>
      <c r="G300">
        <v>1</v>
      </c>
      <c r="H300" t="s">
        <v>629</v>
      </c>
      <c r="I300" t="s">
        <v>630</v>
      </c>
      <c r="J300">
        <v>5500</v>
      </c>
      <c r="K300" t="s">
        <v>209</v>
      </c>
      <c r="L300">
        <v>28.95</v>
      </c>
      <c r="M300" t="s">
        <v>631</v>
      </c>
      <c r="N300" t="s">
        <v>210</v>
      </c>
      <c r="O300" t="s">
        <v>150</v>
      </c>
      <c r="P300" s="37" t="s">
        <v>150</v>
      </c>
      <c r="Q300"/>
      <c r="R300"/>
      <c r="S300"/>
      <c r="T300" t="s">
        <v>212</v>
      </c>
      <c r="U300" t="s">
        <v>213</v>
      </c>
      <c r="V300" t="s">
        <v>214</v>
      </c>
      <c r="W300">
        <v>10</v>
      </c>
      <c r="X300">
        <v>10</v>
      </c>
      <c r="Y300">
        <v>1</v>
      </c>
      <c r="Z300" t="s">
        <v>909</v>
      </c>
      <c r="AA300" t="s">
        <v>220</v>
      </c>
      <c r="AB300"/>
      <c r="AC300">
        <v>0</v>
      </c>
      <c r="AD300" s="28" t="str">
        <f t="shared" si="37"/>
        <v>PF</v>
      </c>
      <c r="AE300" s="38" t="str">
        <f t="shared" si="38"/>
        <v>04/06/2020</v>
      </c>
      <c r="AF300" s="28" t="str">
        <f t="shared" si="39"/>
        <v>oui</v>
      </c>
      <c r="AG300" s="28" t="str">
        <f t="shared" si="40"/>
        <v>client</v>
      </c>
      <c r="AH300" s="28">
        <f>IF(T300&lt;&gt;"Partiellement livré",J300,IFERROR(VLOOKUP(B300&amp;F300,[2]VL10E!A:I,9,0),J300))</f>
        <v>5500</v>
      </c>
      <c r="AI300" s="28" t="str">
        <f t="shared" ca="1" si="41"/>
        <v>oui</v>
      </c>
      <c r="AJ300" s="28" t="str">
        <f t="shared" si="42"/>
        <v>2020-06</v>
      </c>
      <c r="AK300" s="28" t="str">
        <f t="shared" si="43"/>
        <v>2020-23</v>
      </c>
      <c r="AL300" s="28" t="str">
        <f t="shared" ca="1" si="44"/>
        <v>2020-23</v>
      </c>
      <c r="AM300" s="28" t="str">
        <f>IF(LEFT(VLOOKUP(H300,'[1]Base Articles - Fam PIC'!$A:$U,12,FALSE),6)="conbid","Conbid",IF(LEFT(VLOOKUP(H300,'[1]Base Articles - Fam PIC'!$A:$U,12,FALSE),9)="DF Spirit","Airbus Autre","Autre"))</f>
        <v>Autre</v>
      </c>
      <c r="AN300" s="28" t="str">
        <f>VLOOKUP(H300,'[1]Base Articles - Fam PIC'!$A:$E,5,0)</f>
        <v>UkadPF004</v>
      </c>
      <c r="AO300" s="28"/>
    </row>
    <row r="301" spans="1:41" ht="15" customHeight="1" x14ac:dyDescent="0.25">
      <c r="A301" s="36" t="str">
        <f t="shared" si="36"/>
        <v>PA27696</v>
      </c>
      <c r="B301">
        <v>11003002</v>
      </c>
      <c r="C301" t="s">
        <v>204</v>
      </c>
      <c r="D301" t="s">
        <v>205</v>
      </c>
      <c r="E301" t="s">
        <v>911</v>
      </c>
      <c r="F301">
        <v>10</v>
      </c>
      <c r="G301">
        <v>1</v>
      </c>
      <c r="H301" t="s">
        <v>629</v>
      </c>
      <c r="I301" t="s">
        <v>630</v>
      </c>
      <c r="J301">
        <v>5500</v>
      </c>
      <c r="K301" t="s">
        <v>209</v>
      </c>
      <c r="L301">
        <v>28.95</v>
      </c>
      <c r="M301" t="s">
        <v>631</v>
      </c>
      <c r="N301" t="s">
        <v>210</v>
      </c>
      <c r="O301" t="s">
        <v>912</v>
      </c>
      <c r="P301" s="37" t="s">
        <v>912</v>
      </c>
      <c r="Q301"/>
      <c r="R301"/>
      <c r="S301"/>
      <c r="T301" t="s">
        <v>212</v>
      </c>
      <c r="U301" t="s">
        <v>213</v>
      </c>
      <c r="V301" t="s">
        <v>214</v>
      </c>
      <c r="W301">
        <v>10</v>
      </c>
      <c r="X301">
        <v>10</v>
      </c>
      <c r="Y301">
        <v>1</v>
      </c>
      <c r="Z301" t="s">
        <v>909</v>
      </c>
      <c r="AA301" t="s">
        <v>220</v>
      </c>
      <c r="AB301"/>
      <c r="AC301">
        <v>0</v>
      </c>
      <c r="AD301" s="28" t="str">
        <f t="shared" si="37"/>
        <v>PF</v>
      </c>
      <c r="AE301" s="38" t="str">
        <f t="shared" si="38"/>
        <v>17/07/2020</v>
      </c>
      <c r="AF301" s="28" t="str">
        <f t="shared" si="39"/>
        <v>oui</v>
      </c>
      <c r="AG301" s="28" t="str">
        <f t="shared" si="40"/>
        <v>client</v>
      </c>
      <c r="AH301" s="28">
        <f>IF(T301&lt;&gt;"Partiellement livré",J301,IFERROR(VLOOKUP(B301&amp;F301,[2]VL10E!A:I,9,0),J301))</f>
        <v>5500</v>
      </c>
      <c r="AI301" s="28" t="str">
        <f t="shared" ca="1" si="41"/>
        <v>oui</v>
      </c>
      <c r="AJ301" s="28" t="str">
        <f t="shared" si="42"/>
        <v>2020-07</v>
      </c>
      <c r="AK301" s="28" t="str">
        <f t="shared" si="43"/>
        <v>2020-29</v>
      </c>
      <c r="AL301" s="28" t="str">
        <f t="shared" ca="1" si="44"/>
        <v>2020-29</v>
      </c>
      <c r="AM301" s="28" t="str">
        <f>IF(LEFT(VLOOKUP(H301,'[1]Base Articles - Fam PIC'!$A:$U,12,FALSE),6)="conbid","Conbid",IF(LEFT(VLOOKUP(H301,'[1]Base Articles - Fam PIC'!$A:$U,12,FALSE),9)="DF Spirit","Airbus Autre","Autre"))</f>
        <v>Autre</v>
      </c>
      <c r="AN301" s="28" t="str">
        <f>VLOOKUP(H301,'[1]Base Articles - Fam PIC'!$A:$E,5,0)</f>
        <v>UkadPF004</v>
      </c>
      <c r="AO301" s="28"/>
    </row>
    <row r="302" spans="1:41" ht="15" customHeight="1" x14ac:dyDescent="0.25">
      <c r="A302" s="36" t="str">
        <f t="shared" si="36"/>
        <v>PA26930</v>
      </c>
      <c r="B302">
        <v>11003003</v>
      </c>
      <c r="C302" t="s">
        <v>204</v>
      </c>
      <c r="D302" t="s">
        <v>205</v>
      </c>
      <c r="E302" t="s">
        <v>913</v>
      </c>
      <c r="F302">
        <v>10</v>
      </c>
      <c r="G302">
        <v>1</v>
      </c>
      <c r="H302" t="s">
        <v>914</v>
      </c>
      <c r="I302" t="s">
        <v>915</v>
      </c>
      <c r="J302">
        <v>1700</v>
      </c>
      <c r="K302" t="s">
        <v>209</v>
      </c>
      <c r="L302">
        <v>30.55</v>
      </c>
      <c r="M302" t="s">
        <v>916</v>
      </c>
      <c r="N302" t="s">
        <v>210</v>
      </c>
      <c r="O302" t="s">
        <v>149</v>
      </c>
      <c r="P302" s="37" t="s">
        <v>149</v>
      </c>
      <c r="Q302"/>
      <c r="R302"/>
      <c r="S302"/>
      <c r="T302" t="s">
        <v>212</v>
      </c>
      <c r="U302" t="s">
        <v>213</v>
      </c>
      <c r="V302" t="s">
        <v>214</v>
      </c>
      <c r="W302">
        <v>10</v>
      </c>
      <c r="X302">
        <v>10</v>
      </c>
      <c r="Y302">
        <v>1</v>
      </c>
      <c r="Z302" t="s">
        <v>917</v>
      </c>
      <c r="AA302" t="s">
        <v>220</v>
      </c>
      <c r="AB302"/>
      <c r="AC302">
        <v>0</v>
      </c>
      <c r="AD302" s="28" t="str">
        <f t="shared" si="37"/>
        <v>PF</v>
      </c>
      <c r="AE302" s="38" t="str">
        <f t="shared" si="38"/>
        <v>07/05/2020</v>
      </c>
      <c r="AF302" s="28" t="str">
        <f t="shared" si="39"/>
        <v>oui</v>
      </c>
      <c r="AG302" s="28" t="str">
        <f t="shared" si="40"/>
        <v>client</v>
      </c>
      <c r="AH302" s="28">
        <f>IF(T302&lt;&gt;"Partiellement livré",J302,IFERROR(VLOOKUP(B302&amp;F302,[2]VL10E!A:I,9,0),J302))</f>
        <v>1700</v>
      </c>
      <c r="AI302" s="28" t="str">
        <f t="shared" ca="1" si="41"/>
        <v>oui</v>
      </c>
      <c r="AJ302" s="28" t="str">
        <f t="shared" si="42"/>
        <v>2020-05</v>
      </c>
      <c r="AK302" s="28" t="str">
        <f t="shared" si="43"/>
        <v>2020-19</v>
      </c>
      <c r="AL302" s="28" t="str">
        <f t="shared" ca="1" si="44"/>
        <v>2020-19</v>
      </c>
      <c r="AM302" s="28" t="str">
        <f>IF(LEFT(VLOOKUP(H302,'[1]Base Articles - Fam PIC'!$A:$U,12,FALSE),6)="conbid","Conbid",IF(LEFT(VLOOKUP(H302,'[1]Base Articles - Fam PIC'!$A:$U,12,FALSE),9)="DF Spirit","Airbus Autre","Autre"))</f>
        <v>Autre</v>
      </c>
      <c r="AN302" s="28" t="str">
        <f>VLOOKUP(H302,'[1]Base Articles - Fam PIC'!$A:$E,5,0)</f>
        <v>UkadPF003</v>
      </c>
      <c r="AO302" s="28"/>
    </row>
    <row r="303" spans="1:41" ht="15" customHeight="1" x14ac:dyDescent="0.25">
      <c r="A303" s="36" t="str">
        <f t="shared" si="36"/>
        <v>2258r.1</v>
      </c>
      <c r="B303">
        <v>11003004</v>
      </c>
      <c r="C303" t="s">
        <v>204</v>
      </c>
      <c r="D303" t="s">
        <v>380</v>
      </c>
      <c r="E303" t="s">
        <v>918</v>
      </c>
      <c r="F303">
        <v>10</v>
      </c>
      <c r="G303">
        <v>1</v>
      </c>
      <c r="H303" t="s">
        <v>919</v>
      </c>
      <c r="I303" t="s">
        <v>920</v>
      </c>
      <c r="J303">
        <v>5500</v>
      </c>
      <c r="K303" t="s">
        <v>209</v>
      </c>
      <c r="L303">
        <v>22.77</v>
      </c>
      <c r="M303" t="s">
        <v>921</v>
      </c>
      <c r="N303" t="s">
        <v>210</v>
      </c>
      <c r="O303" t="s">
        <v>922</v>
      </c>
      <c r="P303" s="37" t="s">
        <v>922</v>
      </c>
      <c r="Q303"/>
      <c r="R303"/>
      <c r="S303"/>
      <c r="T303" t="s">
        <v>212</v>
      </c>
      <c r="U303" t="s">
        <v>213</v>
      </c>
      <c r="V303" t="s">
        <v>214</v>
      </c>
      <c r="W303">
        <v>10</v>
      </c>
      <c r="X303"/>
      <c r="Y303"/>
      <c r="Z303" t="s">
        <v>917</v>
      </c>
      <c r="AA303" t="s">
        <v>595</v>
      </c>
      <c r="AB303"/>
      <c r="AC303">
        <v>0</v>
      </c>
      <c r="AD303" s="28" t="str">
        <f t="shared" si="37"/>
        <v>PF</v>
      </c>
      <c r="AE303" s="38" t="str">
        <f t="shared" si="38"/>
        <v>31/08/2020</v>
      </c>
      <c r="AF303" s="28" t="str">
        <f t="shared" si="39"/>
        <v>oui</v>
      </c>
      <c r="AG303" s="28" t="str">
        <f t="shared" si="40"/>
        <v>client</v>
      </c>
      <c r="AH303" s="28">
        <f>IF(T303&lt;&gt;"Partiellement livré",J303,IFERROR(VLOOKUP(B303&amp;F303,[2]VL10E!A:I,9,0),J303))</f>
        <v>5500</v>
      </c>
      <c r="AI303" s="28" t="str">
        <f t="shared" ca="1" si="41"/>
        <v>non</v>
      </c>
      <c r="AJ303" s="28" t="str">
        <f t="shared" si="42"/>
        <v>2020-08</v>
      </c>
      <c r="AK303" s="28" t="str">
        <f t="shared" si="43"/>
        <v>2020-36</v>
      </c>
      <c r="AL303" s="28" t="str">
        <f t="shared" ca="1" si="44"/>
        <v>2020-36</v>
      </c>
      <c r="AM303" s="28" t="str">
        <f>IF(LEFT(VLOOKUP(H303,'[1]Base Articles - Fam PIC'!$A:$U,12,FALSE),6)="conbid","Conbid",IF(LEFT(VLOOKUP(H303,'[1]Base Articles - Fam PIC'!$A:$U,12,FALSE),9)="DF Spirit","Airbus Autre","Autre"))</f>
        <v>Autre</v>
      </c>
      <c r="AN303" s="28" t="str">
        <f>VLOOKUP(H303,'[1]Base Articles - Fam PIC'!$A:$E,5,0)</f>
        <v>UKADPF005</v>
      </c>
      <c r="AO303" s="28"/>
    </row>
    <row r="304" spans="1:41" ht="15" customHeight="1" x14ac:dyDescent="0.25">
      <c r="A304" s="36" t="str">
        <f t="shared" si="36"/>
        <v>2258r.1</v>
      </c>
      <c r="B304">
        <v>11003004</v>
      </c>
      <c r="C304" t="s">
        <v>204</v>
      </c>
      <c r="D304" t="s">
        <v>380</v>
      </c>
      <c r="E304" t="s">
        <v>918</v>
      </c>
      <c r="F304">
        <v>20</v>
      </c>
      <c r="G304">
        <v>1</v>
      </c>
      <c r="H304" t="s">
        <v>919</v>
      </c>
      <c r="I304" t="s">
        <v>920</v>
      </c>
      <c r="J304">
        <v>11000</v>
      </c>
      <c r="K304" t="s">
        <v>209</v>
      </c>
      <c r="L304">
        <v>22.77</v>
      </c>
      <c r="M304" t="s">
        <v>923</v>
      </c>
      <c r="N304" t="s">
        <v>210</v>
      </c>
      <c r="O304" t="s">
        <v>924</v>
      </c>
      <c r="P304" s="37" t="s">
        <v>924</v>
      </c>
      <c r="Q304"/>
      <c r="R304"/>
      <c r="S304"/>
      <c r="T304" t="s">
        <v>212</v>
      </c>
      <c r="U304" t="s">
        <v>213</v>
      </c>
      <c r="V304" t="s">
        <v>214</v>
      </c>
      <c r="W304">
        <v>10</v>
      </c>
      <c r="X304"/>
      <c r="Y304"/>
      <c r="Z304" t="s">
        <v>917</v>
      </c>
      <c r="AA304" t="s">
        <v>595</v>
      </c>
      <c r="AB304"/>
      <c r="AC304">
        <v>0</v>
      </c>
      <c r="AD304" s="28" t="str">
        <f t="shared" si="37"/>
        <v>PF</v>
      </c>
      <c r="AE304" s="38" t="str">
        <f t="shared" si="38"/>
        <v>21/09/2020</v>
      </c>
      <c r="AF304" s="28" t="str">
        <f t="shared" si="39"/>
        <v>oui</v>
      </c>
      <c r="AG304" s="28" t="str">
        <f t="shared" si="40"/>
        <v>client</v>
      </c>
      <c r="AH304" s="28">
        <f>IF(T304&lt;&gt;"Partiellement livré",J304,IFERROR(VLOOKUP(B304&amp;F304,[2]VL10E!A:I,9,0),J304))</f>
        <v>11000</v>
      </c>
      <c r="AI304" s="28" t="str">
        <f t="shared" ca="1" si="41"/>
        <v>non</v>
      </c>
      <c r="AJ304" s="28" t="str">
        <f t="shared" si="42"/>
        <v>2020-09</v>
      </c>
      <c r="AK304" s="28" t="str">
        <f t="shared" si="43"/>
        <v>2020-39</v>
      </c>
      <c r="AL304" s="28" t="str">
        <f t="shared" ca="1" si="44"/>
        <v>2020-39</v>
      </c>
      <c r="AM304" s="28" t="str">
        <f>IF(LEFT(VLOOKUP(H304,'[1]Base Articles - Fam PIC'!$A:$U,12,FALSE),6)="conbid","Conbid",IF(LEFT(VLOOKUP(H304,'[1]Base Articles - Fam PIC'!$A:$U,12,FALSE),9)="DF Spirit","Airbus Autre","Autre"))</f>
        <v>Autre</v>
      </c>
      <c r="AN304" s="28" t="str">
        <f>VLOOKUP(H304,'[1]Base Articles - Fam PIC'!$A:$E,5,0)</f>
        <v>UKADPF005</v>
      </c>
      <c r="AO304" s="28"/>
    </row>
    <row r="305" spans="1:41" ht="15" customHeight="1" x14ac:dyDescent="0.25">
      <c r="A305" s="36" t="str">
        <f t="shared" si="36"/>
        <v>2258r.1</v>
      </c>
      <c r="B305">
        <v>11003004</v>
      </c>
      <c r="C305" t="s">
        <v>204</v>
      </c>
      <c r="D305" t="s">
        <v>380</v>
      </c>
      <c r="E305" t="s">
        <v>918</v>
      </c>
      <c r="F305">
        <v>30</v>
      </c>
      <c r="G305">
        <v>1</v>
      </c>
      <c r="H305" t="s">
        <v>919</v>
      </c>
      <c r="I305" t="s">
        <v>920</v>
      </c>
      <c r="J305">
        <v>8500</v>
      </c>
      <c r="K305" t="s">
        <v>209</v>
      </c>
      <c r="L305">
        <v>22.77</v>
      </c>
      <c r="M305" t="s">
        <v>925</v>
      </c>
      <c r="N305" t="s">
        <v>210</v>
      </c>
      <c r="O305" t="s">
        <v>926</v>
      </c>
      <c r="P305" s="37" t="s">
        <v>926</v>
      </c>
      <c r="Q305"/>
      <c r="R305"/>
      <c r="S305"/>
      <c r="T305" t="s">
        <v>212</v>
      </c>
      <c r="U305" t="s">
        <v>213</v>
      </c>
      <c r="V305" t="s">
        <v>214</v>
      </c>
      <c r="W305">
        <v>10</v>
      </c>
      <c r="X305"/>
      <c r="Y305"/>
      <c r="Z305" t="s">
        <v>917</v>
      </c>
      <c r="AA305" t="s">
        <v>595</v>
      </c>
      <c r="AB305"/>
      <c r="AC305">
        <v>0</v>
      </c>
      <c r="AD305" s="28" t="str">
        <f t="shared" si="37"/>
        <v>PF</v>
      </c>
      <c r="AE305" s="38" t="str">
        <f t="shared" si="38"/>
        <v>08/02/2021</v>
      </c>
      <c r="AF305" s="28" t="str">
        <f t="shared" si="39"/>
        <v>oui</v>
      </c>
      <c r="AG305" s="28" t="str">
        <f t="shared" si="40"/>
        <v>client</v>
      </c>
      <c r="AH305" s="28">
        <f>IF(T305&lt;&gt;"Partiellement livré",J305,IFERROR(VLOOKUP(B305&amp;F305,[2]VL10E!A:I,9,0),J305))</f>
        <v>8500</v>
      </c>
      <c r="AI305" s="28" t="str">
        <f t="shared" ca="1" si="41"/>
        <v>non</v>
      </c>
      <c r="AJ305" s="28" t="str">
        <f t="shared" si="42"/>
        <v>2021-02</v>
      </c>
      <c r="AK305" s="28" t="str">
        <f t="shared" si="43"/>
        <v>2021-07</v>
      </c>
      <c r="AL305" s="28" t="str">
        <f t="shared" ca="1" si="44"/>
        <v>2021-07</v>
      </c>
      <c r="AM305" s="28" t="str">
        <f>IF(LEFT(VLOOKUP(H305,'[1]Base Articles - Fam PIC'!$A:$U,12,FALSE),6)="conbid","Conbid",IF(LEFT(VLOOKUP(H305,'[1]Base Articles - Fam PIC'!$A:$U,12,FALSE),9)="DF Spirit","Airbus Autre","Autre"))</f>
        <v>Autre</v>
      </c>
      <c r="AN305" s="28" t="str">
        <f>VLOOKUP(H305,'[1]Base Articles - Fam PIC'!$A:$E,5,0)</f>
        <v>UKADPF005</v>
      </c>
      <c r="AO305" s="28"/>
    </row>
    <row r="306" spans="1:41" ht="15" customHeight="1" x14ac:dyDescent="0.25">
      <c r="A306" s="36" t="str">
        <f t="shared" si="36"/>
        <v>2258r.1</v>
      </c>
      <c r="B306">
        <v>11003004</v>
      </c>
      <c r="C306" t="s">
        <v>204</v>
      </c>
      <c r="D306" t="s">
        <v>380</v>
      </c>
      <c r="E306" t="s">
        <v>918</v>
      </c>
      <c r="F306">
        <v>40</v>
      </c>
      <c r="G306">
        <v>1</v>
      </c>
      <c r="H306" t="s">
        <v>919</v>
      </c>
      <c r="I306" t="s">
        <v>920</v>
      </c>
      <c r="J306">
        <v>8000</v>
      </c>
      <c r="K306" t="s">
        <v>209</v>
      </c>
      <c r="L306">
        <v>22.77</v>
      </c>
      <c r="M306" t="s">
        <v>927</v>
      </c>
      <c r="N306" t="s">
        <v>210</v>
      </c>
      <c r="O306" t="s">
        <v>928</v>
      </c>
      <c r="P306" s="37" t="s">
        <v>928</v>
      </c>
      <c r="Q306"/>
      <c r="R306"/>
      <c r="S306"/>
      <c r="T306" t="s">
        <v>212</v>
      </c>
      <c r="U306" t="s">
        <v>213</v>
      </c>
      <c r="V306" t="s">
        <v>214</v>
      </c>
      <c r="W306">
        <v>10</v>
      </c>
      <c r="X306"/>
      <c r="Y306"/>
      <c r="Z306" t="s">
        <v>917</v>
      </c>
      <c r="AA306" t="s">
        <v>595</v>
      </c>
      <c r="AB306"/>
      <c r="AC306">
        <v>0</v>
      </c>
      <c r="AD306" s="28" t="str">
        <f t="shared" si="37"/>
        <v>PF</v>
      </c>
      <c r="AE306" s="38" t="str">
        <f t="shared" si="38"/>
        <v>10/05/2021</v>
      </c>
      <c r="AF306" s="28" t="str">
        <f t="shared" si="39"/>
        <v>oui</v>
      </c>
      <c r="AG306" s="28" t="str">
        <f t="shared" si="40"/>
        <v>client</v>
      </c>
      <c r="AH306" s="28">
        <f>IF(T306&lt;&gt;"Partiellement livré",J306,IFERROR(VLOOKUP(B306&amp;F306,[2]VL10E!A:I,9,0),J306))</f>
        <v>8000</v>
      </c>
      <c r="AI306" s="28" t="str">
        <f t="shared" ca="1" si="41"/>
        <v>non</v>
      </c>
      <c r="AJ306" s="28" t="str">
        <f t="shared" si="42"/>
        <v>2021-05</v>
      </c>
      <c r="AK306" s="28" t="str">
        <f t="shared" si="43"/>
        <v>2021-20</v>
      </c>
      <c r="AL306" s="28" t="str">
        <f t="shared" ca="1" si="44"/>
        <v>2021-20</v>
      </c>
      <c r="AM306" s="28" t="str">
        <f>IF(LEFT(VLOOKUP(H306,'[1]Base Articles - Fam PIC'!$A:$U,12,FALSE),6)="conbid","Conbid",IF(LEFT(VLOOKUP(H306,'[1]Base Articles - Fam PIC'!$A:$U,12,FALSE),9)="DF Spirit","Airbus Autre","Autre"))</f>
        <v>Autre</v>
      </c>
      <c r="AN306" s="28" t="str">
        <f>VLOOKUP(H306,'[1]Base Articles - Fam PIC'!$A:$E,5,0)</f>
        <v>UKADPF005</v>
      </c>
      <c r="AO306" s="28"/>
    </row>
    <row r="307" spans="1:41" ht="15" customHeight="1" x14ac:dyDescent="0.25">
      <c r="A307" s="36" t="str">
        <f t="shared" si="36"/>
        <v>DEMANDE</v>
      </c>
      <c r="B307">
        <v>11003011</v>
      </c>
      <c r="C307" t="s">
        <v>204</v>
      </c>
      <c r="D307" t="s">
        <v>205</v>
      </c>
      <c r="E307" t="s">
        <v>929</v>
      </c>
      <c r="F307">
        <v>10</v>
      </c>
      <c r="G307">
        <v>2</v>
      </c>
      <c r="H307">
        <v>41</v>
      </c>
      <c r="I307" t="s">
        <v>791</v>
      </c>
      <c r="J307">
        <v>1</v>
      </c>
      <c r="K307" t="s">
        <v>240</v>
      </c>
      <c r="L307" t="s">
        <v>930</v>
      </c>
      <c r="M307" t="s">
        <v>931</v>
      </c>
      <c r="N307" t="s">
        <v>210</v>
      </c>
      <c r="O307" t="s">
        <v>485</v>
      </c>
      <c r="P307" s="37" t="s">
        <v>485</v>
      </c>
      <c r="Q307" t="s">
        <v>626</v>
      </c>
      <c r="R307"/>
      <c r="S307"/>
      <c r="T307" t="s">
        <v>245</v>
      </c>
      <c r="U307"/>
      <c r="V307"/>
      <c r="W307"/>
      <c r="X307">
        <v>10</v>
      </c>
      <c r="Y307">
        <v>1</v>
      </c>
      <c r="Z307" t="s">
        <v>897</v>
      </c>
      <c r="AA307" t="s">
        <v>246</v>
      </c>
      <c r="AB307"/>
      <c r="AC307">
        <v>0</v>
      </c>
      <c r="AD307" s="28" t="str">
        <f t="shared" si="37"/>
        <v>41</v>
      </c>
      <c r="AE307" s="38" t="str">
        <f t="shared" si="38"/>
        <v>03/02/2020</v>
      </c>
      <c r="AF307" s="28" t="str">
        <f t="shared" si="39"/>
        <v>oui</v>
      </c>
      <c r="AG307" s="28" t="str">
        <f t="shared" si="40"/>
        <v>client</v>
      </c>
      <c r="AH307" s="28">
        <f>IF(T307&lt;&gt;"Partiellement livré",J307,IFERROR(VLOOKUP(B307&amp;F307,[2]VL10E!A:I,9,0),J307))</f>
        <v>1</v>
      </c>
      <c r="AI307" s="28" t="str">
        <f t="shared" ca="1" si="41"/>
        <v>oui</v>
      </c>
      <c r="AJ307" s="28" t="str">
        <f t="shared" si="42"/>
        <v>2020-02</v>
      </c>
      <c r="AK307" s="28" t="str">
        <f t="shared" si="43"/>
        <v>2020-06</v>
      </c>
      <c r="AL307" s="28" t="str">
        <f t="shared" ca="1" si="44"/>
        <v>retard</v>
      </c>
      <c r="AM307" s="28" t="e">
        <f>IF(LEFT(VLOOKUP(H307,'[1]Base Articles - Fam PIC'!$A:$U,12,FALSE),6)="conbid","Conbid",IF(LEFT(VLOOKUP(H307,'[1]Base Articles - Fam PIC'!$A:$U,12,FALSE),9)="DF Spirit","Airbus Autre","Autre"))</f>
        <v>#N/A</v>
      </c>
      <c r="AN307" s="28" t="e">
        <f>VLOOKUP(H307,'[1]Base Articles - Fam PIC'!$A:$E,5,0)</f>
        <v>#N/A</v>
      </c>
      <c r="AO307" s="28"/>
    </row>
    <row r="308" spans="1:41" ht="15" customHeight="1" x14ac:dyDescent="0.25">
      <c r="A308" s="36" t="str">
        <f t="shared" si="36"/>
        <v>4500012</v>
      </c>
      <c r="B308">
        <v>11003014</v>
      </c>
      <c r="C308" t="s">
        <v>204</v>
      </c>
      <c r="D308" t="s">
        <v>932</v>
      </c>
      <c r="E308">
        <v>4500012774</v>
      </c>
      <c r="F308">
        <v>10</v>
      </c>
      <c r="G308">
        <v>1</v>
      </c>
      <c r="H308" t="s">
        <v>933</v>
      </c>
      <c r="I308" t="s">
        <v>933</v>
      </c>
      <c r="J308">
        <v>70000</v>
      </c>
      <c r="K308" t="s">
        <v>209</v>
      </c>
      <c r="L308">
        <v>0.6</v>
      </c>
      <c r="M308" t="s">
        <v>934</v>
      </c>
      <c r="N308" t="s">
        <v>210</v>
      </c>
      <c r="O308" t="s">
        <v>347</v>
      </c>
      <c r="P308" s="37" t="s">
        <v>347</v>
      </c>
      <c r="Q308"/>
      <c r="R308"/>
      <c r="S308"/>
      <c r="T308" t="s">
        <v>321</v>
      </c>
      <c r="U308"/>
      <c r="V308" t="s">
        <v>214</v>
      </c>
      <c r="W308">
        <v>100</v>
      </c>
      <c r="X308"/>
      <c r="Y308"/>
      <c r="Z308" t="s">
        <v>935</v>
      </c>
      <c r="AA308" t="s">
        <v>220</v>
      </c>
      <c r="AB308"/>
      <c r="AC308">
        <v>0</v>
      </c>
      <c r="AD308" s="28" t="str">
        <f t="shared" si="37"/>
        <v>TO</v>
      </c>
      <c r="AE308" s="38" t="str">
        <f t="shared" si="38"/>
        <v>23/03/2020</v>
      </c>
      <c r="AF308" s="28" t="str">
        <f t="shared" si="39"/>
        <v>oui</v>
      </c>
      <c r="AG308" s="28" t="str">
        <f t="shared" si="40"/>
        <v>client</v>
      </c>
      <c r="AH308" s="28">
        <f>IF(T308&lt;&gt;"Partiellement livré",J308,IFERROR(VLOOKUP(B308&amp;F308,[2]VL10E!A:I,9,0),J308))</f>
        <v>70000</v>
      </c>
      <c r="AI308" s="28" t="str">
        <f t="shared" ca="1" si="41"/>
        <v>oui</v>
      </c>
      <c r="AJ308" s="28" t="str">
        <f t="shared" si="42"/>
        <v>2020-03</v>
      </c>
      <c r="AK308" s="28" t="str">
        <f t="shared" si="43"/>
        <v>2020-13</v>
      </c>
      <c r="AL308" s="28" t="str">
        <f t="shared" ca="1" si="44"/>
        <v>retard</v>
      </c>
      <c r="AM308" s="28" t="str">
        <f>IF(LEFT(VLOOKUP(H308,'[1]Base Articles - Fam PIC'!$A:$U,12,FALSE),6)="conbid","Conbid",IF(LEFT(VLOOKUP(H308,'[1]Base Articles - Fam PIC'!$A:$U,12,FALSE),9)="DF Spirit","Airbus Autre","Autre"))</f>
        <v>Autre</v>
      </c>
      <c r="AN308" s="28">
        <f>VLOOKUP(H308,'[1]Base Articles - Fam PIC'!$A:$E,5,0)</f>
        <v>0</v>
      </c>
      <c r="AO308" s="28"/>
    </row>
    <row r="309" spans="1:41" ht="15" customHeight="1" x14ac:dyDescent="0.25">
      <c r="A309" s="36" t="str">
        <f t="shared" si="36"/>
        <v>2060035</v>
      </c>
      <c r="B309">
        <v>11003018</v>
      </c>
      <c r="C309" t="s">
        <v>204</v>
      </c>
      <c r="D309" t="s">
        <v>127</v>
      </c>
      <c r="E309">
        <v>20600359</v>
      </c>
      <c r="F309">
        <v>10</v>
      </c>
      <c r="G309">
        <v>1</v>
      </c>
      <c r="H309" t="s">
        <v>130</v>
      </c>
      <c r="I309" t="s">
        <v>329</v>
      </c>
      <c r="J309">
        <v>4000</v>
      </c>
      <c r="K309" t="s">
        <v>209</v>
      </c>
      <c r="L309">
        <v>31</v>
      </c>
      <c r="M309" t="s">
        <v>936</v>
      </c>
      <c r="N309" t="s">
        <v>210</v>
      </c>
      <c r="O309" t="s">
        <v>334</v>
      </c>
      <c r="P309" s="37" t="s">
        <v>334</v>
      </c>
      <c r="Q309"/>
      <c r="R309"/>
      <c r="S309"/>
      <c r="T309" t="s">
        <v>212</v>
      </c>
      <c r="U309" t="s">
        <v>213</v>
      </c>
      <c r="V309" t="s">
        <v>214</v>
      </c>
      <c r="W309">
        <v>10</v>
      </c>
      <c r="X309"/>
      <c r="Y309"/>
      <c r="Z309" t="s">
        <v>385</v>
      </c>
      <c r="AA309" t="s">
        <v>298</v>
      </c>
      <c r="AB309"/>
      <c r="AC309">
        <v>0</v>
      </c>
      <c r="AD309" s="28" t="str">
        <f t="shared" si="37"/>
        <v>PF</v>
      </c>
      <c r="AE309" s="38" t="str">
        <f t="shared" si="38"/>
        <v>05/06/2020</v>
      </c>
      <c r="AF309" s="28" t="str">
        <f t="shared" si="39"/>
        <v>oui</v>
      </c>
      <c r="AG309" s="28" t="str">
        <f t="shared" si="40"/>
        <v>client</v>
      </c>
      <c r="AH309" s="28">
        <f>IF(T309&lt;&gt;"Partiellement livré",J309,IFERROR(VLOOKUP(B309&amp;F309,[2]VL10E!A:I,9,0),J309))</f>
        <v>4000</v>
      </c>
      <c r="AI309" s="28" t="str">
        <f t="shared" ca="1" si="41"/>
        <v>oui</v>
      </c>
      <c r="AJ309" s="28" t="str">
        <f t="shared" si="42"/>
        <v>2020-06</v>
      </c>
      <c r="AK309" s="28" t="str">
        <f t="shared" si="43"/>
        <v>2020-23</v>
      </c>
      <c r="AL309" s="28" t="str">
        <f t="shared" ca="1" si="44"/>
        <v>2020-23</v>
      </c>
      <c r="AM309" s="28" t="str">
        <f>IF(LEFT(VLOOKUP(H309,'[1]Base Articles - Fam PIC'!$A:$U,12,FALSE),6)="conbid","Conbid",IF(LEFT(VLOOKUP(H309,'[1]Base Articles - Fam PIC'!$A:$U,12,FALSE),9)="DF Spirit","Airbus Autre","Autre"))</f>
        <v>Conbid</v>
      </c>
      <c r="AN309" s="28" t="str">
        <f>VLOOKUP(H309,'[1]Base Articles - Fam PIC'!$A:$E,5,0)</f>
        <v>UkadPF004</v>
      </c>
      <c r="AO309" s="28"/>
    </row>
    <row r="310" spans="1:41" ht="15" customHeight="1" x14ac:dyDescent="0.25">
      <c r="A310" s="36" t="str">
        <f t="shared" si="36"/>
        <v>DEMANDE</v>
      </c>
      <c r="B310">
        <v>11003019</v>
      </c>
      <c r="C310" t="s">
        <v>204</v>
      </c>
      <c r="D310" t="s">
        <v>205</v>
      </c>
      <c r="E310" t="s">
        <v>929</v>
      </c>
      <c r="F310">
        <v>10</v>
      </c>
      <c r="G310">
        <v>2</v>
      </c>
      <c r="H310">
        <v>41</v>
      </c>
      <c r="I310" t="s">
        <v>791</v>
      </c>
      <c r="J310">
        <v>1</v>
      </c>
      <c r="K310" t="s">
        <v>240</v>
      </c>
      <c r="L310" t="s">
        <v>937</v>
      </c>
      <c r="M310" t="s">
        <v>938</v>
      </c>
      <c r="N310" t="s">
        <v>210</v>
      </c>
      <c r="O310" t="s">
        <v>939</v>
      </c>
      <c r="P310" s="37" t="s">
        <v>939</v>
      </c>
      <c r="Q310"/>
      <c r="R310"/>
      <c r="S310"/>
      <c r="T310" t="s">
        <v>245</v>
      </c>
      <c r="U310"/>
      <c r="V310"/>
      <c r="W310"/>
      <c r="X310">
        <v>10</v>
      </c>
      <c r="Y310">
        <v>1</v>
      </c>
      <c r="Z310" t="s">
        <v>385</v>
      </c>
      <c r="AA310" t="s">
        <v>246</v>
      </c>
      <c r="AB310"/>
      <c r="AC310">
        <v>0</v>
      </c>
      <c r="AD310" s="28" t="str">
        <f t="shared" si="37"/>
        <v>41</v>
      </c>
      <c r="AE310" s="38" t="str">
        <f t="shared" si="38"/>
        <v>18/02/2020</v>
      </c>
      <c r="AF310" s="28" t="str">
        <f t="shared" si="39"/>
        <v>oui</v>
      </c>
      <c r="AG310" s="28" t="str">
        <f t="shared" si="40"/>
        <v>client</v>
      </c>
      <c r="AH310" s="28">
        <f>IF(T310&lt;&gt;"Partiellement livré",J310,IFERROR(VLOOKUP(B310&amp;F310,[2]VL10E!A:I,9,0),J310))</f>
        <v>1</v>
      </c>
      <c r="AI310" s="28" t="str">
        <f t="shared" ca="1" si="41"/>
        <v>oui</v>
      </c>
      <c r="AJ310" s="28" t="str">
        <f t="shared" si="42"/>
        <v>2020-02</v>
      </c>
      <c r="AK310" s="28" t="str">
        <f t="shared" si="43"/>
        <v>2020-08</v>
      </c>
      <c r="AL310" s="28" t="str">
        <f t="shared" ca="1" si="44"/>
        <v>retard</v>
      </c>
      <c r="AM310" s="28" t="e">
        <f>IF(LEFT(VLOOKUP(H310,'[1]Base Articles - Fam PIC'!$A:$U,12,FALSE),6)="conbid","Conbid",IF(LEFT(VLOOKUP(H310,'[1]Base Articles - Fam PIC'!$A:$U,12,FALSE),9)="DF Spirit","Airbus Autre","Autre"))</f>
        <v>#N/A</v>
      </c>
      <c r="AN310" s="28" t="e">
        <f>VLOOKUP(H310,'[1]Base Articles - Fam PIC'!$A:$E,5,0)</f>
        <v>#N/A</v>
      </c>
      <c r="AO310" s="28"/>
    </row>
    <row r="311" spans="1:41" ht="15" customHeight="1" x14ac:dyDescent="0.25">
      <c r="A311" s="36" t="str">
        <f t="shared" si="36"/>
        <v>PA27965</v>
      </c>
      <c r="B311">
        <v>11003021</v>
      </c>
      <c r="C311" t="s">
        <v>204</v>
      </c>
      <c r="D311" t="s">
        <v>205</v>
      </c>
      <c r="E311" t="s">
        <v>940</v>
      </c>
      <c r="F311">
        <v>10</v>
      </c>
      <c r="G311">
        <v>1</v>
      </c>
      <c r="H311" t="s">
        <v>534</v>
      </c>
      <c r="I311" t="s">
        <v>535</v>
      </c>
      <c r="J311">
        <v>3032</v>
      </c>
      <c r="K311" t="s">
        <v>209</v>
      </c>
      <c r="L311">
        <v>32</v>
      </c>
      <c r="M311" t="s">
        <v>536</v>
      </c>
      <c r="N311" t="s">
        <v>210</v>
      </c>
      <c r="O311" t="s">
        <v>702</v>
      </c>
      <c r="P311" s="37" t="s">
        <v>702</v>
      </c>
      <c r="Q311"/>
      <c r="R311"/>
      <c r="S311"/>
      <c r="T311" t="s">
        <v>212</v>
      </c>
      <c r="U311" t="s">
        <v>213</v>
      </c>
      <c r="V311" t="s">
        <v>214</v>
      </c>
      <c r="W311">
        <v>10</v>
      </c>
      <c r="X311">
        <v>10</v>
      </c>
      <c r="Y311">
        <v>1</v>
      </c>
      <c r="Z311" t="s">
        <v>941</v>
      </c>
      <c r="AA311" t="s">
        <v>220</v>
      </c>
      <c r="AB311"/>
      <c r="AC311">
        <v>0</v>
      </c>
      <c r="AD311" s="28" t="str">
        <f t="shared" si="37"/>
        <v>PF</v>
      </c>
      <c r="AE311" s="38" t="str">
        <f t="shared" si="38"/>
        <v>14/01/2021</v>
      </c>
      <c r="AF311" s="28" t="str">
        <f t="shared" si="39"/>
        <v>oui</v>
      </c>
      <c r="AG311" s="28" t="str">
        <f t="shared" si="40"/>
        <v>client</v>
      </c>
      <c r="AH311" s="28">
        <f>IF(T311&lt;&gt;"Partiellement livré",J311,IFERROR(VLOOKUP(B311&amp;F311,[2]VL10E!A:I,9,0),J311))</f>
        <v>3032</v>
      </c>
      <c r="AI311" s="28" t="str">
        <f t="shared" ca="1" si="41"/>
        <v>non</v>
      </c>
      <c r="AJ311" s="28" t="str">
        <f t="shared" si="42"/>
        <v>2021-01</v>
      </c>
      <c r="AK311" s="28" t="str">
        <f t="shared" si="43"/>
        <v>2021-03</v>
      </c>
      <c r="AL311" s="28" t="str">
        <f t="shared" ca="1" si="44"/>
        <v>2021-03</v>
      </c>
      <c r="AM311" s="28" t="str">
        <f>IF(LEFT(VLOOKUP(H311,'[1]Base Articles - Fam PIC'!$A:$U,12,FALSE),6)="conbid","Conbid",IF(LEFT(VLOOKUP(H311,'[1]Base Articles - Fam PIC'!$A:$U,12,FALSE),9)="DF Spirit","Airbus Autre","Autre"))</f>
        <v>Autre</v>
      </c>
      <c r="AN311" s="28" t="str">
        <f>VLOOKUP(H311,'[1]Base Articles - Fam PIC'!$A:$E,5,0)</f>
        <v>UkadPF005</v>
      </c>
      <c r="AO311" s="28"/>
    </row>
    <row r="312" spans="1:41" ht="15" customHeight="1" x14ac:dyDescent="0.25">
      <c r="A312" s="36" t="str">
        <f t="shared" si="36"/>
        <v>PA27964</v>
      </c>
      <c r="B312">
        <v>11003022</v>
      </c>
      <c r="C312" t="s">
        <v>204</v>
      </c>
      <c r="D312" t="s">
        <v>205</v>
      </c>
      <c r="E312" t="s">
        <v>942</v>
      </c>
      <c r="F312">
        <v>10</v>
      </c>
      <c r="G312">
        <v>1</v>
      </c>
      <c r="H312" t="s">
        <v>534</v>
      </c>
      <c r="I312" t="s">
        <v>535</v>
      </c>
      <c r="J312">
        <v>3032</v>
      </c>
      <c r="K312" t="s">
        <v>209</v>
      </c>
      <c r="L312">
        <v>32</v>
      </c>
      <c r="M312" t="s">
        <v>536</v>
      </c>
      <c r="N312" t="s">
        <v>210</v>
      </c>
      <c r="O312" t="s">
        <v>658</v>
      </c>
      <c r="P312" s="37" t="s">
        <v>658</v>
      </c>
      <c r="Q312"/>
      <c r="R312"/>
      <c r="S312"/>
      <c r="T312" t="s">
        <v>212</v>
      </c>
      <c r="U312" t="s">
        <v>213</v>
      </c>
      <c r="V312" t="s">
        <v>214</v>
      </c>
      <c r="W312">
        <v>10</v>
      </c>
      <c r="X312">
        <v>10</v>
      </c>
      <c r="Y312">
        <v>1</v>
      </c>
      <c r="Z312" t="s">
        <v>941</v>
      </c>
      <c r="AA312" t="s">
        <v>220</v>
      </c>
      <c r="AB312"/>
      <c r="AC312">
        <v>0</v>
      </c>
      <c r="AD312" s="28" t="str">
        <f t="shared" si="37"/>
        <v>PF</v>
      </c>
      <c r="AE312" s="38" t="str">
        <f t="shared" si="38"/>
        <v>17/09/2020</v>
      </c>
      <c r="AF312" s="28" t="str">
        <f t="shared" si="39"/>
        <v>oui</v>
      </c>
      <c r="AG312" s="28" t="str">
        <f t="shared" si="40"/>
        <v>client</v>
      </c>
      <c r="AH312" s="28">
        <f>IF(T312&lt;&gt;"Partiellement livré",J312,IFERROR(VLOOKUP(B312&amp;F312,[2]VL10E!A:I,9,0),J312))</f>
        <v>3032</v>
      </c>
      <c r="AI312" s="28" t="str">
        <f t="shared" ca="1" si="41"/>
        <v>non</v>
      </c>
      <c r="AJ312" s="28" t="str">
        <f t="shared" si="42"/>
        <v>2020-09</v>
      </c>
      <c r="AK312" s="28" t="str">
        <f t="shared" si="43"/>
        <v>2020-38</v>
      </c>
      <c r="AL312" s="28" t="str">
        <f t="shared" ca="1" si="44"/>
        <v>2020-38</v>
      </c>
      <c r="AM312" s="28" t="str">
        <f>IF(LEFT(VLOOKUP(H312,'[1]Base Articles - Fam PIC'!$A:$U,12,FALSE),6)="conbid","Conbid",IF(LEFT(VLOOKUP(H312,'[1]Base Articles - Fam PIC'!$A:$U,12,FALSE),9)="DF Spirit","Airbus Autre","Autre"))</f>
        <v>Autre</v>
      </c>
      <c r="AN312" s="28" t="str">
        <f>VLOOKUP(H312,'[1]Base Articles - Fam PIC'!$A:$E,5,0)</f>
        <v>UkadPF005</v>
      </c>
      <c r="AO312" s="28"/>
    </row>
    <row r="313" spans="1:41" ht="15" customHeight="1" x14ac:dyDescent="0.25">
      <c r="A313" s="36" t="str">
        <f t="shared" si="36"/>
        <v>EMG20/0</v>
      </c>
      <c r="B313">
        <v>11003024</v>
      </c>
      <c r="C313" t="s">
        <v>204</v>
      </c>
      <c r="D313" t="s">
        <v>44</v>
      </c>
      <c r="E313" t="s">
        <v>943</v>
      </c>
      <c r="F313">
        <v>10</v>
      </c>
      <c r="G313">
        <v>1</v>
      </c>
      <c r="H313" t="s">
        <v>45</v>
      </c>
      <c r="I313" t="s">
        <v>46</v>
      </c>
      <c r="J313">
        <v>5500</v>
      </c>
      <c r="K313" t="s">
        <v>209</v>
      </c>
      <c r="L313">
        <v>23.77</v>
      </c>
      <c r="M313" t="s">
        <v>944</v>
      </c>
      <c r="N313" t="s">
        <v>210</v>
      </c>
      <c r="O313" t="s">
        <v>377</v>
      </c>
      <c r="P313" s="37" t="s">
        <v>377</v>
      </c>
      <c r="Q313"/>
      <c r="R313"/>
      <c r="S313"/>
      <c r="T313" t="s">
        <v>212</v>
      </c>
      <c r="U313" t="s">
        <v>213</v>
      </c>
      <c r="V313" t="s">
        <v>214</v>
      </c>
      <c r="W313">
        <v>10</v>
      </c>
      <c r="X313"/>
      <c r="Y313"/>
      <c r="Z313" t="s">
        <v>531</v>
      </c>
      <c r="AA313" t="s">
        <v>595</v>
      </c>
      <c r="AB313"/>
      <c r="AC313">
        <v>0</v>
      </c>
      <c r="AD313" s="28" t="str">
        <f t="shared" si="37"/>
        <v>PF</v>
      </c>
      <c r="AE313" s="38" t="str">
        <f t="shared" si="38"/>
        <v>01/12/2020</v>
      </c>
      <c r="AF313" s="28" t="str">
        <f t="shared" si="39"/>
        <v>oui</v>
      </c>
      <c r="AG313" s="28" t="str">
        <f t="shared" si="40"/>
        <v>client</v>
      </c>
      <c r="AH313" s="28">
        <f>IF(T313&lt;&gt;"Partiellement livré",J313,IFERROR(VLOOKUP(B313&amp;F313,[2]VL10E!A:I,9,0),J313))</f>
        <v>5500</v>
      </c>
      <c r="AI313" s="28" t="str">
        <f t="shared" ca="1" si="41"/>
        <v>non</v>
      </c>
      <c r="AJ313" s="28" t="str">
        <f t="shared" si="42"/>
        <v>2020-12</v>
      </c>
      <c r="AK313" s="28" t="str">
        <f t="shared" si="43"/>
        <v>2020-49</v>
      </c>
      <c r="AL313" s="28" t="str">
        <f t="shared" ca="1" si="44"/>
        <v>2020-49</v>
      </c>
      <c r="AM313" s="28" t="str">
        <f>IF(LEFT(VLOOKUP(H313,'[1]Base Articles - Fam PIC'!$A:$U,12,FALSE),6)="conbid","Conbid",IF(LEFT(VLOOKUP(H313,'[1]Base Articles - Fam PIC'!$A:$U,12,FALSE),9)="DF Spirit","Airbus Autre","Autre"))</f>
        <v>Autre</v>
      </c>
      <c r="AN313" s="28" t="str">
        <f>VLOOKUP(H313,'[1]Base Articles - Fam PIC'!$A:$E,5,0)</f>
        <v>UKADPF004</v>
      </c>
      <c r="AO313" s="28"/>
    </row>
    <row r="314" spans="1:41" ht="15" customHeight="1" x14ac:dyDescent="0.25">
      <c r="A314" s="36" t="str">
        <f t="shared" si="36"/>
        <v>EMG20/0</v>
      </c>
      <c r="B314">
        <v>11003024</v>
      </c>
      <c r="C314" t="s">
        <v>204</v>
      </c>
      <c r="D314" t="s">
        <v>44</v>
      </c>
      <c r="E314" t="s">
        <v>943</v>
      </c>
      <c r="F314">
        <v>20</v>
      </c>
      <c r="G314">
        <v>1</v>
      </c>
      <c r="H314" t="s">
        <v>45</v>
      </c>
      <c r="I314" t="s">
        <v>46</v>
      </c>
      <c r="J314">
        <v>5500</v>
      </c>
      <c r="K314" t="s">
        <v>209</v>
      </c>
      <c r="L314">
        <v>23.77</v>
      </c>
      <c r="M314" t="s">
        <v>944</v>
      </c>
      <c r="N314" t="s">
        <v>210</v>
      </c>
      <c r="O314" t="s">
        <v>945</v>
      </c>
      <c r="P314" s="37" t="s">
        <v>945</v>
      </c>
      <c r="Q314"/>
      <c r="R314"/>
      <c r="S314"/>
      <c r="T314" t="s">
        <v>212</v>
      </c>
      <c r="U314" t="s">
        <v>213</v>
      </c>
      <c r="V314" t="s">
        <v>214</v>
      </c>
      <c r="W314">
        <v>10</v>
      </c>
      <c r="X314"/>
      <c r="Y314"/>
      <c r="Z314" t="s">
        <v>531</v>
      </c>
      <c r="AA314" t="s">
        <v>595</v>
      </c>
      <c r="AB314"/>
      <c r="AC314">
        <v>0</v>
      </c>
      <c r="AD314" s="28" t="str">
        <f t="shared" si="37"/>
        <v>PF</v>
      </c>
      <c r="AE314" s="38" t="str">
        <f t="shared" si="38"/>
        <v>12/01/2021</v>
      </c>
      <c r="AF314" s="28" t="str">
        <f t="shared" si="39"/>
        <v>oui</v>
      </c>
      <c r="AG314" s="28" t="str">
        <f t="shared" si="40"/>
        <v>client</v>
      </c>
      <c r="AH314" s="28">
        <f>IF(T314&lt;&gt;"Partiellement livré",J314,IFERROR(VLOOKUP(B314&amp;F314,[2]VL10E!A:I,9,0),J314))</f>
        <v>5500</v>
      </c>
      <c r="AI314" s="28" t="str">
        <f t="shared" ca="1" si="41"/>
        <v>non</v>
      </c>
      <c r="AJ314" s="28" t="str">
        <f t="shared" si="42"/>
        <v>2021-01</v>
      </c>
      <c r="AK314" s="28" t="str">
        <f t="shared" si="43"/>
        <v>2021-03</v>
      </c>
      <c r="AL314" s="28" t="str">
        <f t="shared" ca="1" si="44"/>
        <v>2021-03</v>
      </c>
      <c r="AM314" s="28" t="str">
        <f>IF(LEFT(VLOOKUP(H314,'[1]Base Articles - Fam PIC'!$A:$U,12,FALSE),6)="conbid","Conbid",IF(LEFT(VLOOKUP(H314,'[1]Base Articles - Fam PIC'!$A:$U,12,FALSE),9)="DF Spirit","Airbus Autre","Autre"))</f>
        <v>Autre</v>
      </c>
      <c r="AN314" s="28" t="str">
        <f>VLOOKUP(H314,'[1]Base Articles - Fam PIC'!$A:$E,5,0)</f>
        <v>UKADPF004</v>
      </c>
      <c r="AO314" s="28"/>
    </row>
    <row r="315" spans="1:41" ht="15" customHeight="1" x14ac:dyDescent="0.25">
      <c r="A315" s="36" t="str">
        <f t="shared" si="36"/>
        <v>EMG20/0</v>
      </c>
      <c r="B315">
        <v>11003024</v>
      </c>
      <c r="C315" t="s">
        <v>204</v>
      </c>
      <c r="D315" t="s">
        <v>44</v>
      </c>
      <c r="E315" t="s">
        <v>943</v>
      </c>
      <c r="F315">
        <v>30</v>
      </c>
      <c r="G315">
        <v>1</v>
      </c>
      <c r="H315" t="s">
        <v>45</v>
      </c>
      <c r="I315" t="s">
        <v>46</v>
      </c>
      <c r="J315">
        <v>16500</v>
      </c>
      <c r="K315" t="s">
        <v>209</v>
      </c>
      <c r="L315">
        <v>23.77</v>
      </c>
      <c r="M315" t="s">
        <v>946</v>
      </c>
      <c r="N315" t="s">
        <v>210</v>
      </c>
      <c r="O315" t="s">
        <v>947</v>
      </c>
      <c r="P315" s="37" t="s">
        <v>947</v>
      </c>
      <c r="Q315"/>
      <c r="R315"/>
      <c r="S315"/>
      <c r="T315" t="s">
        <v>212</v>
      </c>
      <c r="U315" t="s">
        <v>213</v>
      </c>
      <c r="V315" t="s">
        <v>214</v>
      </c>
      <c r="W315">
        <v>10</v>
      </c>
      <c r="X315"/>
      <c r="Y315"/>
      <c r="Z315" t="s">
        <v>531</v>
      </c>
      <c r="AA315" t="s">
        <v>595</v>
      </c>
      <c r="AB315"/>
      <c r="AC315">
        <v>0</v>
      </c>
      <c r="AD315" s="28" t="str">
        <f t="shared" si="37"/>
        <v>PF</v>
      </c>
      <c r="AE315" s="38" t="str">
        <f t="shared" si="38"/>
        <v>26/01/2021</v>
      </c>
      <c r="AF315" s="28" t="str">
        <f t="shared" si="39"/>
        <v>oui</v>
      </c>
      <c r="AG315" s="28" t="str">
        <f t="shared" si="40"/>
        <v>client</v>
      </c>
      <c r="AH315" s="28">
        <f>IF(T315&lt;&gt;"Partiellement livré",J315,IFERROR(VLOOKUP(B315&amp;F315,[2]VL10E!A:I,9,0),J315))</f>
        <v>16500</v>
      </c>
      <c r="AI315" s="28" t="str">
        <f t="shared" ca="1" si="41"/>
        <v>non</v>
      </c>
      <c r="AJ315" s="28" t="str">
        <f t="shared" si="42"/>
        <v>2021-01</v>
      </c>
      <c r="AK315" s="28" t="str">
        <f t="shared" si="43"/>
        <v>2021-05</v>
      </c>
      <c r="AL315" s="28" t="str">
        <f t="shared" ca="1" si="44"/>
        <v>2021-05</v>
      </c>
      <c r="AM315" s="28" t="str">
        <f>IF(LEFT(VLOOKUP(H315,'[1]Base Articles - Fam PIC'!$A:$U,12,FALSE),6)="conbid","Conbid",IF(LEFT(VLOOKUP(H315,'[1]Base Articles - Fam PIC'!$A:$U,12,FALSE),9)="DF Spirit","Airbus Autre","Autre"))</f>
        <v>Autre</v>
      </c>
      <c r="AN315" s="28" t="str">
        <f>VLOOKUP(H315,'[1]Base Articles - Fam PIC'!$A:$E,5,0)</f>
        <v>UKADPF004</v>
      </c>
      <c r="AO315" s="28"/>
    </row>
    <row r="316" spans="1:41" ht="15" customHeight="1" x14ac:dyDescent="0.25">
      <c r="A316" s="36" t="str">
        <f t="shared" si="36"/>
        <v>EMG20/0</v>
      </c>
      <c r="B316">
        <v>11003024</v>
      </c>
      <c r="C316" t="s">
        <v>204</v>
      </c>
      <c r="D316" t="s">
        <v>44</v>
      </c>
      <c r="E316" t="s">
        <v>943</v>
      </c>
      <c r="F316">
        <v>40</v>
      </c>
      <c r="G316">
        <v>1</v>
      </c>
      <c r="H316" t="s">
        <v>45</v>
      </c>
      <c r="I316" t="s">
        <v>46</v>
      </c>
      <c r="J316">
        <v>16500</v>
      </c>
      <c r="K316" t="s">
        <v>209</v>
      </c>
      <c r="L316">
        <v>23.77</v>
      </c>
      <c r="M316" t="s">
        <v>946</v>
      </c>
      <c r="N316" t="s">
        <v>210</v>
      </c>
      <c r="O316" t="s">
        <v>948</v>
      </c>
      <c r="P316" s="37" t="s">
        <v>948</v>
      </c>
      <c r="Q316"/>
      <c r="R316"/>
      <c r="S316"/>
      <c r="T316" t="s">
        <v>212</v>
      </c>
      <c r="U316" t="s">
        <v>213</v>
      </c>
      <c r="V316" t="s">
        <v>214</v>
      </c>
      <c r="W316">
        <v>10</v>
      </c>
      <c r="X316"/>
      <c r="Y316"/>
      <c r="Z316" t="s">
        <v>531</v>
      </c>
      <c r="AA316" t="s">
        <v>595</v>
      </c>
      <c r="AB316"/>
      <c r="AC316">
        <v>0</v>
      </c>
      <c r="AD316" s="28" t="str">
        <f t="shared" si="37"/>
        <v>PF</v>
      </c>
      <c r="AE316" s="38" t="str">
        <f t="shared" si="38"/>
        <v>30/03/2021</v>
      </c>
      <c r="AF316" s="28" t="str">
        <f t="shared" si="39"/>
        <v>oui</v>
      </c>
      <c r="AG316" s="28" t="str">
        <f t="shared" si="40"/>
        <v>client</v>
      </c>
      <c r="AH316" s="28">
        <f>IF(T316&lt;&gt;"Partiellement livré",J316,IFERROR(VLOOKUP(B316&amp;F316,[2]VL10E!A:I,9,0),J316))</f>
        <v>16500</v>
      </c>
      <c r="AI316" s="28" t="str">
        <f t="shared" ca="1" si="41"/>
        <v>non</v>
      </c>
      <c r="AJ316" s="28" t="str">
        <f t="shared" si="42"/>
        <v>2021-03</v>
      </c>
      <c r="AK316" s="28" t="str">
        <f t="shared" si="43"/>
        <v>2021-14</v>
      </c>
      <c r="AL316" s="28" t="str">
        <f t="shared" ca="1" si="44"/>
        <v>2021-14</v>
      </c>
      <c r="AM316" s="28" t="str">
        <f>IF(LEFT(VLOOKUP(H316,'[1]Base Articles - Fam PIC'!$A:$U,12,FALSE),6)="conbid","Conbid",IF(LEFT(VLOOKUP(H316,'[1]Base Articles - Fam PIC'!$A:$U,12,FALSE),9)="DF Spirit","Airbus Autre","Autre"))</f>
        <v>Autre</v>
      </c>
      <c r="AN316" s="28" t="str">
        <f>VLOOKUP(H316,'[1]Base Articles - Fam PIC'!$A:$E,5,0)</f>
        <v>UKADPF004</v>
      </c>
      <c r="AO316" s="28"/>
    </row>
    <row r="317" spans="1:41" ht="15" customHeight="1" x14ac:dyDescent="0.25">
      <c r="A317" s="36" t="str">
        <f t="shared" si="36"/>
        <v>PA28034</v>
      </c>
      <c r="B317">
        <v>11003026</v>
      </c>
      <c r="C317" t="s">
        <v>204</v>
      </c>
      <c r="D317" t="s">
        <v>205</v>
      </c>
      <c r="E317" t="s">
        <v>949</v>
      </c>
      <c r="F317">
        <v>10</v>
      </c>
      <c r="G317">
        <v>1</v>
      </c>
      <c r="H317" t="s">
        <v>217</v>
      </c>
      <c r="I317" t="s">
        <v>218</v>
      </c>
      <c r="J317">
        <v>5500</v>
      </c>
      <c r="K317" t="s">
        <v>209</v>
      </c>
      <c r="L317">
        <v>30.5</v>
      </c>
      <c r="M317" t="s">
        <v>660</v>
      </c>
      <c r="N317" t="s">
        <v>210</v>
      </c>
      <c r="O317" t="s">
        <v>522</v>
      </c>
      <c r="P317" s="37" t="s">
        <v>522</v>
      </c>
      <c r="Q317"/>
      <c r="R317"/>
      <c r="S317"/>
      <c r="T317" t="s">
        <v>212</v>
      </c>
      <c r="U317" t="s">
        <v>213</v>
      </c>
      <c r="V317" t="s">
        <v>214</v>
      </c>
      <c r="W317">
        <v>10</v>
      </c>
      <c r="X317">
        <v>10</v>
      </c>
      <c r="Y317">
        <v>1</v>
      </c>
      <c r="Z317" t="s">
        <v>553</v>
      </c>
      <c r="AA317" t="s">
        <v>220</v>
      </c>
      <c r="AB317"/>
      <c r="AC317">
        <v>0</v>
      </c>
      <c r="AD317" s="28" t="str">
        <f t="shared" si="37"/>
        <v>PF</v>
      </c>
      <c r="AE317" s="38" t="str">
        <f t="shared" si="38"/>
        <v>24/09/2020</v>
      </c>
      <c r="AF317" s="28" t="str">
        <f t="shared" si="39"/>
        <v>oui</v>
      </c>
      <c r="AG317" s="28" t="str">
        <f t="shared" si="40"/>
        <v>client</v>
      </c>
      <c r="AH317" s="28">
        <f>IF(T317&lt;&gt;"Partiellement livré",J317,IFERROR(VLOOKUP(B317&amp;F317,[2]VL10E!A:I,9,0),J317))</f>
        <v>5500</v>
      </c>
      <c r="AI317" s="28" t="str">
        <f t="shared" ca="1" si="41"/>
        <v>non</v>
      </c>
      <c r="AJ317" s="28" t="str">
        <f t="shared" si="42"/>
        <v>2020-09</v>
      </c>
      <c r="AK317" s="28" t="str">
        <f t="shared" si="43"/>
        <v>2020-39</v>
      </c>
      <c r="AL317" s="28" t="str">
        <f t="shared" ca="1" si="44"/>
        <v>2020-39</v>
      </c>
      <c r="AM317" s="28" t="str">
        <f>IF(LEFT(VLOOKUP(H317,'[1]Base Articles - Fam PIC'!$A:$U,12,FALSE),6)="conbid","Conbid",IF(LEFT(VLOOKUP(H317,'[1]Base Articles - Fam PIC'!$A:$U,12,FALSE),9)="DF Spirit","Airbus Autre","Autre"))</f>
        <v>Conbid</v>
      </c>
      <c r="AN317" s="28" t="str">
        <f>VLOOKUP(H317,'[1]Base Articles - Fam PIC'!$A:$E,5,0)</f>
        <v>UkadPF005</v>
      </c>
      <c r="AO317" s="28"/>
    </row>
    <row r="318" spans="1:41" ht="15" customHeight="1" x14ac:dyDescent="0.25">
      <c r="A318" s="36" t="str">
        <f t="shared" si="36"/>
        <v>PA27968</v>
      </c>
      <c r="B318">
        <v>11003028</v>
      </c>
      <c r="C318" t="s">
        <v>204</v>
      </c>
      <c r="D318" t="s">
        <v>205</v>
      </c>
      <c r="E318" t="s">
        <v>950</v>
      </c>
      <c r="F318">
        <v>10</v>
      </c>
      <c r="G318">
        <v>1</v>
      </c>
      <c r="H318" t="s">
        <v>677</v>
      </c>
      <c r="I318" t="s">
        <v>678</v>
      </c>
      <c r="J318">
        <v>5500</v>
      </c>
      <c r="K318" t="s">
        <v>209</v>
      </c>
      <c r="L318">
        <v>31</v>
      </c>
      <c r="M318" t="s">
        <v>521</v>
      </c>
      <c r="N318" t="s">
        <v>210</v>
      </c>
      <c r="O318" t="s">
        <v>645</v>
      </c>
      <c r="P318" s="37" t="s">
        <v>645</v>
      </c>
      <c r="Q318"/>
      <c r="R318"/>
      <c r="S318"/>
      <c r="T318" t="s">
        <v>212</v>
      </c>
      <c r="U318" t="s">
        <v>213</v>
      </c>
      <c r="V318" t="s">
        <v>214</v>
      </c>
      <c r="W318">
        <v>10</v>
      </c>
      <c r="X318">
        <v>10</v>
      </c>
      <c r="Y318">
        <v>1</v>
      </c>
      <c r="Z318" t="s">
        <v>553</v>
      </c>
      <c r="AA318" t="s">
        <v>220</v>
      </c>
      <c r="AB318"/>
      <c r="AC318">
        <v>0</v>
      </c>
      <c r="AD318" s="28" t="str">
        <f t="shared" si="37"/>
        <v>PF</v>
      </c>
      <c r="AE318" s="38" t="str">
        <f t="shared" si="38"/>
        <v>19/11/2020</v>
      </c>
      <c r="AF318" s="28" t="str">
        <f t="shared" si="39"/>
        <v>oui</v>
      </c>
      <c r="AG318" s="28" t="str">
        <f t="shared" si="40"/>
        <v>client</v>
      </c>
      <c r="AH318" s="28">
        <f>IF(T318&lt;&gt;"Partiellement livré",J318,IFERROR(VLOOKUP(B318&amp;F318,[2]VL10E!A:I,9,0),J318))</f>
        <v>5500</v>
      </c>
      <c r="AI318" s="28" t="str">
        <f t="shared" ca="1" si="41"/>
        <v>non</v>
      </c>
      <c r="AJ318" s="28" t="str">
        <f t="shared" si="42"/>
        <v>2020-11</v>
      </c>
      <c r="AK318" s="28" t="str">
        <f t="shared" si="43"/>
        <v>2020-47</v>
      </c>
      <c r="AL318" s="28" t="str">
        <f t="shared" ca="1" si="44"/>
        <v>2020-47</v>
      </c>
      <c r="AM318" s="28" t="str">
        <f>IF(LEFT(VLOOKUP(H318,'[1]Base Articles - Fam PIC'!$A:$U,12,FALSE),6)="conbid","Conbid",IF(LEFT(VLOOKUP(H318,'[1]Base Articles - Fam PIC'!$A:$U,12,FALSE),9)="DF Spirit","Airbus Autre","Autre"))</f>
        <v>Conbid</v>
      </c>
      <c r="AN318" s="28" t="str">
        <f>VLOOKUP(H318,'[1]Base Articles - Fam PIC'!$A:$E,5,0)</f>
        <v>UkadPF003</v>
      </c>
      <c r="AO318" s="28"/>
    </row>
    <row r="319" spans="1:41" ht="15" customHeight="1" x14ac:dyDescent="0.25">
      <c r="A319" s="36" t="str">
        <f t="shared" si="36"/>
        <v>PA27969</v>
      </c>
      <c r="B319">
        <v>11003029</v>
      </c>
      <c r="C319" t="s">
        <v>204</v>
      </c>
      <c r="D319" t="s">
        <v>205</v>
      </c>
      <c r="E319" t="s">
        <v>951</v>
      </c>
      <c r="F319">
        <v>10</v>
      </c>
      <c r="G319">
        <v>1</v>
      </c>
      <c r="H319" t="s">
        <v>677</v>
      </c>
      <c r="I319" t="s">
        <v>678</v>
      </c>
      <c r="J319">
        <v>5500</v>
      </c>
      <c r="K319" t="s">
        <v>209</v>
      </c>
      <c r="L319">
        <v>31</v>
      </c>
      <c r="M319" t="s">
        <v>521</v>
      </c>
      <c r="N319" t="s">
        <v>210</v>
      </c>
      <c r="O319" t="s">
        <v>379</v>
      </c>
      <c r="P319" s="37" t="s">
        <v>379</v>
      </c>
      <c r="Q319"/>
      <c r="R319"/>
      <c r="S319"/>
      <c r="T319" t="s">
        <v>212</v>
      </c>
      <c r="U319" t="s">
        <v>213</v>
      </c>
      <c r="V319" t="s">
        <v>214</v>
      </c>
      <c r="W319">
        <v>10</v>
      </c>
      <c r="X319">
        <v>10</v>
      </c>
      <c r="Y319">
        <v>1</v>
      </c>
      <c r="Z319" t="s">
        <v>553</v>
      </c>
      <c r="AA319" t="s">
        <v>220</v>
      </c>
      <c r="AB319"/>
      <c r="AC319">
        <v>0</v>
      </c>
      <c r="AD319" s="28" t="str">
        <f t="shared" si="37"/>
        <v>PF</v>
      </c>
      <c r="AE319" s="38" t="str">
        <f t="shared" si="38"/>
        <v>01/10/2020</v>
      </c>
      <c r="AF319" s="28" t="str">
        <f t="shared" si="39"/>
        <v>oui</v>
      </c>
      <c r="AG319" s="28" t="str">
        <f t="shared" si="40"/>
        <v>client</v>
      </c>
      <c r="AH319" s="28">
        <f>IF(T319&lt;&gt;"Partiellement livré",J319,IFERROR(VLOOKUP(B319&amp;F319,[2]VL10E!A:I,9,0),J319))</f>
        <v>5500</v>
      </c>
      <c r="AI319" s="28" t="str">
        <f t="shared" ca="1" si="41"/>
        <v>non</v>
      </c>
      <c r="AJ319" s="28" t="str">
        <f t="shared" si="42"/>
        <v>2020-10</v>
      </c>
      <c r="AK319" s="28" t="str">
        <f t="shared" si="43"/>
        <v>2020-40</v>
      </c>
      <c r="AL319" s="28" t="str">
        <f t="shared" ca="1" si="44"/>
        <v>2020-40</v>
      </c>
      <c r="AM319" s="28" t="str">
        <f>IF(LEFT(VLOOKUP(H319,'[1]Base Articles - Fam PIC'!$A:$U,12,FALSE),6)="conbid","Conbid",IF(LEFT(VLOOKUP(H319,'[1]Base Articles - Fam PIC'!$A:$U,12,FALSE),9)="DF Spirit","Airbus Autre","Autre"))</f>
        <v>Conbid</v>
      </c>
      <c r="AN319" s="28" t="str">
        <f>VLOOKUP(H319,'[1]Base Articles - Fam PIC'!$A:$E,5,0)</f>
        <v>UkadPF003</v>
      </c>
      <c r="AO319" s="28"/>
    </row>
    <row r="320" spans="1:41" ht="15" customHeight="1" x14ac:dyDescent="0.25">
      <c r="A320" s="36" t="str">
        <f t="shared" si="36"/>
        <v>PA27970</v>
      </c>
      <c r="B320">
        <v>11003030</v>
      </c>
      <c r="C320" t="s">
        <v>204</v>
      </c>
      <c r="D320" t="s">
        <v>205</v>
      </c>
      <c r="E320" t="s">
        <v>952</v>
      </c>
      <c r="F320">
        <v>10</v>
      </c>
      <c r="G320">
        <v>1</v>
      </c>
      <c r="H320" t="s">
        <v>677</v>
      </c>
      <c r="I320" t="s">
        <v>678</v>
      </c>
      <c r="J320">
        <v>5500</v>
      </c>
      <c r="K320" t="s">
        <v>209</v>
      </c>
      <c r="L320">
        <v>31</v>
      </c>
      <c r="M320" t="s">
        <v>521</v>
      </c>
      <c r="N320" t="s">
        <v>210</v>
      </c>
      <c r="O320" t="s">
        <v>511</v>
      </c>
      <c r="P320" s="37" t="s">
        <v>511</v>
      </c>
      <c r="Q320"/>
      <c r="R320"/>
      <c r="S320"/>
      <c r="T320" t="s">
        <v>212</v>
      </c>
      <c r="U320" t="s">
        <v>213</v>
      </c>
      <c r="V320" t="s">
        <v>214</v>
      </c>
      <c r="W320">
        <v>10</v>
      </c>
      <c r="X320">
        <v>10</v>
      </c>
      <c r="Y320">
        <v>1</v>
      </c>
      <c r="Z320" t="s">
        <v>553</v>
      </c>
      <c r="AA320" t="s">
        <v>220</v>
      </c>
      <c r="AB320"/>
      <c r="AC320">
        <v>0</v>
      </c>
      <c r="AD320" s="28" t="str">
        <f t="shared" si="37"/>
        <v>PF</v>
      </c>
      <c r="AE320" s="38" t="str">
        <f t="shared" si="38"/>
        <v>25/06/2020</v>
      </c>
      <c r="AF320" s="28" t="str">
        <f t="shared" si="39"/>
        <v>oui</v>
      </c>
      <c r="AG320" s="28" t="str">
        <f t="shared" si="40"/>
        <v>client</v>
      </c>
      <c r="AH320" s="28">
        <f>IF(T320&lt;&gt;"Partiellement livré",J320,IFERROR(VLOOKUP(B320&amp;F320,[2]VL10E!A:I,9,0),J320))</f>
        <v>5500</v>
      </c>
      <c r="AI320" s="28" t="str">
        <f t="shared" ca="1" si="41"/>
        <v>oui</v>
      </c>
      <c r="AJ320" s="28" t="str">
        <f t="shared" si="42"/>
        <v>2020-06</v>
      </c>
      <c r="AK320" s="28" t="str">
        <f t="shared" si="43"/>
        <v>2020-26</v>
      </c>
      <c r="AL320" s="28" t="str">
        <f t="shared" ca="1" si="44"/>
        <v>2020-26</v>
      </c>
      <c r="AM320" s="28" t="str">
        <f>IF(LEFT(VLOOKUP(H320,'[1]Base Articles - Fam PIC'!$A:$U,12,FALSE),6)="conbid","Conbid",IF(LEFT(VLOOKUP(H320,'[1]Base Articles - Fam PIC'!$A:$U,12,FALSE),9)="DF Spirit","Airbus Autre","Autre"))</f>
        <v>Conbid</v>
      </c>
      <c r="AN320" s="28" t="str">
        <f>VLOOKUP(H320,'[1]Base Articles - Fam PIC'!$A:$E,5,0)</f>
        <v>UkadPF003</v>
      </c>
      <c r="AO320" s="28"/>
    </row>
    <row r="321" spans="1:41" ht="15" customHeight="1" x14ac:dyDescent="0.25">
      <c r="A321" s="36" t="str">
        <f t="shared" ref="A321:A384" si="45">LEFT(E321,7)</f>
        <v>PA27839</v>
      </c>
      <c r="B321">
        <v>11003031</v>
      </c>
      <c r="C321" t="s">
        <v>204</v>
      </c>
      <c r="D321" t="s">
        <v>205</v>
      </c>
      <c r="E321" t="s">
        <v>953</v>
      </c>
      <c r="F321">
        <v>10</v>
      </c>
      <c r="G321">
        <v>1</v>
      </c>
      <c r="H321" t="s">
        <v>226</v>
      </c>
      <c r="I321" t="s">
        <v>227</v>
      </c>
      <c r="J321">
        <v>5400</v>
      </c>
      <c r="K321" t="s">
        <v>209</v>
      </c>
      <c r="L321">
        <v>32</v>
      </c>
      <c r="M321" t="s">
        <v>724</v>
      </c>
      <c r="N321" t="s">
        <v>210</v>
      </c>
      <c r="O321" t="s">
        <v>522</v>
      </c>
      <c r="P321" s="37" t="s">
        <v>522</v>
      </c>
      <c r="Q321"/>
      <c r="R321"/>
      <c r="S321"/>
      <c r="T321" t="s">
        <v>212</v>
      </c>
      <c r="U321" t="s">
        <v>213</v>
      </c>
      <c r="V321" t="s">
        <v>214</v>
      </c>
      <c r="W321">
        <v>10</v>
      </c>
      <c r="X321">
        <v>10</v>
      </c>
      <c r="Y321">
        <v>1</v>
      </c>
      <c r="Z321" t="s">
        <v>553</v>
      </c>
      <c r="AA321" t="s">
        <v>220</v>
      </c>
      <c r="AB321"/>
      <c r="AC321">
        <v>0</v>
      </c>
      <c r="AD321" s="28" t="str">
        <f t="shared" si="37"/>
        <v>PF</v>
      </c>
      <c r="AE321" s="38" t="str">
        <f t="shared" si="38"/>
        <v>24/09/2020</v>
      </c>
      <c r="AF321" s="28" t="str">
        <f t="shared" si="39"/>
        <v>oui</v>
      </c>
      <c r="AG321" s="28" t="str">
        <f t="shared" si="40"/>
        <v>client</v>
      </c>
      <c r="AH321" s="28">
        <f>IF(T321&lt;&gt;"Partiellement livré",J321,IFERROR(VLOOKUP(B321&amp;F321,[2]VL10E!A:I,9,0),J321))</f>
        <v>5400</v>
      </c>
      <c r="AI321" s="28" t="str">
        <f t="shared" ca="1" si="41"/>
        <v>non</v>
      </c>
      <c r="AJ321" s="28" t="str">
        <f t="shared" si="42"/>
        <v>2020-09</v>
      </c>
      <c r="AK321" s="28" t="str">
        <f t="shared" si="43"/>
        <v>2020-39</v>
      </c>
      <c r="AL321" s="28" t="str">
        <f t="shared" ca="1" si="44"/>
        <v>2020-39</v>
      </c>
      <c r="AM321" s="28" t="str">
        <f>IF(LEFT(VLOOKUP(H321,'[1]Base Articles - Fam PIC'!$A:$U,12,FALSE),6)="conbid","Conbid",IF(LEFT(VLOOKUP(H321,'[1]Base Articles - Fam PIC'!$A:$U,12,FALSE),9)="DF Spirit","Airbus Autre","Autre"))</f>
        <v>Airbus Autre</v>
      </c>
      <c r="AN321" s="28" t="str">
        <f>VLOOKUP(H321,'[1]Base Articles - Fam PIC'!$A:$E,5,0)</f>
        <v>UkadPF002</v>
      </c>
      <c r="AO321" s="28"/>
    </row>
    <row r="322" spans="1:41" ht="15" customHeight="1" x14ac:dyDescent="0.25">
      <c r="A322" s="36" t="str">
        <f t="shared" si="45"/>
        <v>PA27840</v>
      </c>
      <c r="B322">
        <v>11003032</v>
      </c>
      <c r="C322" t="s">
        <v>204</v>
      </c>
      <c r="D322" t="s">
        <v>205</v>
      </c>
      <c r="E322" t="s">
        <v>954</v>
      </c>
      <c r="F322">
        <v>10</v>
      </c>
      <c r="G322">
        <v>1</v>
      </c>
      <c r="H322" t="s">
        <v>226</v>
      </c>
      <c r="I322" t="s">
        <v>227</v>
      </c>
      <c r="J322">
        <v>5400</v>
      </c>
      <c r="K322" t="s">
        <v>209</v>
      </c>
      <c r="L322">
        <v>32</v>
      </c>
      <c r="M322" t="s">
        <v>724</v>
      </c>
      <c r="N322" t="s">
        <v>210</v>
      </c>
      <c r="O322" t="s">
        <v>857</v>
      </c>
      <c r="P322" s="37" t="s">
        <v>857</v>
      </c>
      <c r="Q322"/>
      <c r="R322"/>
      <c r="S322"/>
      <c r="T322" t="s">
        <v>212</v>
      </c>
      <c r="U322" t="s">
        <v>213</v>
      </c>
      <c r="V322" t="s">
        <v>214</v>
      </c>
      <c r="W322">
        <v>10</v>
      </c>
      <c r="X322">
        <v>10</v>
      </c>
      <c r="Y322">
        <v>1</v>
      </c>
      <c r="Z322" t="s">
        <v>553</v>
      </c>
      <c r="AA322" t="s">
        <v>220</v>
      </c>
      <c r="AB322"/>
      <c r="AC322">
        <v>0</v>
      </c>
      <c r="AD322" s="28" t="str">
        <f t="shared" ref="AD322:AD385" si="46">LEFT(H322,2)</f>
        <v>PF</v>
      </c>
      <c r="AE322" s="38" t="str">
        <f t="shared" ref="AE322:AE385" si="47">TEXT(IF(ISERROR(MONTH(P322)),LEFT(P322,2)&amp;"/"&amp;MID(P322,4,2)&amp;"/"&amp;RIGHT(P322,4),TEXT(P322,"jj/mm/aaaa")),"jj/mm/aaaa")</f>
        <v>08/10/2020</v>
      </c>
      <c r="AF322" s="28" t="str">
        <f t="shared" ref="AF322:AF385" si="48">IF(J322&lt;1,"non","oui")</f>
        <v>oui</v>
      </c>
      <c r="AG322" s="28" t="str">
        <f t="shared" ref="AG322:AG385" si="49">IF(D322="UTEXAM","stock","client")</f>
        <v>client</v>
      </c>
      <c r="AH322" s="28">
        <f>IF(T322&lt;&gt;"Partiellement livré",J322,IFERROR(VLOOKUP(B322&amp;F322,[2]VL10E!A:I,9,0),J322))</f>
        <v>5400</v>
      </c>
      <c r="AI322" s="28" t="str">
        <f t="shared" ref="AI322:AI385" ca="1" si="50">IF((AE322-TODAY())&lt;90,"oui","non")</f>
        <v>non</v>
      </c>
      <c r="AJ322" s="28" t="str">
        <f t="shared" ref="AJ322:AJ385" si="51">YEAR(AE322)&amp;"-"&amp;IF(LEN(MONTH(AE322))=1,"0"&amp;MONTH(AE322),MONTH(AE322))</f>
        <v>2020-10</v>
      </c>
      <c r="AK322" s="28" t="str">
        <f t="shared" ref="AK322:AK385" si="52">YEAR(AE322)&amp;"-"&amp;IF(LEN(WEEKNUM(AE322))=1,"0"&amp;WEEKNUM(AE322),WEEKNUM(AE322))</f>
        <v>2020-41</v>
      </c>
      <c r="AL322" s="28" t="str">
        <f t="shared" ref="AL322:AL385" ca="1" si="53">IF((-TODAY()+AE322)&lt;0,"retard",YEAR(AE322)&amp;"-"&amp;IF(LEN(WEEKNUM(AE322))=1,"0"&amp;WEEKNUM(AE322),WEEKNUM(AE322)))</f>
        <v>2020-41</v>
      </c>
      <c r="AM322" s="28" t="str">
        <f>IF(LEFT(VLOOKUP(H322,'[1]Base Articles - Fam PIC'!$A:$U,12,FALSE),6)="conbid","Conbid",IF(LEFT(VLOOKUP(H322,'[1]Base Articles - Fam PIC'!$A:$U,12,FALSE),9)="DF Spirit","Airbus Autre","Autre"))</f>
        <v>Airbus Autre</v>
      </c>
      <c r="AN322" s="28" t="str">
        <f>VLOOKUP(H322,'[1]Base Articles - Fam PIC'!$A:$E,5,0)</f>
        <v>UkadPF002</v>
      </c>
      <c r="AO322" s="28"/>
    </row>
    <row r="323" spans="1:41" ht="15" customHeight="1" x14ac:dyDescent="0.25">
      <c r="A323" s="36" t="str">
        <f t="shared" si="45"/>
        <v>PA27841</v>
      </c>
      <c r="B323">
        <v>11003033</v>
      </c>
      <c r="C323" t="s">
        <v>204</v>
      </c>
      <c r="D323" t="s">
        <v>205</v>
      </c>
      <c r="E323" t="s">
        <v>955</v>
      </c>
      <c r="F323">
        <v>10</v>
      </c>
      <c r="G323">
        <v>1</v>
      </c>
      <c r="H323" t="s">
        <v>226</v>
      </c>
      <c r="I323" t="s">
        <v>227</v>
      </c>
      <c r="J323">
        <v>5400</v>
      </c>
      <c r="K323" t="s">
        <v>209</v>
      </c>
      <c r="L323">
        <v>32</v>
      </c>
      <c r="M323" t="s">
        <v>724</v>
      </c>
      <c r="N323" t="s">
        <v>210</v>
      </c>
      <c r="O323" t="s">
        <v>638</v>
      </c>
      <c r="P323" s="37" t="s">
        <v>638</v>
      </c>
      <c r="Q323"/>
      <c r="R323"/>
      <c r="S323"/>
      <c r="T323" t="s">
        <v>212</v>
      </c>
      <c r="U323" t="s">
        <v>213</v>
      </c>
      <c r="V323" t="s">
        <v>214</v>
      </c>
      <c r="W323">
        <v>10</v>
      </c>
      <c r="X323">
        <v>10</v>
      </c>
      <c r="Y323">
        <v>1</v>
      </c>
      <c r="Z323" t="s">
        <v>553</v>
      </c>
      <c r="AA323" t="s">
        <v>220</v>
      </c>
      <c r="AB323"/>
      <c r="AC323">
        <v>0</v>
      </c>
      <c r="AD323" s="28" t="str">
        <f t="shared" si="46"/>
        <v>PF</v>
      </c>
      <c r="AE323" s="38" t="str">
        <f t="shared" si="47"/>
        <v>15/10/2020</v>
      </c>
      <c r="AF323" s="28" t="str">
        <f t="shared" si="48"/>
        <v>oui</v>
      </c>
      <c r="AG323" s="28" t="str">
        <f t="shared" si="49"/>
        <v>client</v>
      </c>
      <c r="AH323" s="28">
        <f>IF(T323&lt;&gt;"Partiellement livré",J323,IFERROR(VLOOKUP(B323&amp;F323,[2]VL10E!A:I,9,0),J323))</f>
        <v>5400</v>
      </c>
      <c r="AI323" s="28" t="str">
        <f t="shared" ca="1" si="50"/>
        <v>non</v>
      </c>
      <c r="AJ323" s="28" t="str">
        <f t="shared" si="51"/>
        <v>2020-10</v>
      </c>
      <c r="AK323" s="28" t="str">
        <f t="shared" si="52"/>
        <v>2020-42</v>
      </c>
      <c r="AL323" s="28" t="str">
        <f t="shared" ca="1" si="53"/>
        <v>2020-42</v>
      </c>
      <c r="AM323" s="28" t="str">
        <f>IF(LEFT(VLOOKUP(H323,'[1]Base Articles - Fam PIC'!$A:$U,12,FALSE),6)="conbid","Conbid",IF(LEFT(VLOOKUP(H323,'[1]Base Articles - Fam PIC'!$A:$U,12,FALSE),9)="DF Spirit","Airbus Autre","Autre"))</f>
        <v>Airbus Autre</v>
      </c>
      <c r="AN323" s="28" t="str">
        <f>VLOOKUP(H323,'[1]Base Articles - Fam PIC'!$A:$E,5,0)</f>
        <v>UkadPF002</v>
      </c>
      <c r="AO323" s="28"/>
    </row>
    <row r="324" spans="1:41" ht="15" customHeight="1" x14ac:dyDescent="0.25">
      <c r="A324" s="36" t="str">
        <f t="shared" si="45"/>
        <v>PA27842</v>
      </c>
      <c r="B324">
        <v>11003034</v>
      </c>
      <c r="C324" t="s">
        <v>204</v>
      </c>
      <c r="D324" t="s">
        <v>205</v>
      </c>
      <c r="E324" t="s">
        <v>956</v>
      </c>
      <c r="F324">
        <v>10</v>
      </c>
      <c r="G324">
        <v>1</v>
      </c>
      <c r="H324" t="s">
        <v>226</v>
      </c>
      <c r="I324" t="s">
        <v>227</v>
      </c>
      <c r="J324">
        <v>5400</v>
      </c>
      <c r="K324" t="s">
        <v>209</v>
      </c>
      <c r="L324">
        <v>32</v>
      </c>
      <c r="M324" t="s">
        <v>724</v>
      </c>
      <c r="N324" t="s">
        <v>210</v>
      </c>
      <c r="O324" t="s">
        <v>643</v>
      </c>
      <c r="P324" s="37" t="s">
        <v>643</v>
      </c>
      <c r="Q324"/>
      <c r="R324"/>
      <c r="S324"/>
      <c r="T324" t="s">
        <v>212</v>
      </c>
      <c r="U324" t="s">
        <v>213</v>
      </c>
      <c r="V324" t="s">
        <v>214</v>
      </c>
      <c r="W324">
        <v>10</v>
      </c>
      <c r="X324">
        <v>10</v>
      </c>
      <c r="Y324">
        <v>1</v>
      </c>
      <c r="Z324" t="s">
        <v>553</v>
      </c>
      <c r="AA324" t="s">
        <v>220</v>
      </c>
      <c r="AB324"/>
      <c r="AC324">
        <v>0</v>
      </c>
      <c r="AD324" s="28" t="str">
        <f t="shared" si="46"/>
        <v>PF</v>
      </c>
      <c r="AE324" s="38" t="str">
        <f t="shared" si="47"/>
        <v>29/10/2020</v>
      </c>
      <c r="AF324" s="28" t="str">
        <f t="shared" si="48"/>
        <v>oui</v>
      </c>
      <c r="AG324" s="28" t="str">
        <f t="shared" si="49"/>
        <v>client</v>
      </c>
      <c r="AH324" s="28">
        <f>IF(T324&lt;&gt;"Partiellement livré",J324,IFERROR(VLOOKUP(B324&amp;F324,[2]VL10E!A:I,9,0),J324))</f>
        <v>5400</v>
      </c>
      <c r="AI324" s="28" t="str">
        <f t="shared" ca="1" si="50"/>
        <v>non</v>
      </c>
      <c r="AJ324" s="28" t="str">
        <f t="shared" si="51"/>
        <v>2020-10</v>
      </c>
      <c r="AK324" s="28" t="str">
        <f t="shared" si="52"/>
        <v>2020-44</v>
      </c>
      <c r="AL324" s="28" t="str">
        <f t="shared" ca="1" si="53"/>
        <v>2020-44</v>
      </c>
      <c r="AM324" s="28" t="str">
        <f>IF(LEFT(VLOOKUP(H324,'[1]Base Articles - Fam PIC'!$A:$U,12,FALSE),6)="conbid","Conbid",IF(LEFT(VLOOKUP(H324,'[1]Base Articles - Fam PIC'!$A:$U,12,FALSE),9)="DF Spirit","Airbus Autre","Autre"))</f>
        <v>Airbus Autre</v>
      </c>
      <c r="AN324" s="28" t="str">
        <f>VLOOKUP(H324,'[1]Base Articles - Fam PIC'!$A:$E,5,0)</f>
        <v>UkadPF002</v>
      </c>
      <c r="AO324" s="28"/>
    </row>
    <row r="325" spans="1:41" ht="15" customHeight="1" x14ac:dyDescent="0.25">
      <c r="A325" s="36" t="str">
        <f t="shared" si="45"/>
        <v>PA27844</v>
      </c>
      <c r="B325">
        <v>11003035</v>
      </c>
      <c r="C325" t="s">
        <v>204</v>
      </c>
      <c r="D325" t="s">
        <v>205</v>
      </c>
      <c r="E325" t="s">
        <v>957</v>
      </c>
      <c r="F325">
        <v>10</v>
      </c>
      <c r="G325">
        <v>1</v>
      </c>
      <c r="H325" t="s">
        <v>226</v>
      </c>
      <c r="I325" t="s">
        <v>227</v>
      </c>
      <c r="J325">
        <v>5400</v>
      </c>
      <c r="K325" t="s">
        <v>209</v>
      </c>
      <c r="L325">
        <v>32</v>
      </c>
      <c r="M325" t="s">
        <v>724</v>
      </c>
      <c r="N325" t="s">
        <v>210</v>
      </c>
      <c r="O325" t="s">
        <v>697</v>
      </c>
      <c r="P325" s="37" t="s">
        <v>697</v>
      </c>
      <c r="Q325"/>
      <c r="R325"/>
      <c r="S325"/>
      <c r="T325" t="s">
        <v>212</v>
      </c>
      <c r="U325" t="s">
        <v>213</v>
      </c>
      <c r="V325" t="s">
        <v>214</v>
      </c>
      <c r="W325">
        <v>10</v>
      </c>
      <c r="X325">
        <v>10</v>
      </c>
      <c r="Y325">
        <v>1</v>
      </c>
      <c r="Z325" t="s">
        <v>553</v>
      </c>
      <c r="AA325" t="s">
        <v>220</v>
      </c>
      <c r="AB325"/>
      <c r="AC325">
        <v>0</v>
      </c>
      <c r="AD325" s="28" t="str">
        <f t="shared" si="46"/>
        <v>PF</v>
      </c>
      <c r="AE325" s="38" t="str">
        <f t="shared" si="47"/>
        <v>18/06/2020</v>
      </c>
      <c r="AF325" s="28" t="str">
        <f t="shared" si="48"/>
        <v>oui</v>
      </c>
      <c r="AG325" s="28" t="str">
        <f t="shared" si="49"/>
        <v>client</v>
      </c>
      <c r="AH325" s="28">
        <f>IF(T325&lt;&gt;"Partiellement livré",J325,IFERROR(VLOOKUP(B325&amp;F325,[2]VL10E!A:I,9,0),J325))</f>
        <v>5400</v>
      </c>
      <c r="AI325" s="28" t="str">
        <f t="shared" ca="1" si="50"/>
        <v>oui</v>
      </c>
      <c r="AJ325" s="28" t="str">
        <f t="shared" si="51"/>
        <v>2020-06</v>
      </c>
      <c r="AK325" s="28" t="str">
        <f t="shared" si="52"/>
        <v>2020-25</v>
      </c>
      <c r="AL325" s="28" t="str">
        <f t="shared" ca="1" si="53"/>
        <v>2020-25</v>
      </c>
      <c r="AM325" s="28" t="str">
        <f>IF(LEFT(VLOOKUP(H325,'[1]Base Articles - Fam PIC'!$A:$U,12,FALSE),6)="conbid","Conbid",IF(LEFT(VLOOKUP(H325,'[1]Base Articles - Fam PIC'!$A:$U,12,FALSE),9)="DF Spirit","Airbus Autre","Autre"))</f>
        <v>Airbus Autre</v>
      </c>
      <c r="AN325" s="28" t="str">
        <f>VLOOKUP(H325,'[1]Base Articles - Fam PIC'!$A:$E,5,0)</f>
        <v>UkadPF002</v>
      </c>
      <c r="AO325" s="28"/>
    </row>
    <row r="326" spans="1:41" ht="15" customHeight="1" x14ac:dyDescent="0.25">
      <c r="A326" s="36" t="str">
        <f t="shared" si="45"/>
        <v>REFACTU</v>
      </c>
      <c r="B326">
        <v>11003036</v>
      </c>
      <c r="C326" t="s">
        <v>204</v>
      </c>
      <c r="D326" t="s">
        <v>205</v>
      </c>
      <c r="E326" t="s">
        <v>958</v>
      </c>
      <c r="F326">
        <v>10</v>
      </c>
      <c r="G326">
        <v>2</v>
      </c>
      <c r="H326">
        <v>41</v>
      </c>
      <c r="I326" t="s">
        <v>791</v>
      </c>
      <c r="J326">
        <v>1</v>
      </c>
      <c r="K326" t="s">
        <v>240</v>
      </c>
      <c r="L326" t="s">
        <v>959</v>
      </c>
      <c r="M326" t="s">
        <v>960</v>
      </c>
      <c r="N326" t="s">
        <v>210</v>
      </c>
      <c r="O326" t="s">
        <v>634</v>
      </c>
      <c r="P326" s="37" t="s">
        <v>634</v>
      </c>
      <c r="Q326"/>
      <c r="R326"/>
      <c r="S326"/>
      <c r="T326" t="s">
        <v>245</v>
      </c>
      <c r="U326"/>
      <c r="V326"/>
      <c r="W326"/>
      <c r="X326">
        <v>10</v>
      </c>
      <c r="Y326">
        <v>1</v>
      </c>
      <c r="Z326" t="s">
        <v>553</v>
      </c>
      <c r="AA326" t="s">
        <v>246</v>
      </c>
      <c r="AB326"/>
      <c r="AC326">
        <v>0</v>
      </c>
      <c r="AD326" s="28" t="str">
        <f t="shared" si="46"/>
        <v>41</v>
      </c>
      <c r="AE326" s="38" t="str">
        <f t="shared" si="47"/>
        <v>27/02/2020</v>
      </c>
      <c r="AF326" s="28" t="str">
        <f t="shared" si="48"/>
        <v>oui</v>
      </c>
      <c r="AG326" s="28" t="str">
        <f t="shared" si="49"/>
        <v>client</v>
      </c>
      <c r="AH326" s="28">
        <f>IF(T326&lt;&gt;"Partiellement livré",J326,IFERROR(VLOOKUP(B326&amp;F326,[2]VL10E!A:I,9,0),J326))</f>
        <v>1</v>
      </c>
      <c r="AI326" s="28" t="str">
        <f t="shared" ca="1" si="50"/>
        <v>oui</v>
      </c>
      <c r="AJ326" s="28" t="str">
        <f t="shared" si="51"/>
        <v>2020-02</v>
      </c>
      <c r="AK326" s="28" t="str">
        <f t="shared" si="52"/>
        <v>2020-09</v>
      </c>
      <c r="AL326" s="28" t="str">
        <f t="shared" ca="1" si="53"/>
        <v>retard</v>
      </c>
      <c r="AM326" s="28" t="e">
        <f>IF(LEFT(VLOOKUP(H326,'[1]Base Articles - Fam PIC'!$A:$U,12,FALSE),6)="conbid","Conbid",IF(LEFT(VLOOKUP(H326,'[1]Base Articles - Fam PIC'!$A:$U,12,FALSE),9)="DF Spirit","Airbus Autre","Autre"))</f>
        <v>#N/A</v>
      </c>
      <c r="AN326" s="28" t="e">
        <f>VLOOKUP(H326,'[1]Base Articles - Fam PIC'!$A:$E,5,0)</f>
        <v>#N/A</v>
      </c>
      <c r="AO326" s="28"/>
    </row>
    <row r="327" spans="1:41" ht="15" customHeight="1" x14ac:dyDescent="0.25">
      <c r="A327" s="36" t="str">
        <f t="shared" si="45"/>
        <v>DEMANDE</v>
      </c>
      <c r="B327">
        <v>11003037</v>
      </c>
      <c r="C327" t="s">
        <v>204</v>
      </c>
      <c r="D327" t="s">
        <v>205</v>
      </c>
      <c r="E327" t="s">
        <v>929</v>
      </c>
      <c r="F327">
        <v>10</v>
      </c>
      <c r="G327">
        <v>2</v>
      </c>
      <c r="H327">
        <v>41</v>
      </c>
      <c r="I327" t="s">
        <v>791</v>
      </c>
      <c r="J327">
        <v>1</v>
      </c>
      <c r="K327" t="s">
        <v>240</v>
      </c>
      <c r="L327" t="s">
        <v>961</v>
      </c>
      <c r="M327" t="s">
        <v>962</v>
      </c>
      <c r="N327" t="s">
        <v>210</v>
      </c>
      <c r="O327" t="s">
        <v>634</v>
      </c>
      <c r="P327" s="37" t="s">
        <v>634</v>
      </c>
      <c r="Q327"/>
      <c r="R327"/>
      <c r="S327"/>
      <c r="T327" t="s">
        <v>245</v>
      </c>
      <c r="U327"/>
      <c r="V327"/>
      <c r="W327"/>
      <c r="X327">
        <v>10</v>
      </c>
      <c r="Y327">
        <v>1</v>
      </c>
      <c r="Z327" t="s">
        <v>553</v>
      </c>
      <c r="AA327" t="s">
        <v>246</v>
      </c>
      <c r="AB327"/>
      <c r="AC327">
        <v>0</v>
      </c>
      <c r="AD327" s="28" t="str">
        <f t="shared" si="46"/>
        <v>41</v>
      </c>
      <c r="AE327" s="38" t="str">
        <f t="shared" si="47"/>
        <v>27/02/2020</v>
      </c>
      <c r="AF327" s="28" t="str">
        <f t="shared" si="48"/>
        <v>oui</v>
      </c>
      <c r="AG327" s="28" t="str">
        <f t="shared" si="49"/>
        <v>client</v>
      </c>
      <c r="AH327" s="28">
        <f>IF(T327&lt;&gt;"Partiellement livré",J327,IFERROR(VLOOKUP(B327&amp;F327,[2]VL10E!A:I,9,0),J327))</f>
        <v>1</v>
      </c>
      <c r="AI327" s="28" t="str">
        <f t="shared" ca="1" si="50"/>
        <v>oui</v>
      </c>
      <c r="AJ327" s="28" t="str">
        <f t="shared" si="51"/>
        <v>2020-02</v>
      </c>
      <c r="AK327" s="28" t="str">
        <f t="shared" si="52"/>
        <v>2020-09</v>
      </c>
      <c r="AL327" s="28" t="str">
        <f t="shared" ca="1" si="53"/>
        <v>retard</v>
      </c>
      <c r="AM327" s="28" t="e">
        <f>IF(LEFT(VLOOKUP(H327,'[1]Base Articles - Fam PIC'!$A:$U,12,FALSE),6)="conbid","Conbid",IF(LEFT(VLOOKUP(H327,'[1]Base Articles - Fam PIC'!$A:$U,12,FALSE),9)="DF Spirit","Airbus Autre","Autre"))</f>
        <v>#N/A</v>
      </c>
      <c r="AN327" s="28" t="e">
        <f>VLOOKUP(H327,'[1]Base Articles - Fam PIC'!$A:$E,5,0)</f>
        <v>#N/A</v>
      </c>
      <c r="AO327" s="28"/>
    </row>
    <row r="328" spans="1:41" ht="15" customHeight="1" x14ac:dyDescent="0.25">
      <c r="A328" s="36" t="str">
        <f t="shared" si="45"/>
        <v>P-11767</v>
      </c>
      <c r="B328">
        <v>11003042</v>
      </c>
      <c r="C328" t="s">
        <v>204</v>
      </c>
      <c r="D328" t="s">
        <v>145</v>
      </c>
      <c r="E328" t="s">
        <v>963</v>
      </c>
      <c r="F328">
        <v>10</v>
      </c>
      <c r="G328">
        <v>1</v>
      </c>
      <c r="H328" t="s">
        <v>964</v>
      </c>
      <c r="I328" t="s">
        <v>965</v>
      </c>
      <c r="J328">
        <v>889</v>
      </c>
      <c r="K328" t="s">
        <v>209</v>
      </c>
      <c r="L328">
        <v>32.86</v>
      </c>
      <c r="M328" t="s">
        <v>966</v>
      </c>
      <c r="N328" t="s">
        <v>210</v>
      </c>
      <c r="O328" t="s">
        <v>149</v>
      </c>
      <c r="P328" s="37" t="s">
        <v>149</v>
      </c>
      <c r="Q328"/>
      <c r="R328"/>
      <c r="S328"/>
      <c r="T328" t="s">
        <v>212</v>
      </c>
      <c r="U328" t="s">
        <v>213</v>
      </c>
      <c r="V328" t="s">
        <v>214</v>
      </c>
      <c r="W328">
        <v>10</v>
      </c>
      <c r="X328"/>
      <c r="Y328"/>
      <c r="Z328" t="s">
        <v>484</v>
      </c>
      <c r="AA328" t="s">
        <v>298</v>
      </c>
      <c r="AB328"/>
      <c r="AC328">
        <v>0</v>
      </c>
      <c r="AD328" s="28" t="str">
        <f t="shared" si="46"/>
        <v>PF</v>
      </c>
      <c r="AE328" s="38" t="str">
        <f t="shared" si="47"/>
        <v>07/05/2020</v>
      </c>
      <c r="AF328" s="28" t="str">
        <f t="shared" si="48"/>
        <v>oui</v>
      </c>
      <c r="AG328" s="28" t="str">
        <f t="shared" si="49"/>
        <v>client</v>
      </c>
      <c r="AH328" s="28">
        <f>IF(T328&lt;&gt;"Partiellement livré",J328,IFERROR(VLOOKUP(B328&amp;F328,[2]VL10E!A:I,9,0),J328))</f>
        <v>889</v>
      </c>
      <c r="AI328" s="28" t="str">
        <f t="shared" ca="1" si="50"/>
        <v>oui</v>
      </c>
      <c r="AJ328" s="28" t="str">
        <f t="shared" si="51"/>
        <v>2020-05</v>
      </c>
      <c r="AK328" s="28" t="str">
        <f t="shared" si="52"/>
        <v>2020-19</v>
      </c>
      <c r="AL328" s="28" t="str">
        <f t="shared" ca="1" si="53"/>
        <v>2020-19</v>
      </c>
      <c r="AM328" s="28" t="e">
        <f>IF(LEFT(VLOOKUP(H328,'[1]Base Articles - Fam PIC'!$A:$U,12,FALSE),6)="conbid","Conbid",IF(LEFT(VLOOKUP(H328,'[1]Base Articles - Fam PIC'!$A:$U,12,FALSE),9)="DF Spirit","Airbus Autre","Autre"))</f>
        <v>#N/A</v>
      </c>
      <c r="AN328" s="28" t="e">
        <f>VLOOKUP(H328,'[1]Base Articles - Fam PIC'!$A:$E,5,0)</f>
        <v>#N/A</v>
      </c>
      <c r="AO328" s="28"/>
    </row>
    <row r="329" spans="1:41" ht="15" customHeight="1" x14ac:dyDescent="0.25">
      <c r="A329" s="36" t="str">
        <f t="shared" si="45"/>
        <v>PO37462</v>
      </c>
      <c r="B329">
        <v>11003043</v>
      </c>
      <c r="C329" t="s">
        <v>204</v>
      </c>
      <c r="D329" t="s">
        <v>967</v>
      </c>
      <c r="E329" t="s">
        <v>27</v>
      </c>
      <c r="F329">
        <v>10</v>
      </c>
      <c r="G329">
        <v>1</v>
      </c>
      <c r="H329" t="s">
        <v>968</v>
      </c>
      <c r="I329" t="s">
        <v>163</v>
      </c>
      <c r="J329">
        <v>5500</v>
      </c>
      <c r="K329" t="s">
        <v>209</v>
      </c>
      <c r="L329">
        <v>24.07</v>
      </c>
      <c r="M329" t="s">
        <v>969</v>
      </c>
      <c r="N329" t="s">
        <v>210</v>
      </c>
      <c r="O329" t="s">
        <v>608</v>
      </c>
      <c r="P329" s="37" t="s">
        <v>608</v>
      </c>
      <c r="Q329"/>
      <c r="R329"/>
      <c r="S329"/>
      <c r="T329" t="s">
        <v>212</v>
      </c>
      <c r="U329" t="s">
        <v>213</v>
      </c>
      <c r="V329" t="s">
        <v>214</v>
      </c>
      <c r="W329">
        <v>10</v>
      </c>
      <c r="X329"/>
      <c r="Y329"/>
      <c r="Z329" t="s">
        <v>970</v>
      </c>
      <c r="AA329" t="s">
        <v>595</v>
      </c>
      <c r="AB329"/>
      <c r="AC329">
        <v>0</v>
      </c>
      <c r="AD329" s="28" t="str">
        <f t="shared" si="46"/>
        <v>PF</v>
      </c>
      <c r="AE329" s="38" t="str">
        <f t="shared" si="47"/>
        <v>03/07/2020</v>
      </c>
      <c r="AF329" s="28" t="str">
        <f t="shared" si="48"/>
        <v>oui</v>
      </c>
      <c r="AG329" s="28" t="str">
        <f t="shared" si="49"/>
        <v>client</v>
      </c>
      <c r="AH329" s="28">
        <f>IF(T329&lt;&gt;"Partiellement livré",J329,IFERROR(VLOOKUP(B329&amp;F329,[2]VL10E!A:I,9,0),J329))</f>
        <v>5500</v>
      </c>
      <c r="AI329" s="28" t="str">
        <f t="shared" ca="1" si="50"/>
        <v>oui</v>
      </c>
      <c r="AJ329" s="28" t="str">
        <f t="shared" si="51"/>
        <v>2020-07</v>
      </c>
      <c r="AK329" s="28" t="str">
        <f t="shared" si="52"/>
        <v>2020-27</v>
      </c>
      <c r="AL329" s="28" t="str">
        <f t="shared" ca="1" si="53"/>
        <v>2020-27</v>
      </c>
      <c r="AM329" s="28" t="str">
        <f>IF(LEFT(VLOOKUP(H329,'[1]Base Articles - Fam PIC'!$A:$U,12,FALSE),6)="conbid","Conbid",IF(LEFT(VLOOKUP(H329,'[1]Base Articles - Fam PIC'!$A:$U,12,FALSE),9)="DF Spirit","Airbus Autre","Autre"))</f>
        <v>Autre</v>
      </c>
      <c r="AN329" s="28" t="str">
        <f>VLOOKUP(H329,'[1]Base Articles - Fam PIC'!$A:$E,5,0)</f>
        <v>UkadPF004</v>
      </c>
      <c r="AO329" s="28"/>
    </row>
    <row r="330" spans="1:41" ht="15" customHeight="1" x14ac:dyDescent="0.25">
      <c r="A330" s="36" t="str">
        <f t="shared" si="45"/>
        <v>PO37462</v>
      </c>
      <c r="B330">
        <v>11003043</v>
      </c>
      <c r="C330" t="s">
        <v>204</v>
      </c>
      <c r="D330" t="s">
        <v>967</v>
      </c>
      <c r="E330" t="s">
        <v>27</v>
      </c>
      <c r="F330">
        <v>20</v>
      </c>
      <c r="G330">
        <v>1</v>
      </c>
      <c r="H330" t="s">
        <v>30</v>
      </c>
      <c r="I330" t="s">
        <v>31</v>
      </c>
      <c r="J330">
        <v>5500</v>
      </c>
      <c r="K330" t="s">
        <v>209</v>
      </c>
      <c r="L330">
        <v>23.07</v>
      </c>
      <c r="M330" t="s">
        <v>971</v>
      </c>
      <c r="N330" t="s">
        <v>210</v>
      </c>
      <c r="O330" t="s">
        <v>608</v>
      </c>
      <c r="P330" s="37" t="s">
        <v>608</v>
      </c>
      <c r="Q330"/>
      <c r="R330"/>
      <c r="S330"/>
      <c r="T330" t="s">
        <v>212</v>
      </c>
      <c r="U330" t="s">
        <v>213</v>
      </c>
      <c r="V330" t="s">
        <v>214</v>
      </c>
      <c r="W330">
        <v>10</v>
      </c>
      <c r="X330"/>
      <c r="Y330"/>
      <c r="Z330" t="s">
        <v>970</v>
      </c>
      <c r="AA330" t="s">
        <v>595</v>
      </c>
      <c r="AB330"/>
      <c r="AC330">
        <v>0</v>
      </c>
      <c r="AD330" s="28" t="str">
        <f t="shared" si="46"/>
        <v>PF</v>
      </c>
      <c r="AE330" s="38" t="str">
        <f t="shared" si="47"/>
        <v>03/07/2020</v>
      </c>
      <c r="AF330" s="28" t="str">
        <f t="shared" si="48"/>
        <v>oui</v>
      </c>
      <c r="AG330" s="28" t="str">
        <f t="shared" si="49"/>
        <v>client</v>
      </c>
      <c r="AH330" s="28">
        <f>IF(T330&lt;&gt;"Partiellement livré",J330,IFERROR(VLOOKUP(B330&amp;F330,[2]VL10E!A:I,9,0),J330))</f>
        <v>5500</v>
      </c>
      <c r="AI330" s="28" t="str">
        <f t="shared" ca="1" si="50"/>
        <v>oui</v>
      </c>
      <c r="AJ330" s="28" t="str">
        <f t="shared" si="51"/>
        <v>2020-07</v>
      </c>
      <c r="AK330" s="28" t="str">
        <f t="shared" si="52"/>
        <v>2020-27</v>
      </c>
      <c r="AL330" s="28" t="str">
        <f t="shared" ca="1" si="53"/>
        <v>2020-27</v>
      </c>
      <c r="AM330" s="28" t="str">
        <f>IF(LEFT(VLOOKUP(H330,'[1]Base Articles - Fam PIC'!$A:$U,12,FALSE),6)="conbid","Conbid",IF(LEFT(VLOOKUP(H330,'[1]Base Articles - Fam PIC'!$A:$U,12,FALSE),9)="DF Spirit","Airbus Autre","Autre"))</f>
        <v>Autre</v>
      </c>
      <c r="AN330" s="28" t="str">
        <f>VLOOKUP(H330,'[1]Base Articles - Fam PIC'!$A:$E,5,0)</f>
        <v>UkadPF005</v>
      </c>
      <c r="AO330" s="28"/>
    </row>
    <row r="331" spans="1:41" ht="15" customHeight="1" x14ac:dyDescent="0.25">
      <c r="A331" s="36" t="str">
        <f t="shared" si="45"/>
        <v>4201000</v>
      </c>
      <c r="B331">
        <v>11003044</v>
      </c>
      <c r="C331" t="s">
        <v>204</v>
      </c>
      <c r="D331" t="s">
        <v>843</v>
      </c>
      <c r="E331">
        <v>4201000465</v>
      </c>
      <c r="F331">
        <v>10</v>
      </c>
      <c r="G331">
        <v>1</v>
      </c>
      <c r="H331" t="s">
        <v>317</v>
      </c>
      <c r="I331" t="s">
        <v>318</v>
      </c>
      <c r="J331">
        <v>70</v>
      </c>
      <c r="K331" t="s">
        <v>240</v>
      </c>
      <c r="L331">
        <v>498</v>
      </c>
      <c r="M331" t="s">
        <v>844</v>
      </c>
      <c r="N331" t="s">
        <v>243</v>
      </c>
      <c r="O331" t="s">
        <v>565</v>
      </c>
      <c r="P331" s="37" t="s">
        <v>972</v>
      </c>
      <c r="Q331"/>
      <c r="R331"/>
      <c r="S331"/>
      <c r="T331" t="s">
        <v>212</v>
      </c>
      <c r="U331" t="s">
        <v>213</v>
      </c>
      <c r="V331" t="s">
        <v>214</v>
      </c>
      <c r="W331">
        <v>10</v>
      </c>
      <c r="X331"/>
      <c r="Y331"/>
      <c r="Z331" t="s">
        <v>396</v>
      </c>
      <c r="AA331" t="s">
        <v>595</v>
      </c>
      <c r="AB331"/>
      <c r="AC331">
        <v>0</v>
      </c>
      <c r="AD331" s="28" t="str">
        <f t="shared" si="46"/>
        <v>PF</v>
      </c>
      <c r="AE331" s="38" t="str">
        <f t="shared" si="47"/>
        <v>07/11/2020</v>
      </c>
      <c r="AF331" s="28" t="str">
        <f t="shared" si="48"/>
        <v>oui</v>
      </c>
      <c r="AG331" s="28" t="str">
        <f t="shared" si="49"/>
        <v>client</v>
      </c>
      <c r="AH331" s="28">
        <f>IF(T331&lt;&gt;"Partiellement livré",J331,IFERROR(VLOOKUP(B331&amp;F331,[2]VL10E!A:I,9,0),J331))</f>
        <v>70</v>
      </c>
      <c r="AI331" s="28" t="str">
        <f t="shared" ca="1" si="50"/>
        <v>non</v>
      </c>
      <c r="AJ331" s="28" t="str">
        <f t="shared" si="51"/>
        <v>2020-11</v>
      </c>
      <c r="AK331" s="28" t="str">
        <f t="shared" si="52"/>
        <v>2020-45</v>
      </c>
      <c r="AL331" s="28" t="str">
        <f t="shared" ca="1" si="53"/>
        <v>2020-45</v>
      </c>
      <c r="AM331" s="28" t="str">
        <f>IF(LEFT(VLOOKUP(H331,'[1]Base Articles - Fam PIC'!$A:$U,12,FALSE),6)="conbid","Conbid",IF(LEFT(VLOOKUP(H331,'[1]Base Articles - Fam PIC'!$A:$U,12,FALSE),9)="DF Spirit","Airbus Autre","Autre"))</f>
        <v>Autre</v>
      </c>
      <c r="AN331" s="28" t="str">
        <f>VLOOKUP(H331,'[1]Base Articles - Fam PIC'!$A:$E,5,0)</f>
        <v>UKADPF014</v>
      </c>
      <c r="AO331" s="28"/>
    </row>
    <row r="332" spans="1:41" ht="15" customHeight="1" x14ac:dyDescent="0.25">
      <c r="A332" s="36" t="str">
        <f t="shared" si="45"/>
        <v>4201000</v>
      </c>
      <c r="B332">
        <v>11003044</v>
      </c>
      <c r="C332" t="s">
        <v>204</v>
      </c>
      <c r="D332" t="s">
        <v>843</v>
      </c>
      <c r="E332">
        <v>4201000465</v>
      </c>
      <c r="F332">
        <v>20</v>
      </c>
      <c r="G332">
        <v>1</v>
      </c>
      <c r="H332" t="s">
        <v>317</v>
      </c>
      <c r="I332" t="s">
        <v>318</v>
      </c>
      <c r="J332">
        <v>70</v>
      </c>
      <c r="K332" t="s">
        <v>240</v>
      </c>
      <c r="L332">
        <v>498</v>
      </c>
      <c r="M332" t="s">
        <v>844</v>
      </c>
      <c r="N332" t="s">
        <v>243</v>
      </c>
      <c r="O332" t="s">
        <v>845</v>
      </c>
      <c r="P332" s="37" t="s">
        <v>846</v>
      </c>
      <c r="Q332"/>
      <c r="R332"/>
      <c r="S332"/>
      <c r="T332" t="s">
        <v>212</v>
      </c>
      <c r="U332" t="s">
        <v>213</v>
      </c>
      <c r="V332" t="s">
        <v>214</v>
      </c>
      <c r="W332">
        <v>10</v>
      </c>
      <c r="X332"/>
      <c r="Y332"/>
      <c r="Z332" t="s">
        <v>396</v>
      </c>
      <c r="AA332" t="s">
        <v>595</v>
      </c>
      <c r="AB332"/>
      <c r="AC332">
        <v>0</v>
      </c>
      <c r="AD332" s="28" t="str">
        <f t="shared" si="46"/>
        <v>PF</v>
      </c>
      <c r="AE332" s="38" t="str">
        <f t="shared" si="47"/>
        <v>05/12/2020</v>
      </c>
      <c r="AF332" s="28" t="str">
        <f t="shared" si="48"/>
        <v>oui</v>
      </c>
      <c r="AG332" s="28" t="str">
        <f t="shared" si="49"/>
        <v>client</v>
      </c>
      <c r="AH332" s="28">
        <f>IF(T332&lt;&gt;"Partiellement livré",J332,IFERROR(VLOOKUP(B332&amp;F332,[2]VL10E!A:I,9,0),J332))</f>
        <v>70</v>
      </c>
      <c r="AI332" s="28" t="str">
        <f t="shared" ca="1" si="50"/>
        <v>non</v>
      </c>
      <c r="AJ332" s="28" t="str">
        <f t="shared" si="51"/>
        <v>2020-12</v>
      </c>
      <c r="AK332" s="28" t="str">
        <f t="shared" si="52"/>
        <v>2020-49</v>
      </c>
      <c r="AL332" s="28" t="str">
        <f t="shared" ca="1" si="53"/>
        <v>2020-49</v>
      </c>
      <c r="AM332" s="28" t="str">
        <f>IF(LEFT(VLOOKUP(H332,'[1]Base Articles - Fam PIC'!$A:$U,12,FALSE),6)="conbid","Conbid",IF(LEFT(VLOOKUP(H332,'[1]Base Articles - Fam PIC'!$A:$U,12,FALSE),9)="DF Spirit","Airbus Autre","Autre"))</f>
        <v>Autre</v>
      </c>
      <c r="AN332" s="28" t="str">
        <f>VLOOKUP(H332,'[1]Base Articles - Fam PIC'!$A:$E,5,0)</f>
        <v>UKADPF014</v>
      </c>
      <c r="AO332" s="28"/>
    </row>
    <row r="333" spans="1:41" ht="15" customHeight="1" x14ac:dyDescent="0.25">
      <c r="A333" s="36" t="str">
        <f t="shared" si="45"/>
        <v>4201000</v>
      </c>
      <c r="B333">
        <v>11003044</v>
      </c>
      <c r="C333" t="s">
        <v>204</v>
      </c>
      <c r="D333" t="s">
        <v>843</v>
      </c>
      <c r="E333">
        <v>4201000465</v>
      </c>
      <c r="F333">
        <v>30</v>
      </c>
      <c r="G333">
        <v>1</v>
      </c>
      <c r="H333" t="s">
        <v>317</v>
      </c>
      <c r="I333" t="s">
        <v>318</v>
      </c>
      <c r="J333">
        <v>70</v>
      </c>
      <c r="K333" t="s">
        <v>240</v>
      </c>
      <c r="L333">
        <v>498</v>
      </c>
      <c r="M333" t="s">
        <v>844</v>
      </c>
      <c r="N333" t="s">
        <v>243</v>
      </c>
      <c r="O333" t="s">
        <v>973</v>
      </c>
      <c r="P333" s="37" t="s">
        <v>973</v>
      </c>
      <c r="Q333"/>
      <c r="R333"/>
      <c r="S333"/>
      <c r="T333" t="s">
        <v>212</v>
      </c>
      <c r="U333" t="s">
        <v>213</v>
      </c>
      <c r="V333" t="s">
        <v>214</v>
      </c>
      <c r="W333">
        <v>10</v>
      </c>
      <c r="X333"/>
      <c r="Y333"/>
      <c r="Z333" t="s">
        <v>396</v>
      </c>
      <c r="AA333" t="s">
        <v>595</v>
      </c>
      <c r="AB333"/>
      <c r="AC333">
        <v>0</v>
      </c>
      <c r="AD333" s="28" t="str">
        <f t="shared" si="46"/>
        <v>PF</v>
      </c>
      <c r="AE333" s="38" t="str">
        <f t="shared" si="47"/>
        <v>05/01/2021</v>
      </c>
      <c r="AF333" s="28" t="str">
        <f t="shared" si="48"/>
        <v>oui</v>
      </c>
      <c r="AG333" s="28" t="str">
        <f t="shared" si="49"/>
        <v>client</v>
      </c>
      <c r="AH333" s="28">
        <f>IF(T333&lt;&gt;"Partiellement livré",J333,IFERROR(VLOOKUP(B333&amp;F333,[2]VL10E!A:I,9,0),J333))</f>
        <v>70</v>
      </c>
      <c r="AI333" s="28" t="str">
        <f t="shared" ca="1" si="50"/>
        <v>non</v>
      </c>
      <c r="AJ333" s="28" t="str">
        <f t="shared" si="51"/>
        <v>2021-01</v>
      </c>
      <c r="AK333" s="28" t="str">
        <f t="shared" si="52"/>
        <v>2021-02</v>
      </c>
      <c r="AL333" s="28" t="str">
        <f t="shared" ca="1" si="53"/>
        <v>2021-02</v>
      </c>
      <c r="AM333" s="28" t="str">
        <f>IF(LEFT(VLOOKUP(H333,'[1]Base Articles - Fam PIC'!$A:$U,12,FALSE),6)="conbid","Conbid",IF(LEFT(VLOOKUP(H333,'[1]Base Articles - Fam PIC'!$A:$U,12,FALSE),9)="DF Spirit","Airbus Autre","Autre"))</f>
        <v>Autre</v>
      </c>
      <c r="AN333" s="28" t="str">
        <f>VLOOKUP(H333,'[1]Base Articles - Fam PIC'!$A:$E,5,0)</f>
        <v>UKADPF014</v>
      </c>
      <c r="AO333" s="28"/>
    </row>
    <row r="334" spans="1:41" ht="15" customHeight="1" x14ac:dyDescent="0.25">
      <c r="A334" s="36" t="str">
        <f t="shared" si="45"/>
        <v>4201000</v>
      </c>
      <c r="B334">
        <v>11003044</v>
      </c>
      <c r="C334" t="s">
        <v>204</v>
      </c>
      <c r="D334" t="s">
        <v>843</v>
      </c>
      <c r="E334">
        <v>4201000465</v>
      </c>
      <c r="F334">
        <v>40</v>
      </c>
      <c r="G334">
        <v>1</v>
      </c>
      <c r="H334" t="s">
        <v>317</v>
      </c>
      <c r="I334" t="s">
        <v>318</v>
      </c>
      <c r="J334">
        <v>70</v>
      </c>
      <c r="K334" t="s">
        <v>240</v>
      </c>
      <c r="L334">
        <v>498</v>
      </c>
      <c r="M334" t="s">
        <v>844</v>
      </c>
      <c r="N334" t="s">
        <v>243</v>
      </c>
      <c r="O334" t="s">
        <v>974</v>
      </c>
      <c r="P334" s="37" t="s">
        <v>974</v>
      </c>
      <c r="Q334"/>
      <c r="R334"/>
      <c r="S334"/>
      <c r="T334" t="s">
        <v>212</v>
      </c>
      <c r="U334" t="s">
        <v>213</v>
      </c>
      <c r="V334" t="s">
        <v>214</v>
      </c>
      <c r="W334">
        <v>10</v>
      </c>
      <c r="X334"/>
      <c r="Y334"/>
      <c r="Z334" t="s">
        <v>396</v>
      </c>
      <c r="AA334" t="s">
        <v>595</v>
      </c>
      <c r="AB334"/>
      <c r="AC334">
        <v>0</v>
      </c>
      <c r="AD334" s="28" t="str">
        <f t="shared" si="46"/>
        <v>PF</v>
      </c>
      <c r="AE334" s="38" t="str">
        <f t="shared" si="47"/>
        <v>05/02/2021</v>
      </c>
      <c r="AF334" s="28" t="str">
        <f t="shared" si="48"/>
        <v>oui</v>
      </c>
      <c r="AG334" s="28" t="str">
        <f t="shared" si="49"/>
        <v>client</v>
      </c>
      <c r="AH334" s="28">
        <f>IF(T334&lt;&gt;"Partiellement livré",J334,IFERROR(VLOOKUP(B334&amp;F334,[2]VL10E!A:I,9,0),J334))</f>
        <v>70</v>
      </c>
      <c r="AI334" s="28" t="str">
        <f t="shared" ca="1" si="50"/>
        <v>non</v>
      </c>
      <c r="AJ334" s="28" t="str">
        <f t="shared" si="51"/>
        <v>2021-02</v>
      </c>
      <c r="AK334" s="28" t="str">
        <f t="shared" si="52"/>
        <v>2021-06</v>
      </c>
      <c r="AL334" s="28" t="str">
        <f t="shared" ca="1" si="53"/>
        <v>2021-06</v>
      </c>
      <c r="AM334" s="28" t="str">
        <f>IF(LEFT(VLOOKUP(H334,'[1]Base Articles - Fam PIC'!$A:$U,12,FALSE),6)="conbid","Conbid",IF(LEFT(VLOOKUP(H334,'[1]Base Articles - Fam PIC'!$A:$U,12,FALSE),9)="DF Spirit","Airbus Autre","Autre"))</f>
        <v>Autre</v>
      </c>
      <c r="AN334" s="28" t="str">
        <f>VLOOKUP(H334,'[1]Base Articles - Fam PIC'!$A:$E,5,0)</f>
        <v>UKADPF014</v>
      </c>
      <c r="AO334" s="28"/>
    </row>
    <row r="335" spans="1:41" ht="15" customHeight="1" x14ac:dyDescent="0.25">
      <c r="A335" s="36" t="str">
        <f t="shared" si="45"/>
        <v>4201000</v>
      </c>
      <c r="B335">
        <v>11003044</v>
      </c>
      <c r="C335" t="s">
        <v>204</v>
      </c>
      <c r="D335" t="s">
        <v>843</v>
      </c>
      <c r="E335">
        <v>4201000465</v>
      </c>
      <c r="F335">
        <v>50</v>
      </c>
      <c r="G335">
        <v>1</v>
      </c>
      <c r="H335" t="s">
        <v>317</v>
      </c>
      <c r="I335" t="s">
        <v>318</v>
      </c>
      <c r="J335">
        <v>70</v>
      </c>
      <c r="K335" t="s">
        <v>240</v>
      </c>
      <c r="L335">
        <v>498</v>
      </c>
      <c r="M335" t="s">
        <v>844</v>
      </c>
      <c r="N335" t="s">
        <v>243</v>
      </c>
      <c r="O335" t="s">
        <v>975</v>
      </c>
      <c r="P335" s="37" t="s">
        <v>975</v>
      </c>
      <c r="Q335"/>
      <c r="R335"/>
      <c r="S335"/>
      <c r="T335" t="s">
        <v>212</v>
      </c>
      <c r="U335" t="s">
        <v>213</v>
      </c>
      <c r="V335" t="s">
        <v>214</v>
      </c>
      <c r="W335">
        <v>10</v>
      </c>
      <c r="X335"/>
      <c r="Y335"/>
      <c r="Z335" t="s">
        <v>396</v>
      </c>
      <c r="AA335" t="s">
        <v>595</v>
      </c>
      <c r="AB335"/>
      <c r="AC335">
        <v>0</v>
      </c>
      <c r="AD335" s="28" t="str">
        <f t="shared" si="46"/>
        <v>PF</v>
      </c>
      <c r="AE335" s="38" t="str">
        <f t="shared" si="47"/>
        <v>05/03/2021</v>
      </c>
      <c r="AF335" s="28" t="str">
        <f t="shared" si="48"/>
        <v>oui</v>
      </c>
      <c r="AG335" s="28" t="str">
        <f t="shared" si="49"/>
        <v>client</v>
      </c>
      <c r="AH335" s="28">
        <f>IF(T335&lt;&gt;"Partiellement livré",J335,IFERROR(VLOOKUP(B335&amp;F335,[2]VL10E!A:I,9,0),J335))</f>
        <v>70</v>
      </c>
      <c r="AI335" s="28" t="str">
        <f t="shared" ca="1" si="50"/>
        <v>non</v>
      </c>
      <c r="AJ335" s="28" t="str">
        <f t="shared" si="51"/>
        <v>2021-03</v>
      </c>
      <c r="AK335" s="28" t="str">
        <f t="shared" si="52"/>
        <v>2021-10</v>
      </c>
      <c r="AL335" s="28" t="str">
        <f t="shared" ca="1" si="53"/>
        <v>2021-10</v>
      </c>
      <c r="AM335" s="28" t="str">
        <f>IF(LEFT(VLOOKUP(H335,'[1]Base Articles - Fam PIC'!$A:$U,12,FALSE),6)="conbid","Conbid",IF(LEFT(VLOOKUP(H335,'[1]Base Articles - Fam PIC'!$A:$U,12,FALSE),9)="DF Spirit","Airbus Autre","Autre"))</f>
        <v>Autre</v>
      </c>
      <c r="AN335" s="28" t="str">
        <f>VLOOKUP(H335,'[1]Base Articles - Fam PIC'!$A:$E,5,0)</f>
        <v>UKADPF014</v>
      </c>
      <c r="AO335" s="28"/>
    </row>
    <row r="336" spans="1:41" ht="15" customHeight="1" x14ac:dyDescent="0.25">
      <c r="A336" s="36" t="str">
        <f t="shared" si="45"/>
        <v>4201000</v>
      </c>
      <c r="B336">
        <v>11003044</v>
      </c>
      <c r="C336" t="s">
        <v>204</v>
      </c>
      <c r="D336" t="s">
        <v>843</v>
      </c>
      <c r="E336">
        <v>4201000465</v>
      </c>
      <c r="F336">
        <v>60</v>
      </c>
      <c r="G336">
        <v>1</v>
      </c>
      <c r="H336" t="s">
        <v>317</v>
      </c>
      <c r="I336" t="s">
        <v>318</v>
      </c>
      <c r="J336">
        <v>70</v>
      </c>
      <c r="K336" t="s">
        <v>240</v>
      </c>
      <c r="L336">
        <v>498</v>
      </c>
      <c r="M336" t="s">
        <v>844</v>
      </c>
      <c r="N336" t="s">
        <v>243</v>
      </c>
      <c r="O336" t="s">
        <v>976</v>
      </c>
      <c r="P336" s="37" t="s">
        <v>977</v>
      </c>
      <c r="Q336"/>
      <c r="R336"/>
      <c r="S336"/>
      <c r="T336" t="s">
        <v>212</v>
      </c>
      <c r="U336" t="s">
        <v>213</v>
      </c>
      <c r="V336" t="s">
        <v>214</v>
      </c>
      <c r="W336">
        <v>10</v>
      </c>
      <c r="X336"/>
      <c r="Y336"/>
      <c r="Z336" t="s">
        <v>396</v>
      </c>
      <c r="AA336" t="s">
        <v>595</v>
      </c>
      <c r="AB336"/>
      <c r="AC336">
        <v>0</v>
      </c>
      <c r="AD336" s="28" t="str">
        <f t="shared" si="46"/>
        <v>PF</v>
      </c>
      <c r="AE336" s="38" t="str">
        <f t="shared" si="47"/>
        <v>05/04/2021</v>
      </c>
      <c r="AF336" s="28" t="str">
        <f t="shared" si="48"/>
        <v>oui</v>
      </c>
      <c r="AG336" s="28" t="str">
        <f t="shared" si="49"/>
        <v>client</v>
      </c>
      <c r="AH336" s="28">
        <f>IF(T336&lt;&gt;"Partiellement livré",J336,IFERROR(VLOOKUP(B336&amp;F336,[2]VL10E!A:I,9,0),J336))</f>
        <v>70</v>
      </c>
      <c r="AI336" s="28" t="str">
        <f t="shared" ca="1" si="50"/>
        <v>non</v>
      </c>
      <c r="AJ336" s="28" t="str">
        <f t="shared" si="51"/>
        <v>2021-04</v>
      </c>
      <c r="AK336" s="28" t="str">
        <f t="shared" si="52"/>
        <v>2021-15</v>
      </c>
      <c r="AL336" s="28" t="str">
        <f t="shared" ca="1" si="53"/>
        <v>2021-15</v>
      </c>
      <c r="AM336" s="28" t="str">
        <f>IF(LEFT(VLOOKUP(H336,'[1]Base Articles - Fam PIC'!$A:$U,12,FALSE),6)="conbid","Conbid",IF(LEFT(VLOOKUP(H336,'[1]Base Articles - Fam PIC'!$A:$U,12,FALSE),9)="DF Spirit","Airbus Autre","Autre"))</f>
        <v>Autre</v>
      </c>
      <c r="AN336" s="28" t="str">
        <f>VLOOKUP(H336,'[1]Base Articles - Fam PIC'!$A:$E,5,0)</f>
        <v>UKADPF014</v>
      </c>
      <c r="AO336" s="28"/>
    </row>
    <row r="337" spans="1:41" ht="15" customHeight="1" x14ac:dyDescent="0.25">
      <c r="A337" s="36" t="str">
        <f t="shared" si="45"/>
        <v>4201000</v>
      </c>
      <c r="B337">
        <v>11003044</v>
      </c>
      <c r="C337" t="s">
        <v>204</v>
      </c>
      <c r="D337" t="s">
        <v>843</v>
      </c>
      <c r="E337">
        <v>4201000465</v>
      </c>
      <c r="F337">
        <v>70</v>
      </c>
      <c r="G337">
        <v>1</v>
      </c>
      <c r="H337" t="s">
        <v>317</v>
      </c>
      <c r="I337" t="s">
        <v>318</v>
      </c>
      <c r="J337">
        <v>70</v>
      </c>
      <c r="K337" t="s">
        <v>240</v>
      </c>
      <c r="L337">
        <v>498</v>
      </c>
      <c r="M337" t="s">
        <v>844</v>
      </c>
      <c r="N337" t="s">
        <v>243</v>
      </c>
      <c r="O337" t="s">
        <v>978</v>
      </c>
      <c r="P337" s="37" t="s">
        <v>978</v>
      </c>
      <c r="Q337"/>
      <c r="R337"/>
      <c r="S337"/>
      <c r="T337" t="s">
        <v>212</v>
      </c>
      <c r="U337" t="s">
        <v>213</v>
      </c>
      <c r="V337" t="s">
        <v>214</v>
      </c>
      <c r="W337">
        <v>10</v>
      </c>
      <c r="X337"/>
      <c r="Y337"/>
      <c r="Z337" t="s">
        <v>396</v>
      </c>
      <c r="AA337" t="s">
        <v>595</v>
      </c>
      <c r="AB337"/>
      <c r="AC337">
        <v>0</v>
      </c>
      <c r="AD337" s="28" t="str">
        <f t="shared" si="46"/>
        <v>PF</v>
      </c>
      <c r="AE337" s="38" t="str">
        <f t="shared" si="47"/>
        <v>05/05/2021</v>
      </c>
      <c r="AF337" s="28" t="str">
        <f t="shared" si="48"/>
        <v>oui</v>
      </c>
      <c r="AG337" s="28" t="str">
        <f t="shared" si="49"/>
        <v>client</v>
      </c>
      <c r="AH337" s="28">
        <f>IF(T337&lt;&gt;"Partiellement livré",J337,IFERROR(VLOOKUP(B337&amp;F337,[2]VL10E!A:I,9,0),J337))</f>
        <v>70</v>
      </c>
      <c r="AI337" s="28" t="str">
        <f t="shared" ca="1" si="50"/>
        <v>non</v>
      </c>
      <c r="AJ337" s="28" t="str">
        <f t="shared" si="51"/>
        <v>2021-05</v>
      </c>
      <c r="AK337" s="28" t="str">
        <f t="shared" si="52"/>
        <v>2021-19</v>
      </c>
      <c r="AL337" s="28" t="str">
        <f t="shared" ca="1" si="53"/>
        <v>2021-19</v>
      </c>
      <c r="AM337" s="28" t="str">
        <f>IF(LEFT(VLOOKUP(H337,'[1]Base Articles - Fam PIC'!$A:$U,12,FALSE),6)="conbid","Conbid",IF(LEFT(VLOOKUP(H337,'[1]Base Articles - Fam PIC'!$A:$U,12,FALSE),9)="DF Spirit","Airbus Autre","Autre"))</f>
        <v>Autre</v>
      </c>
      <c r="AN337" s="28" t="str">
        <f>VLOOKUP(H337,'[1]Base Articles - Fam PIC'!$A:$E,5,0)</f>
        <v>UKADPF014</v>
      </c>
      <c r="AO337" s="28"/>
    </row>
    <row r="338" spans="1:41" ht="15" customHeight="1" x14ac:dyDescent="0.25">
      <c r="A338" s="36" t="str">
        <f t="shared" si="45"/>
        <v>4201000</v>
      </c>
      <c r="B338">
        <v>11003044</v>
      </c>
      <c r="C338" t="s">
        <v>204</v>
      </c>
      <c r="D338" t="s">
        <v>843</v>
      </c>
      <c r="E338">
        <v>4201000465</v>
      </c>
      <c r="F338">
        <v>80</v>
      </c>
      <c r="G338">
        <v>1</v>
      </c>
      <c r="H338" t="s">
        <v>317</v>
      </c>
      <c r="I338" t="s">
        <v>318</v>
      </c>
      <c r="J338">
        <v>70</v>
      </c>
      <c r="K338" t="s">
        <v>240</v>
      </c>
      <c r="L338">
        <v>498</v>
      </c>
      <c r="M338" t="s">
        <v>844</v>
      </c>
      <c r="N338" t="s">
        <v>243</v>
      </c>
      <c r="O338" t="s">
        <v>979</v>
      </c>
      <c r="P338" s="37" t="s">
        <v>980</v>
      </c>
      <c r="Q338"/>
      <c r="R338"/>
      <c r="S338"/>
      <c r="T338" t="s">
        <v>212</v>
      </c>
      <c r="U338" t="s">
        <v>213</v>
      </c>
      <c r="V338" t="s">
        <v>214</v>
      </c>
      <c r="W338">
        <v>10</v>
      </c>
      <c r="X338"/>
      <c r="Y338"/>
      <c r="Z338" t="s">
        <v>396</v>
      </c>
      <c r="AA338" t="s">
        <v>595</v>
      </c>
      <c r="AB338"/>
      <c r="AC338">
        <v>0</v>
      </c>
      <c r="AD338" s="28" t="str">
        <f t="shared" si="46"/>
        <v>PF</v>
      </c>
      <c r="AE338" s="38" t="str">
        <f t="shared" si="47"/>
        <v>05/06/2021</v>
      </c>
      <c r="AF338" s="28" t="str">
        <f t="shared" si="48"/>
        <v>oui</v>
      </c>
      <c r="AG338" s="28" t="str">
        <f t="shared" si="49"/>
        <v>client</v>
      </c>
      <c r="AH338" s="28">
        <f>IF(T338&lt;&gt;"Partiellement livré",J338,IFERROR(VLOOKUP(B338&amp;F338,[2]VL10E!A:I,9,0),J338))</f>
        <v>70</v>
      </c>
      <c r="AI338" s="28" t="str">
        <f t="shared" ca="1" si="50"/>
        <v>non</v>
      </c>
      <c r="AJ338" s="28" t="str">
        <f t="shared" si="51"/>
        <v>2021-06</v>
      </c>
      <c r="AK338" s="28" t="str">
        <f t="shared" si="52"/>
        <v>2021-23</v>
      </c>
      <c r="AL338" s="28" t="str">
        <f t="shared" ca="1" si="53"/>
        <v>2021-23</v>
      </c>
      <c r="AM338" s="28" t="str">
        <f>IF(LEFT(VLOOKUP(H338,'[1]Base Articles - Fam PIC'!$A:$U,12,FALSE),6)="conbid","Conbid",IF(LEFT(VLOOKUP(H338,'[1]Base Articles - Fam PIC'!$A:$U,12,FALSE),9)="DF Spirit","Airbus Autre","Autre"))</f>
        <v>Autre</v>
      </c>
      <c r="AN338" s="28" t="str">
        <f>VLOOKUP(H338,'[1]Base Articles - Fam PIC'!$A:$E,5,0)</f>
        <v>UKADPF014</v>
      </c>
      <c r="AO338" s="28"/>
    </row>
    <row r="339" spans="1:41" ht="15" customHeight="1" x14ac:dyDescent="0.25">
      <c r="A339" s="36" t="str">
        <f t="shared" si="45"/>
        <v>4201000</v>
      </c>
      <c r="B339">
        <v>11003044</v>
      </c>
      <c r="C339" t="s">
        <v>204</v>
      </c>
      <c r="D339" t="s">
        <v>843</v>
      </c>
      <c r="E339">
        <v>4201000465</v>
      </c>
      <c r="F339">
        <v>90</v>
      </c>
      <c r="G339">
        <v>1</v>
      </c>
      <c r="H339" t="s">
        <v>317</v>
      </c>
      <c r="I339" t="s">
        <v>318</v>
      </c>
      <c r="J339">
        <v>70</v>
      </c>
      <c r="K339" t="s">
        <v>240</v>
      </c>
      <c r="L339">
        <v>498</v>
      </c>
      <c r="M339" t="s">
        <v>844</v>
      </c>
      <c r="N339" t="s">
        <v>243</v>
      </c>
      <c r="O339" t="s">
        <v>981</v>
      </c>
      <c r="P339" s="37" t="s">
        <v>981</v>
      </c>
      <c r="Q339"/>
      <c r="R339"/>
      <c r="S339"/>
      <c r="T339" t="s">
        <v>212</v>
      </c>
      <c r="U339" t="s">
        <v>213</v>
      </c>
      <c r="V339" t="s">
        <v>214</v>
      </c>
      <c r="W339">
        <v>10</v>
      </c>
      <c r="X339"/>
      <c r="Y339"/>
      <c r="Z339" t="s">
        <v>396</v>
      </c>
      <c r="AA339" t="s">
        <v>595</v>
      </c>
      <c r="AB339"/>
      <c r="AC339">
        <v>0</v>
      </c>
      <c r="AD339" s="28" t="str">
        <f t="shared" si="46"/>
        <v>PF</v>
      </c>
      <c r="AE339" s="38" t="str">
        <f t="shared" si="47"/>
        <v>05/07/2021</v>
      </c>
      <c r="AF339" s="28" t="str">
        <f t="shared" si="48"/>
        <v>oui</v>
      </c>
      <c r="AG339" s="28" t="str">
        <f t="shared" si="49"/>
        <v>client</v>
      </c>
      <c r="AH339" s="28">
        <f>IF(T339&lt;&gt;"Partiellement livré",J339,IFERROR(VLOOKUP(B339&amp;F339,[2]VL10E!A:I,9,0),J339))</f>
        <v>70</v>
      </c>
      <c r="AI339" s="28" t="str">
        <f t="shared" ca="1" si="50"/>
        <v>non</v>
      </c>
      <c r="AJ339" s="28" t="str">
        <f t="shared" si="51"/>
        <v>2021-07</v>
      </c>
      <c r="AK339" s="28" t="str">
        <f t="shared" si="52"/>
        <v>2021-28</v>
      </c>
      <c r="AL339" s="28" t="str">
        <f t="shared" ca="1" si="53"/>
        <v>2021-28</v>
      </c>
      <c r="AM339" s="28" t="str">
        <f>IF(LEFT(VLOOKUP(H339,'[1]Base Articles - Fam PIC'!$A:$U,12,FALSE),6)="conbid","Conbid",IF(LEFT(VLOOKUP(H339,'[1]Base Articles - Fam PIC'!$A:$U,12,FALSE),9)="DF Spirit","Airbus Autre","Autre"))</f>
        <v>Autre</v>
      </c>
      <c r="AN339" s="28" t="str">
        <f>VLOOKUP(H339,'[1]Base Articles - Fam PIC'!$A:$E,5,0)</f>
        <v>UKADPF014</v>
      </c>
      <c r="AO339" s="28"/>
    </row>
    <row r="340" spans="1:41" ht="15" customHeight="1" x14ac:dyDescent="0.25">
      <c r="A340" s="36" t="str">
        <f t="shared" si="45"/>
        <v>4201000</v>
      </c>
      <c r="B340">
        <v>11003044</v>
      </c>
      <c r="C340" t="s">
        <v>204</v>
      </c>
      <c r="D340" t="s">
        <v>843</v>
      </c>
      <c r="E340">
        <v>4201000465</v>
      </c>
      <c r="F340">
        <v>100</v>
      </c>
      <c r="G340">
        <v>1</v>
      </c>
      <c r="H340" t="s">
        <v>317</v>
      </c>
      <c r="I340" t="s">
        <v>318</v>
      </c>
      <c r="J340">
        <v>70</v>
      </c>
      <c r="K340" t="s">
        <v>240</v>
      </c>
      <c r="L340">
        <v>498</v>
      </c>
      <c r="M340" t="s">
        <v>844</v>
      </c>
      <c r="N340" t="s">
        <v>243</v>
      </c>
      <c r="O340" t="s">
        <v>982</v>
      </c>
      <c r="P340" s="37" t="s">
        <v>982</v>
      </c>
      <c r="Q340"/>
      <c r="R340"/>
      <c r="S340"/>
      <c r="T340" t="s">
        <v>212</v>
      </c>
      <c r="U340" t="s">
        <v>213</v>
      </c>
      <c r="V340" t="s">
        <v>214</v>
      </c>
      <c r="W340">
        <v>10</v>
      </c>
      <c r="X340"/>
      <c r="Y340"/>
      <c r="Z340" t="s">
        <v>396</v>
      </c>
      <c r="AA340" t="s">
        <v>595</v>
      </c>
      <c r="AB340"/>
      <c r="AC340">
        <v>0</v>
      </c>
      <c r="AD340" s="28" t="str">
        <f t="shared" si="46"/>
        <v>PF</v>
      </c>
      <c r="AE340" s="38" t="str">
        <f t="shared" si="47"/>
        <v>06/08/2021</v>
      </c>
      <c r="AF340" s="28" t="str">
        <f t="shared" si="48"/>
        <v>oui</v>
      </c>
      <c r="AG340" s="28" t="str">
        <f t="shared" si="49"/>
        <v>client</v>
      </c>
      <c r="AH340" s="28">
        <f>IF(T340&lt;&gt;"Partiellement livré",J340,IFERROR(VLOOKUP(B340&amp;F340,[2]VL10E!A:I,9,0),J340))</f>
        <v>70</v>
      </c>
      <c r="AI340" s="28" t="str">
        <f t="shared" ca="1" si="50"/>
        <v>non</v>
      </c>
      <c r="AJ340" s="28" t="str">
        <f t="shared" si="51"/>
        <v>2021-08</v>
      </c>
      <c r="AK340" s="28" t="str">
        <f t="shared" si="52"/>
        <v>2021-32</v>
      </c>
      <c r="AL340" s="28" t="str">
        <f t="shared" ca="1" si="53"/>
        <v>2021-32</v>
      </c>
      <c r="AM340" s="28" t="str">
        <f>IF(LEFT(VLOOKUP(H340,'[1]Base Articles - Fam PIC'!$A:$U,12,FALSE),6)="conbid","Conbid",IF(LEFT(VLOOKUP(H340,'[1]Base Articles - Fam PIC'!$A:$U,12,FALSE),9)="DF Spirit","Airbus Autre","Autre"))</f>
        <v>Autre</v>
      </c>
      <c r="AN340" s="28" t="str">
        <f>VLOOKUP(H340,'[1]Base Articles - Fam PIC'!$A:$E,5,0)</f>
        <v>UKADPF014</v>
      </c>
      <c r="AO340" s="28"/>
    </row>
    <row r="341" spans="1:41" ht="15" customHeight="1" x14ac:dyDescent="0.25">
      <c r="A341" s="36" t="str">
        <f t="shared" si="45"/>
        <v>4201000</v>
      </c>
      <c r="B341">
        <v>11003044</v>
      </c>
      <c r="C341" t="s">
        <v>204</v>
      </c>
      <c r="D341" t="s">
        <v>843</v>
      </c>
      <c r="E341">
        <v>4201000465</v>
      </c>
      <c r="F341">
        <v>110</v>
      </c>
      <c r="G341">
        <v>1</v>
      </c>
      <c r="H341" t="s">
        <v>317</v>
      </c>
      <c r="I341" t="s">
        <v>318</v>
      </c>
      <c r="J341">
        <v>70</v>
      </c>
      <c r="K341" t="s">
        <v>240</v>
      </c>
      <c r="L341">
        <v>498</v>
      </c>
      <c r="M341" t="s">
        <v>844</v>
      </c>
      <c r="N341" t="s">
        <v>243</v>
      </c>
      <c r="O341" t="s">
        <v>983</v>
      </c>
      <c r="P341" s="37" t="s">
        <v>984</v>
      </c>
      <c r="Q341"/>
      <c r="R341"/>
      <c r="S341"/>
      <c r="T341" t="s">
        <v>212</v>
      </c>
      <c r="U341" t="s">
        <v>213</v>
      </c>
      <c r="V341" t="s">
        <v>214</v>
      </c>
      <c r="W341">
        <v>10</v>
      </c>
      <c r="X341"/>
      <c r="Y341"/>
      <c r="Z341" t="s">
        <v>396</v>
      </c>
      <c r="AA341" t="s">
        <v>595</v>
      </c>
      <c r="AB341"/>
      <c r="AC341">
        <v>0</v>
      </c>
      <c r="AD341" s="28" t="str">
        <f t="shared" si="46"/>
        <v>PF</v>
      </c>
      <c r="AE341" s="38" t="str">
        <f t="shared" si="47"/>
        <v>05/09/2021</v>
      </c>
      <c r="AF341" s="28" t="str">
        <f t="shared" si="48"/>
        <v>oui</v>
      </c>
      <c r="AG341" s="28" t="str">
        <f t="shared" si="49"/>
        <v>client</v>
      </c>
      <c r="AH341" s="28">
        <f>IF(T341&lt;&gt;"Partiellement livré",J341,IFERROR(VLOOKUP(B341&amp;F341,[2]VL10E!A:I,9,0),J341))</f>
        <v>70</v>
      </c>
      <c r="AI341" s="28" t="str">
        <f t="shared" ca="1" si="50"/>
        <v>non</v>
      </c>
      <c r="AJ341" s="28" t="str">
        <f t="shared" si="51"/>
        <v>2021-09</v>
      </c>
      <c r="AK341" s="28" t="str">
        <f t="shared" si="52"/>
        <v>2021-37</v>
      </c>
      <c r="AL341" s="28" t="str">
        <f t="shared" ca="1" si="53"/>
        <v>2021-37</v>
      </c>
      <c r="AM341" s="28" t="str">
        <f>IF(LEFT(VLOOKUP(H341,'[1]Base Articles - Fam PIC'!$A:$U,12,FALSE),6)="conbid","Conbid",IF(LEFT(VLOOKUP(H341,'[1]Base Articles - Fam PIC'!$A:$U,12,FALSE),9)="DF Spirit","Airbus Autre","Autre"))</f>
        <v>Autre</v>
      </c>
      <c r="AN341" s="28" t="str">
        <f>VLOOKUP(H341,'[1]Base Articles - Fam PIC'!$A:$E,5,0)</f>
        <v>UKADPF014</v>
      </c>
      <c r="AO341" s="28"/>
    </row>
    <row r="342" spans="1:41" ht="15" customHeight="1" x14ac:dyDescent="0.25">
      <c r="A342" s="36" t="str">
        <f t="shared" si="45"/>
        <v>4201000</v>
      </c>
      <c r="B342">
        <v>11003044</v>
      </c>
      <c r="C342" t="s">
        <v>204</v>
      </c>
      <c r="D342" t="s">
        <v>843</v>
      </c>
      <c r="E342">
        <v>4201000465</v>
      </c>
      <c r="F342">
        <v>120</v>
      </c>
      <c r="G342">
        <v>1</v>
      </c>
      <c r="H342" t="s">
        <v>317</v>
      </c>
      <c r="I342" t="s">
        <v>318</v>
      </c>
      <c r="J342">
        <v>70</v>
      </c>
      <c r="K342" t="s">
        <v>240</v>
      </c>
      <c r="L342">
        <v>498</v>
      </c>
      <c r="M342" t="s">
        <v>844</v>
      </c>
      <c r="N342" t="s">
        <v>243</v>
      </c>
      <c r="O342" t="s">
        <v>985</v>
      </c>
      <c r="P342" s="37" t="s">
        <v>985</v>
      </c>
      <c r="Q342"/>
      <c r="R342"/>
      <c r="S342"/>
      <c r="T342" t="s">
        <v>212</v>
      </c>
      <c r="U342" t="s">
        <v>213</v>
      </c>
      <c r="V342" t="s">
        <v>214</v>
      </c>
      <c r="W342">
        <v>10</v>
      </c>
      <c r="X342"/>
      <c r="Y342"/>
      <c r="Z342" t="s">
        <v>396</v>
      </c>
      <c r="AA342" t="s">
        <v>595</v>
      </c>
      <c r="AB342"/>
      <c r="AC342">
        <v>0</v>
      </c>
      <c r="AD342" s="28" t="str">
        <f t="shared" si="46"/>
        <v>PF</v>
      </c>
      <c r="AE342" s="38" t="str">
        <f t="shared" si="47"/>
        <v>05/10/2021</v>
      </c>
      <c r="AF342" s="28" t="str">
        <f t="shared" si="48"/>
        <v>oui</v>
      </c>
      <c r="AG342" s="28" t="str">
        <f t="shared" si="49"/>
        <v>client</v>
      </c>
      <c r="AH342" s="28">
        <f>IF(T342&lt;&gt;"Partiellement livré",J342,IFERROR(VLOOKUP(B342&amp;F342,[2]VL10E!A:I,9,0),J342))</f>
        <v>70</v>
      </c>
      <c r="AI342" s="28" t="str">
        <f t="shared" ca="1" si="50"/>
        <v>non</v>
      </c>
      <c r="AJ342" s="28" t="str">
        <f t="shared" si="51"/>
        <v>2021-10</v>
      </c>
      <c r="AK342" s="28" t="str">
        <f t="shared" si="52"/>
        <v>2021-41</v>
      </c>
      <c r="AL342" s="28" t="str">
        <f t="shared" ca="1" si="53"/>
        <v>2021-41</v>
      </c>
      <c r="AM342" s="28" t="str">
        <f>IF(LEFT(VLOOKUP(H342,'[1]Base Articles - Fam PIC'!$A:$U,12,FALSE),6)="conbid","Conbid",IF(LEFT(VLOOKUP(H342,'[1]Base Articles - Fam PIC'!$A:$U,12,FALSE),9)="DF Spirit","Airbus Autre","Autre"))</f>
        <v>Autre</v>
      </c>
      <c r="AN342" s="28" t="str">
        <f>VLOOKUP(H342,'[1]Base Articles - Fam PIC'!$A:$E,5,0)</f>
        <v>UKADPF014</v>
      </c>
      <c r="AO342" s="28"/>
    </row>
    <row r="343" spans="1:41" ht="15" customHeight="1" x14ac:dyDescent="0.25">
      <c r="A343" s="36" t="str">
        <f t="shared" si="45"/>
        <v>4201000</v>
      </c>
      <c r="B343">
        <v>11003044</v>
      </c>
      <c r="C343" t="s">
        <v>204</v>
      </c>
      <c r="D343" t="s">
        <v>843</v>
      </c>
      <c r="E343">
        <v>4201000465</v>
      </c>
      <c r="F343">
        <v>130</v>
      </c>
      <c r="G343">
        <v>1</v>
      </c>
      <c r="H343" t="s">
        <v>317</v>
      </c>
      <c r="I343" t="s">
        <v>318</v>
      </c>
      <c r="J343">
        <v>70</v>
      </c>
      <c r="K343" t="s">
        <v>240</v>
      </c>
      <c r="L343">
        <v>498</v>
      </c>
      <c r="M343" t="s">
        <v>844</v>
      </c>
      <c r="N343" t="s">
        <v>243</v>
      </c>
      <c r="O343" t="s">
        <v>986</v>
      </c>
      <c r="P343" s="37" t="s">
        <v>986</v>
      </c>
      <c r="Q343"/>
      <c r="R343"/>
      <c r="S343"/>
      <c r="T343" t="s">
        <v>212</v>
      </c>
      <c r="U343" t="s">
        <v>213</v>
      </c>
      <c r="V343" t="s">
        <v>214</v>
      </c>
      <c r="W343">
        <v>10</v>
      </c>
      <c r="X343"/>
      <c r="Y343"/>
      <c r="Z343" t="s">
        <v>396</v>
      </c>
      <c r="AA343" t="s">
        <v>595</v>
      </c>
      <c r="AB343"/>
      <c r="AC343">
        <v>0</v>
      </c>
      <c r="AD343" s="28" t="str">
        <f t="shared" si="46"/>
        <v>PF</v>
      </c>
      <c r="AE343" s="38" t="str">
        <f t="shared" si="47"/>
        <v>05/11/2021</v>
      </c>
      <c r="AF343" s="28" t="str">
        <f t="shared" si="48"/>
        <v>oui</v>
      </c>
      <c r="AG343" s="28" t="str">
        <f t="shared" si="49"/>
        <v>client</v>
      </c>
      <c r="AH343" s="28">
        <f>IF(T343&lt;&gt;"Partiellement livré",J343,IFERROR(VLOOKUP(B343&amp;F343,[2]VL10E!A:I,9,0),J343))</f>
        <v>70</v>
      </c>
      <c r="AI343" s="28" t="str">
        <f t="shared" ca="1" si="50"/>
        <v>non</v>
      </c>
      <c r="AJ343" s="28" t="str">
        <f t="shared" si="51"/>
        <v>2021-11</v>
      </c>
      <c r="AK343" s="28" t="str">
        <f t="shared" si="52"/>
        <v>2021-45</v>
      </c>
      <c r="AL343" s="28" t="str">
        <f t="shared" ca="1" si="53"/>
        <v>2021-45</v>
      </c>
      <c r="AM343" s="28" t="str">
        <f>IF(LEFT(VLOOKUP(H343,'[1]Base Articles - Fam PIC'!$A:$U,12,FALSE),6)="conbid","Conbid",IF(LEFT(VLOOKUP(H343,'[1]Base Articles - Fam PIC'!$A:$U,12,FALSE),9)="DF Spirit","Airbus Autre","Autre"))</f>
        <v>Autre</v>
      </c>
      <c r="AN343" s="28" t="str">
        <f>VLOOKUP(H343,'[1]Base Articles - Fam PIC'!$A:$E,5,0)</f>
        <v>UKADPF014</v>
      </c>
      <c r="AO343" s="28"/>
    </row>
    <row r="344" spans="1:41" ht="15" customHeight="1" x14ac:dyDescent="0.25">
      <c r="A344" s="36" t="str">
        <f t="shared" si="45"/>
        <v>4201000</v>
      </c>
      <c r="B344">
        <v>11003044</v>
      </c>
      <c r="C344" t="s">
        <v>204</v>
      </c>
      <c r="D344" t="s">
        <v>843</v>
      </c>
      <c r="E344">
        <v>4201000465</v>
      </c>
      <c r="F344">
        <v>140</v>
      </c>
      <c r="G344">
        <v>1</v>
      </c>
      <c r="H344" t="s">
        <v>317</v>
      </c>
      <c r="I344" t="s">
        <v>318</v>
      </c>
      <c r="J344">
        <v>70</v>
      </c>
      <c r="K344" t="s">
        <v>240</v>
      </c>
      <c r="L344">
        <v>498</v>
      </c>
      <c r="M344" t="s">
        <v>844</v>
      </c>
      <c r="N344" t="s">
        <v>243</v>
      </c>
      <c r="O344" t="s">
        <v>987</v>
      </c>
      <c r="P344" s="37" t="s">
        <v>988</v>
      </c>
      <c r="Q344"/>
      <c r="R344"/>
      <c r="S344"/>
      <c r="T344" t="s">
        <v>212</v>
      </c>
      <c r="U344" t="s">
        <v>213</v>
      </c>
      <c r="V344" t="s">
        <v>214</v>
      </c>
      <c r="W344">
        <v>10</v>
      </c>
      <c r="X344"/>
      <c r="Y344"/>
      <c r="Z344" t="s">
        <v>396</v>
      </c>
      <c r="AA344" t="s">
        <v>595</v>
      </c>
      <c r="AB344"/>
      <c r="AC344">
        <v>0</v>
      </c>
      <c r="AD344" s="28" t="str">
        <f t="shared" si="46"/>
        <v>PF</v>
      </c>
      <c r="AE344" s="38" t="str">
        <f t="shared" si="47"/>
        <v>05/12/2021</v>
      </c>
      <c r="AF344" s="28" t="str">
        <f t="shared" si="48"/>
        <v>oui</v>
      </c>
      <c r="AG344" s="28" t="str">
        <f t="shared" si="49"/>
        <v>client</v>
      </c>
      <c r="AH344" s="28">
        <f>IF(T344&lt;&gt;"Partiellement livré",J344,IFERROR(VLOOKUP(B344&amp;F344,[2]VL10E!A:I,9,0),J344))</f>
        <v>70</v>
      </c>
      <c r="AI344" s="28" t="str">
        <f t="shared" ca="1" si="50"/>
        <v>non</v>
      </c>
      <c r="AJ344" s="28" t="str">
        <f t="shared" si="51"/>
        <v>2021-12</v>
      </c>
      <c r="AK344" s="28" t="str">
        <f t="shared" si="52"/>
        <v>2021-50</v>
      </c>
      <c r="AL344" s="28" t="str">
        <f t="shared" ca="1" si="53"/>
        <v>2021-50</v>
      </c>
      <c r="AM344" s="28" t="str">
        <f>IF(LEFT(VLOOKUP(H344,'[1]Base Articles - Fam PIC'!$A:$U,12,FALSE),6)="conbid","Conbid",IF(LEFT(VLOOKUP(H344,'[1]Base Articles - Fam PIC'!$A:$U,12,FALSE),9)="DF Spirit","Airbus Autre","Autre"))</f>
        <v>Autre</v>
      </c>
      <c r="AN344" s="28" t="str">
        <f>VLOOKUP(H344,'[1]Base Articles - Fam PIC'!$A:$E,5,0)</f>
        <v>UKADPF014</v>
      </c>
      <c r="AO344" s="28"/>
    </row>
    <row r="345" spans="1:41" ht="15" customHeight="1" x14ac:dyDescent="0.25">
      <c r="A345" s="36" t="str">
        <f t="shared" si="45"/>
        <v>00322/2</v>
      </c>
      <c r="B345">
        <v>11003046</v>
      </c>
      <c r="C345" t="s">
        <v>204</v>
      </c>
      <c r="D345" t="s">
        <v>989</v>
      </c>
      <c r="E345" t="s">
        <v>990</v>
      </c>
      <c r="F345">
        <v>10</v>
      </c>
      <c r="G345">
        <v>1</v>
      </c>
      <c r="H345" t="s">
        <v>991</v>
      </c>
      <c r="I345" t="s">
        <v>992</v>
      </c>
      <c r="J345">
        <v>5000</v>
      </c>
      <c r="K345" t="s">
        <v>209</v>
      </c>
      <c r="L345">
        <v>27.5</v>
      </c>
      <c r="M345" t="s">
        <v>993</v>
      </c>
      <c r="N345" t="s">
        <v>243</v>
      </c>
      <c r="O345" t="s">
        <v>994</v>
      </c>
      <c r="P345" s="37" t="s">
        <v>432</v>
      </c>
      <c r="Q345"/>
      <c r="R345"/>
      <c r="S345"/>
      <c r="T345" t="s">
        <v>212</v>
      </c>
      <c r="U345" t="s">
        <v>213</v>
      </c>
      <c r="V345" t="s">
        <v>214</v>
      </c>
      <c r="W345">
        <v>10</v>
      </c>
      <c r="X345"/>
      <c r="Y345"/>
      <c r="Z345" t="s">
        <v>995</v>
      </c>
      <c r="AA345" t="s">
        <v>220</v>
      </c>
      <c r="AB345"/>
      <c r="AC345">
        <v>0</v>
      </c>
      <c r="AD345" s="28" t="str">
        <f t="shared" si="46"/>
        <v>PF</v>
      </c>
      <c r="AE345" s="38" t="str">
        <f t="shared" si="47"/>
        <v>11/06/2020</v>
      </c>
      <c r="AF345" s="28" t="str">
        <f t="shared" si="48"/>
        <v>oui</v>
      </c>
      <c r="AG345" s="28" t="str">
        <f t="shared" si="49"/>
        <v>client</v>
      </c>
      <c r="AH345" s="28">
        <f>IF(T345&lt;&gt;"Partiellement livré",J345,IFERROR(VLOOKUP(B345&amp;F345,[2]VL10E!A:I,9,0),J345))</f>
        <v>5000</v>
      </c>
      <c r="AI345" s="28" t="str">
        <f t="shared" ca="1" si="50"/>
        <v>oui</v>
      </c>
      <c r="AJ345" s="28" t="str">
        <f t="shared" si="51"/>
        <v>2020-06</v>
      </c>
      <c r="AK345" s="28" t="str">
        <f t="shared" si="52"/>
        <v>2020-24</v>
      </c>
      <c r="AL345" s="28" t="str">
        <f t="shared" ca="1" si="53"/>
        <v>2020-24</v>
      </c>
      <c r="AM345" s="28" t="str">
        <f>IF(LEFT(VLOOKUP(H345,'[1]Base Articles - Fam PIC'!$A:$U,12,FALSE),6)="conbid","Conbid",IF(LEFT(VLOOKUP(H345,'[1]Base Articles - Fam PIC'!$A:$U,12,FALSE),9)="DF Spirit","Airbus Autre","Autre"))</f>
        <v>Autre</v>
      </c>
      <c r="AN345" s="28" t="str">
        <f>VLOOKUP(H345,'[1]Base Articles - Fam PIC'!$A:$E,5,0)</f>
        <v>UkadPF001</v>
      </c>
      <c r="AO345" s="28"/>
    </row>
    <row r="346" spans="1:41" ht="15" customHeight="1" x14ac:dyDescent="0.25">
      <c r="A346" s="36" t="str">
        <f t="shared" si="45"/>
        <v>E450001</v>
      </c>
      <c r="B346">
        <v>11003048</v>
      </c>
      <c r="C346" t="s">
        <v>204</v>
      </c>
      <c r="D346" t="s">
        <v>932</v>
      </c>
      <c r="E346" t="s">
        <v>996</v>
      </c>
      <c r="F346">
        <v>10</v>
      </c>
      <c r="G346">
        <v>1</v>
      </c>
      <c r="H346" t="s">
        <v>997</v>
      </c>
      <c r="I346" t="s">
        <v>997</v>
      </c>
      <c r="J346">
        <v>49000</v>
      </c>
      <c r="K346" t="s">
        <v>209</v>
      </c>
      <c r="L346">
        <v>1</v>
      </c>
      <c r="M346" t="s">
        <v>998</v>
      </c>
      <c r="N346" t="s">
        <v>210</v>
      </c>
      <c r="O346" t="s">
        <v>347</v>
      </c>
      <c r="P346" s="37" t="s">
        <v>347</v>
      </c>
      <c r="Q346"/>
      <c r="R346"/>
      <c r="S346"/>
      <c r="T346" t="s">
        <v>321</v>
      </c>
      <c r="U346"/>
      <c r="V346" t="s">
        <v>214</v>
      </c>
      <c r="W346">
        <v>100</v>
      </c>
      <c r="X346"/>
      <c r="Y346"/>
      <c r="Z346" t="s">
        <v>632</v>
      </c>
      <c r="AA346" t="s">
        <v>220</v>
      </c>
      <c r="AB346"/>
      <c r="AC346">
        <v>0</v>
      </c>
      <c r="AD346" s="28" t="str">
        <f t="shared" si="46"/>
        <v>CH</v>
      </c>
      <c r="AE346" s="38" t="str">
        <f t="shared" si="47"/>
        <v>23/03/2020</v>
      </c>
      <c r="AF346" s="28" t="str">
        <f t="shared" si="48"/>
        <v>oui</v>
      </c>
      <c r="AG346" s="28" t="str">
        <f t="shared" si="49"/>
        <v>client</v>
      </c>
      <c r="AH346" s="28">
        <f>IF(T346&lt;&gt;"Partiellement livré",J346,IFERROR(VLOOKUP(B346&amp;F346,[2]VL10E!A:I,9,0),J346))</f>
        <v>49000</v>
      </c>
      <c r="AI346" s="28" t="str">
        <f t="shared" ca="1" si="50"/>
        <v>oui</v>
      </c>
      <c r="AJ346" s="28" t="str">
        <f t="shared" si="51"/>
        <v>2020-03</v>
      </c>
      <c r="AK346" s="28" t="str">
        <f t="shared" si="52"/>
        <v>2020-13</v>
      </c>
      <c r="AL346" s="28" t="str">
        <f t="shared" ca="1" si="53"/>
        <v>retard</v>
      </c>
      <c r="AM346" s="28" t="str">
        <f>IF(LEFT(VLOOKUP(H346,'[1]Base Articles - Fam PIC'!$A:$U,12,FALSE),6)="conbid","Conbid",IF(LEFT(VLOOKUP(H346,'[1]Base Articles - Fam PIC'!$A:$U,12,FALSE),9)="DF Spirit","Airbus Autre","Autre"))</f>
        <v>Autre</v>
      </c>
      <c r="AN346" s="28">
        <f>VLOOKUP(H346,'[1]Base Articles - Fam PIC'!$A:$E,5,0)</f>
        <v>0</v>
      </c>
      <c r="AO346" s="28"/>
    </row>
    <row r="347" spans="1:41" ht="15" customHeight="1" x14ac:dyDescent="0.25">
      <c r="A347" s="36" t="str">
        <f t="shared" si="45"/>
        <v>PA27736</v>
      </c>
      <c r="B347">
        <v>11003050</v>
      </c>
      <c r="C347" t="s">
        <v>204</v>
      </c>
      <c r="D347" t="s">
        <v>205</v>
      </c>
      <c r="E347" t="s">
        <v>999</v>
      </c>
      <c r="F347">
        <v>10</v>
      </c>
      <c r="G347">
        <v>1</v>
      </c>
      <c r="H347" t="s">
        <v>677</v>
      </c>
      <c r="I347" t="s">
        <v>678</v>
      </c>
      <c r="J347">
        <v>5500</v>
      </c>
      <c r="K347" t="s">
        <v>209</v>
      </c>
      <c r="L347">
        <v>31</v>
      </c>
      <c r="M347" t="s">
        <v>521</v>
      </c>
      <c r="N347" t="s">
        <v>210</v>
      </c>
      <c r="O347" t="s">
        <v>704</v>
      </c>
      <c r="P347" s="37" t="s">
        <v>704</v>
      </c>
      <c r="Q347"/>
      <c r="R347"/>
      <c r="S347"/>
      <c r="T347" t="s">
        <v>212</v>
      </c>
      <c r="U347" t="s">
        <v>213</v>
      </c>
      <c r="V347" t="s">
        <v>214</v>
      </c>
      <c r="W347">
        <v>10</v>
      </c>
      <c r="X347">
        <v>10</v>
      </c>
      <c r="Y347">
        <v>1</v>
      </c>
      <c r="Z347" t="s">
        <v>600</v>
      </c>
      <c r="AA347" t="s">
        <v>220</v>
      </c>
      <c r="AB347"/>
      <c r="AC347">
        <v>0</v>
      </c>
      <c r="AD347" s="28" t="str">
        <f t="shared" si="46"/>
        <v>PF</v>
      </c>
      <c r="AE347" s="38" t="str">
        <f t="shared" si="47"/>
        <v>09/07/2020</v>
      </c>
      <c r="AF347" s="28" t="str">
        <f t="shared" si="48"/>
        <v>oui</v>
      </c>
      <c r="AG347" s="28" t="str">
        <f t="shared" si="49"/>
        <v>client</v>
      </c>
      <c r="AH347" s="28">
        <f>IF(T347&lt;&gt;"Partiellement livré",J347,IFERROR(VLOOKUP(B347&amp;F347,[2]VL10E!A:I,9,0),J347))</f>
        <v>5500</v>
      </c>
      <c r="AI347" s="28" t="str">
        <f t="shared" ca="1" si="50"/>
        <v>oui</v>
      </c>
      <c r="AJ347" s="28" t="str">
        <f t="shared" si="51"/>
        <v>2020-07</v>
      </c>
      <c r="AK347" s="28" t="str">
        <f t="shared" si="52"/>
        <v>2020-28</v>
      </c>
      <c r="AL347" s="28" t="str">
        <f t="shared" ca="1" si="53"/>
        <v>2020-28</v>
      </c>
      <c r="AM347" s="28" t="str">
        <f>IF(LEFT(VLOOKUP(H347,'[1]Base Articles - Fam PIC'!$A:$U,12,FALSE),6)="conbid","Conbid",IF(LEFT(VLOOKUP(H347,'[1]Base Articles - Fam PIC'!$A:$U,12,FALSE),9)="DF Spirit","Airbus Autre","Autre"))</f>
        <v>Conbid</v>
      </c>
      <c r="AN347" s="28" t="str">
        <f>VLOOKUP(H347,'[1]Base Articles - Fam PIC'!$A:$E,5,0)</f>
        <v>UkadPF003</v>
      </c>
      <c r="AO347" s="28"/>
    </row>
    <row r="348" spans="1:41" ht="15" customHeight="1" x14ac:dyDescent="0.25">
      <c r="A348" s="36" t="str">
        <f t="shared" si="45"/>
        <v>ZZ/20/0</v>
      </c>
      <c r="B348">
        <v>11003051</v>
      </c>
      <c r="C348" t="s">
        <v>204</v>
      </c>
      <c r="D348" t="s">
        <v>1000</v>
      </c>
      <c r="E348" t="s">
        <v>1001</v>
      </c>
      <c r="F348">
        <v>10</v>
      </c>
      <c r="G348">
        <v>1</v>
      </c>
      <c r="H348" t="s">
        <v>1002</v>
      </c>
      <c r="I348" t="s">
        <v>1003</v>
      </c>
      <c r="J348">
        <v>260</v>
      </c>
      <c r="K348" t="s">
        <v>209</v>
      </c>
      <c r="L348">
        <v>27.2</v>
      </c>
      <c r="M348" t="s">
        <v>1004</v>
      </c>
      <c r="N348" t="s">
        <v>243</v>
      </c>
      <c r="O348" t="s">
        <v>270</v>
      </c>
      <c r="P348" s="37" t="s">
        <v>270</v>
      </c>
      <c r="Q348"/>
      <c r="R348"/>
      <c r="S348"/>
      <c r="T348" t="s">
        <v>321</v>
      </c>
      <c r="U348" t="s">
        <v>213</v>
      </c>
      <c r="V348" t="s">
        <v>214</v>
      </c>
      <c r="W348">
        <v>10</v>
      </c>
      <c r="X348"/>
      <c r="Y348"/>
      <c r="Z348" t="s">
        <v>1005</v>
      </c>
      <c r="AA348" t="s">
        <v>298</v>
      </c>
      <c r="AB348" t="s">
        <v>148</v>
      </c>
      <c r="AC348">
        <v>240</v>
      </c>
      <c r="AD348" s="28" t="str">
        <f t="shared" si="46"/>
        <v>PF</v>
      </c>
      <c r="AE348" s="38" t="str">
        <f t="shared" si="47"/>
        <v>08/04/2020</v>
      </c>
      <c r="AF348" s="28" t="str">
        <f t="shared" si="48"/>
        <v>oui</v>
      </c>
      <c r="AG348" s="28" t="str">
        <f t="shared" si="49"/>
        <v>client</v>
      </c>
      <c r="AH348" s="28">
        <f>IF(T348&lt;&gt;"Partiellement livré",J348,IFERROR(VLOOKUP(B348&amp;F348,[2]VL10E!A:I,9,0),J348))</f>
        <v>260</v>
      </c>
      <c r="AI348" s="28" t="str">
        <f t="shared" ca="1" si="50"/>
        <v>oui</v>
      </c>
      <c r="AJ348" s="28" t="str">
        <f t="shared" si="51"/>
        <v>2020-04</v>
      </c>
      <c r="AK348" s="28" t="str">
        <f t="shared" si="52"/>
        <v>2020-15</v>
      </c>
      <c r="AL348" s="28" t="str">
        <f t="shared" ca="1" si="53"/>
        <v>retard</v>
      </c>
      <c r="AM348" s="28" t="str">
        <f>IF(LEFT(VLOOKUP(H348,'[1]Base Articles - Fam PIC'!$A:$U,12,FALSE),6)="conbid","Conbid",IF(LEFT(VLOOKUP(H348,'[1]Base Articles - Fam PIC'!$A:$U,12,FALSE),9)="DF Spirit","Airbus Autre","Autre"))</f>
        <v>Autre</v>
      </c>
      <c r="AN348" s="28" t="str">
        <f>VLOOKUP(H348,'[1]Base Articles - Fam PIC'!$A:$E,5,0)</f>
        <v>UKADPF001</v>
      </c>
      <c r="AO348" s="28"/>
    </row>
    <row r="349" spans="1:41" ht="15" customHeight="1" x14ac:dyDescent="0.25">
      <c r="A349" s="36" t="str">
        <f t="shared" si="45"/>
        <v>PA27401</v>
      </c>
      <c r="B349">
        <v>11003053</v>
      </c>
      <c r="C349" t="s">
        <v>204</v>
      </c>
      <c r="D349" t="s">
        <v>205</v>
      </c>
      <c r="E349" t="s">
        <v>1006</v>
      </c>
      <c r="F349">
        <v>10</v>
      </c>
      <c r="G349">
        <v>1</v>
      </c>
      <c r="H349" t="s">
        <v>1007</v>
      </c>
      <c r="I349" t="s">
        <v>1008</v>
      </c>
      <c r="J349">
        <v>2384</v>
      </c>
      <c r="K349" t="s">
        <v>209</v>
      </c>
      <c r="L349">
        <v>25.25</v>
      </c>
      <c r="M349" t="s">
        <v>1009</v>
      </c>
      <c r="N349" t="s">
        <v>210</v>
      </c>
      <c r="O349" t="s">
        <v>522</v>
      </c>
      <c r="P349" s="37" t="s">
        <v>522</v>
      </c>
      <c r="Q349"/>
      <c r="R349"/>
      <c r="S349"/>
      <c r="T349" t="s">
        <v>212</v>
      </c>
      <c r="U349" t="s">
        <v>213</v>
      </c>
      <c r="V349" t="s">
        <v>214</v>
      </c>
      <c r="W349">
        <v>10</v>
      </c>
      <c r="X349">
        <v>10</v>
      </c>
      <c r="Y349">
        <v>1</v>
      </c>
      <c r="Z349" t="s">
        <v>349</v>
      </c>
      <c r="AA349" t="s">
        <v>220</v>
      </c>
      <c r="AB349"/>
      <c r="AC349">
        <v>0</v>
      </c>
      <c r="AD349" s="28" t="str">
        <f t="shared" si="46"/>
        <v>PF</v>
      </c>
      <c r="AE349" s="38" t="str">
        <f t="shared" si="47"/>
        <v>24/09/2020</v>
      </c>
      <c r="AF349" s="28" t="str">
        <f t="shared" si="48"/>
        <v>oui</v>
      </c>
      <c r="AG349" s="28" t="str">
        <f t="shared" si="49"/>
        <v>client</v>
      </c>
      <c r="AH349" s="28">
        <f>IF(T349&lt;&gt;"Partiellement livré",J349,IFERROR(VLOOKUP(B349&amp;F349,[2]VL10E!A:I,9,0),J349))</f>
        <v>2384</v>
      </c>
      <c r="AI349" s="28" t="str">
        <f t="shared" ca="1" si="50"/>
        <v>non</v>
      </c>
      <c r="AJ349" s="28" t="str">
        <f t="shared" si="51"/>
        <v>2020-09</v>
      </c>
      <c r="AK349" s="28" t="str">
        <f t="shared" si="52"/>
        <v>2020-39</v>
      </c>
      <c r="AL349" s="28" t="str">
        <f t="shared" ca="1" si="53"/>
        <v>2020-39</v>
      </c>
      <c r="AM349" s="28" t="e">
        <f>IF(LEFT(VLOOKUP(H349,'[1]Base Articles - Fam PIC'!$A:$U,12,FALSE),6)="conbid","Conbid",IF(LEFT(VLOOKUP(H349,'[1]Base Articles - Fam PIC'!$A:$U,12,FALSE),9)="DF Spirit","Airbus Autre","Autre"))</f>
        <v>#N/A</v>
      </c>
      <c r="AN349" s="28" t="e">
        <f>VLOOKUP(H349,'[1]Base Articles - Fam PIC'!$A:$E,5,0)</f>
        <v>#N/A</v>
      </c>
      <c r="AO349" s="28"/>
    </row>
    <row r="350" spans="1:41" ht="15" customHeight="1" x14ac:dyDescent="0.25">
      <c r="A350" s="36" t="str">
        <f t="shared" si="45"/>
        <v>PA27404</v>
      </c>
      <c r="B350">
        <v>11003054</v>
      </c>
      <c r="C350" t="s">
        <v>204</v>
      </c>
      <c r="D350" t="s">
        <v>205</v>
      </c>
      <c r="E350" t="s">
        <v>1010</v>
      </c>
      <c r="F350">
        <v>10</v>
      </c>
      <c r="G350">
        <v>1</v>
      </c>
      <c r="H350" t="s">
        <v>1011</v>
      </c>
      <c r="I350" t="s">
        <v>1012</v>
      </c>
      <c r="J350">
        <v>2334</v>
      </c>
      <c r="K350" t="s">
        <v>209</v>
      </c>
      <c r="L350">
        <v>25.25</v>
      </c>
      <c r="M350" t="s">
        <v>1013</v>
      </c>
      <c r="N350" t="s">
        <v>210</v>
      </c>
      <c r="O350" t="s">
        <v>704</v>
      </c>
      <c r="P350" s="37" t="s">
        <v>704</v>
      </c>
      <c r="Q350"/>
      <c r="R350"/>
      <c r="S350"/>
      <c r="T350" t="s">
        <v>212</v>
      </c>
      <c r="U350" t="s">
        <v>213</v>
      </c>
      <c r="V350" t="s">
        <v>214</v>
      </c>
      <c r="W350">
        <v>10</v>
      </c>
      <c r="X350">
        <v>10</v>
      </c>
      <c r="Y350">
        <v>1</v>
      </c>
      <c r="Z350" t="s">
        <v>349</v>
      </c>
      <c r="AA350" t="s">
        <v>220</v>
      </c>
      <c r="AB350"/>
      <c r="AC350">
        <v>0</v>
      </c>
      <c r="AD350" s="28" t="str">
        <f t="shared" si="46"/>
        <v>PF</v>
      </c>
      <c r="AE350" s="38" t="str">
        <f t="shared" si="47"/>
        <v>09/07/2020</v>
      </c>
      <c r="AF350" s="28" t="str">
        <f t="shared" si="48"/>
        <v>oui</v>
      </c>
      <c r="AG350" s="28" t="str">
        <f t="shared" si="49"/>
        <v>client</v>
      </c>
      <c r="AH350" s="28">
        <f>IF(T350&lt;&gt;"Partiellement livré",J350,IFERROR(VLOOKUP(B350&amp;F350,[2]VL10E!A:I,9,0),J350))</f>
        <v>2334</v>
      </c>
      <c r="AI350" s="28" t="str">
        <f t="shared" ca="1" si="50"/>
        <v>oui</v>
      </c>
      <c r="AJ350" s="28" t="str">
        <f t="shared" si="51"/>
        <v>2020-07</v>
      </c>
      <c r="AK350" s="28" t="str">
        <f t="shared" si="52"/>
        <v>2020-28</v>
      </c>
      <c r="AL350" s="28" t="str">
        <f t="shared" ca="1" si="53"/>
        <v>2020-28</v>
      </c>
      <c r="AM350" s="28" t="e">
        <f>IF(LEFT(VLOOKUP(H350,'[1]Base Articles - Fam PIC'!$A:$U,12,FALSE),6)="conbid","Conbid",IF(LEFT(VLOOKUP(H350,'[1]Base Articles - Fam PIC'!$A:$U,12,FALSE),9)="DF Spirit","Airbus Autre","Autre"))</f>
        <v>#N/A</v>
      </c>
      <c r="AN350" s="28" t="e">
        <f>VLOOKUP(H350,'[1]Base Articles - Fam PIC'!$A:$E,5,0)</f>
        <v>#N/A</v>
      </c>
      <c r="AO350" s="28"/>
    </row>
    <row r="351" spans="1:41" ht="15" customHeight="1" x14ac:dyDescent="0.25">
      <c r="A351" s="36" t="str">
        <f t="shared" si="45"/>
        <v>PA27405</v>
      </c>
      <c r="B351">
        <v>11003055</v>
      </c>
      <c r="C351" t="s">
        <v>204</v>
      </c>
      <c r="D351" t="s">
        <v>205</v>
      </c>
      <c r="E351" t="s">
        <v>1014</v>
      </c>
      <c r="F351">
        <v>10</v>
      </c>
      <c r="G351">
        <v>1</v>
      </c>
      <c r="H351" t="s">
        <v>1011</v>
      </c>
      <c r="I351" t="s">
        <v>1012</v>
      </c>
      <c r="J351">
        <v>2334</v>
      </c>
      <c r="K351" t="s">
        <v>209</v>
      </c>
      <c r="L351">
        <v>25.25</v>
      </c>
      <c r="M351" t="s">
        <v>1013</v>
      </c>
      <c r="N351" t="s">
        <v>210</v>
      </c>
      <c r="O351" t="s">
        <v>522</v>
      </c>
      <c r="P351" s="37" t="s">
        <v>522</v>
      </c>
      <c r="Q351"/>
      <c r="R351"/>
      <c r="S351"/>
      <c r="T351" t="s">
        <v>212</v>
      </c>
      <c r="U351" t="s">
        <v>213</v>
      </c>
      <c r="V351" t="s">
        <v>214</v>
      </c>
      <c r="W351">
        <v>10</v>
      </c>
      <c r="X351">
        <v>10</v>
      </c>
      <c r="Y351">
        <v>1</v>
      </c>
      <c r="Z351" t="s">
        <v>349</v>
      </c>
      <c r="AA351" t="s">
        <v>220</v>
      </c>
      <c r="AB351"/>
      <c r="AC351">
        <v>0</v>
      </c>
      <c r="AD351" s="28" t="str">
        <f t="shared" si="46"/>
        <v>PF</v>
      </c>
      <c r="AE351" s="38" t="str">
        <f t="shared" si="47"/>
        <v>24/09/2020</v>
      </c>
      <c r="AF351" s="28" t="str">
        <f t="shared" si="48"/>
        <v>oui</v>
      </c>
      <c r="AG351" s="28" t="str">
        <f t="shared" si="49"/>
        <v>client</v>
      </c>
      <c r="AH351" s="28">
        <f>IF(T351&lt;&gt;"Partiellement livré",J351,IFERROR(VLOOKUP(B351&amp;F351,[2]VL10E!A:I,9,0),J351))</f>
        <v>2334</v>
      </c>
      <c r="AI351" s="28" t="str">
        <f t="shared" ca="1" si="50"/>
        <v>non</v>
      </c>
      <c r="AJ351" s="28" t="str">
        <f t="shared" si="51"/>
        <v>2020-09</v>
      </c>
      <c r="AK351" s="28" t="str">
        <f t="shared" si="52"/>
        <v>2020-39</v>
      </c>
      <c r="AL351" s="28" t="str">
        <f t="shared" ca="1" si="53"/>
        <v>2020-39</v>
      </c>
      <c r="AM351" s="28" t="e">
        <f>IF(LEFT(VLOOKUP(H351,'[1]Base Articles - Fam PIC'!$A:$U,12,FALSE),6)="conbid","Conbid",IF(LEFT(VLOOKUP(H351,'[1]Base Articles - Fam PIC'!$A:$U,12,FALSE),9)="DF Spirit","Airbus Autre","Autre"))</f>
        <v>#N/A</v>
      </c>
      <c r="AN351" s="28" t="e">
        <f>VLOOKUP(H351,'[1]Base Articles - Fam PIC'!$A:$E,5,0)</f>
        <v>#N/A</v>
      </c>
      <c r="AO351" s="28"/>
    </row>
    <row r="352" spans="1:41" ht="15" customHeight="1" x14ac:dyDescent="0.25">
      <c r="A352" s="36" t="str">
        <f t="shared" si="45"/>
        <v>PA27406</v>
      </c>
      <c r="B352">
        <v>11003056</v>
      </c>
      <c r="C352" t="s">
        <v>204</v>
      </c>
      <c r="D352" t="s">
        <v>205</v>
      </c>
      <c r="E352" t="s">
        <v>1015</v>
      </c>
      <c r="F352">
        <v>10</v>
      </c>
      <c r="G352">
        <v>1</v>
      </c>
      <c r="H352" t="s">
        <v>1011</v>
      </c>
      <c r="I352" t="s">
        <v>1012</v>
      </c>
      <c r="J352">
        <v>2334</v>
      </c>
      <c r="K352" t="s">
        <v>209</v>
      </c>
      <c r="L352">
        <v>25.25</v>
      </c>
      <c r="M352" t="s">
        <v>1013</v>
      </c>
      <c r="N352" t="s">
        <v>210</v>
      </c>
      <c r="O352" t="s">
        <v>665</v>
      </c>
      <c r="P352" s="37" t="s">
        <v>665</v>
      </c>
      <c r="Q352"/>
      <c r="R352"/>
      <c r="S352"/>
      <c r="T352" t="s">
        <v>212</v>
      </c>
      <c r="U352" t="s">
        <v>213</v>
      </c>
      <c r="V352" t="s">
        <v>214</v>
      </c>
      <c r="W352">
        <v>10</v>
      </c>
      <c r="X352">
        <v>10</v>
      </c>
      <c r="Y352">
        <v>1</v>
      </c>
      <c r="Z352" t="s">
        <v>349</v>
      </c>
      <c r="AA352" t="s">
        <v>220</v>
      </c>
      <c r="AB352"/>
      <c r="AC352">
        <v>0</v>
      </c>
      <c r="AD352" s="28" t="str">
        <f t="shared" si="46"/>
        <v>PF</v>
      </c>
      <c r="AE352" s="38" t="str">
        <f t="shared" si="47"/>
        <v>26/11/2020</v>
      </c>
      <c r="AF352" s="28" t="str">
        <f t="shared" si="48"/>
        <v>oui</v>
      </c>
      <c r="AG352" s="28" t="str">
        <f t="shared" si="49"/>
        <v>client</v>
      </c>
      <c r="AH352" s="28">
        <f>IF(T352&lt;&gt;"Partiellement livré",J352,IFERROR(VLOOKUP(B352&amp;F352,[2]VL10E!A:I,9,0),J352))</f>
        <v>2334</v>
      </c>
      <c r="AI352" s="28" t="str">
        <f t="shared" ca="1" si="50"/>
        <v>non</v>
      </c>
      <c r="AJ352" s="28" t="str">
        <f t="shared" si="51"/>
        <v>2020-11</v>
      </c>
      <c r="AK352" s="28" t="str">
        <f t="shared" si="52"/>
        <v>2020-48</v>
      </c>
      <c r="AL352" s="28" t="str">
        <f t="shared" ca="1" si="53"/>
        <v>2020-48</v>
      </c>
      <c r="AM352" s="28" t="e">
        <f>IF(LEFT(VLOOKUP(H352,'[1]Base Articles - Fam PIC'!$A:$U,12,FALSE),6)="conbid","Conbid",IF(LEFT(VLOOKUP(H352,'[1]Base Articles - Fam PIC'!$A:$U,12,FALSE),9)="DF Spirit","Airbus Autre","Autre"))</f>
        <v>#N/A</v>
      </c>
      <c r="AN352" s="28" t="e">
        <f>VLOOKUP(H352,'[1]Base Articles - Fam PIC'!$A:$E,5,0)</f>
        <v>#N/A</v>
      </c>
      <c r="AO352" s="28"/>
    </row>
    <row r="353" spans="1:41" ht="15" customHeight="1" x14ac:dyDescent="0.25">
      <c r="A353" s="36" t="str">
        <f t="shared" si="45"/>
        <v>C-1473</v>
      </c>
      <c r="B353">
        <v>11003057</v>
      </c>
      <c r="C353" t="s">
        <v>204</v>
      </c>
      <c r="D353" t="s">
        <v>1016</v>
      </c>
      <c r="E353" t="s">
        <v>1017</v>
      </c>
      <c r="F353">
        <v>10</v>
      </c>
      <c r="G353">
        <v>1</v>
      </c>
      <c r="H353" t="s">
        <v>1018</v>
      </c>
      <c r="I353" t="s">
        <v>1019</v>
      </c>
      <c r="J353">
        <v>4</v>
      </c>
      <c r="K353" t="s">
        <v>240</v>
      </c>
      <c r="L353" t="s">
        <v>1020</v>
      </c>
      <c r="M353" t="s">
        <v>1021</v>
      </c>
      <c r="N353" t="s">
        <v>210</v>
      </c>
      <c r="O353" t="s">
        <v>580</v>
      </c>
      <c r="P353" s="37" t="s">
        <v>580</v>
      </c>
      <c r="Q353"/>
      <c r="R353"/>
      <c r="S353"/>
      <c r="T353" t="s">
        <v>212</v>
      </c>
      <c r="U353" t="s">
        <v>213</v>
      </c>
      <c r="V353" t="s">
        <v>214</v>
      </c>
      <c r="W353">
        <v>10</v>
      </c>
      <c r="X353"/>
      <c r="Y353"/>
      <c r="Z353" t="s">
        <v>347</v>
      </c>
      <c r="AA353" t="s">
        <v>220</v>
      </c>
      <c r="AB353"/>
      <c r="AC353">
        <v>0</v>
      </c>
      <c r="AD353" s="28" t="str">
        <f t="shared" si="46"/>
        <v>PF</v>
      </c>
      <c r="AE353" s="38" t="str">
        <f t="shared" si="47"/>
        <v>30/04/2020</v>
      </c>
      <c r="AF353" s="28" t="str">
        <f t="shared" si="48"/>
        <v>oui</v>
      </c>
      <c r="AG353" s="28" t="str">
        <f t="shared" si="49"/>
        <v>client</v>
      </c>
      <c r="AH353" s="28">
        <f>IF(T353&lt;&gt;"Partiellement livré",J353,IFERROR(VLOOKUP(B353&amp;F353,[2]VL10E!A:I,9,0),J353))</f>
        <v>4</v>
      </c>
      <c r="AI353" s="28" t="str">
        <f t="shared" ca="1" si="50"/>
        <v>oui</v>
      </c>
      <c r="AJ353" s="28" t="str">
        <f t="shared" si="51"/>
        <v>2020-04</v>
      </c>
      <c r="AK353" s="28" t="str">
        <f t="shared" si="52"/>
        <v>2020-18</v>
      </c>
      <c r="AL353" s="28" t="str">
        <f t="shared" ca="1" si="53"/>
        <v>retard</v>
      </c>
      <c r="AM353" s="28" t="str">
        <f>IF(LEFT(VLOOKUP(H353,'[1]Base Articles - Fam PIC'!$A:$U,12,FALSE),6)="conbid","Conbid",IF(LEFT(VLOOKUP(H353,'[1]Base Articles - Fam PIC'!$A:$U,12,FALSE),9)="DF Spirit","Airbus Autre","Autre"))</f>
        <v>Autre</v>
      </c>
      <c r="AN353" s="28" t="str">
        <f>VLOOKUP(H353,'[1]Base Articles - Fam PIC'!$A:$E,5,0)</f>
        <v>UkadPF005</v>
      </c>
      <c r="AO353" s="28"/>
    </row>
    <row r="354" spans="1:41" ht="15" customHeight="1" x14ac:dyDescent="0.25">
      <c r="A354" s="36" t="str">
        <f t="shared" si="45"/>
        <v>C-1473</v>
      </c>
      <c r="B354">
        <v>11003057</v>
      </c>
      <c r="C354" t="s">
        <v>204</v>
      </c>
      <c r="D354" t="s">
        <v>1016</v>
      </c>
      <c r="E354" t="s">
        <v>1017</v>
      </c>
      <c r="F354">
        <v>20</v>
      </c>
      <c r="G354">
        <v>1</v>
      </c>
      <c r="H354" t="s">
        <v>1018</v>
      </c>
      <c r="I354" t="s">
        <v>1019</v>
      </c>
      <c r="J354">
        <v>4</v>
      </c>
      <c r="K354" t="s">
        <v>240</v>
      </c>
      <c r="L354" t="s">
        <v>1022</v>
      </c>
      <c r="M354" t="s">
        <v>1023</v>
      </c>
      <c r="N354" t="s">
        <v>210</v>
      </c>
      <c r="O354" t="s">
        <v>580</v>
      </c>
      <c r="P354" s="37" t="s">
        <v>580</v>
      </c>
      <c r="Q354"/>
      <c r="R354"/>
      <c r="S354"/>
      <c r="T354" t="s">
        <v>212</v>
      </c>
      <c r="U354" t="s">
        <v>213</v>
      </c>
      <c r="V354" t="s">
        <v>214</v>
      </c>
      <c r="W354">
        <v>10</v>
      </c>
      <c r="X354"/>
      <c r="Y354"/>
      <c r="Z354" t="s">
        <v>347</v>
      </c>
      <c r="AA354" t="s">
        <v>220</v>
      </c>
      <c r="AB354"/>
      <c r="AC354">
        <v>0</v>
      </c>
      <c r="AD354" s="28" t="str">
        <f t="shared" si="46"/>
        <v>PF</v>
      </c>
      <c r="AE354" s="38" t="str">
        <f t="shared" si="47"/>
        <v>30/04/2020</v>
      </c>
      <c r="AF354" s="28" t="str">
        <f t="shared" si="48"/>
        <v>oui</v>
      </c>
      <c r="AG354" s="28" t="str">
        <f t="shared" si="49"/>
        <v>client</v>
      </c>
      <c r="AH354" s="28">
        <f>IF(T354&lt;&gt;"Partiellement livré",J354,IFERROR(VLOOKUP(B354&amp;F354,[2]VL10E!A:I,9,0),J354))</f>
        <v>4</v>
      </c>
      <c r="AI354" s="28" t="str">
        <f t="shared" ca="1" si="50"/>
        <v>oui</v>
      </c>
      <c r="AJ354" s="28" t="str">
        <f t="shared" si="51"/>
        <v>2020-04</v>
      </c>
      <c r="AK354" s="28" t="str">
        <f t="shared" si="52"/>
        <v>2020-18</v>
      </c>
      <c r="AL354" s="28" t="str">
        <f t="shared" ca="1" si="53"/>
        <v>retard</v>
      </c>
      <c r="AM354" s="28" t="str">
        <f>IF(LEFT(VLOOKUP(H354,'[1]Base Articles - Fam PIC'!$A:$U,12,FALSE),6)="conbid","Conbid",IF(LEFT(VLOOKUP(H354,'[1]Base Articles - Fam PIC'!$A:$U,12,FALSE),9)="DF Spirit","Airbus Autre","Autre"))</f>
        <v>Autre</v>
      </c>
      <c r="AN354" s="28" t="str">
        <f>VLOOKUP(H354,'[1]Base Articles - Fam PIC'!$A:$E,5,0)</f>
        <v>UkadPF005</v>
      </c>
      <c r="AO354" s="28"/>
    </row>
    <row r="355" spans="1:41" ht="15" customHeight="1" x14ac:dyDescent="0.25">
      <c r="A355" s="36" t="str">
        <f t="shared" si="45"/>
        <v>C-1473</v>
      </c>
      <c r="B355">
        <v>11003057</v>
      </c>
      <c r="C355" t="s">
        <v>204</v>
      </c>
      <c r="D355" t="s">
        <v>1016</v>
      </c>
      <c r="E355" t="s">
        <v>1017</v>
      </c>
      <c r="F355">
        <v>30</v>
      </c>
      <c r="G355">
        <v>1</v>
      </c>
      <c r="H355" t="s">
        <v>1018</v>
      </c>
      <c r="I355" t="s">
        <v>1019</v>
      </c>
      <c r="J355">
        <v>4</v>
      </c>
      <c r="K355" t="s">
        <v>240</v>
      </c>
      <c r="L355" t="s">
        <v>1024</v>
      </c>
      <c r="M355" t="s">
        <v>1025</v>
      </c>
      <c r="N355" t="s">
        <v>210</v>
      </c>
      <c r="O355" t="s">
        <v>580</v>
      </c>
      <c r="P355" s="37" t="s">
        <v>580</v>
      </c>
      <c r="Q355"/>
      <c r="R355"/>
      <c r="S355"/>
      <c r="T355" t="s">
        <v>212</v>
      </c>
      <c r="U355" t="s">
        <v>213</v>
      </c>
      <c r="V355" t="s">
        <v>214</v>
      </c>
      <c r="W355">
        <v>10</v>
      </c>
      <c r="X355"/>
      <c r="Y355"/>
      <c r="Z355" t="s">
        <v>347</v>
      </c>
      <c r="AA355" t="s">
        <v>220</v>
      </c>
      <c r="AB355"/>
      <c r="AC355">
        <v>0</v>
      </c>
      <c r="AD355" s="28" t="str">
        <f t="shared" si="46"/>
        <v>PF</v>
      </c>
      <c r="AE355" s="38" t="str">
        <f t="shared" si="47"/>
        <v>30/04/2020</v>
      </c>
      <c r="AF355" s="28" t="str">
        <f t="shared" si="48"/>
        <v>oui</v>
      </c>
      <c r="AG355" s="28" t="str">
        <f t="shared" si="49"/>
        <v>client</v>
      </c>
      <c r="AH355" s="28">
        <f>IF(T355&lt;&gt;"Partiellement livré",J355,IFERROR(VLOOKUP(B355&amp;F355,[2]VL10E!A:I,9,0),J355))</f>
        <v>4</v>
      </c>
      <c r="AI355" s="28" t="str">
        <f t="shared" ca="1" si="50"/>
        <v>oui</v>
      </c>
      <c r="AJ355" s="28" t="str">
        <f t="shared" si="51"/>
        <v>2020-04</v>
      </c>
      <c r="AK355" s="28" t="str">
        <f t="shared" si="52"/>
        <v>2020-18</v>
      </c>
      <c r="AL355" s="28" t="str">
        <f t="shared" ca="1" si="53"/>
        <v>retard</v>
      </c>
      <c r="AM355" s="28" t="str">
        <f>IF(LEFT(VLOOKUP(H355,'[1]Base Articles - Fam PIC'!$A:$U,12,FALSE),6)="conbid","Conbid",IF(LEFT(VLOOKUP(H355,'[1]Base Articles - Fam PIC'!$A:$U,12,FALSE),9)="DF Spirit","Airbus Autre","Autre"))</f>
        <v>Autre</v>
      </c>
      <c r="AN355" s="28" t="str">
        <f>VLOOKUP(H355,'[1]Base Articles - Fam PIC'!$A:$E,5,0)</f>
        <v>UkadPF005</v>
      </c>
      <c r="AO355" s="28"/>
    </row>
    <row r="356" spans="1:41" ht="15" customHeight="1" x14ac:dyDescent="0.25">
      <c r="A356" s="36" t="str">
        <f t="shared" si="45"/>
        <v>C-1473</v>
      </c>
      <c r="B356">
        <v>11003057</v>
      </c>
      <c r="C356" t="s">
        <v>204</v>
      </c>
      <c r="D356" t="s">
        <v>1016</v>
      </c>
      <c r="E356" t="s">
        <v>1017</v>
      </c>
      <c r="F356">
        <v>40</v>
      </c>
      <c r="G356">
        <v>1</v>
      </c>
      <c r="H356" t="s">
        <v>1018</v>
      </c>
      <c r="I356" t="s">
        <v>1019</v>
      </c>
      <c r="J356">
        <v>4</v>
      </c>
      <c r="K356" t="s">
        <v>240</v>
      </c>
      <c r="L356" t="s">
        <v>1026</v>
      </c>
      <c r="M356" t="s">
        <v>1027</v>
      </c>
      <c r="N356" t="s">
        <v>210</v>
      </c>
      <c r="O356" t="s">
        <v>580</v>
      </c>
      <c r="P356" s="37" t="s">
        <v>580</v>
      </c>
      <c r="Q356"/>
      <c r="R356"/>
      <c r="S356"/>
      <c r="T356" t="s">
        <v>212</v>
      </c>
      <c r="U356" t="s">
        <v>213</v>
      </c>
      <c r="V356" t="s">
        <v>214</v>
      </c>
      <c r="W356">
        <v>10</v>
      </c>
      <c r="X356"/>
      <c r="Y356"/>
      <c r="Z356" t="s">
        <v>347</v>
      </c>
      <c r="AA356" t="s">
        <v>220</v>
      </c>
      <c r="AB356"/>
      <c r="AC356">
        <v>0</v>
      </c>
      <c r="AD356" s="28" t="str">
        <f t="shared" si="46"/>
        <v>PF</v>
      </c>
      <c r="AE356" s="38" t="str">
        <f t="shared" si="47"/>
        <v>30/04/2020</v>
      </c>
      <c r="AF356" s="28" t="str">
        <f t="shared" si="48"/>
        <v>oui</v>
      </c>
      <c r="AG356" s="28" t="str">
        <f t="shared" si="49"/>
        <v>client</v>
      </c>
      <c r="AH356" s="28">
        <f>IF(T356&lt;&gt;"Partiellement livré",J356,IFERROR(VLOOKUP(B356&amp;F356,[2]VL10E!A:I,9,0),J356))</f>
        <v>4</v>
      </c>
      <c r="AI356" s="28" t="str">
        <f t="shared" ca="1" si="50"/>
        <v>oui</v>
      </c>
      <c r="AJ356" s="28" t="str">
        <f t="shared" si="51"/>
        <v>2020-04</v>
      </c>
      <c r="AK356" s="28" t="str">
        <f t="shared" si="52"/>
        <v>2020-18</v>
      </c>
      <c r="AL356" s="28" t="str">
        <f t="shared" ca="1" si="53"/>
        <v>retard</v>
      </c>
      <c r="AM356" s="28" t="str">
        <f>IF(LEFT(VLOOKUP(H356,'[1]Base Articles - Fam PIC'!$A:$U,12,FALSE),6)="conbid","Conbid",IF(LEFT(VLOOKUP(H356,'[1]Base Articles - Fam PIC'!$A:$U,12,FALSE),9)="DF Spirit","Airbus Autre","Autre"))</f>
        <v>Autre</v>
      </c>
      <c r="AN356" s="28" t="str">
        <f>VLOOKUP(H356,'[1]Base Articles - Fam PIC'!$A:$E,5,0)</f>
        <v>UkadPF005</v>
      </c>
      <c r="AO356" s="28"/>
    </row>
    <row r="357" spans="1:41" ht="15" customHeight="1" x14ac:dyDescent="0.25">
      <c r="A357" s="36" t="str">
        <f t="shared" si="45"/>
        <v>C-1473</v>
      </c>
      <c r="B357">
        <v>11003057</v>
      </c>
      <c r="C357" t="s">
        <v>204</v>
      </c>
      <c r="D357" t="s">
        <v>1016</v>
      </c>
      <c r="E357" t="s">
        <v>1017</v>
      </c>
      <c r="F357">
        <v>50</v>
      </c>
      <c r="G357">
        <v>1</v>
      </c>
      <c r="H357" t="s">
        <v>1018</v>
      </c>
      <c r="I357" t="s">
        <v>1019</v>
      </c>
      <c r="J357">
        <v>4</v>
      </c>
      <c r="K357" t="s">
        <v>240</v>
      </c>
      <c r="L357" t="s">
        <v>1024</v>
      </c>
      <c r="M357" t="s">
        <v>1025</v>
      </c>
      <c r="N357" t="s">
        <v>210</v>
      </c>
      <c r="O357" t="s">
        <v>580</v>
      </c>
      <c r="P357" s="37" t="s">
        <v>580</v>
      </c>
      <c r="Q357"/>
      <c r="R357"/>
      <c r="S357"/>
      <c r="T357" t="s">
        <v>212</v>
      </c>
      <c r="U357" t="s">
        <v>213</v>
      </c>
      <c r="V357" t="s">
        <v>214</v>
      </c>
      <c r="W357">
        <v>10</v>
      </c>
      <c r="X357"/>
      <c r="Y357"/>
      <c r="Z357" t="s">
        <v>347</v>
      </c>
      <c r="AA357" t="s">
        <v>220</v>
      </c>
      <c r="AB357"/>
      <c r="AC357">
        <v>0</v>
      </c>
      <c r="AD357" s="28" t="str">
        <f t="shared" si="46"/>
        <v>PF</v>
      </c>
      <c r="AE357" s="38" t="str">
        <f t="shared" si="47"/>
        <v>30/04/2020</v>
      </c>
      <c r="AF357" s="28" t="str">
        <f t="shared" si="48"/>
        <v>oui</v>
      </c>
      <c r="AG357" s="28" t="str">
        <f t="shared" si="49"/>
        <v>client</v>
      </c>
      <c r="AH357" s="28">
        <f>IF(T357&lt;&gt;"Partiellement livré",J357,IFERROR(VLOOKUP(B357&amp;F357,[2]VL10E!A:I,9,0),J357))</f>
        <v>4</v>
      </c>
      <c r="AI357" s="28" t="str">
        <f t="shared" ca="1" si="50"/>
        <v>oui</v>
      </c>
      <c r="AJ357" s="28" t="str">
        <f t="shared" si="51"/>
        <v>2020-04</v>
      </c>
      <c r="AK357" s="28" t="str">
        <f t="shared" si="52"/>
        <v>2020-18</v>
      </c>
      <c r="AL357" s="28" t="str">
        <f t="shared" ca="1" si="53"/>
        <v>retard</v>
      </c>
      <c r="AM357" s="28" t="str">
        <f>IF(LEFT(VLOOKUP(H357,'[1]Base Articles - Fam PIC'!$A:$U,12,FALSE),6)="conbid","Conbid",IF(LEFT(VLOOKUP(H357,'[1]Base Articles - Fam PIC'!$A:$U,12,FALSE),9)="DF Spirit","Airbus Autre","Autre"))</f>
        <v>Autre</v>
      </c>
      <c r="AN357" s="28" t="str">
        <f>VLOOKUP(H357,'[1]Base Articles - Fam PIC'!$A:$E,5,0)</f>
        <v>UkadPF005</v>
      </c>
      <c r="AO357" s="28"/>
    </row>
    <row r="358" spans="1:41" ht="15" customHeight="1" x14ac:dyDescent="0.25">
      <c r="A358" s="36" t="str">
        <f t="shared" si="45"/>
        <v>C-1473</v>
      </c>
      <c r="B358">
        <v>11003057</v>
      </c>
      <c r="C358" t="s">
        <v>204</v>
      </c>
      <c r="D358" t="s">
        <v>1016</v>
      </c>
      <c r="E358" t="s">
        <v>1017</v>
      </c>
      <c r="F358">
        <v>60</v>
      </c>
      <c r="G358">
        <v>1</v>
      </c>
      <c r="H358" t="s">
        <v>1018</v>
      </c>
      <c r="I358" t="s">
        <v>1019</v>
      </c>
      <c r="J358">
        <v>4</v>
      </c>
      <c r="K358" t="s">
        <v>240</v>
      </c>
      <c r="L358" t="s">
        <v>1028</v>
      </c>
      <c r="M358" t="s">
        <v>1029</v>
      </c>
      <c r="N358" t="s">
        <v>210</v>
      </c>
      <c r="O358" t="s">
        <v>580</v>
      </c>
      <c r="P358" s="37" t="s">
        <v>580</v>
      </c>
      <c r="Q358"/>
      <c r="R358"/>
      <c r="S358"/>
      <c r="T358" t="s">
        <v>212</v>
      </c>
      <c r="U358" t="s">
        <v>213</v>
      </c>
      <c r="V358" t="s">
        <v>214</v>
      </c>
      <c r="W358">
        <v>10</v>
      </c>
      <c r="X358"/>
      <c r="Y358"/>
      <c r="Z358" t="s">
        <v>347</v>
      </c>
      <c r="AA358" t="s">
        <v>220</v>
      </c>
      <c r="AB358"/>
      <c r="AC358">
        <v>0</v>
      </c>
      <c r="AD358" s="28" t="str">
        <f t="shared" si="46"/>
        <v>PF</v>
      </c>
      <c r="AE358" s="38" t="str">
        <f t="shared" si="47"/>
        <v>30/04/2020</v>
      </c>
      <c r="AF358" s="28" t="str">
        <f t="shared" si="48"/>
        <v>oui</v>
      </c>
      <c r="AG358" s="28" t="str">
        <f t="shared" si="49"/>
        <v>client</v>
      </c>
      <c r="AH358" s="28">
        <f>IF(T358&lt;&gt;"Partiellement livré",J358,IFERROR(VLOOKUP(B358&amp;F358,[2]VL10E!A:I,9,0),J358))</f>
        <v>4</v>
      </c>
      <c r="AI358" s="28" t="str">
        <f t="shared" ca="1" si="50"/>
        <v>oui</v>
      </c>
      <c r="AJ358" s="28" t="str">
        <f t="shared" si="51"/>
        <v>2020-04</v>
      </c>
      <c r="AK358" s="28" t="str">
        <f t="shared" si="52"/>
        <v>2020-18</v>
      </c>
      <c r="AL358" s="28" t="str">
        <f t="shared" ca="1" si="53"/>
        <v>retard</v>
      </c>
      <c r="AM358" s="28" t="str">
        <f>IF(LEFT(VLOOKUP(H358,'[1]Base Articles - Fam PIC'!$A:$U,12,FALSE),6)="conbid","Conbid",IF(LEFT(VLOOKUP(H358,'[1]Base Articles - Fam PIC'!$A:$U,12,FALSE),9)="DF Spirit","Airbus Autre","Autre"))</f>
        <v>Autre</v>
      </c>
      <c r="AN358" s="28" t="str">
        <f>VLOOKUP(H358,'[1]Base Articles - Fam PIC'!$A:$E,5,0)</f>
        <v>UkadPF005</v>
      </c>
      <c r="AO358" s="28"/>
    </row>
    <row r="359" spans="1:41" ht="15" customHeight="1" x14ac:dyDescent="0.25">
      <c r="A359" s="36" t="str">
        <f t="shared" si="45"/>
        <v>PA28182</v>
      </c>
      <c r="B359">
        <v>11003059</v>
      </c>
      <c r="C359" t="s">
        <v>204</v>
      </c>
      <c r="D359" t="s">
        <v>205</v>
      </c>
      <c r="E359" t="s">
        <v>1030</v>
      </c>
      <c r="F359">
        <v>10</v>
      </c>
      <c r="G359">
        <v>1</v>
      </c>
      <c r="H359" t="s">
        <v>217</v>
      </c>
      <c r="I359" t="s">
        <v>218</v>
      </c>
      <c r="J359">
        <v>5500</v>
      </c>
      <c r="K359" t="s">
        <v>209</v>
      </c>
      <c r="L359">
        <v>30.5</v>
      </c>
      <c r="M359" t="s">
        <v>660</v>
      </c>
      <c r="N359" t="s">
        <v>210</v>
      </c>
      <c r="O359" t="s">
        <v>374</v>
      </c>
      <c r="P359" s="37" t="s">
        <v>374</v>
      </c>
      <c r="Q359"/>
      <c r="R359"/>
      <c r="S359"/>
      <c r="T359" t="s">
        <v>212</v>
      </c>
      <c r="U359" t="s">
        <v>213</v>
      </c>
      <c r="V359" t="s">
        <v>214</v>
      </c>
      <c r="W359">
        <v>10</v>
      </c>
      <c r="X359">
        <v>10</v>
      </c>
      <c r="Y359">
        <v>1</v>
      </c>
      <c r="Z359" t="s">
        <v>1031</v>
      </c>
      <c r="AA359" t="s">
        <v>220</v>
      </c>
      <c r="AB359"/>
      <c r="AC359">
        <v>0</v>
      </c>
      <c r="AD359" s="28" t="str">
        <f t="shared" si="46"/>
        <v>PF</v>
      </c>
      <c r="AE359" s="38" t="str">
        <f t="shared" si="47"/>
        <v>02/07/2020</v>
      </c>
      <c r="AF359" s="28" t="str">
        <f t="shared" si="48"/>
        <v>oui</v>
      </c>
      <c r="AG359" s="28" t="str">
        <f t="shared" si="49"/>
        <v>client</v>
      </c>
      <c r="AH359" s="28">
        <f>IF(T359&lt;&gt;"Partiellement livré",J359,IFERROR(VLOOKUP(B359&amp;F359,[2]VL10E!A:I,9,0),J359))</f>
        <v>5500</v>
      </c>
      <c r="AI359" s="28" t="str">
        <f t="shared" ca="1" si="50"/>
        <v>oui</v>
      </c>
      <c r="AJ359" s="28" t="str">
        <f t="shared" si="51"/>
        <v>2020-07</v>
      </c>
      <c r="AK359" s="28" t="str">
        <f t="shared" si="52"/>
        <v>2020-27</v>
      </c>
      <c r="AL359" s="28" t="str">
        <f t="shared" ca="1" si="53"/>
        <v>2020-27</v>
      </c>
      <c r="AM359" s="28" t="str">
        <f>IF(LEFT(VLOOKUP(H359,'[1]Base Articles - Fam PIC'!$A:$U,12,FALSE),6)="conbid","Conbid",IF(LEFT(VLOOKUP(H359,'[1]Base Articles - Fam PIC'!$A:$U,12,FALSE),9)="DF Spirit","Airbus Autre","Autre"))</f>
        <v>Conbid</v>
      </c>
      <c r="AN359" s="28" t="str">
        <f>VLOOKUP(H359,'[1]Base Articles - Fam PIC'!$A:$E,5,0)</f>
        <v>UkadPF005</v>
      </c>
      <c r="AO359" s="28"/>
    </row>
    <row r="360" spans="1:41" ht="15" customHeight="1" x14ac:dyDescent="0.25">
      <c r="A360" s="36" t="str">
        <f t="shared" si="45"/>
        <v>PA28183</v>
      </c>
      <c r="B360">
        <v>11003060</v>
      </c>
      <c r="C360" t="s">
        <v>204</v>
      </c>
      <c r="D360" t="s">
        <v>205</v>
      </c>
      <c r="E360" t="s">
        <v>1032</v>
      </c>
      <c r="F360">
        <v>10</v>
      </c>
      <c r="G360">
        <v>1</v>
      </c>
      <c r="H360" t="s">
        <v>217</v>
      </c>
      <c r="I360" t="s">
        <v>218</v>
      </c>
      <c r="J360">
        <v>5500</v>
      </c>
      <c r="K360" t="s">
        <v>209</v>
      </c>
      <c r="L360">
        <v>30.5</v>
      </c>
      <c r="M360" t="s">
        <v>660</v>
      </c>
      <c r="N360" t="s">
        <v>210</v>
      </c>
      <c r="O360" t="s">
        <v>808</v>
      </c>
      <c r="P360" s="37" t="s">
        <v>808</v>
      </c>
      <c r="Q360"/>
      <c r="R360"/>
      <c r="S360"/>
      <c r="T360" t="s">
        <v>212</v>
      </c>
      <c r="U360" t="s">
        <v>213</v>
      </c>
      <c r="V360" t="s">
        <v>214</v>
      </c>
      <c r="W360">
        <v>10</v>
      </c>
      <c r="X360">
        <v>10</v>
      </c>
      <c r="Y360">
        <v>1</v>
      </c>
      <c r="Z360" t="s">
        <v>1031</v>
      </c>
      <c r="AA360" t="s">
        <v>220</v>
      </c>
      <c r="AB360"/>
      <c r="AC360">
        <v>0</v>
      </c>
      <c r="AD360" s="28" t="str">
        <f t="shared" si="46"/>
        <v>PF</v>
      </c>
      <c r="AE360" s="38" t="str">
        <f t="shared" si="47"/>
        <v>30/07/2020</v>
      </c>
      <c r="AF360" s="28" t="str">
        <f t="shared" si="48"/>
        <v>oui</v>
      </c>
      <c r="AG360" s="28" t="str">
        <f t="shared" si="49"/>
        <v>client</v>
      </c>
      <c r="AH360" s="28">
        <f>IF(T360&lt;&gt;"Partiellement livré",J360,IFERROR(VLOOKUP(B360&amp;F360,[2]VL10E!A:I,9,0),J360))</f>
        <v>5500</v>
      </c>
      <c r="AI360" s="28" t="str">
        <f t="shared" ca="1" si="50"/>
        <v>oui</v>
      </c>
      <c r="AJ360" s="28" t="str">
        <f t="shared" si="51"/>
        <v>2020-07</v>
      </c>
      <c r="AK360" s="28" t="str">
        <f t="shared" si="52"/>
        <v>2020-31</v>
      </c>
      <c r="AL360" s="28" t="str">
        <f t="shared" ca="1" si="53"/>
        <v>2020-31</v>
      </c>
      <c r="AM360" s="28" t="str">
        <f>IF(LEFT(VLOOKUP(H360,'[1]Base Articles - Fam PIC'!$A:$U,12,FALSE),6)="conbid","Conbid",IF(LEFT(VLOOKUP(H360,'[1]Base Articles - Fam PIC'!$A:$U,12,FALSE),9)="DF Spirit","Airbus Autre","Autre"))</f>
        <v>Conbid</v>
      </c>
      <c r="AN360" s="28" t="str">
        <f>VLOOKUP(H360,'[1]Base Articles - Fam PIC'!$A:$E,5,0)</f>
        <v>UkadPF005</v>
      </c>
      <c r="AO360" s="28"/>
    </row>
    <row r="361" spans="1:41" ht="15" customHeight="1" x14ac:dyDescent="0.25">
      <c r="A361" s="36" t="str">
        <f t="shared" si="45"/>
        <v>PA27735</v>
      </c>
      <c r="B361">
        <v>11003061</v>
      </c>
      <c r="C361" t="s">
        <v>204</v>
      </c>
      <c r="D361" t="s">
        <v>205</v>
      </c>
      <c r="E361" t="s">
        <v>1033</v>
      </c>
      <c r="F361">
        <v>10</v>
      </c>
      <c r="G361">
        <v>1</v>
      </c>
      <c r="H361" t="s">
        <v>677</v>
      </c>
      <c r="I361" t="s">
        <v>678</v>
      </c>
      <c r="J361">
        <v>5500</v>
      </c>
      <c r="K361" t="s">
        <v>209</v>
      </c>
      <c r="L361">
        <v>31</v>
      </c>
      <c r="M361" t="s">
        <v>521</v>
      </c>
      <c r="N361" t="s">
        <v>210</v>
      </c>
      <c r="O361" t="s">
        <v>641</v>
      </c>
      <c r="P361" s="37" t="s">
        <v>641</v>
      </c>
      <c r="Q361"/>
      <c r="R361"/>
      <c r="S361"/>
      <c r="T361" t="s">
        <v>212</v>
      </c>
      <c r="U361" t="s">
        <v>213</v>
      </c>
      <c r="V361" t="s">
        <v>214</v>
      </c>
      <c r="W361">
        <v>10</v>
      </c>
      <c r="X361">
        <v>10</v>
      </c>
      <c r="Y361">
        <v>1</v>
      </c>
      <c r="Z361" t="s">
        <v>1031</v>
      </c>
      <c r="AA361" t="s">
        <v>220</v>
      </c>
      <c r="AB361"/>
      <c r="AC361">
        <v>0</v>
      </c>
      <c r="AD361" s="28" t="str">
        <f t="shared" si="46"/>
        <v>PF</v>
      </c>
      <c r="AE361" s="38" t="str">
        <f t="shared" si="47"/>
        <v>22/10/2020</v>
      </c>
      <c r="AF361" s="28" t="str">
        <f t="shared" si="48"/>
        <v>oui</v>
      </c>
      <c r="AG361" s="28" t="str">
        <f t="shared" si="49"/>
        <v>client</v>
      </c>
      <c r="AH361" s="28">
        <f>IF(T361&lt;&gt;"Partiellement livré",J361,IFERROR(VLOOKUP(B361&amp;F361,[2]VL10E!A:I,9,0),J361))</f>
        <v>5500</v>
      </c>
      <c r="AI361" s="28" t="str">
        <f t="shared" ca="1" si="50"/>
        <v>non</v>
      </c>
      <c r="AJ361" s="28" t="str">
        <f t="shared" si="51"/>
        <v>2020-10</v>
      </c>
      <c r="AK361" s="28" t="str">
        <f t="shared" si="52"/>
        <v>2020-43</v>
      </c>
      <c r="AL361" s="28" t="str">
        <f t="shared" ca="1" si="53"/>
        <v>2020-43</v>
      </c>
      <c r="AM361" s="28" t="str">
        <f>IF(LEFT(VLOOKUP(H361,'[1]Base Articles - Fam PIC'!$A:$U,12,FALSE),6)="conbid","Conbid",IF(LEFT(VLOOKUP(H361,'[1]Base Articles - Fam PIC'!$A:$U,12,FALSE),9)="DF Spirit","Airbus Autre","Autre"))</f>
        <v>Conbid</v>
      </c>
      <c r="AN361" s="28" t="str">
        <f>VLOOKUP(H361,'[1]Base Articles - Fam PIC'!$A:$E,5,0)</f>
        <v>UkadPF003</v>
      </c>
      <c r="AO361" s="28"/>
    </row>
    <row r="362" spans="1:41" ht="15" customHeight="1" x14ac:dyDescent="0.25">
      <c r="A362" s="36" t="str">
        <f t="shared" si="45"/>
        <v>PA27736</v>
      </c>
      <c r="B362">
        <v>11003062</v>
      </c>
      <c r="C362" t="s">
        <v>204</v>
      </c>
      <c r="D362" t="s">
        <v>205</v>
      </c>
      <c r="E362" t="s">
        <v>1034</v>
      </c>
      <c r="F362">
        <v>10</v>
      </c>
      <c r="G362">
        <v>1</v>
      </c>
      <c r="H362" t="s">
        <v>677</v>
      </c>
      <c r="I362" t="s">
        <v>678</v>
      </c>
      <c r="J362">
        <v>5500</v>
      </c>
      <c r="K362" t="s">
        <v>209</v>
      </c>
      <c r="L362">
        <v>31</v>
      </c>
      <c r="M362" t="s">
        <v>521</v>
      </c>
      <c r="N362" t="s">
        <v>210</v>
      </c>
      <c r="O362" t="s">
        <v>704</v>
      </c>
      <c r="P362" s="37" t="s">
        <v>704</v>
      </c>
      <c r="Q362"/>
      <c r="R362"/>
      <c r="S362"/>
      <c r="T362" t="s">
        <v>212</v>
      </c>
      <c r="U362" t="s">
        <v>213</v>
      </c>
      <c r="V362" t="s">
        <v>214</v>
      </c>
      <c r="W362">
        <v>10</v>
      </c>
      <c r="X362">
        <v>10</v>
      </c>
      <c r="Y362">
        <v>1</v>
      </c>
      <c r="Z362" t="s">
        <v>1031</v>
      </c>
      <c r="AA362" t="s">
        <v>220</v>
      </c>
      <c r="AB362"/>
      <c r="AC362">
        <v>0</v>
      </c>
      <c r="AD362" s="28" t="str">
        <f t="shared" si="46"/>
        <v>PF</v>
      </c>
      <c r="AE362" s="38" t="str">
        <f t="shared" si="47"/>
        <v>09/07/2020</v>
      </c>
      <c r="AF362" s="28" t="str">
        <f t="shared" si="48"/>
        <v>oui</v>
      </c>
      <c r="AG362" s="28" t="str">
        <f t="shared" si="49"/>
        <v>client</v>
      </c>
      <c r="AH362" s="28">
        <f>IF(T362&lt;&gt;"Partiellement livré",J362,IFERROR(VLOOKUP(B362&amp;F362,[2]VL10E!A:I,9,0),J362))</f>
        <v>5500</v>
      </c>
      <c r="AI362" s="28" t="str">
        <f t="shared" ca="1" si="50"/>
        <v>oui</v>
      </c>
      <c r="AJ362" s="28" t="str">
        <f t="shared" si="51"/>
        <v>2020-07</v>
      </c>
      <c r="AK362" s="28" t="str">
        <f t="shared" si="52"/>
        <v>2020-28</v>
      </c>
      <c r="AL362" s="28" t="str">
        <f t="shared" ca="1" si="53"/>
        <v>2020-28</v>
      </c>
      <c r="AM362" s="28" t="str">
        <f>IF(LEFT(VLOOKUP(H362,'[1]Base Articles - Fam PIC'!$A:$U,12,FALSE),6)="conbid","Conbid",IF(LEFT(VLOOKUP(H362,'[1]Base Articles - Fam PIC'!$A:$U,12,FALSE),9)="DF Spirit","Airbus Autre","Autre"))</f>
        <v>Conbid</v>
      </c>
      <c r="AN362" s="28" t="str">
        <f>VLOOKUP(H362,'[1]Base Articles - Fam PIC'!$A:$E,5,0)</f>
        <v>UkadPF003</v>
      </c>
      <c r="AO362" s="28"/>
    </row>
    <row r="363" spans="1:41" ht="15" customHeight="1" x14ac:dyDescent="0.25">
      <c r="A363" s="36" t="str">
        <f t="shared" si="45"/>
        <v>PA28037</v>
      </c>
      <c r="B363">
        <v>11003063</v>
      </c>
      <c r="C363" t="s">
        <v>204</v>
      </c>
      <c r="D363" t="s">
        <v>205</v>
      </c>
      <c r="E363" t="s">
        <v>1035</v>
      </c>
      <c r="F363">
        <v>10</v>
      </c>
      <c r="G363">
        <v>1</v>
      </c>
      <c r="H363" t="s">
        <v>226</v>
      </c>
      <c r="I363" t="s">
        <v>227</v>
      </c>
      <c r="J363">
        <v>5400</v>
      </c>
      <c r="K363" t="s">
        <v>209</v>
      </c>
      <c r="L363">
        <v>32</v>
      </c>
      <c r="M363" t="s">
        <v>724</v>
      </c>
      <c r="N363" t="s">
        <v>210</v>
      </c>
      <c r="O363" t="s">
        <v>645</v>
      </c>
      <c r="P363" s="37" t="s">
        <v>645</v>
      </c>
      <c r="Q363"/>
      <c r="R363"/>
      <c r="S363"/>
      <c r="T363" t="s">
        <v>212</v>
      </c>
      <c r="U363" t="s">
        <v>213</v>
      </c>
      <c r="V363" t="s">
        <v>214</v>
      </c>
      <c r="W363">
        <v>10</v>
      </c>
      <c r="X363">
        <v>10</v>
      </c>
      <c r="Y363">
        <v>1</v>
      </c>
      <c r="Z363" t="s">
        <v>1031</v>
      </c>
      <c r="AA363" t="s">
        <v>220</v>
      </c>
      <c r="AB363"/>
      <c r="AC363">
        <v>0</v>
      </c>
      <c r="AD363" s="28" t="str">
        <f t="shared" si="46"/>
        <v>PF</v>
      </c>
      <c r="AE363" s="38" t="str">
        <f t="shared" si="47"/>
        <v>19/11/2020</v>
      </c>
      <c r="AF363" s="28" t="str">
        <f t="shared" si="48"/>
        <v>oui</v>
      </c>
      <c r="AG363" s="28" t="str">
        <f t="shared" si="49"/>
        <v>client</v>
      </c>
      <c r="AH363" s="28">
        <f>IF(T363&lt;&gt;"Partiellement livré",J363,IFERROR(VLOOKUP(B363&amp;F363,[2]VL10E!A:I,9,0),J363))</f>
        <v>5400</v>
      </c>
      <c r="AI363" s="28" t="str">
        <f t="shared" ca="1" si="50"/>
        <v>non</v>
      </c>
      <c r="AJ363" s="28" t="str">
        <f t="shared" si="51"/>
        <v>2020-11</v>
      </c>
      <c r="AK363" s="28" t="str">
        <f t="shared" si="52"/>
        <v>2020-47</v>
      </c>
      <c r="AL363" s="28" t="str">
        <f t="shared" ca="1" si="53"/>
        <v>2020-47</v>
      </c>
      <c r="AM363" s="28" t="str">
        <f>IF(LEFT(VLOOKUP(H363,'[1]Base Articles - Fam PIC'!$A:$U,12,FALSE),6)="conbid","Conbid",IF(LEFT(VLOOKUP(H363,'[1]Base Articles - Fam PIC'!$A:$U,12,FALSE),9)="DF Spirit","Airbus Autre","Autre"))</f>
        <v>Airbus Autre</v>
      </c>
      <c r="AN363" s="28" t="str">
        <f>VLOOKUP(H363,'[1]Base Articles - Fam PIC'!$A:$E,5,0)</f>
        <v>UkadPF002</v>
      </c>
      <c r="AO363" s="28"/>
    </row>
    <row r="364" spans="1:41" ht="15" customHeight="1" x14ac:dyDescent="0.25">
      <c r="A364" s="36" t="str">
        <f t="shared" si="45"/>
        <v>PA28036</v>
      </c>
      <c r="B364">
        <v>11003064</v>
      </c>
      <c r="C364" t="s">
        <v>204</v>
      </c>
      <c r="D364" t="s">
        <v>205</v>
      </c>
      <c r="E364" t="s">
        <v>1036</v>
      </c>
      <c r="F364">
        <v>10</v>
      </c>
      <c r="G364">
        <v>1</v>
      </c>
      <c r="H364" t="s">
        <v>226</v>
      </c>
      <c r="I364" t="s">
        <v>227</v>
      </c>
      <c r="J364">
        <v>5400</v>
      </c>
      <c r="K364" t="s">
        <v>209</v>
      </c>
      <c r="L364">
        <v>32</v>
      </c>
      <c r="M364" t="s">
        <v>724</v>
      </c>
      <c r="N364" t="s">
        <v>210</v>
      </c>
      <c r="O364" t="s">
        <v>153</v>
      </c>
      <c r="P364" s="37" t="s">
        <v>153</v>
      </c>
      <c r="Q364"/>
      <c r="R364"/>
      <c r="S364"/>
      <c r="T364" t="s">
        <v>212</v>
      </c>
      <c r="U364" t="s">
        <v>213</v>
      </c>
      <c r="V364" t="s">
        <v>214</v>
      </c>
      <c r="W364">
        <v>10</v>
      </c>
      <c r="X364">
        <v>10</v>
      </c>
      <c r="Y364">
        <v>1</v>
      </c>
      <c r="Z364" t="s">
        <v>1031</v>
      </c>
      <c r="AA364" t="s">
        <v>220</v>
      </c>
      <c r="AB364"/>
      <c r="AC364">
        <v>0</v>
      </c>
      <c r="AD364" s="28" t="str">
        <f t="shared" si="46"/>
        <v>PF</v>
      </c>
      <c r="AE364" s="38" t="str">
        <f t="shared" si="47"/>
        <v>05/11/2020</v>
      </c>
      <c r="AF364" s="28" t="str">
        <f t="shared" si="48"/>
        <v>oui</v>
      </c>
      <c r="AG364" s="28" t="str">
        <f t="shared" si="49"/>
        <v>client</v>
      </c>
      <c r="AH364" s="28">
        <f>IF(T364&lt;&gt;"Partiellement livré",J364,IFERROR(VLOOKUP(B364&amp;F364,[2]VL10E!A:I,9,0),J364))</f>
        <v>5400</v>
      </c>
      <c r="AI364" s="28" t="str">
        <f t="shared" ca="1" si="50"/>
        <v>non</v>
      </c>
      <c r="AJ364" s="28" t="str">
        <f t="shared" si="51"/>
        <v>2020-11</v>
      </c>
      <c r="AK364" s="28" t="str">
        <f t="shared" si="52"/>
        <v>2020-45</v>
      </c>
      <c r="AL364" s="28" t="str">
        <f t="shared" ca="1" si="53"/>
        <v>2020-45</v>
      </c>
      <c r="AM364" s="28" t="str">
        <f>IF(LEFT(VLOOKUP(H364,'[1]Base Articles - Fam PIC'!$A:$U,12,FALSE),6)="conbid","Conbid",IF(LEFT(VLOOKUP(H364,'[1]Base Articles - Fam PIC'!$A:$U,12,FALSE),9)="DF Spirit","Airbus Autre","Autre"))</f>
        <v>Airbus Autre</v>
      </c>
      <c r="AN364" s="28" t="str">
        <f>VLOOKUP(H364,'[1]Base Articles - Fam PIC'!$A:$E,5,0)</f>
        <v>UkadPF002</v>
      </c>
      <c r="AO364" s="28"/>
    </row>
    <row r="365" spans="1:41" ht="15" customHeight="1" x14ac:dyDescent="0.25">
      <c r="A365" s="36" t="str">
        <f t="shared" si="45"/>
        <v>PA28219</v>
      </c>
      <c r="B365">
        <v>11003066</v>
      </c>
      <c r="C365" t="s">
        <v>204</v>
      </c>
      <c r="D365" t="s">
        <v>205</v>
      </c>
      <c r="E365" t="s">
        <v>1037</v>
      </c>
      <c r="F365">
        <v>10</v>
      </c>
      <c r="G365">
        <v>1</v>
      </c>
      <c r="H365" t="s">
        <v>677</v>
      </c>
      <c r="I365" t="s">
        <v>678</v>
      </c>
      <c r="J365">
        <v>5500</v>
      </c>
      <c r="K365" t="s">
        <v>209</v>
      </c>
      <c r="L365">
        <v>31</v>
      </c>
      <c r="M365" t="s">
        <v>521</v>
      </c>
      <c r="N365" t="s">
        <v>210</v>
      </c>
      <c r="O365" t="s">
        <v>643</v>
      </c>
      <c r="P365" s="37" t="s">
        <v>643</v>
      </c>
      <c r="Q365"/>
      <c r="R365"/>
      <c r="S365"/>
      <c r="T365" t="s">
        <v>212</v>
      </c>
      <c r="U365" t="s">
        <v>213</v>
      </c>
      <c r="V365" t="s">
        <v>214</v>
      </c>
      <c r="W365">
        <v>10</v>
      </c>
      <c r="X365">
        <v>10</v>
      </c>
      <c r="Y365">
        <v>1</v>
      </c>
      <c r="Z365" t="s">
        <v>1031</v>
      </c>
      <c r="AA365" t="s">
        <v>220</v>
      </c>
      <c r="AB365"/>
      <c r="AC365">
        <v>0</v>
      </c>
      <c r="AD365" s="28" t="str">
        <f t="shared" si="46"/>
        <v>PF</v>
      </c>
      <c r="AE365" s="38" t="str">
        <f t="shared" si="47"/>
        <v>29/10/2020</v>
      </c>
      <c r="AF365" s="28" t="str">
        <f t="shared" si="48"/>
        <v>oui</v>
      </c>
      <c r="AG365" s="28" t="str">
        <f t="shared" si="49"/>
        <v>client</v>
      </c>
      <c r="AH365" s="28">
        <f>IF(T365&lt;&gt;"Partiellement livré",J365,IFERROR(VLOOKUP(B365&amp;F365,[2]VL10E!A:I,9,0),J365))</f>
        <v>5500</v>
      </c>
      <c r="AI365" s="28" t="str">
        <f t="shared" ca="1" si="50"/>
        <v>non</v>
      </c>
      <c r="AJ365" s="28" t="str">
        <f t="shared" si="51"/>
        <v>2020-10</v>
      </c>
      <c r="AK365" s="28" t="str">
        <f t="shared" si="52"/>
        <v>2020-44</v>
      </c>
      <c r="AL365" s="28" t="str">
        <f t="shared" ca="1" si="53"/>
        <v>2020-44</v>
      </c>
      <c r="AM365" s="28" t="str">
        <f>IF(LEFT(VLOOKUP(H365,'[1]Base Articles - Fam PIC'!$A:$U,12,FALSE),6)="conbid","Conbid",IF(LEFT(VLOOKUP(H365,'[1]Base Articles - Fam PIC'!$A:$U,12,FALSE),9)="DF Spirit","Airbus Autre","Autre"))</f>
        <v>Conbid</v>
      </c>
      <c r="AN365" s="28" t="str">
        <f>VLOOKUP(H365,'[1]Base Articles - Fam PIC'!$A:$E,5,0)</f>
        <v>UkadPF003</v>
      </c>
      <c r="AO365" s="28"/>
    </row>
    <row r="366" spans="1:41" ht="15" customHeight="1" x14ac:dyDescent="0.25">
      <c r="A366" s="36" t="str">
        <f t="shared" si="45"/>
        <v>PA28192</v>
      </c>
      <c r="B366">
        <v>11003068</v>
      </c>
      <c r="C366" t="s">
        <v>204</v>
      </c>
      <c r="D366" t="s">
        <v>205</v>
      </c>
      <c r="E366" t="s">
        <v>1038</v>
      </c>
      <c r="F366">
        <v>10</v>
      </c>
      <c r="G366">
        <v>1</v>
      </c>
      <c r="H366" t="s">
        <v>234</v>
      </c>
      <c r="I366" t="s">
        <v>682</v>
      </c>
      <c r="J366">
        <v>5500</v>
      </c>
      <c r="K366" t="s">
        <v>209</v>
      </c>
      <c r="L366">
        <v>30.5</v>
      </c>
      <c r="M366" t="s">
        <v>660</v>
      </c>
      <c r="N366" t="s">
        <v>210</v>
      </c>
      <c r="O366" t="s">
        <v>658</v>
      </c>
      <c r="P366" s="37" t="s">
        <v>658</v>
      </c>
      <c r="Q366"/>
      <c r="R366"/>
      <c r="S366"/>
      <c r="T366" t="s">
        <v>212</v>
      </c>
      <c r="U366" t="s">
        <v>213</v>
      </c>
      <c r="V366" t="s">
        <v>214</v>
      </c>
      <c r="W366">
        <v>10</v>
      </c>
      <c r="X366">
        <v>10</v>
      </c>
      <c r="Y366">
        <v>1</v>
      </c>
      <c r="Z366" t="s">
        <v>1031</v>
      </c>
      <c r="AA366" t="s">
        <v>220</v>
      </c>
      <c r="AB366"/>
      <c r="AC366">
        <v>0</v>
      </c>
      <c r="AD366" s="28" t="str">
        <f t="shared" si="46"/>
        <v>PF</v>
      </c>
      <c r="AE366" s="38" t="str">
        <f t="shared" si="47"/>
        <v>17/09/2020</v>
      </c>
      <c r="AF366" s="28" t="str">
        <f t="shared" si="48"/>
        <v>oui</v>
      </c>
      <c r="AG366" s="28" t="str">
        <f t="shared" si="49"/>
        <v>client</v>
      </c>
      <c r="AH366" s="28">
        <f>IF(T366&lt;&gt;"Partiellement livré",J366,IFERROR(VLOOKUP(B366&amp;F366,[2]VL10E!A:I,9,0),J366))</f>
        <v>5500</v>
      </c>
      <c r="AI366" s="28" t="str">
        <f t="shared" ca="1" si="50"/>
        <v>non</v>
      </c>
      <c r="AJ366" s="28" t="str">
        <f t="shared" si="51"/>
        <v>2020-09</v>
      </c>
      <c r="AK366" s="28" t="str">
        <f t="shared" si="52"/>
        <v>2020-38</v>
      </c>
      <c r="AL366" s="28" t="str">
        <f t="shared" ca="1" si="53"/>
        <v>2020-38</v>
      </c>
      <c r="AM366" s="28" t="str">
        <f>IF(LEFT(VLOOKUP(H366,'[1]Base Articles - Fam PIC'!$A:$U,12,FALSE),6)="conbid","Conbid",IF(LEFT(VLOOKUP(H366,'[1]Base Articles - Fam PIC'!$A:$U,12,FALSE),9)="DF Spirit","Airbus Autre","Autre"))</f>
        <v>Conbid</v>
      </c>
      <c r="AN366" s="28" t="str">
        <f>VLOOKUP(H366,'[1]Base Articles - Fam PIC'!$A:$E,5,0)</f>
        <v>UkadPF004</v>
      </c>
      <c r="AO366" s="28"/>
    </row>
    <row r="367" spans="1:41" ht="15" customHeight="1" x14ac:dyDescent="0.25">
      <c r="A367" s="36" t="str">
        <f t="shared" si="45"/>
        <v>CMF2003</v>
      </c>
      <c r="B367">
        <v>11003071</v>
      </c>
      <c r="C367" t="s">
        <v>204</v>
      </c>
      <c r="D367" t="s">
        <v>1039</v>
      </c>
      <c r="E367" t="s">
        <v>1040</v>
      </c>
      <c r="F367">
        <v>10</v>
      </c>
      <c r="G367">
        <v>1</v>
      </c>
      <c r="H367" t="s">
        <v>890</v>
      </c>
      <c r="I367" t="s">
        <v>891</v>
      </c>
      <c r="J367">
        <v>150</v>
      </c>
      <c r="K367" t="s">
        <v>209</v>
      </c>
      <c r="L367">
        <v>19</v>
      </c>
      <c r="M367" t="s">
        <v>1041</v>
      </c>
      <c r="N367" t="s">
        <v>243</v>
      </c>
      <c r="O367" t="s">
        <v>284</v>
      </c>
      <c r="P367" s="37" t="s">
        <v>500</v>
      </c>
      <c r="Q367"/>
      <c r="R367"/>
      <c r="S367"/>
      <c r="T367" t="s">
        <v>321</v>
      </c>
      <c r="U367"/>
      <c r="V367"/>
      <c r="W367"/>
      <c r="X367"/>
      <c r="Y367"/>
      <c r="Z367" t="s">
        <v>606</v>
      </c>
      <c r="AA367" t="s">
        <v>220</v>
      </c>
      <c r="AB367" t="s">
        <v>656</v>
      </c>
      <c r="AC367">
        <v>148</v>
      </c>
      <c r="AD367" s="28" t="str">
        <f t="shared" si="46"/>
        <v>CH</v>
      </c>
      <c r="AE367" s="38" t="str">
        <f t="shared" si="47"/>
        <v>03/04/2020</v>
      </c>
      <c r="AF367" s="28" t="str">
        <f t="shared" si="48"/>
        <v>oui</v>
      </c>
      <c r="AG367" s="28" t="str">
        <f t="shared" si="49"/>
        <v>client</v>
      </c>
      <c r="AH367" s="28">
        <f>IF(T367&lt;&gt;"Partiellement livré",J367,IFERROR(VLOOKUP(B367&amp;F367,[2]VL10E!A:I,9,0),J367))</f>
        <v>150</v>
      </c>
      <c r="AI367" s="28" t="str">
        <f t="shared" ca="1" si="50"/>
        <v>oui</v>
      </c>
      <c r="AJ367" s="28" t="str">
        <f t="shared" si="51"/>
        <v>2020-04</v>
      </c>
      <c r="AK367" s="28" t="str">
        <f t="shared" si="52"/>
        <v>2020-14</v>
      </c>
      <c r="AL367" s="28" t="str">
        <f t="shared" ca="1" si="53"/>
        <v>retard</v>
      </c>
      <c r="AM367" s="28" t="str">
        <f>IF(LEFT(VLOOKUP(H367,'[1]Base Articles - Fam PIC'!$A:$U,12,FALSE),6)="conbid","Conbid",IF(LEFT(VLOOKUP(H367,'[1]Base Articles - Fam PIC'!$A:$U,12,FALSE),9)="DF Spirit","Airbus Autre","Autre"))</f>
        <v>Autre</v>
      </c>
      <c r="AN367" s="28">
        <f>VLOOKUP(H367,'[1]Base Articles - Fam PIC'!$A:$E,5,0)</f>
        <v>0</v>
      </c>
      <c r="AO367" s="28"/>
    </row>
    <row r="368" spans="1:41" ht="15" customHeight="1" x14ac:dyDescent="0.25">
      <c r="A368" s="36" t="str">
        <f t="shared" si="45"/>
        <v>2224225</v>
      </c>
      <c r="B368">
        <v>11003072</v>
      </c>
      <c r="C368" t="s">
        <v>204</v>
      </c>
      <c r="D368" t="s">
        <v>1042</v>
      </c>
      <c r="E368" t="s">
        <v>1043</v>
      </c>
      <c r="F368">
        <v>10</v>
      </c>
      <c r="G368">
        <v>1</v>
      </c>
      <c r="H368" t="s">
        <v>597</v>
      </c>
      <c r="I368" t="s">
        <v>598</v>
      </c>
      <c r="J368">
        <v>7407</v>
      </c>
      <c r="K368" t="s">
        <v>209</v>
      </c>
      <c r="L368">
        <v>32.33</v>
      </c>
      <c r="M368" t="s">
        <v>1044</v>
      </c>
      <c r="N368" t="s">
        <v>210</v>
      </c>
      <c r="O368" t="s">
        <v>366</v>
      </c>
      <c r="P368" s="37" t="s">
        <v>366</v>
      </c>
      <c r="Q368"/>
      <c r="R368"/>
      <c r="S368"/>
      <c r="T368" t="s">
        <v>212</v>
      </c>
      <c r="U368" t="s">
        <v>213</v>
      </c>
      <c r="V368" t="s">
        <v>214</v>
      </c>
      <c r="W368">
        <v>10</v>
      </c>
      <c r="X368"/>
      <c r="Y368"/>
      <c r="Z368" t="s">
        <v>606</v>
      </c>
      <c r="AA368" t="s">
        <v>298</v>
      </c>
      <c r="AB368"/>
      <c r="AC368">
        <v>0</v>
      </c>
      <c r="AD368" s="28" t="str">
        <f t="shared" si="46"/>
        <v>PF</v>
      </c>
      <c r="AE368" s="38" t="str">
        <f t="shared" si="47"/>
        <v>11/12/2020</v>
      </c>
      <c r="AF368" s="28" t="str">
        <f t="shared" si="48"/>
        <v>oui</v>
      </c>
      <c r="AG368" s="28" t="str">
        <f t="shared" si="49"/>
        <v>client</v>
      </c>
      <c r="AH368" s="28">
        <f>IF(T368&lt;&gt;"Partiellement livré",J368,IFERROR(VLOOKUP(B368&amp;F368,[2]VL10E!A:I,9,0),J368))</f>
        <v>7407</v>
      </c>
      <c r="AI368" s="28" t="str">
        <f t="shared" ca="1" si="50"/>
        <v>non</v>
      </c>
      <c r="AJ368" s="28" t="str">
        <f t="shared" si="51"/>
        <v>2020-12</v>
      </c>
      <c r="AK368" s="28" t="str">
        <f t="shared" si="52"/>
        <v>2020-50</v>
      </c>
      <c r="AL368" s="28" t="str">
        <f t="shared" ca="1" si="53"/>
        <v>2020-50</v>
      </c>
      <c r="AM368" s="28" t="str">
        <f>IF(LEFT(VLOOKUP(H368,'[1]Base Articles - Fam PIC'!$A:$U,12,FALSE),6)="conbid","Conbid",IF(LEFT(VLOOKUP(H368,'[1]Base Articles - Fam PIC'!$A:$U,12,FALSE),9)="DF Spirit","Airbus Autre","Autre"))</f>
        <v>Conbid</v>
      </c>
      <c r="AN368" s="28" t="str">
        <f>VLOOKUP(H368,'[1]Base Articles - Fam PIC'!$A:$E,5,0)</f>
        <v>UkadPF004</v>
      </c>
      <c r="AO368" s="28"/>
    </row>
    <row r="369" spans="1:41" ht="15" customHeight="1" x14ac:dyDescent="0.25">
      <c r="A369" s="36" t="str">
        <f t="shared" si="45"/>
        <v>2224225</v>
      </c>
      <c r="B369">
        <v>11003073</v>
      </c>
      <c r="C369" t="s">
        <v>204</v>
      </c>
      <c r="D369" t="s">
        <v>1042</v>
      </c>
      <c r="E369" t="s">
        <v>1045</v>
      </c>
      <c r="F369">
        <v>10</v>
      </c>
      <c r="G369">
        <v>1</v>
      </c>
      <c r="H369" t="s">
        <v>597</v>
      </c>
      <c r="I369" t="s">
        <v>598</v>
      </c>
      <c r="J369">
        <v>7403</v>
      </c>
      <c r="K369" t="s">
        <v>209</v>
      </c>
      <c r="L369">
        <v>32.33</v>
      </c>
      <c r="M369" t="s">
        <v>1046</v>
      </c>
      <c r="N369" t="s">
        <v>210</v>
      </c>
      <c r="O369" t="s">
        <v>1047</v>
      </c>
      <c r="P369" s="37" t="s">
        <v>1047</v>
      </c>
      <c r="Q369"/>
      <c r="R369"/>
      <c r="S369"/>
      <c r="T369" t="s">
        <v>212</v>
      </c>
      <c r="U369" t="s">
        <v>213</v>
      </c>
      <c r="V369" t="s">
        <v>214</v>
      </c>
      <c r="W369">
        <v>10</v>
      </c>
      <c r="X369"/>
      <c r="Y369"/>
      <c r="Z369" t="s">
        <v>606</v>
      </c>
      <c r="AA369" t="s">
        <v>298</v>
      </c>
      <c r="AB369"/>
      <c r="AC369">
        <v>0</v>
      </c>
      <c r="AD369" s="28" t="str">
        <f t="shared" si="46"/>
        <v>PF</v>
      </c>
      <c r="AE369" s="38" t="str">
        <f t="shared" si="47"/>
        <v>08/01/2021</v>
      </c>
      <c r="AF369" s="28" t="str">
        <f t="shared" si="48"/>
        <v>oui</v>
      </c>
      <c r="AG369" s="28" t="str">
        <f t="shared" si="49"/>
        <v>client</v>
      </c>
      <c r="AH369" s="28">
        <f>IF(T369&lt;&gt;"Partiellement livré",J369,IFERROR(VLOOKUP(B369&amp;F369,[2]VL10E!A:I,9,0),J369))</f>
        <v>7403</v>
      </c>
      <c r="AI369" s="28" t="str">
        <f t="shared" ca="1" si="50"/>
        <v>non</v>
      </c>
      <c r="AJ369" s="28" t="str">
        <f t="shared" si="51"/>
        <v>2021-01</v>
      </c>
      <c r="AK369" s="28" t="str">
        <f t="shared" si="52"/>
        <v>2021-02</v>
      </c>
      <c r="AL369" s="28" t="str">
        <f t="shared" ca="1" si="53"/>
        <v>2021-02</v>
      </c>
      <c r="AM369" s="28" t="str">
        <f>IF(LEFT(VLOOKUP(H369,'[1]Base Articles - Fam PIC'!$A:$U,12,FALSE),6)="conbid","Conbid",IF(LEFT(VLOOKUP(H369,'[1]Base Articles - Fam PIC'!$A:$U,12,FALSE),9)="DF Spirit","Airbus Autre","Autre"))</f>
        <v>Conbid</v>
      </c>
      <c r="AN369" s="28" t="str">
        <f>VLOOKUP(H369,'[1]Base Articles - Fam PIC'!$A:$E,5,0)</f>
        <v>UkadPF004</v>
      </c>
      <c r="AO369" s="28"/>
    </row>
    <row r="370" spans="1:41" ht="15" customHeight="1" x14ac:dyDescent="0.25">
      <c r="A370" s="36" t="str">
        <f t="shared" si="45"/>
        <v>2224225</v>
      </c>
      <c r="B370">
        <v>11003074</v>
      </c>
      <c r="C370" t="s">
        <v>204</v>
      </c>
      <c r="D370" t="s">
        <v>1042</v>
      </c>
      <c r="E370" t="s">
        <v>1048</v>
      </c>
      <c r="F370">
        <v>10</v>
      </c>
      <c r="G370">
        <v>1</v>
      </c>
      <c r="H370" t="s">
        <v>610</v>
      </c>
      <c r="I370" t="s">
        <v>611</v>
      </c>
      <c r="J370">
        <v>9362</v>
      </c>
      <c r="K370" t="s">
        <v>209</v>
      </c>
      <c r="L370">
        <v>32.33</v>
      </c>
      <c r="M370" t="s">
        <v>612</v>
      </c>
      <c r="N370" t="s">
        <v>210</v>
      </c>
      <c r="O370" t="s">
        <v>845</v>
      </c>
      <c r="P370" s="37" t="s">
        <v>845</v>
      </c>
      <c r="Q370"/>
      <c r="R370"/>
      <c r="S370"/>
      <c r="T370" t="s">
        <v>212</v>
      </c>
      <c r="U370" t="s">
        <v>213</v>
      </c>
      <c r="V370" t="s">
        <v>214</v>
      </c>
      <c r="W370">
        <v>10</v>
      </c>
      <c r="X370"/>
      <c r="Y370"/>
      <c r="Z370" t="s">
        <v>606</v>
      </c>
      <c r="AA370" t="s">
        <v>298</v>
      </c>
      <c r="AB370"/>
      <c r="AC370">
        <v>0</v>
      </c>
      <c r="AD370" s="28" t="str">
        <f t="shared" si="46"/>
        <v>PF</v>
      </c>
      <c r="AE370" s="38" t="str">
        <f t="shared" si="47"/>
        <v>04/12/2020</v>
      </c>
      <c r="AF370" s="28" t="str">
        <f t="shared" si="48"/>
        <v>oui</v>
      </c>
      <c r="AG370" s="28" t="str">
        <f t="shared" si="49"/>
        <v>client</v>
      </c>
      <c r="AH370" s="28">
        <f>IF(T370&lt;&gt;"Partiellement livré",J370,IFERROR(VLOOKUP(B370&amp;F370,[2]VL10E!A:I,9,0),J370))</f>
        <v>9362</v>
      </c>
      <c r="AI370" s="28" t="str">
        <f t="shared" ca="1" si="50"/>
        <v>non</v>
      </c>
      <c r="AJ370" s="28" t="str">
        <f t="shared" si="51"/>
        <v>2020-12</v>
      </c>
      <c r="AK370" s="28" t="str">
        <f t="shared" si="52"/>
        <v>2020-49</v>
      </c>
      <c r="AL370" s="28" t="str">
        <f t="shared" ca="1" si="53"/>
        <v>2020-49</v>
      </c>
      <c r="AM370" s="28" t="str">
        <f>IF(LEFT(VLOOKUP(H370,'[1]Base Articles - Fam PIC'!$A:$U,12,FALSE),6)="conbid","Conbid",IF(LEFT(VLOOKUP(H370,'[1]Base Articles - Fam PIC'!$A:$U,12,FALSE),9)="DF Spirit","Airbus Autre","Autre"))</f>
        <v>Conbid</v>
      </c>
      <c r="AN370" s="28" t="str">
        <f>VLOOKUP(H370,'[1]Base Articles - Fam PIC'!$A:$E,5,0)</f>
        <v>UkadPF004</v>
      </c>
      <c r="AO370" s="28"/>
    </row>
    <row r="371" spans="1:41" ht="15" customHeight="1" x14ac:dyDescent="0.25">
      <c r="A371" s="36" t="str">
        <f t="shared" si="45"/>
        <v>2224225</v>
      </c>
      <c r="B371">
        <v>11003075</v>
      </c>
      <c r="C371" t="s">
        <v>204</v>
      </c>
      <c r="D371" t="s">
        <v>1042</v>
      </c>
      <c r="E371" t="s">
        <v>1049</v>
      </c>
      <c r="F371">
        <v>10</v>
      </c>
      <c r="G371">
        <v>1</v>
      </c>
      <c r="H371" t="s">
        <v>610</v>
      </c>
      <c r="I371" t="s">
        <v>611</v>
      </c>
      <c r="J371">
        <v>9362</v>
      </c>
      <c r="K371" t="s">
        <v>209</v>
      </c>
      <c r="L371">
        <v>32.33</v>
      </c>
      <c r="M371" t="s">
        <v>612</v>
      </c>
      <c r="N371" t="s">
        <v>210</v>
      </c>
      <c r="O371" t="s">
        <v>525</v>
      </c>
      <c r="P371" s="37" t="s">
        <v>525</v>
      </c>
      <c r="Q371"/>
      <c r="R371"/>
      <c r="S371"/>
      <c r="T371" t="s">
        <v>212</v>
      </c>
      <c r="U371" t="s">
        <v>213</v>
      </c>
      <c r="V371" t="s">
        <v>214</v>
      </c>
      <c r="W371">
        <v>10</v>
      </c>
      <c r="X371"/>
      <c r="Y371"/>
      <c r="Z371" t="s">
        <v>606</v>
      </c>
      <c r="AA371" t="s">
        <v>298</v>
      </c>
      <c r="AB371"/>
      <c r="AC371">
        <v>0</v>
      </c>
      <c r="AD371" s="28" t="str">
        <f t="shared" si="46"/>
        <v>PF</v>
      </c>
      <c r="AE371" s="38" t="str">
        <f t="shared" si="47"/>
        <v>13/11/2020</v>
      </c>
      <c r="AF371" s="28" t="str">
        <f t="shared" si="48"/>
        <v>oui</v>
      </c>
      <c r="AG371" s="28" t="str">
        <f t="shared" si="49"/>
        <v>client</v>
      </c>
      <c r="AH371" s="28">
        <f>IF(T371&lt;&gt;"Partiellement livré",J371,IFERROR(VLOOKUP(B371&amp;F371,[2]VL10E!A:I,9,0),J371))</f>
        <v>9362</v>
      </c>
      <c r="AI371" s="28" t="str">
        <f t="shared" ca="1" si="50"/>
        <v>non</v>
      </c>
      <c r="AJ371" s="28" t="str">
        <f t="shared" si="51"/>
        <v>2020-11</v>
      </c>
      <c r="AK371" s="28" t="str">
        <f t="shared" si="52"/>
        <v>2020-46</v>
      </c>
      <c r="AL371" s="28" t="str">
        <f t="shared" ca="1" si="53"/>
        <v>2020-46</v>
      </c>
      <c r="AM371" s="28" t="str">
        <f>IF(LEFT(VLOOKUP(H371,'[1]Base Articles - Fam PIC'!$A:$U,12,FALSE),6)="conbid","Conbid",IF(LEFT(VLOOKUP(H371,'[1]Base Articles - Fam PIC'!$A:$U,12,FALSE),9)="DF Spirit","Airbus Autre","Autre"))</f>
        <v>Conbid</v>
      </c>
      <c r="AN371" s="28" t="str">
        <f>VLOOKUP(H371,'[1]Base Articles - Fam PIC'!$A:$E,5,0)</f>
        <v>UkadPF004</v>
      </c>
      <c r="AO371" s="28"/>
    </row>
    <row r="372" spans="1:41" ht="15" customHeight="1" x14ac:dyDescent="0.25">
      <c r="A372" s="36" t="str">
        <f t="shared" si="45"/>
        <v>2224225</v>
      </c>
      <c r="B372">
        <v>11003076</v>
      </c>
      <c r="C372" t="s">
        <v>204</v>
      </c>
      <c r="D372" t="s">
        <v>1042</v>
      </c>
      <c r="E372" t="s">
        <v>1049</v>
      </c>
      <c r="F372">
        <v>10</v>
      </c>
      <c r="G372">
        <v>1</v>
      </c>
      <c r="H372" t="s">
        <v>610</v>
      </c>
      <c r="I372" t="s">
        <v>611</v>
      </c>
      <c r="J372">
        <v>9362</v>
      </c>
      <c r="K372" t="s">
        <v>209</v>
      </c>
      <c r="L372">
        <v>32.33</v>
      </c>
      <c r="M372" t="s">
        <v>612</v>
      </c>
      <c r="N372" t="s">
        <v>210</v>
      </c>
      <c r="O372" t="s">
        <v>1050</v>
      </c>
      <c r="P372" s="37" t="s">
        <v>1050</v>
      </c>
      <c r="Q372"/>
      <c r="R372"/>
      <c r="S372"/>
      <c r="T372" t="s">
        <v>212</v>
      </c>
      <c r="U372" t="s">
        <v>213</v>
      </c>
      <c r="V372" t="s">
        <v>214</v>
      </c>
      <c r="W372">
        <v>10</v>
      </c>
      <c r="X372"/>
      <c r="Y372"/>
      <c r="Z372" t="s">
        <v>606</v>
      </c>
      <c r="AA372" t="s">
        <v>298</v>
      </c>
      <c r="AB372"/>
      <c r="AC372">
        <v>0</v>
      </c>
      <c r="AD372" s="28" t="str">
        <f t="shared" si="46"/>
        <v>PF</v>
      </c>
      <c r="AE372" s="38" t="str">
        <f t="shared" si="47"/>
        <v>18/12/2020</v>
      </c>
      <c r="AF372" s="28" t="str">
        <f t="shared" si="48"/>
        <v>oui</v>
      </c>
      <c r="AG372" s="28" t="str">
        <f t="shared" si="49"/>
        <v>client</v>
      </c>
      <c r="AH372" s="28">
        <f>IF(T372&lt;&gt;"Partiellement livré",J372,IFERROR(VLOOKUP(B372&amp;F372,[2]VL10E!A:I,9,0),J372))</f>
        <v>9362</v>
      </c>
      <c r="AI372" s="28" t="str">
        <f t="shared" ca="1" si="50"/>
        <v>non</v>
      </c>
      <c r="AJ372" s="28" t="str">
        <f t="shared" si="51"/>
        <v>2020-12</v>
      </c>
      <c r="AK372" s="28" t="str">
        <f t="shared" si="52"/>
        <v>2020-51</v>
      </c>
      <c r="AL372" s="28" t="str">
        <f t="shared" ca="1" si="53"/>
        <v>2020-51</v>
      </c>
      <c r="AM372" s="28" t="str">
        <f>IF(LEFT(VLOOKUP(H372,'[1]Base Articles - Fam PIC'!$A:$U,12,FALSE),6)="conbid","Conbid",IF(LEFT(VLOOKUP(H372,'[1]Base Articles - Fam PIC'!$A:$U,12,FALSE),9)="DF Spirit","Airbus Autre","Autre"))</f>
        <v>Conbid</v>
      </c>
      <c r="AN372" s="28" t="str">
        <f>VLOOKUP(H372,'[1]Base Articles - Fam PIC'!$A:$E,5,0)</f>
        <v>UkadPF004</v>
      </c>
      <c r="AO372" s="28"/>
    </row>
    <row r="373" spans="1:41" ht="15" customHeight="1" x14ac:dyDescent="0.25">
      <c r="A373" s="36" t="str">
        <f t="shared" si="45"/>
        <v>P79702</v>
      </c>
      <c r="B373">
        <v>11003079</v>
      </c>
      <c r="C373" t="s">
        <v>204</v>
      </c>
      <c r="D373" t="s">
        <v>1051</v>
      </c>
      <c r="E373" t="s">
        <v>1052</v>
      </c>
      <c r="F373">
        <v>10</v>
      </c>
      <c r="G373">
        <v>1</v>
      </c>
      <c r="H373" t="s">
        <v>1053</v>
      </c>
      <c r="I373" t="s">
        <v>1054</v>
      </c>
      <c r="J373">
        <v>1463</v>
      </c>
      <c r="K373" t="s">
        <v>209</v>
      </c>
      <c r="L373">
        <v>26.5</v>
      </c>
      <c r="M373" t="s">
        <v>1055</v>
      </c>
      <c r="N373" t="s">
        <v>243</v>
      </c>
      <c r="O373" t="s">
        <v>488</v>
      </c>
      <c r="P373" s="37" t="s">
        <v>488</v>
      </c>
      <c r="Q373"/>
      <c r="R373"/>
      <c r="S373"/>
      <c r="T373" t="s">
        <v>212</v>
      </c>
      <c r="U373" t="s">
        <v>213</v>
      </c>
      <c r="V373" t="s">
        <v>214</v>
      </c>
      <c r="W373">
        <v>10</v>
      </c>
      <c r="X373"/>
      <c r="Y373"/>
      <c r="Z373" t="s">
        <v>656</v>
      </c>
      <c r="AA373" t="s">
        <v>298</v>
      </c>
      <c r="AB373"/>
      <c r="AC373">
        <v>0</v>
      </c>
      <c r="AD373" s="28" t="str">
        <f t="shared" si="46"/>
        <v>PF</v>
      </c>
      <c r="AE373" s="38" t="str">
        <f t="shared" si="47"/>
        <v>29/05/2020</v>
      </c>
      <c r="AF373" s="28" t="str">
        <f t="shared" si="48"/>
        <v>oui</v>
      </c>
      <c r="AG373" s="28" t="str">
        <f t="shared" si="49"/>
        <v>client</v>
      </c>
      <c r="AH373" s="28">
        <f>IF(T373&lt;&gt;"Partiellement livré",J373,IFERROR(VLOOKUP(B373&amp;F373,[2]VL10E!A:I,9,0),J373))</f>
        <v>1463</v>
      </c>
      <c r="AI373" s="28" t="str">
        <f t="shared" ca="1" si="50"/>
        <v>oui</v>
      </c>
      <c r="AJ373" s="28" t="str">
        <f t="shared" si="51"/>
        <v>2020-05</v>
      </c>
      <c r="AK373" s="28" t="str">
        <f t="shared" si="52"/>
        <v>2020-22</v>
      </c>
      <c r="AL373" s="28" t="str">
        <f t="shared" ca="1" si="53"/>
        <v>2020-22</v>
      </c>
      <c r="AM373" s="28" t="e">
        <f>IF(LEFT(VLOOKUP(H373,'[1]Base Articles - Fam PIC'!$A:$U,12,FALSE),6)="conbid","Conbid",IF(LEFT(VLOOKUP(H373,'[1]Base Articles - Fam PIC'!$A:$U,12,FALSE),9)="DF Spirit","Airbus Autre","Autre"))</f>
        <v>#N/A</v>
      </c>
      <c r="AN373" s="28" t="e">
        <f>VLOOKUP(H373,'[1]Base Articles - Fam PIC'!$A:$E,5,0)</f>
        <v>#N/A</v>
      </c>
      <c r="AO373" s="28"/>
    </row>
    <row r="374" spans="1:41" ht="15" customHeight="1" x14ac:dyDescent="0.25">
      <c r="A374" s="36" t="str">
        <f t="shared" si="45"/>
        <v>78826</v>
      </c>
      <c r="B374">
        <v>11003081</v>
      </c>
      <c r="C374" t="s">
        <v>204</v>
      </c>
      <c r="D374" t="s">
        <v>1056</v>
      </c>
      <c r="E374">
        <v>78826</v>
      </c>
      <c r="F374">
        <v>10</v>
      </c>
      <c r="G374">
        <v>2</v>
      </c>
      <c r="H374" t="s">
        <v>997</v>
      </c>
      <c r="I374" t="s">
        <v>1057</v>
      </c>
      <c r="J374">
        <v>72000</v>
      </c>
      <c r="K374" t="s">
        <v>209</v>
      </c>
      <c r="L374">
        <v>4.2</v>
      </c>
      <c r="M374" t="s">
        <v>1058</v>
      </c>
      <c r="N374" t="s">
        <v>243</v>
      </c>
      <c r="O374" t="s">
        <v>661</v>
      </c>
      <c r="P374" s="37" t="s">
        <v>661</v>
      </c>
      <c r="Q374"/>
      <c r="R374"/>
      <c r="S374"/>
      <c r="T374" t="s">
        <v>321</v>
      </c>
      <c r="U374"/>
      <c r="V374" t="s">
        <v>214</v>
      </c>
      <c r="W374">
        <v>100</v>
      </c>
      <c r="X374">
        <v>100</v>
      </c>
      <c r="Y374">
        <v>1</v>
      </c>
      <c r="Z374" t="s">
        <v>270</v>
      </c>
      <c r="AA374" t="s">
        <v>220</v>
      </c>
      <c r="AB374"/>
      <c r="AC374">
        <v>0</v>
      </c>
      <c r="AD374" s="28" t="str">
        <f t="shared" si="46"/>
        <v>CH</v>
      </c>
      <c r="AE374" s="38" t="str">
        <f t="shared" si="47"/>
        <v>16/04/2020</v>
      </c>
      <c r="AF374" s="28" t="str">
        <f t="shared" si="48"/>
        <v>oui</v>
      </c>
      <c r="AG374" s="28" t="str">
        <f t="shared" si="49"/>
        <v>client</v>
      </c>
      <c r="AH374" s="28">
        <f>IF(T374&lt;&gt;"Partiellement livré",J374,IFERROR(VLOOKUP(B374&amp;F374,[2]VL10E!A:I,9,0),J374))</f>
        <v>72000</v>
      </c>
      <c r="AI374" s="28" t="str">
        <f t="shared" ca="1" si="50"/>
        <v>oui</v>
      </c>
      <c r="AJ374" s="28" t="str">
        <f t="shared" si="51"/>
        <v>2020-04</v>
      </c>
      <c r="AK374" s="28" t="str">
        <f t="shared" si="52"/>
        <v>2020-16</v>
      </c>
      <c r="AL374" s="28" t="str">
        <f t="shared" ca="1" si="53"/>
        <v>retard</v>
      </c>
      <c r="AM374" s="28" t="str">
        <f>IF(LEFT(VLOOKUP(H374,'[1]Base Articles - Fam PIC'!$A:$U,12,FALSE),6)="conbid","Conbid",IF(LEFT(VLOOKUP(H374,'[1]Base Articles - Fam PIC'!$A:$U,12,FALSE),9)="DF Spirit","Airbus Autre","Autre"))</f>
        <v>Autre</v>
      </c>
      <c r="AN374" s="28">
        <f>VLOOKUP(H374,'[1]Base Articles - Fam PIC'!$A:$E,5,0)</f>
        <v>0</v>
      </c>
      <c r="AO374" s="28"/>
    </row>
    <row r="375" spans="1:41" ht="15" customHeight="1" x14ac:dyDescent="0.25">
      <c r="A375" s="36" t="str">
        <f t="shared" si="45"/>
        <v>73828</v>
      </c>
      <c r="B375">
        <v>11003082</v>
      </c>
      <c r="C375" t="s">
        <v>204</v>
      </c>
      <c r="D375" t="s">
        <v>1056</v>
      </c>
      <c r="E375">
        <v>73828</v>
      </c>
      <c r="F375">
        <v>10</v>
      </c>
      <c r="G375">
        <v>2</v>
      </c>
      <c r="H375" t="s">
        <v>933</v>
      </c>
      <c r="I375" t="s">
        <v>933</v>
      </c>
      <c r="J375">
        <v>39000</v>
      </c>
      <c r="K375" t="s">
        <v>209</v>
      </c>
      <c r="L375">
        <v>2.6</v>
      </c>
      <c r="M375" t="s">
        <v>1059</v>
      </c>
      <c r="N375" t="s">
        <v>243</v>
      </c>
      <c r="O375" t="s">
        <v>661</v>
      </c>
      <c r="P375" s="37" t="s">
        <v>661</v>
      </c>
      <c r="Q375"/>
      <c r="R375"/>
      <c r="S375"/>
      <c r="T375" t="s">
        <v>321</v>
      </c>
      <c r="U375"/>
      <c r="V375" t="s">
        <v>214</v>
      </c>
      <c r="W375">
        <v>100</v>
      </c>
      <c r="X375">
        <v>100</v>
      </c>
      <c r="Y375">
        <v>1</v>
      </c>
      <c r="Z375" t="s">
        <v>270</v>
      </c>
      <c r="AA375" t="s">
        <v>220</v>
      </c>
      <c r="AB375"/>
      <c r="AC375">
        <v>0</v>
      </c>
      <c r="AD375" s="28" t="str">
        <f t="shared" si="46"/>
        <v>TO</v>
      </c>
      <c r="AE375" s="38" t="str">
        <f t="shared" si="47"/>
        <v>16/04/2020</v>
      </c>
      <c r="AF375" s="28" t="str">
        <f t="shared" si="48"/>
        <v>oui</v>
      </c>
      <c r="AG375" s="28" t="str">
        <f t="shared" si="49"/>
        <v>client</v>
      </c>
      <c r="AH375" s="28">
        <f>IF(T375&lt;&gt;"Partiellement livré",J375,IFERROR(VLOOKUP(B375&amp;F375,[2]VL10E!A:I,9,0),J375))</f>
        <v>39000</v>
      </c>
      <c r="AI375" s="28" t="str">
        <f t="shared" ca="1" si="50"/>
        <v>oui</v>
      </c>
      <c r="AJ375" s="28" t="str">
        <f t="shared" si="51"/>
        <v>2020-04</v>
      </c>
      <c r="AK375" s="28" t="str">
        <f t="shared" si="52"/>
        <v>2020-16</v>
      </c>
      <c r="AL375" s="28" t="str">
        <f t="shared" ca="1" si="53"/>
        <v>retard</v>
      </c>
      <c r="AM375" s="28" t="str">
        <f>IF(LEFT(VLOOKUP(H375,'[1]Base Articles - Fam PIC'!$A:$U,12,FALSE),6)="conbid","Conbid",IF(LEFT(VLOOKUP(H375,'[1]Base Articles - Fam PIC'!$A:$U,12,FALSE),9)="DF Spirit","Airbus Autre","Autre"))</f>
        <v>Autre</v>
      </c>
      <c r="AN375" s="28">
        <f>VLOOKUP(H375,'[1]Base Articles - Fam PIC'!$A:$E,5,0)</f>
        <v>0</v>
      </c>
      <c r="AO375" s="28"/>
    </row>
    <row r="376" spans="1:41" ht="15" customHeight="1" x14ac:dyDescent="0.25">
      <c r="A376" s="36" t="str">
        <f t="shared" si="45"/>
        <v>73828</v>
      </c>
      <c r="B376">
        <v>11003082</v>
      </c>
      <c r="C376" t="s">
        <v>204</v>
      </c>
      <c r="D376" t="s">
        <v>1056</v>
      </c>
      <c r="E376">
        <v>73828</v>
      </c>
      <c r="F376">
        <v>20</v>
      </c>
      <c r="G376">
        <v>1</v>
      </c>
      <c r="H376" t="s">
        <v>933</v>
      </c>
      <c r="I376" t="s">
        <v>1060</v>
      </c>
      <c r="J376">
        <v>320</v>
      </c>
      <c r="K376" t="s">
        <v>209</v>
      </c>
      <c r="L376">
        <v>2.6</v>
      </c>
      <c r="M376">
        <v>832</v>
      </c>
      <c r="N376" t="s">
        <v>243</v>
      </c>
      <c r="O376" t="s">
        <v>580</v>
      </c>
      <c r="P376" s="37" t="s">
        <v>580</v>
      </c>
      <c r="Q376"/>
      <c r="R376"/>
      <c r="S376"/>
      <c r="T376" t="s">
        <v>212</v>
      </c>
      <c r="U376"/>
      <c r="V376" t="s">
        <v>214</v>
      </c>
      <c r="W376">
        <v>100</v>
      </c>
      <c r="X376">
        <v>100</v>
      </c>
      <c r="Y376">
        <v>1</v>
      </c>
      <c r="Z376" t="s">
        <v>270</v>
      </c>
      <c r="AA376" t="s">
        <v>220</v>
      </c>
      <c r="AB376"/>
      <c r="AC376">
        <v>0</v>
      </c>
      <c r="AD376" s="28" t="str">
        <f t="shared" si="46"/>
        <v>TO</v>
      </c>
      <c r="AE376" s="38" t="str">
        <f t="shared" si="47"/>
        <v>30/04/2020</v>
      </c>
      <c r="AF376" s="28" t="str">
        <f t="shared" si="48"/>
        <v>oui</v>
      </c>
      <c r="AG376" s="28" t="str">
        <f t="shared" si="49"/>
        <v>client</v>
      </c>
      <c r="AH376" s="28">
        <f>IF(T376&lt;&gt;"Partiellement livré",J376,IFERROR(VLOOKUP(B376&amp;F376,[2]VL10E!A:I,9,0),J376))</f>
        <v>320</v>
      </c>
      <c r="AI376" s="28" t="str">
        <f t="shared" ca="1" si="50"/>
        <v>oui</v>
      </c>
      <c r="AJ376" s="28" t="str">
        <f t="shared" si="51"/>
        <v>2020-04</v>
      </c>
      <c r="AK376" s="28" t="str">
        <f t="shared" si="52"/>
        <v>2020-18</v>
      </c>
      <c r="AL376" s="28" t="str">
        <f t="shared" ca="1" si="53"/>
        <v>retard</v>
      </c>
      <c r="AM376" s="28" t="str">
        <f>IF(LEFT(VLOOKUP(H376,'[1]Base Articles - Fam PIC'!$A:$U,12,FALSE),6)="conbid","Conbid",IF(LEFT(VLOOKUP(H376,'[1]Base Articles - Fam PIC'!$A:$U,12,FALSE),9)="DF Spirit","Airbus Autre","Autre"))</f>
        <v>Autre</v>
      </c>
      <c r="AN376" s="28">
        <f>VLOOKUP(H376,'[1]Base Articles - Fam PIC'!$A:$E,5,0)</f>
        <v>0</v>
      </c>
      <c r="AO376" s="28"/>
    </row>
    <row r="377" spans="1:41" ht="15" customHeight="1" x14ac:dyDescent="0.25">
      <c r="A377" s="36" t="str">
        <f t="shared" si="45"/>
        <v>PO21 LI</v>
      </c>
      <c r="B377">
        <v>12000019</v>
      </c>
      <c r="C377" t="s">
        <v>1061</v>
      </c>
      <c r="D377" t="s">
        <v>1062</v>
      </c>
      <c r="E377" t="s">
        <v>1063</v>
      </c>
      <c r="F377">
        <v>20</v>
      </c>
      <c r="G377">
        <v>2</v>
      </c>
      <c r="H377" t="s">
        <v>1064</v>
      </c>
      <c r="I377" t="s">
        <v>1065</v>
      </c>
      <c r="J377">
        <v>12680</v>
      </c>
      <c r="K377" t="s">
        <v>209</v>
      </c>
      <c r="L377">
        <v>31</v>
      </c>
      <c r="M377" t="s">
        <v>1066</v>
      </c>
      <c r="N377" t="s">
        <v>210</v>
      </c>
      <c r="O377" t="s">
        <v>1067</v>
      </c>
      <c r="P377" s="37" t="s">
        <v>1067</v>
      </c>
      <c r="Q377"/>
      <c r="R377"/>
      <c r="S377"/>
      <c r="T377" t="s">
        <v>321</v>
      </c>
      <c r="U377" t="s">
        <v>213</v>
      </c>
      <c r="V377" t="s">
        <v>214</v>
      </c>
      <c r="W377">
        <v>10</v>
      </c>
      <c r="X377"/>
      <c r="Y377"/>
      <c r="Z377" t="s">
        <v>1068</v>
      </c>
      <c r="AA377" t="s">
        <v>216</v>
      </c>
      <c r="AB377" t="s">
        <v>1069</v>
      </c>
      <c r="AC377" t="s">
        <v>1070</v>
      </c>
      <c r="AD377" s="28" t="str">
        <f t="shared" si="46"/>
        <v>PF</v>
      </c>
      <c r="AE377" s="38" t="str">
        <f t="shared" si="47"/>
        <v>28/06/2018</v>
      </c>
      <c r="AF377" s="28" t="str">
        <f t="shared" si="48"/>
        <v>oui</v>
      </c>
      <c r="AG377" s="28" t="str">
        <f t="shared" si="49"/>
        <v>stock</v>
      </c>
      <c r="AH377" s="28">
        <f>IF(T377&lt;&gt;"Partiellement livré",J377,IFERROR(VLOOKUP(B377&amp;F377,[2]VL10E!A:I,9,0),J377))</f>
        <v>12680</v>
      </c>
      <c r="AI377" s="28" t="str">
        <f t="shared" ca="1" si="50"/>
        <v>oui</v>
      </c>
      <c r="AJ377" s="28" t="str">
        <f t="shared" si="51"/>
        <v>2018-06</v>
      </c>
      <c r="AK377" s="28" t="str">
        <f t="shared" si="52"/>
        <v>2018-26</v>
      </c>
      <c r="AL377" s="28" t="str">
        <f t="shared" ca="1" si="53"/>
        <v>retard</v>
      </c>
      <c r="AM377" s="28" t="str">
        <f>IF(LEFT(VLOOKUP(H377,'[1]Base Articles - Fam PIC'!$A:$U,12,FALSE),6)="conbid","Conbid",IF(LEFT(VLOOKUP(H377,'[1]Base Articles - Fam PIC'!$A:$U,12,FALSE),9)="DF Spirit","Airbus Autre","Autre"))</f>
        <v>Conbid</v>
      </c>
      <c r="AN377" s="28" t="str">
        <f>VLOOKUP(H377,'[1]Base Articles - Fam PIC'!$A:$E,5,0)</f>
        <v>UkadPF003</v>
      </c>
      <c r="AO377" s="28"/>
    </row>
    <row r="378" spans="1:41" ht="15" customHeight="1" x14ac:dyDescent="0.25">
      <c r="A378" s="36" t="str">
        <f t="shared" si="45"/>
        <v>PO21 LI</v>
      </c>
      <c r="B378">
        <v>12000019</v>
      </c>
      <c r="C378" t="s">
        <v>1061</v>
      </c>
      <c r="D378" t="s">
        <v>1062</v>
      </c>
      <c r="E378" t="s">
        <v>1063</v>
      </c>
      <c r="F378">
        <v>90</v>
      </c>
      <c r="G378">
        <v>2</v>
      </c>
      <c r="H378" t="s">
        <v>1071</v>
      </c>
      <c r="I378" t="s">
        <v>1072</v>
      </c>
      <c r="J378">
        <v>22800</v>
      </c>
      <c r="K378" t="s">
        <v>209</v>
      </c>
      <c r="L378">
        <v>31</v>
      </c>
      <c r="M378" t="s">
        <v>1073</v>
      </c>
      <c r="N378" t="s">
        <v>210</v>
      </c>
      <c r="O378" t="s">
        <v>1067</v>
      </c>
      <c r="P378" s="37" t="s">
        <v>1067</v>
      </c>
      <c r="Q378"/>
      <c r="R378"/>
      <c r="S378"/>
      <c r="T378" t="s">
        <v>321</v>
      </c>
      <c r="U378" t="s">
        <v>213</v>
      </c>
      <c r="V378" t="s">
        <v>214</v>
      </c>
      <c r="W378">
        <v>10</v>
      </c>
      <c r="X378"/>
      <c r="Y378"/>
      <c r="Z378" t="s">
        <v>1068</v>
      </c>
      <c r="AA378" t="s">
        <v>246</v>
      </c>
      <c r="AB378" t="s">
        <v>1074</v>
      </c>
      <c r="AC378" t="s">
        <v>1075</v>
      </c>
      <c r="AD378" s="28" t="str">
        <f t="shared" si="46"/>
        <v>PF</v>
      </c>
      <c r="AE378" s="38" t="str">
        <f t="shared" si="47"/>
        <v>28/06/2018</v>
      </c>
      <c r="AF378" s="28" t="str">
        <f t="shared" si="48"/>
        <v>oui</v>
      </c>
      <c r="AG378" s="28" t="str">
        <f t="shared" si="49"/>
        <v>stock</v>
      </c>
      <c r="AH378" s="28">
        <f>IF(T378&lt;&gt;"Partiellement livré",J378,IFERROR(VLOOKUP(B378&amp;F378,[2]VL10E!A:I,9,0),J378))</f>
        <v>22800</v>
      </c>
      <c r="AI378" s="28" t="str">
        <f t="shared" ca="1" si="50"/>
        <v>oui</v>
      </c>
      <c r="AJ378" s="28" t="str">
        <f t="shared" si="51"/>
        <v>2018-06</v>
      </c>
      <c r="AK378" s="28" t="str">
        <f t="shared" si="52"/>
        <v>2018-26</v>
      </c>
      <c r="AL378" s="28" t="str">
        <f t="shared" ca="1" si="53"/>
        <v>retard</v>
      </c>
      <c r="AM378" s="28" t="str">
        <f>IF(LEFT(VLOOKUP(H378,'[1]Base Articles - Fam PIC'!$A:$U,12,FALSE),6)="conbid","Conbid",IF(LEFT(VLOOKUP(H378,'[1]Base Articles - Fam PIC'!$A:$U,12,FALSE),9)="DF Spirit","Airbus Autre","Autre"))</f>
        <v>Conbid</v>
      </c>
      <c r="AN378" s="28" t="str">
        <f>VLOOKUP(H378,'[1]Base Articles - Fam PIC'!$A:$E,5,0)</f>
        <v>UkadPF003</v>
      </c>
      <c r="AO378" s="28"/>
    </row>
    <row r="379" spans="1:41" ht="15" customHeight="1" x14ac:dyDescent="0.25">
      <c r="A379" s="36" t="str">
        <f t="shared" si="45"/>
        <v>PO58 SE</v>
      </c>
      <c r="B379">
        <v>12000054</v>
      </c>
      <c r="C379" t="s">
        <v>1061</v>
      </c>
      <c r="D379" t="s">
        <v>1062</v>
      </c>
      <c r="E379" t="s">
        <v>1076</v>
      </c>
      <c r="F379">
        <v>10</v>
      </c>
      <c r="G379">
        <v>2</v>
      </c>
      <c r="H379" t="s">
        <v>718</v>
      </c>
      <c r="I379" t="s">
        <v>719</v>
      </c>
      <c r="J379">
        <v>11000</v>
      </c>
      <c r="K379" t="s">
        <v>209</v>
      </c>
      <c r="L379">
        <v>30</v>
      </c>
      <c r="M379" t="s">
        <v>1077</v>
      </c>
      <c r="N379" t="s">
        <v>210</v>
      </c>
      <c r="O379" t="s">
        <v>1078</v>
      </c>
      <c r="P379" s="37" t="s">
        <v>1078</v>
      </c>
      <c r="Q379"/>
      <c r="R379"/>
      <c r="S379"/>
      <c r="T379" t="s">
        <v>212</v>
      </c>
      <c r="U379" t="s">
        <v>213</v>
      </c>
      <c r="V379" t="s">
        <v>214</v>
      </c>
      <c r="W379">
        <v>10</v>
      </c>
      <c r="X379"/>
      <c r="Y379"/>
      <c r="Z379" t="s">
        <v>1079</v>
      </c>
      <c r="AA379" t="s">
        <v>246</v>
      </c>
      <c r="AB379"/>
      <c r="AC379">
        <v>0</v>
      </c>
      <c r="AD379" s="28" t="str">
        <f t="shared" si="46"/>
        <v>PF</v>
      </c>
      <c r="AE379" s="38" t="str">
        <f t="shared" si="47"/>
        <v>29/08/2019</v>
      </c>
      <c r="AF379" s="28" t="str">
        <f t="shared" si="48"/>
        <v>oui</v>
      </c>
      <c r="AG379" s="28" t="str">
        <f t="shared" si="49"/>
        <v>stock</v>
      </c>
      <c r="AH379" s="28">
        <f>IF(T379&lt;&gt;"Partiellement livré",J379,IFERROR(VLOOKUP(B379&amp;F379,[2]VL10E!A:I,9,0),J379))</f>
        <v>11000</v>
      </c>
      <c r="AI379" s="28" t="str">
        <f t="shared" ca="1" si="50"/>
        <v>oui</v>
      </c>
      <c r="AJ379" s="28" t="str">
        <f t="shared" si="51"/>
        <v>2019-08</v>
      </c>
      <c r="AK379" s="28" t="str">
        <f t="shared" si="52"/>
        <v>2019-35</v>
      </c>
      <c r="AL379" s="28" t="str">
        <f t="shared" ca="1" si="53"/>
        <v>retard</v>
      </c>
      <c r="AM379" s="28" t="str">
        <f>IF(LEFT(VLOOKUP(H379,'[1]Base Articles - Fam PIC'!$A:$U,12,FALSE),6)="conbid","Conbid",IF(LEFT(VLOOKUP(H379,'[1]Base Articles - Fam PIC'!$A:$U,12,FALSE),9)="DF Spirit","Airbus Autre","Autre"))</f>
        <v>Conbid</v>
      </c>
      <c r="AN379" s="28" t="str">
        <f>VLOOKUP(H379,'[1]Base Articles - Fam PIC'!$A:$E,5,0)</f>
        <v>UkadPF009</v>
      </c>
      <c r="AO379" s="28"/>
    </row>
    <row r="380" spans="1:41" ht="15" customHeight="1" x14ac:dyDescent="0.25">
      <c r="A380" s="36" t="str">
        <f t="shared" si="45"/>
        <v>PO58 SE</v>
      </c>
      <c r="B380">
        <v>12000054</v>
      </c>
      <c r="C380" t="s">
        <v>1061</v>
      </c>
      <c r="D380" t="s">
        <v>1062</v>
      </c>
      <c r="E380" t="s">
        <v>1076</v>
      </c>
      <c r="F380">
        <v>20</v>
      </c>
      <c r="G380">
        <v>2</v>
      </c>
      <c r="H380" t="s">
        <v>1080</v>
      </c>
      <c r="I380" t="s">
        <v>1081</v>
      </c>
      <c r="J380">
        <v>5500</v>
      </c>
      <c r="K380" t="s">
        <v>209</v>
      </c>
      <c r="L380">
        <v>34.35</v>
      </c>
      <c r="M380" t="s">
        <v>1082</v>
      </c>
      <c r="N380" t="s">
        <v>210</v>
      </c>
      <c r="O380" t="s">
        <v>1078</v>
      </c>
      <c r="P380" s="37" t="s">
        <v>1078</v>
      </c>
      <c r="Q380"/>
      <c r="R380"/>
      <c r="S380"/>
      <c r="T380" t="s">
        <v>321</v>
      </c>
      <c r="U380" t="s">
        <v>213</v>
      </c>
      <c r="V380" t="s">
        <v>214</v>
      </c>
      <c r="W380">
        <v>10</v>
      </c>
      <c r="X380"/>
      <c r="Y380"/>
      <c r="Z380" t="s">
        <v>1079</v>
      </c>
      <c r="AA380" t="s">
        <v>246</v>
      </c>
      <c r="AB380" t="s">
        <v>1078</v>
      </c>
      <c r="AC380" t="s">
        <v>1083</v>
      </c>
      <c r="AD380" s="28" t="str">
        <f t="shared" si="46"/>
        <v>PF</v>
      </c>
      <c r="AE380" s="38" t="str">
        <f t="shared" si="47"/>
        <v>29/08/2019</v>
      </c>
      <c r="AF380" s="28" t="str">
        <f t="shared" si="48"/>
        <v>oui</v>
      </c>
      <c r="AG380" s="28" t="str">
        <f t="shared" si="49"/>
        <v>stock</v>
      </c>
      <c r="AH380" s="28">
        <f>IF(T380&lt;&gt;"Partiellement livré",J380,IFERROR(VLOOKUP(B380&amp;F380,[2]VL10E!A:I,9,0),J380))</f>
        <v>5500</v>
      </c>
      <c r="AI380" s="28" t="str">
        <f t="shared" ca="1" si="50"/>
        <v>oui</v>
      </c>
      <c r="AJ380" s="28" t="str">
        <f t="shared" si="51"/>
        <v>2019-08</v>
      </c>
      <c r="AK380" s="28" t="str">
        <f t="shared" si="52"/>
        <v>2019-35</v>
      </c>
      <c r="AL380" s="28" t="str">
        <f t="shared" ca="1" si="53"/>
        <v>retard</v>
      </c>
      <c r="AM380" s="28" t="str">
        <f>IF(LEFT(VLOOKUP(H380,'[1]Base Articles - Fam PIC'!$A:$U,12,FALSE),6)="conbid","Conbid",IF(LEFT(VLOOKUP(H380,'[1]Base Articles - Fam PIC'!$A:$U,12,FALSE),9)="DF Spirit","Airbus Autre","Autre"))</f>
        <v>Conbid</v>
      </c>
      <c r="AN380" s="28" t="str">
        <f>VLOOKUP(H380,'[1]Base Articles - Fam PIC'!$A:$E,5,0)</f>
        <v>UkadPF010</v>
      </c>
      <c r="AO380" s="28"/>
    </row>
    <row r="381" spans="1:41" ht="15" customHeight="1" x14ac:dyDescent="0.25">
      <c r="A381" s="36" t="str">
        <f t="shared" si="45"/>
        <v>PO58 SE</v>
      </c>
      <c r="B381">
        <v>12000054</v>
      </c>
      <c r="C381" t="s">
        <v>1061</v>
      </c>
      <c r="D381" t="s">
        <v>1062</v>
      </c>
      <c r="E381" t="s">
        <v>1076</v>
      </c>
      <c r="F381">
        <v>30</v>
      </c>
      <c r="G381">
        <v>2</v>
      </c>
      <c r="H381" t="s">
        <v>784</v>
      </c>
      <c r="I381" t="s">
        <v>785</v>
      </c>
      <c r="J381">
        <v>5500</v>
      </c>
      <c r="K381" t="s">
        <v>209</v>
      </c>
      <c r="L381">
        <v>35</v>
      </c>
      <c r="M381" t="s">
        <v>1084</v>
      </c>
      <c r="N381" t="s">
        <v>210</v>
      </c>
      <c r="O381" t="s">
        <v>1078</v>
      </c>
      <c r="P381" s="37" t="s">
        <v>1078</v>
      </c>
      <c r="Q381"/>
      <c r="R381"/>
      <c r="S381"/>
      <c r="T381" t="s">
        <v>212</v>
      </c>
      <c r="U381" t="s">
        <v>213</v>
      </c>
      <c r="V381" t="s">
        <v>214</v>
      </c>
      <c r="W381">
        <v>10</v>
      </c>
      <c r="X381"/>
      <c r="Y381"/>
      <c r="Z381" t="s">
        <v>1079</v>
      </c>
      <c r="AA381" t="s">
        <v>246</v>
      </c>
      <c r="AB381"/>
      <c r="AC381">
        <v>0</v>
      </c>
      <c r="AD381" s="28" t="str">
        <f t="shared" si="46"/>
        <v>PF</v>
      </c>
      <c r="AE381" s="38" t="str">
        <f t="shared" si="47"/>
        <v>29/08/2019</v>
      </c>
      <c r="AF381" s="28" t="str">
        <f t="shared" si="48"/>
        <v>oui</v>
      </c>
      <c r="AG381" s="28" t="str">
        <f t="shared" si="49"/>
        <v>stock</v>
      </c>
      <c r="AH381" s="28">
        <f>IF(T381&lt;&gt;"Partiellement livré",J381,IFERROR(VLOOKUP(B381&amp;F381,[2]VL10E!A:I,9,0),J381))</f>
        <v>5500</v>
      </c>
      <c r="AI381" s="28" t="str">
        <f t="shared" ca="1" si="50"/>
        <v>oui</v>
      </c>
      <c r="AJ381" s="28" t="str">
        <f t="shared" si="51"/>
        <v>2019-08</v>
      </c>
      <c r="AK381" s="28" t="str">
        <f t="shared" si="52"/>
        <v>2019-35</v>
      </c>
      <c r="AL381" s="28" t="str">
        <f t="shared" ca="1" si="53"/>
        <v>retard</v>
      </c>
      <c r="AM381" s="28" t="str">
        <f>IF(LEFT(VLOOKUP(H381,'[1]Base Articles - Fam PIC'!$A:$U,12,FALSE),6)="conbid","Conbid",IF(LEFT(VLOOKUP(H381,'[1]Base Articles - Fam PIC'!$A:$U,12,FALSE),9)="DF Spirit","Airbus Autre","Autre"))</f>
        <v>Conbid</v>
      </c>
      <c r="AN381" s="28" t="str">
        <f>VLOOKUP(H381,'[1]Base Articles - Fam PIC'!$A:$E,5,0)</f>
        <v>UkadPF001</v>
      </c>
      <c r="AO381" s="28"/>
    </row>
    <row r="382" spans="1:41" ht="15" customHeight="1" x14ac:dyDescent="0.25">
      <c r="A382" s="36" t="str">
        <f t="shared" si="45"/>
        <v>PO58 SE</v>
      </c>
      <c r="B382">
        <v>12000054</v>
      </c>
      <c r="C382" t="s">
        <v>1061</v>
      </c>
      <c r="D382" t="s">
        <v>1062</v>
      </c>
      <c r="E382" t="s">
        <v>1076</v>
      </c>
      <c r="F382">
        <v>40</v>
      </c>
      <c r="G382">
        <v>2</v>
      </c>
      <c r="H382" t="s">
        <v>132</v>
      </c>
      <c r="I382" t="s">
        <v>561</v>
      </c>
      <c r="J382">
        <v>11000</v>
      </c>
      <c r="K382" t="s">
        <v>209</v>
      </c>
      <c r="L382">
        <v>35</v>
      </c>
      <c r="M382" t="s">
        <v>1085</v>
      </c>
      <c r="N382" t="s">
        <v>210</v>
      </c>
      <c r="O382" t="s">
        <v>1078</v>
      </c>
      <c r="P382" s="37" t="s">
        <v>1078</v>
      </c>
      <c r="Q382"/>
      <c r="R382"/>
      <c r="S382"/>
      <c r="T382" t="s">
        <v>321</v>
      </c>
      <c r="U382" t="s">
        <v>213</v>
      </c>
      <c r="V382" t="s">
        <v>214</v>
      </c>
      <c r="W382">
        <v>10</v>
      </c>
      <c r="X382"/>
      <c r="Y382"/>
      <c r="Z382" t="s">
        <v>1079</v>
      </c>
      <c r="AA382" t="s">
        <v>246</v>
      </c>
      <c r="AB382" t="s">
        <v>1086</v>
      </c>
      <c r="AC382" t="s">
        <v>1087</v>
      </c>
      <c r="AD382" s="28" t="str">
        <f t="shared" si="46"/>
        <v>PF</v>
      </c>
      <c r="AE382" s="38" t="str">
        <f t="shared" si="47"/>
        <v>29/08/2019</v>
      </c>
      <c r="AF382" s="28" t="str">
        <f t="shared" si="48"/>
        <v>oui</v>
      </c>
      <c r="AG382" s="28" t="str">
        <f t="shared" si="49"/>
        <v>stock</v>
      </c>
      <c r="AH382" s="28">
        <f>IF(T382&lt;&gt;"Partiellement livré",J382,IFERROR(VLOOKUP(B382&amp;F382,[2]VL10E!A:I,9,0),J382))</f>
        <v>11000</v>
      </c>
      <c r="AI382" s="28" t="str">
        <f t="shared" ca="1" si="50"/>
        <v>oui</v>
      </c>
      <c r="AJ382" s="28" t="str">
        <f t="shared" si="51"/>
        <v>2019-08</v>
      </c>
      <c r="AK382" s="28" t="str">
        <f t="shared" si="52"/>
        <v>2019-35</v>
      </c>
      <c r="AL382" s="28" t="str">
        <f t="shared" ca="1" si="53"/>
        <v>retard</v>
      </c>
      <c r="AM382" s="28" t="str">
        <f>IF(LEFT(VLOOKUP(H382,'[1]Base Articles - Fam PIC'!$A:$U,12,FALSE),6)="conbid","Conbid",IF(LEFT(VLOOKUP(H382,'[1]Base Articles - Fam PIC'!$A:$U,12,FALSE),9)="DF Spirit","Airbus Autre","Autre"))</f>
        <v>Conbid</v>
      </c>
      <c r="AN382" s="28" t="str">
        <f>VLOOKUP(H382,'[1]Base Articles - Fam PIC'!$A:$E,5,0)</f>
        <v>UkadPF001</v>
      </c>
      <c r="AO382" s="28"/>
    </row>
    <row r="383" spans="1:41" ht="15" customHeight="1" x14ac:dyDescent="0.25">
      <c r="A383" s="36" t="str">
        <f t="shared" si="45"/>
        <v>PO58 SE</v>
      </c>
      <c r="B383">
        <v>12000054</v>
      </c>
      <c r="C383" t="s">
        <v>1061</v>
      </c>
      <c r="D383" t="s">
        <v>1062</v>
      </c>
      <c r="E383" t="s">
        <v>1076</v>
      </c>
      <c r="F383">
        <v>50</v>
      </c>
      <c r="G383">
        <v>2</v>
      </c>
      <c r="H383" t="s">
        <v>410</v>
      </c>
      <c r="I383" t="s">
        <v>411</v>
      </c>
      <c r="J383">
        <v>5500</v>
      </c>
      <c r="K383" t="s">
        <v>209</v>
      </c>
      <c r="L383">
        <v>34.35</v>
      </c>
      <c r="M383" t="s">
        <v>1082</v>
      </c>
      <c r="N383" t="s">
        <v>210</v>
      </c>
      <c r="O383" t="s">
        <v>1078</v>
      </c>
      <c r="P383" s="37" t="s">
        <v>1078</v>
      </c>
      <c r="Q383"/>
      <c r="R383"/>
      <c r="S383"/>
      <c r="T383" t="s">
        <v>212</v>
      </c>
      <c r="U383" t="s">
        <v>213</v>
      </c>
      <c r="V383" t="s">
        <v>214</v>
      </c>
      <c r="W383">
        <v>10</v>
      </c>
      <c r="X383"/>
      <c r="Y383"/>
      <c r="Z383" t="s">
        <v>1079</v>
      </c>
      <c r="AA383" t="s">
        <v>246</v>
      </c>
      <c r="AB383"/>
      <c r="AC383">
        <v>0</v>
      </c>
      <c r="AD383" s="28" t="str">
        <f t="shared" si="46"/>
        <v>PF</v>
      </c>
      <c r="AE383" s="38" t="str">
        <f t="shared" si="47"/>
        <v>29/08/2019</v>
      </c>
      <c r="AF383" s="28" t="str">
        <f t="shared" si="48"/>
        <v>oui</v>
      </c>
      <c r="AG383" s="28" t="str">
        <f t="shared" si="49"/>
        <v>stock</v>
      </c>
      <c r="AH383" s="28">
        <f>IF(T383&lt;&gt;"Partiellement livré",J383,IFERROR(VLOOKUP(B383&amp;F383,[2]VL10E!A:I,9,0),J383))</f>
        <v>5500</v>
      </c>
      <c r="AI383" s="28" t="str">
        <f t="shared" ca="1" si="50"/>
        <v>oui</v>
      </c>
      <c r="AJ383" s="28" t="str">
        <f t="shared" si="51"/>
        <v>2019-08</v>
      </c>
      <c r="AK383" s="28" t="str">
        <f t="shared" si="52"/>
        <v>2019-35</v>
      </c>
      <c r="AL383" s="28" t="str">
        <f t="shared" ca="1" si="53"/>
        <v>retard</v>
      </c>
      <c r="AM383" s="28" t="str">
        <f>IF(LEFT(VLOOKUP(H383,'[1]Base Articles - Fam PIC'!$A:$U,12,FALSE),6)="conbid","Conbid",IF(LEFT(VLOOKUP(H383,'[1]Base Articles - Fam PIC'!$A:$U,12,FALSE),9)="DF Spirit","Airbus Autre","Autre"))</f>
        <v>Conbid</v>
      </c>
      <c r="AN383" s="28" t="str">
        <f>VLOOKUP(H383,'[1]Base Articles - Fam PIC'!$A:$E,5,0)</f>
        <v>UkadPF001</v>
      </c>
      <c r="AO383" s="28"/>
    </row>
    <row r="384" spans="1:41" ht="15" customHeight="1" x14ac:dyDescent="0.25">
      <c r="A384" s="36" t="str">
        <f t="shared" si="45"/>
        <v>PO58 SE</v>
      </c>
      <c r="B384">
        <v>12000054</v>
      </c>
      <c r="C384" t="s">
        <v>1061</v>
      </c>
      <c r="D384" t="s">
        <v>1062</v>
      </c>
      <c r="E384" t="s">
        <v>1076</v>
      </c>
      <c r="F384">
        <v>60</v>
      </c>
      <c r="G384">
        <v>2</v>
      </c>
      <c r="H384" t="s">
        <v>1088</v>
      </c>
      <c r="I384" t="s">
        <v>1089</v>
      </c>
      <c r="J384">
        <v>11000</v>
      </c>
      <c r="K384" t="s">
        <v>209</v>
      </c>
      <c r="L384">
        <v>34.35</v>
      </c>
      <c r="M384" t="s">
        <v>1090</v>
      </c>
      <c r="N384" t="s">
        <v>210</v>
      </c>
      <c r="O384" t="s">
        <v>1078</v>
      </c>
      <c r="P384" s="37" t="s">
        <v>1078</v>
      </c>
      <c r="Q384"/>
      <c r="R384"/>
      <c r="S384"/>
      <c r="T384" t="s">
        <v>321</v>
      </c>
      <c r="U384" t="s">
        <v>213</v>
      </c>
      <c r="V384" t="s">
        <v>214</v>
      </c>
      <c r="W384">
        <v>10</v>
      </c>
      <c r="X384"/>
      <c r="Y384"/>
      <c r="Z384" t="s">
        <v>1079</v>
      </c>
      <c r="AA384" t="s">
        <v>246</v>
      </c>
      <c r="AB384" t="s">
        <v>1078</v>
      </c>
      <c r="AC384" t="s">
        <v>1091</v>
      </c>
      <c r="AD384" s="28" t="str">
        <f t="shared" si="46"/>
        <v>PF</v>
      </c>
      <c r="AE384" s="38" t="str">
        <f t="shared" si="47"/>
        <v>29/08/2019</v>
      </c>
      <c r="AF384" s="28" t="str">
        <f t="shared" si="48"/>
        <v>oui</v>
      </c>
      <c r="AG384" s="28" t="str">
        <f t="shared" si="49"/>
        <v>stock</v>
      </c>
      <c r="AH384" s="28">
        <f>IF(T384&lt;&gt;"Partiellement livré",J384,IFERROR(VLOOKUP(B384&amp;F384,[2]VL10E!A:I,9,0),J384))</f>
        <v>11000</v>
      </c>
      <c r="AI384" s="28" t="str">
        <f t="shared" ca="1" si="50"/>
        <v>oui</v>
      </c>
      <c r="AJ384" s="28" t="str">
        <f t="shared" si="51"/>
        <v>2019-08</v>
      </c>
      <c r="AK384" s="28" t="str">
        <f t="shared" si="52"/>
        <v>2019-35</v>
      </c>
      <c r="AL384" s="28" t="str">
        <f t="shared" ca="1" si="53"/>
        <v>retard</v>
      </c>
      <c r="AM384" s="28" t="str">
        <f>IF(LEFT(VLOOKUP(H384,'[1]Base Articles - Fam PIC'!$A:$U,12,FALSE),6)="conbid","Conbid",IF(LEFT(VLOOKUP(H384,'[1]Base Articles - Fam PIC'!$A:$U,12,FALSE),9)="DF Spirit","Airbus Autre","Autre"))</f>
        <v>Autre</v>
      </c>
      <c r="AN384" s="28" t="str">
        <f>VLOOKUP(H384,'[1]Base Articles - Fam PIC'!$A:$E,5,0)</f>
        <v>UkadPF014</v>
      </c>
      <c r="AO384" s="28"/>
    </row>
    <row r="385" spans="1:41" ht="15" customHeight="1" x14ac:dyDescent="0.25">
      <c r="A385" s="36" t="str">
        <f t="shared" ref="A385:A448" si="54">LEFT(E385,7)</f>
        <v>PO58 SE</v>
      </c>
      <c r="B385">
        <v>12000054</v>
      </c>
      <c r="C385" t="s">
        <v>1061</v>
      </c>
      <c r="D385" t="s">
        <v>1062</v>
      </c>
      <c r="E385" t="s">
        <v>1076</v>
      </c>
      <c r="F385">
        <v>70</v>
      </c>
      <c r="G385">
        <v>2</v>
      </c>
      <c r="H385" t="s">
        <v>428</v>
      </c>
      <c r="I385" t="s">
        <v>429</v>
      </c>
      <c r="J385">
        <v>5500</v>
      </c>
      <c r="K385" t="s">
        <v>209</v>
      </c>
      <c r="L385">
        <v>34.35</v>
      </c>
      <c r="M385" t="s">
        <v>1082</v>
      </c>
      <c r="N385" t="s">
        <v>210</v>
      </c>
      <c r="O385" t="s">
        <v>1078</v>
      </c>
      <c r="P385" s="37" t="s">
        <v>1078</v>
      </c>
      <c r="Q385"/>
      <c r="R385"/>
      <c r="S385"/>
      <c r="T385" t="s">
        <v>212</v>
      </c>
      <c r="U385" t="s">
        <v>213</v>
      </c>
      <c r="V385" t="s">
        <v>214</v>
      </c>
      <c r="W385">
        <v>10</v>
      </c>
      <c r="X385"/>
      <c r="Y385"/>
      <c r="Z385" t="s">
        <v>1079</v>
      </c>
      <c r="AA385" t="s">
        <v>246</v>
      </c>
      <c r="AB385"/>
      <c r="AC385">
        <v>0</v>
      </c>
      <c r="AD385" s="28" t="str">
        <f t="shared" si="46"/>
        <v>PF</v>
      </c>
      <c r="AE385" s="38" t="str">
        <f t="shared" si="47"/>
        <v>29/08/2019</v>
      </c>
      <c r="AF385" s="28" t="str">
        <f t="shared" si="48"/>
        <v>oui</v>
      </c>
      <c r="AG385" s="28" t="str">
        <f t="shared" si="49"/>
        <v>stock</v>
      </c>
      <c r="AH385" s="28">
        <f>IF(T385&lt;&gt;"Partiellement livré",J385,IFERROR(VLOOKUP(B385&amp;F385,[2]VL10E!A:I,9,0),J385))</f>
        <v>5500</v>
      </c>
      <c r="AI385" s="28" t="str">
        <f t="shared" ca="1" si="50"/>
        <v>oui</v>
      </c>
      <c r="AJ385" s="28" t="str">
        <f t="shared" si="51"/>
        <v>2019-08</v>
      </c>
      <c r="AK385" s="28" t="str">
        <f t="shared" si="52"/>
        <v>2019-35</v>
      </c>
      <c r="AL385" s="28" t="str">
        <f t="shared" ca="1" si="53"/>
        <v>retard</v>
      </c>
      <c r="AM385" s="28" t="str">
        <f>IF(LEFT(VLOOKUP(H385,'[1]Base Articles - Fam PIC'!$A:$U,12,FALSE),6)="conbid","Conbid",IF(LEFT(VLOOKUP(H385,'[1]Base Articles - Fam PIC'!$A:$U,12,FALSE),9)="DF Spirit","Airbus Autre","Autre"))</f>
        <v>Conbid</v>
      </c>
      <c r="AN385" s="28" t="str">
        <f>VLOOKUP(H385,'[1]Base Articles - Fam PIC'!$A:$E,5,0)</f>
        <v>UkadPF001</v>
      </c>
      <c r="AO385" s="28"/>
    </row>
    <row r="386" spans="1:41" ht="15" customHeight="1" x14ac:dyDescent="0.25">
      <c r="A386" s="36" t="str">
        <f t="shared" si="54"/>
        <v>PO58 SE</v>
      </c>
      <c r="B386">
        <v>12000054</v>
      </c>
      <c r="C386" t="s">
        <v>1061</v>
      </c>
      <c r="D386" t="s">
        <v>1062</v>
      </c>
      <c r="E386" t="s">
        <v>1076</v>
      </c>
      <c r="F386">
        <v>80</v>
      </c>
      <c r="G386">
        <v>2</v>
      </c>
      <c r="H386" t="s">
        <v>1092</v>
      </c>
      <c r="I386" t="s">
        <v>1093</v>
      </c>
      <c r="J386">
        <v>5500</v>
      </c>
      <c r="K386" t="s">
        <v>209</v>
      </c>
      <c r="L386">
        <v>32</v>
      </c>
      <c r="M386" t="s">
        <v>1094</v>
      </c>
      <c r="N386" t="s">
        <v>210</v>
      </c>
      <c r="O386" t="s">
        <v>1078</v>
      </c>
      <c r="P386" s="37" t="s">
        <v>1078</v>
      </c>
      <c r="Q386"/>
      <c r="R386"/>
      <c r="S386"/>
      <c r="T386" t="s">
        <v>212</v>
      </c>
      <c r="U386" t="s">
        <v>213</v>
      </c>
      <c r="V386" t="s">
        <v>214</v>
      </c>
      <c r="W386">
        <v>10</v>
      </c>
      <c r="X386"/>
      <c r="Y386"/>
      <c r="Z386" t="s">
        <v>1079</v>
      </c>
      <c r="AA386" t="s">
        <v>246</v>
      </c>
      <c r="AB386"/>
      <c r="AC386">
        <v>0</v>
      </c>
      <c r="AD386" s="28" t="str">
        <f t="shared" ref="AD386:AD449" si="55">LEFT(H386,2)</f>
        <v>PF</v>
      </c>
      <c r="AE386" s="38" t="str">
        <f t="shared" ref="AE386:AE449" si="56">TEXT(IF(ISERROR(MONTH(P386)),LEFT(P386,2)&amp;"/"&amp;MID(P386,4,2)&amp;"/"&amp;RIGHT(P386,4),TEXT(P386,"jj/mm/aaaa")),"jj/mm/aaaa")</f>
        <v>29/08/2019</v>
      </c>
      <c r="AF386" s="28" t="str">
        <f t="shared" ref="AF386:AF449" si="57">IF(J386&lt;1,"non","oui")</f>
        <v>oui</v>
      </c>
      <c r="AG386" s="28" t="str">
        <f t="shared" ref="AG386:AG449" si="58">IF(D386="UTEXAM","stock","client")</f>
        <v>stock</v>
      </c>
      <c r="AH386" s="28">
        <f>IF(T386&lt;&gt;"Partiellement livré",J386,IFERROR(VLOOKUP(B386&amp;F386,[2]VL10E!A:I,9,0),J386))</f>
        <v>5500</v>
      </c>
      <c r="AI386" s="28" t="str">
        <f t="shared" ref="AI386:AI449" ca="1" si="59">IF((AE386-TODAY())&lt;90,"oui","non")</f>
        <v>oui</v>
      </c>
      <c r="AJ386" s="28" t="str">
        <f t="shared" ref="AJ386:AJ449" si="60">YEAR(AE386)&amp;"-"&amp;IF(LEN(MONTH(AE386))=1,"0"&amp;MONTH(AE386),MONTH(AE386))</f>
        <v>2019-08</v>
      </c>
      <c r="AK386" s="28" t="str">
        <f t="shared" ref="AK386:AK449" si="61">YEAR(AE386)&amp;"-"&amp;IF(LEN(WEEKNUM(AE386))=1,"0"&amp;WEEKNUM(AE386),WEEKNUM(AE386))</f>
        <v>2019-35</v>
      </c>
      <c r="AL386" s="28" t="str">
        <f t="shared" ref="AL386:AL449" ca="1" si="62">IF((-TODAY()+AE386)&lt;0,"retard",YEAR(AE386)&amp;"-"&amp;IF(LEN(WEEKNUM(AE386))=1,"0"&amp;WEEKNUM(AE386),WEEKNUM(AE386)))</f>
        <v>retard</v>
      </c>
      <c r="AM386" s="28" t="str">
        <f>IF(LEFT(VLOOKUP(H386,'[1]Base Articles - Fam PIC'!$A:$U,12,FALSE),6)="conbid","Conbid",IF(LEFT(VLOOKUP(H386,'[1]Base Articles - Fam PIC'!$A:$U,12,FALSE),9)="DF Spirit","Airbus Autre","Autre"))</f>
        <v>Autre</v>
      </c>
      <c r="AN386" s="28" t="str">
        <f>VLOOKUP(H386,'[1]Base Articles - Fam PIC'!$A:$E,5,0)</f>
        <v>UkadPF001</v>
      </c>
      <c r="AO386" s="28"/>
    </row>
    <row r="387" spans="1:41" ht="15" customHeight="1" x14ac:dyDescent="0.25">
      <c r="A387" s="36" t="str">
        <f t="shared" si="54"/>
        <v>PO58 SE</v>
      </c>
      <c r="B387">
        <v>12000054</v>
      </c>
      <c r="C387" t="s">
        <v>1061</v>
      </c>
      <c r="D387" t="s">
        <v>1062</v>
      </c>
      <c r="E387" t="s">
        <v>1076</v>
      </c>
      <c r="F387">
        <v>90</v>
      </c>
      <c r="G387">
        <v>2</v>
      </c>
      <c r="H387" t="s">
        <v>134</v>
      </c>
      <c r="I387" t="s">
        <v>568</v>
      </c>
      <c r="J387">
        <v>27500</v>
      </c>
      <c r="K387" t="s">
        <v>209</v>
      </c>
      <c r="L387">
        <v>32</v>
      </c>
      <c r="M387" t="s">
        <v>1095</v>
      </c>
      <c r="N387" t="s">
        <v>210</v>
      </c>
      <c r="O387" t="s">
        <v>1078</v>
      </c>
      <c r="P387" s="37" t="s">
        <v>1078</v>
      </c>
      <c r="Q387"/>
      <c r="R387"/>
      <c r="S387"/>
      <c r="T387" t="s">
        <v>321</v>
      </c>
      <c r="U387" t="s">
        <v>213</v>
      </c>
      <c r="V387" t="s">
        <v>214</v>
      </c>
      <c r="W387">
        <v>10</v>
      </c>
      <c r="X387"/>
      <c r="Y387"/>
      <c r="Z387" t="s">
        <v>1079</v>
      </c>
      <c r="AA387" t="s">
        <v>246</v>
      </c>
      <c r="AB387" t="s">
        <v>1078</v>
      </c>
      <c r="AC387" t="s">
        <v>1096</v>
      </c>
      <c r="AD387" s="28" t="str">
        <f t="shared" si="55"/>
        <v>PF</v>
      </c>
      <c r="AE387" s="38" t="str">
        <f t="shared" si="56"/>
        <v>29/08/2019</v>
      </c>
      <c r="AF387" s="28" t="str">
        <f t="shared" si="57"/>
        <v>oui</v>
      </c>
      <c r="AG387" s="28" t="str">
        <f t="shared" si="58"/>
        <v>stock</v>
      </c>
      <c r="AH387" s="28">
        <f>IF(T387&lt;&gt;"Partiellement livré",J387,IFERROR(VLOOKUP(B387&amp;F387,[2]VL10E!A:I,9,0),J387))</f>
        <v>27500</v>
      </c>
      <c r="AI387" s="28" t="str">
        <f t="shared" ca="1" si="59"/>
        <v>oui</v>
      </c>
      <c r="AJ387" s="28" t="str">
        <f t="shared" si="60"/>
        <v>2019-08</v>
      </c>
      <c r="AK387" s="28" t="str">
        <f t="shared" si="61"/>
        <v>2019-35</v>
      </c>
      <c r="AL387" s="28" t="str">
        <f t="shared" ca="1" si="62"/>
        <v>retard</v>
      </c>
      <c r="AM387" s="28" t="str">
        <f>IF(LEFT(VLOOKUP(H387,'[1]Base Articles - Fam PIC'!$A:$U,12,FALSE),6)="conbid","Conbid",IF(LEFT(VLOOKUP(H387,'[1]Base Articles - Fam PIC'!$A:$U,12,FALSE),9)="DF Spirit","Airbus Autre","Autre"))</f>
        <v>Conbid</v>
      </c>
      <c r="AN387" s="28" t="str">
        <f>VLOOKUP(H387,'[1]Base Articles - Fam PIC'!$A:$E,5,0)</f>
        <v>UkadPF001</v>
      </c>
      <c r="AO387" s="28"/>
    </row>
    <row r="388" spans="1:41" ht="15" customHeight="1" x14ac:dyDescent="0.25">
      <c r="A388" s="36" t="str">
        <f t="shared" si="54"/>
        <v>PO58 SE</v>
      </c>
      <c r="B388">
        <v>12000054</v>
      </c>
      <c r="C388" t="s">
        <v>1061</v>
      </c>
      <c r="D388" t="s">
        <v>1062</v>
      </c>
      <c r="E388" t="s">
        <v>1076</v>
      </c>
      <c r="F388">
        <v>100</v>
      </c>
      <c r="G388">
        <v>2</v>
      </c>
      <c r="H388" t="s">
        <v>1097</v>
      </c>
      <c r="I388" t="s">
        <v>1098</v>
      </c>
      <c r="J388">
        <v>5500</v>
      </c>
      <c r="K388" t="s">
        <v>209</v>
      </c>
      <c r="L388">
        <v>32</v>
      </c>
      <c r="M388" t="s">
        <v>1094</v>
      </c>
      <c r="N388" t="s">
        <v>210</v>
      </c>
      <c r="O388" t="s">
        <v>1078</v>
      </c>
      <c r="P388" s="37" t="s">
        <v>1078</v>
      </c>
      <c r="Q388"/>
      <c r="R388"/>
      <c r="S388"/>
      <c r="T388" t="s">
        <v>212</v>
      </c>
      <c r="U388" t="s">
        <v>213</v>
      </c>
      <c r="V388" t="s">
        <v>214</v>
      </c>
      <c r="W388">
        <v>10</v>
      </c>
      <c r="X388"/>
      <c r="Y388"/>
      <c r="Z388" t="s">
        <v>1079</v>
      </c>
      <c r="AA388" t="s">
        <v>246</v>
      </c>
      <c r="AB388"/>
      <c r="AC388">
        <v>0</v>
      </c>
      <c r="AD388" s="28" t="str">
        <f t="shared" si="55"/>
        <v>PF</v>
      </c>
      <c r="AE388" s="38" t="str">
        <f t="shared" si="56"/>
        <v>29/08/2019</v>
      </c>
      <c r="AF388" s="28" t="str">
        <f t="shared" si="57"/>
        <v>oui</v>
      </c>
      <c r="AG388" s="28" t="str">
        <f t="shared" si="58"/>
        <v>stock</v>
      </c>
      <c r="AH388" s="28">
        <f>IF(T388&lt;&gt;"Partiellement livré",J388,IFERROR(VLOOKUP(B388&amp;F388,[2]VL10E!A:I,9,0),J388))</f>
        <v>5500</v>
      </c>
      <c r="AI388" s="28" t="str">
        <f t="shared" ca="1" si="59"/>
        <v>oui</v>
      </c>
      <c r="AJ388" s="28" t="str">
        <f t="shared" si="60"/>
        <v>2019-08</v>
      </c>
      <c r="AK388" s="28" t="str">
        <f t="shared" si="61"/>
        <v>2019-35</v>
      </c>
      <c r="AL388" s="28" t="str">
        <f t="shared" ca="1" si="62"/>
        <v>retard</v>
      </c>
      <c r="AM388" s="28" t="str">
        <f>IF(LEFT(VLOOKUP(H388,'[1]Base Articles - Fam PIC'!$A:$U,12,FALSE),6)="conbid","Conbid",IF(LEFT(VLOOKUP(H388,'[1]Base Articles - Fam PIC'!$A:$U,12,FALSE),9)="DF Spirit","Airbus Autre","Autre"))</f>
        <v>Conbid</v>
      </c>
      <c r="AN388" s="28" t="str">
        <f>VLOOKUP(H388,'[1]Base Articles - Fam PIC'!$A:$E,5,0)</f>
        <v>UkadPF001</v>
      </c>
      <c r="AO388" s="28"/>
    </row>
    <row r="389" spans="1:41" ht="15" customHeight="1" x14ac:dyDescent="0.25">
      <c r="A389" s="36" t="str">
        <f t="shared" si="54"/>
        <v>PO58 SE</v>
      </c>
      <c r="B389">
        <v>12000054</v>
      </c>
      <c r="C389" t="s">
        <v>1061</v>
      </c>
      <c r="D389" t="s">
        <v>1062</v>
      </c>
      <c r="E389" t="s">
        <v>1076</v>
      </c>
      <c r="F389">
        <v>110</v>
      </c>
      <c r="G389">
        <v>2</v>
      </c>
      <c r="H389" t="s">
        <v>138</v>
      </c>
      <c r="I389" t="s">
        <v>345</v>
      </c>
      <c r="J389">
        <v>16500</v>
      </c>
      <c r="K389" t="s">
        <v>209</v>
      </c>
      <c r="L389">
        <v>32</v>
      </c>
      <c r="M389" t="s">
        <v>1099</v>
      </c>
      <c r="N389" t="s">
        <v>210</v>
      </c>
      <c r="O389" t="s">
        <v>1078</v>
      </c>
      <c r="P389" s="37" t="s">
        <v>1078</v>
      </c>
      <c r="Q389"/>
      <c r="R389"/>
      <c r="S389"/>
      <c r="T389" t="s">
        <v>321</v>
      </c>
      <c r="U389" t="s">
        <v>213</v>
      </c>
      <c r="V389" t="s">
        <v>214</v>
      </c>
      <c r="W389">
        <v>10</v>
      </c>
      <c r="X389"/>
      <c r="Y389"/>
      <c r="Z389" t="s">
        <v>1079</v>
      </c>
      <c r="AA389" t="s">
        <v>246</v>
      </c>
      <c r="AB389" t="s">
        <v>1078</v>
      </c>
      <c r="AC389" t="s">
        <v>1100</v>
      </c>
      <c r="AD389" s="28" t="str">
        <f t="shared" si="55"/>
        <v>PF</v>
      </c>
      <c r="AE389" s="38" t="str">
        <f t="shared" si="56"/>
        <v>29/08/2019</v>
      </c>
      <c r="AF389" s="28" t="str">
        <f t="shared" si="57"/>
        <v>oui</v>
      </c>
      <c r="AG389" s="28" t="str">
        <f t="shared" si="58"/>
        <v>stock</v>
      </c>
      <c r="AH389" s="28">
        <f>IF(T389&lt;&gt;"Partiellement livré",J389,IFERROR(VLOOKUP(B389&amp;F389,[2]VL10E!A:I,9,0),J389))</f>
        <v>16500</v>
      </c>
      <c r="AI389" s="28" t="str">
        <f t="shared" ca="1" si="59"/>
        <v>oui</v>
      </c>
      <c r="AJ389" s="28" t="str">
        <f t="shared" si="60"/>
        <v>2019-08</v>
      </c>
      <c r="AK389" s="28" t="str">
        <f t="shared" si="61"/>
        <v>2019-35</v>
      </c>
      <c r="AL389" s="28" t="str">
        <f t="shared" ca="1" si="62"/>
        <v>retard</v>
      </c>
      <c r="AM389" s="28" t="str">
        <f>IF(LEFT(VLOOKUP(H389,'[1]Base Articles - Fam PIC'!$A:$U,12,FALSE),6)="conbid","Conbid",IF(LEFT(VLOOKUP(H389,'[1]Base Articles - Fam PIC'!$A:$U,12,FALSE),9)="DF Spirit","Airbus Autre","Autre"))</f>
        <v>Conbid</v>
      </c>
      <c r="AN389" s="28" t="str">
        <f>VLOOKUP(H389,'[1]Base Articles - Fam PIC'!$A:$E,5,0)</f>
        <v>UkadPF001</v>
      </c>
      <c r="AO389" s="28"/>
    </row>
    <row r="390" spans="1:41" ht="15" customHeight="1" x14ac:dyDescent="0.25">
      <c r="A390" s="36" t="str">
        <f t="shared" si="54"/>
        <v>PO58 SE</v>
      </c>
      <c r="B390">
        <v>12000054</v>
      </c>
      <c r="C390" t="s">
        <v>1061</v>
      </c>
      <c r="D390" t="s">
        <v>1062</v>
      </c>
      <c r="E390" t="s">
        <v>1076</v>
      </c>
      <c r="F390">
        <v>120</v>
      </c>
      <c r="G390">
        <v>2</v>
      </c>
      <c r="H390" t="s">
        <v>671</v>
      </c>
      <c r="I390" t="s">
        <v>672</v>
      </c>
      <c r="J390">
        <v>5500</v>
      </c>
      <c r="K390" t="s">
        <v>209</v>
      </c>
      <c r="L390">
        <v>32</v>
      </c>
      <c r="M390" t="s">
        <v>1094</v>
      </c>
      <c r="N390" t="s">
        <v>210</v>
      </c>
      <c r="O390" t="s">
        <v>1078</v>
      </c>
      <c r="P390" s="37" t="s">
        <v>1078</v>
      </c>
      <c r="Q390"/>
      <c r="R390"/>
      <c r="S390"/>
      <c r="T390" t="s">
        <v>212</v>
      </c>
      <c r="U390" t="s">
        <v>213</v>
      </c>
      <c r="V390" t="s">
        <v>214</v>
      </c>
      <c r="W390">
        <v>10</v>
      </c>
      <c r="X390"/>
      <c r="Y390"/>
      <c r="Z390" t="s">
        <v>1079</v>
      </c>
      <c r="AA390" t="s">
        <v>246</v>
      </c>
      <c r="AB390"/>
      <c r="AC390">
        <v>0</v>
      </c>
      <c r="AD390" s="28" t="str">
        <f t="shared" si="55"/>
        <v>PF</v>
      </c>
      <c r="AE390" s="38" t="str">
        <f t="shared" si="56"/>
        <v>29/08/2019</v>
      </c>
      <c r="AF390" s="28" t="str">
        <f t="shared" si="57"/>
        <v>oui</v>
      </c>
      <c r="AG390" s="28" t="str">
        <f t="shared" si="58"/>
        <v>stock</v>
      </c>
      <c r="AH390" s="28">
        <f>IF(T390&lt;&gt;"Partiellement livré",J390,IFERROR(VLOOKUP(B390&amp;F390,[2]VL10E!A:I,9,0),J390))</f>
        <v>5500</v>
      </c>
      <c r="AI390" s="28" t="str">
        <f t="shared" ca="1" si="59"/>
        <v>oui</v>
      </c>
      <c r="AJ390" s="28" t="str">
        <f t="shared" si="60"/>
        <v>2019-08</v>
      </c>
      <c r="AK390" s="28" t="str">
        <f t="shared" si="61"/>
        <v>2019-35</v>
      </c>
      <c r="AL390" s="28" t="str">
        <f t="shared" ca="1" si="62"/>
        <v>retard</v>
      </c>
      <c r="AM390" s="28" t="str">
        <f>IF(LEFT(VLOOKUP(H390,'[1]Base Articles - Fam PIC'!$A:$U,12,FALSE),6)="conbid","Conbid",IF(LEFT(VLOOKUP(H390,'[1]Base Articles - Fam PIC'!$A:$U,12,FALSE),9)="DF Spirit","Airbus Autre","Autre"))</f>
        <v>Conbid</v>
      </c>
      <c r="AN390" s="28" t="str">
        <f>VLOOKUP(H390,'[1]Base Articles - Fam PIC'!$A:$E,5,0)</f>
        <v>UkadPF003</v>
      </c>
      <c r="AO390" s="28"/>
    </row>
    <row r="391" spans="1:41" ht="15" customHeight="1" x14ac:dyDescent="0.25">
      <c r="A391" s="36" t="str">
        <f t="shared" si="54"/>
        <v>PO58 SE</v>
      </c>
      <c r="B391">
        <v>12000054</v>
      </c>
      <c r="C391" t="s">
        <v>1061</v>
      </c>
      <c r="D391" t="s">
        <v>1062</v>
      </c>
      <c r="E391" t="s">
        <v>1076</v>
      </c>
      <c r="F391">
        <v>130</v>
      </c>
      <c r="G391">
        <v>2</v>
      </c>
      <c r="H391" t="s">
        <v>443</v>
      </c>
      <c r="I391" t="s">
        <v>444</v>
      </c>
      <c r="J391">
        <v>16500</v>
      </c>
      <c r="K391" t="s">
        <v>209</v>
      </c>
      <c r="L391">
        <v>31</v>
      </c>
      <c r="M391" t="s">
        <v>1101</v>
      </c>
      <c r="N391" t="s">
        <v>210</v>
      </c>
      <c r="O391" t="s">
        <v>1078</v>
      </c>
      <c r="P391" s="37" t="s">
        <v>1078</v>
      </c>
      <c r="Q391"/>
      <c r="R391"/>
      <c r="S391"/>
      <c r="T391" t="s">
        <v>212</v>
      </c>
      <c r="U391" t="s">
        <v>213</v>
      </c>
      <c r="V391" t="s">
        <v>214</v>
      </c>
      <c r="W391">
        <v>10</v>
      </c>
      <c r="X391"/>
      <c r="Y391"/>
      <c r="Z391" t="s">
        <v>1079</v>
      </c>
      <c r="AA391" t="s">
        <v>246</v>
      </c>
      <c r="AB391"/>
      <c r="AC391">
        <v>0</v>
      </c>
      <c r="AD391" s="28" t="str">
        <f t="shared" si="55"/>
        <v>PF</v>
      </c>
      <c r="AE391" s="38" t="str">
        <f t="shared" si="56"/>
        <v>29/08/2019</v>
      </c>
      <c r="AF391" s="28" t="str">
        <f t="shared" si="57"/>
        <v>oui</v>
      </c>
      <c r="AG391" s="28" t="str">
        <f t="shared" si="58"/>
        <v>stock</v>
      </c>
      <c r="AH391" s="28">
        <f>IF(T391&lt;&gt;"Partiellement livré",J391,IFERROR(VLOOKUP(B391&amp;F391,[2]VL10E!A:I,9,0),J391))</f>
        <v>16500</v>
      </c>
      <c r="AI391" s="28" t="str">
        <f t="shared" ca="1" si="59"/>
        <v>oui</v>
      </c>
      <c r="AJ391" s="28" t="str">
        <f t="shared" si="60"/>
        <v>2019-08</v>
      </c>
      <c r="AK391" s="28" t="str">
        <f t="shared" si="61"/>
        <v>2019-35</v>
      </c>
      <c r="AL391" s="28" t="str">
        <f t="shared" ca="1" si="62"/>
        <v>retard</v>
      </c>
      <c r="AM391" s="28" t="str">
        <f>IF(LEFT(VLOOKUP(H391,'[1]Base Articles - Fam PIC'!$A:$U,12,FALSE),6)="conbid","Conbid",IF(LEFT(VLOOKUP(H391,'[1]Base Articles - Fam PIC'!$A:$U,12,FALSE),9)="DF Spirit","Airbus Autre","Autre"))</f>
        <v>Conbid</v>
      </c>
      <c r="AN391" s="28" t="str">
        <f>VLOOKUP(H391,'[1]Base Articles - Fam PIC'!$A:$E,5,0)</f>
        <v>UkadPF003</v>
      </c>
      <c r="AO391" s="28"/>
    </row>
    <row r="392" spans="1:41" ht="15" customHeight="1" x14ac:dyDescent="0.25">
      <c r="A392" s="36" t="str">
        <f t="shared" si="54"/>
        <v>PO58 SE</v>
      </c>
      <c r="B392">
        <v>12000054</v>
      </c>
      <c r="C392" t="s">
        <v>1061</v>
      </c>
      <c r="D392" t="s">
        <v>1062</v>
      </c>
      <c r="E392" t="s">
        <v>1076</v>
      </c>
      <c r="F392">
        <v>140</v>
      </c>
      <c r="G392">
        <v>2</v>
      </c>
      <c r="H392" t="s">
        <v>1102</v>
      </c>
      <c r="I392" t="s">
        <v>1103</v>
      </c>
      <c r="J392">
        <v>5500</v>
      </c>
      <c r="K392" t="s">
        <v>209</v>
      </c>
      <c r="L392">
        <v>31</v>
      </c>
      <c r="M392" t="s">
        <v>521</v>
      </c>
      <c r="N392" t="s">
        <v>210</v>
      </c>
      <c r="O392" t="s">
        <v>1078</v>
      </c>
      <c r="P392" s="37" t="s">
        <v>1078</v>
      </c>
      <c r="Q392"/>
      <c r="R392"/>
      <c r="S392"/>
      <c r="T392" t="s">
        <v>321</v>
      </c>
      <c r="U392" t="s">
        <v>213</v>
      </c>
      <c r="V392" t="s">
        <v>214</v>
      </c>
      <c r="W392">
        <v>10</v>
      </c>
      <c r="X392"/>
      <c r="Y392"/>
      <c r="Z392" t="s">
        <v>1079</v>
      </c>
      <c r="AA392" t="s">
        <v>246</v>
      </c>
      <c r="AB392" t="s">
        <v>1086</v>
      </c>
      <c r="AC392" t="s">
        <v>1104</v>
      </c>
      <c r="AD392" s="28" t="str">
        <f t="shared" si="55"/>
        <v>PF</v>
      </c>
      <c r="AE392" s="38" t="str">
        <f t="shared" si="56"/>
        <v>29/08/2019</v>
      </c>
      <c r="AF392" s="28" t="str">
        <f t="shared" si="57"/>
        <v>oui</v>
      </c>
      <c r="AG392" s="28" t="str">
        <f t="shared" si="58"/>
        <v>stock</v>
      </c>
      <c r="AH392" s="28">
        <f>IF(T392&lt;&gt;"Partiellement livré",J392,IFERROR(VLOOKUP(B392&amp;F392,[2]VL10E!A:I,9,0),J392))</f>
        <v>5500</v>
      </c>
      <c r="AI392" s="28" t="str">
        <f t="shared" ca="1" si="59"/>
        <v>oui</v>
      </c>
      <c r="AJ392" s="28" t="str">
        <f t="shared" si="60"/>
        <v>2019-08</v>
      </c>
      <c r="AK392" s="28" t="str">
        <f t="shared" si="61"/>
        <v>2019-35</v>
      </c>
      <c r="AL392" s="28" t="str">
        <f t="shared" ca="1" si="62"/>
        <v>retard</v>
      </c>
      <c r="AM392" s="28" t="str">
        <f>IF(LEFT(VLOOKUP(H392,'[1]Base Articles - Fam PIC'!$A:$U,12,FALSE),6)="conbid","Conbid",IF(LEFT(VLOOKUP(H392,'[1]Base Articles - Fam PIC'!$A:$U,12,FALSE),9)="DF Spirit","Airbus Autre","Autre"))</f>
        <v>Conbid</v>
      </c>
      <c r="AN392" s="28" t="str">
        <f>VLOOKUP(H392,'[1]Base Articles - Fam PIC'!$A:$E,5,0)</f>
        <v>UkadPF003</v>
      </c>
      <c r="AO392" s="28"/>
    </row>
    <row r="393" spans="1:41" ht="15" customHeight="1" x14ac:dyDescent="0.25">
      <c r="A393" s="36" t="str">
        <f t="shared" si="54"/>
        <v>PO58 SE</v>
      </c>
      <c r="B393">
        <v>12000054</v>
      </c>
      <c r="C393" t="s">
        <v>1061</v>
      </c>
      <c r="D393" t="s">
        <v>1062</v>
      </c>
      <c r="E393" t="s">
        <v>1076</v>
      </c>
      <c r="F393">
        <v>150</v>
      </c>
      <c r="G393">
        <v>2</v>
      </c>
      <c r="H393" t="s">
        <v>1105</v>
      </c>
      <c r="I393" t="s">
        <v>1106</v>
      </c>
      <c r="J393">
        <v>16500</v>
      </c>
      <c r="K393" t="s">
        <v>209</v>
      </c>
      <c r="L393">
        <v>31</v>
      </c>
      <c r="M393" t="s">
        <v>1101</v>
      </c>
      <c r="N393" t="s">
        <v>210</v>
      </c>
      <c r="O393" t="s">
        <v>1078</v>
      </c>
      <c r="P393" s="37" t="s">
        <v>1078</v>
      </c>
      <c r="Q393"/>
      <c r="R393"/>
      <c r="S393"/>
      <c r="T393" t="s">
        <v>212</v>
      </c>
      <c r="U393" t="s">
        <v>213</v>
      </c>
      <c r="V393" t="s">
        <v>214</v>
      </c>
      <c r="W393">
        <v>10</v>
      </c>
      <c r="X393"/>
      <c r="Y393"/>
      <c r="Z393" t="s">
        <v>1079</v>
      </c>
      <c r="AA393" t="s">
        <v>246</v>
      </c>
      <c r="AB393"/>
      <c r="AC393">
        <v>0</v>
      </c>
      <c r="AD393" s="28" t="str">
        <f t="shared" si="55"/>
        <v>PF</v>
      </c>
      <c r="AE393" s="38" t="str">
        <f t="shared" si="56"/>
        <v>29/08/2019</v>
      </c>
      <c r="AF393" s="28" t="str">
        <f t="shared" si="57"/>
        <v>oui</v>
      </c>
      <c r="AG393" s="28" t="str">
        <f t="shared" si="58"/>
        <v>stock</v>
      </c>
      <c r="AH393" s="28">
        <f>IF(T393&lt;&gt;"Partiellement livré",J393,IFERROR(VLOOKUP(B393&amp;F393,[2]VL10E!A:I,9,0),J393))</f>
        <v>16500</v>
      </c>
      <c r="AI393" s="28" t="str">
        <f t="shared" ca="1" si="59"/>
        <v>oui</v>
      </c>
      <c r="AJ393" s="28" t="str">
        <f t="shared" si="60"/>
        <v>2019-08</v>
      </c>
      <c r="AK393" s="28" t="str">
        <f t="shared" si="61"/>
        <v>2019-35</v>
      </c>
      <c r="AL393" s="28" t="str">
        <f t="shared" ca="1" si="62"/>
        <v>retard</v>
      </c>
      <c r="AM393" s="28" t="str">
        <f>IF(LEFT(VLOOKUP(H393,'[1]Base Articles - Fam PIC'!$A:$U,12,FALSE),6)="conbid","Conbid",IF(LEFT(VLOOKUP(H393,'[1]Base Articles - Fam PIC'!$A:$U,12,FALSE),9)="DF Spirit","Airbus Autre","Autre"))</f>
        <v>Conbid</v>
      </c>
      <c r="AN393" s="28" t="str">
        <f>VLOOKUP(H393,'[1]Base Articles - Fam PIC'!$A:$E,5,0)</f>
        <v>UkadPF003</v>
      </c>
      <c r="AO393" s="28"/>
    </row>
    <row r="394" spans="1:41" ht="15" customHeight="1" x14ac:dyDescent="0.25">
      <c r="A394" s="36" t="str">
        <f t="shared" si="54"/>
        <v>PO58 SE</v>
      </c>
      <c r="B394">
        <v>12000054</v>
      </c>
      <c r="C394" t="s">
        <v>1061</v>
      </c>
      <c r="D394" t="s">
        <v>1062</v>
      </c>
      <c r="E394" t="s">
        <v>1076</v>
      </c>
      <c r="F394">
        <v>160</v>
      </c>
      <c r="G394">
        <v>2</v>
      </c>
      <c r="H394" t="s">
        <v>677</v>
      </c>
      <c r="I394" t="s">
        <v>678</v>
      </c>
      <c r="J394">
        <v>27500</v>
      </c>
      <c r="K394" t="s">
        <v>209</v>
      </c>
      <c r="L394">
        <v>31</v>
      </c>
      <c r="M394" t="s">
        <v>1107</v>
      </c>
      <c r="N394" t="s">
        <v>210</v>
      </c>
      <c r="O394" t="s">
        <v>1078</v>
      </c>
      <c r="P394" s="37" t="s">
        <v>1078</v>
      </c>
      <c r="Q394"/>
      <c r="R394"/>
      <c r="S394"/>
      <c r="T394" t="s">
        <v>212</v>
      </c>
      <c r="U394" t="s">
        <v>213</v>
      </c>
      <c r="V394" t="s">
        <v>214</v>
      </c>
      <c r="W394">
        <v>10</v>
      </c>
      <c r="X394"/>
      <c r="Y394"/>
      <c r="Z394" t="s">
        <v>1079</v>
      </c>
      <c r="AA394" t="s">
        <v>246</v>
      </c>
      <c r="AB394"/>
      <c r="AC394">
        <v>0</v>
      </c>
      <c r="AD394" s="28" t="str">
        <f t="shared" si="55"/>
        <v>PF</v>
      </c>
      <c r="AE394" s="38" t="str">
        <f t="shared" si="56"/>
        <v>29/08/2019</v>
      </c>
      <c r="AF394" s="28" t="str">
        <f t="shared" si="57"/>
        <v>oui</v>
      </c>
      <c r="AG394" s="28" t="str">
        <f t="shared" si="58"/>
        <v>stock</v>
      </c>
      <c r="AH394" s="28">
        <f>IF(T394&lt;&gt;"Partiellement livré",J394,IFERROR(VLOOKUP(B394&amp;F394,[2]VL10E!A:I,9,0),J394))</f>
        <v>27500</v>
      </c>
      <c r="AI394" s="28" t="str">
        <f t="shared" ca="1" si="59"/>
        <v>oui</v>
      </c>
      <c r="AJ394" s="28" t="str">
        <f t="shared" si="60"/>
        <v>2019-08</v>
      </c>
      <c r="AK394" s="28" t="str">
        <f t="shared" si="61"/>
        <v>2019-35</v>
      </c>
      <c r="AL394" s="28" t="str">
        <f t="shared" ca="1" si="62"/>
        <v>retard</v>
      </c>
      <c r="AM394" s="28" t="str">
        <f>IF(LEFT(VLOOKUP(H394,'[1]Base Articles - Fam PIC'!$A:$U,12,FALSE),6)="conbid","Conbid",IF(LEFT(VLOOKUP(H394,'[1]Base Articles - Fam PIC'!$A:$U,12,FALSE),9)="DF Spirit","Airbus Autre","Autre"))</f>
        <v>Conbid</v>
      </c>
      <c r="AN394" s="28" t="str">
        <f>VLOOKUP(H394,'[1]Base Articles - Fam PIC'!$A:$E,5,0)</f>
        <v>UkadPF003</v>
      </c>
      <c r="AO394" s="28"/>
    </row>
    <row r="395" spans="1:41" ht="15" customHeight="1" x14ac:dyDescent="0.25">
      <c r="A395" s="36" t="str">
        <f t="shared" si="54"/>
        <v>PO58 SE</v>
      </c>
      <c r="B395">
        <v>12000054</v>
      </c>
      <c r="C395" t="s">
        <v>1061</v>
      </c>
      <c r="D395" t="s">
        <v>1062</v>
      </c>
      <c r="E395" t="s">
        <v>1076</v>
      </c>
      <c r="F395">
        <v>180</v>
      </c>
      <c r="G395">
        <v>2</v>
      </c>
      <c r="H395" t="s">
        <v>1108</v>
      </c>
      <c r="I395" t="s">
        <v>1109</v>
      </c>
      <c r="J395">
        <v>27500</v>
      </c>
      <c r="K395" t="s">
        <v>209</v>
      </c>
      <c r="L395">
        <v>31</v>
      </c>
      <c r="M395" t="s">
        <v>1107</v>
      </c>
      <c r="N395" t="s">
        <v>210</v>
      </c>
      <c r="O395" t="s">
        <v>1078</v>
      </c>
      <c r="P395" s="37" t="s">
        <v>1078</v>
      </c>
      <c r="Q395"/>
      <c r="R395"/>
      <c r="S395"/>
      <c r="T395" t="s">
        <v>212</v>
      </c>
      <c r="U395" t="s">
        <v>213</v>
      </c>
      <c r="V395" t="s">
        <v>214</v>
      </c>
      <c r="W395">
        <v>10</v>
      </c>
      <c r="X395"/>
      <c r="Y395"/>
      <c r="Z395" t="s">
        <v>1079</v>
      </c>
      <c r="AA395" t="s">
        <v>246</v>
      </c>
      <c r="AB395"/>
      <c r="AC395">
        <v>0</v>
      </c>
      <c r="AD395" s="28" t="str">
        <f t="shared" si="55"/>
        <v>PF</v>
      </c>
      <c r="AE395" s="38" t="str">
        <f t="shared" si="56"/>
        <v>29/08/2019</v>
      </c>
      <c r="AF395" s="28" t="str">
        <f t="shared" si="57"/>
        <v>oui</v>
      </c>
      <c r="AG395" s="28" t="str">
        <f t="shared" si="58"/>
        <v>stock</v>
      </c>
      <c r="AH395" s="28">
        <f>IF(T395&lt;&gt;"Partiellement livré",J395,IFERROR(VLOOKUP(B395&amp;F395,[2]VL10E!A:I,9,0),J395))</f>
        <v>27500</v>
      </c>
      <c r="AI395" s="28" t="str">
        <f t="shared" ca="1" si="59"/>
        <v>oui</v>
      </c>
      <c r="AJ395" s="28" t="str">
        <f t="shared" si="60"/>
        <v>2019-08</v>
      </c>
      <c r="AK395" s="28" t="str">
        <f t="shared" si="61"/>
        <v>2019-35</v>
      </c>
      <c r="AL395" s="28" t="str">
        <f t="shared" ca="1" si="62"/>
        <v>retard</v>
      </c>
      <c r="AM395" s="28" t="str">
        <f>IF(LEFT(VLOOKUP(H395,'[1]Base Articles - Fam PIC'!$A:$U,12,FALSE),6)="conbid","Conbid",IF(LEFT(VLOOKUP(H395,'[1]Base Articles - Fam PIC'!$A:$U,12,FALSE),9)="DF Spirit","Airbus Autre","Autre"))</f>
        <v>Conbid</v>
      </c>
      <c r="AN395" s="28" t="str">
        <f>VLOOKUP(H395,'[1]Base Articles - Fam PIC'!$A:$E,5,0)</f>
        <v>UkadPF001</v>
      </c>
      <c r="AO395" s="28"/>
    </row>
    <row r="396" spans="1:41" ht="15" customHeight="1" x14ac:dyDescent="0.25">
      <c r="A396" s="36" t="str">
        <f t="shared" si="54"/>
        <v>PO58 SE</v>
      </c>
      <c r="B396">
        <v>12000054</v>
      </c>
      <c r="C396" t="s">
        <v>1061</v>
      </c>
      <c r="D396" t="s">
        <v>1062</v>
      </c>
      <c r="E396" t="s">
        <v>1076</v>
      </c>
      <c r="F396">
        <v>190</v>
      </c>
      <c r="G396">
        <v>2</v>
      </c>
      <c r="H396" t="s">
        <v>519</v>
      </c>
      <c r="I396" t="s">
        <v>520</v>
      </c>
      <c r="J396">
        <v>16500</v>
      </c>
      <c r="K396" t="s">
        <v>209</v>
      </c>
      <c r="L396">
        <v>31</v>
      </c>
      <c r="M396" t="s">
        <v>1101</v>
      </c>
      <c r="N396" t="s">
        <v>210</v>
      </c>
      <c r="O396" t="s">
        <v>1078</v>
      </c>
      <c r="P396" s="37" t="s">
        <v>1078</v>
      </c>
      <c r="Q396"/>
      <c r="R396"/>
      <c r="S396"/>
      <c r="T396" t="s">
        <v>212</v>
      </c>
      <c r="U396" t="s">
        <v>213</v>
      </c>
      <c r="V396" t="s">
        <v>214</v>
      </c>
      <c r="W396">
        <v>10</v>
      </c>
      <c r="X396"/>
      <c r="Y396"/>
      <c r="Z396" t="s">
        <v>1079</v>
      </c>
      <c r="AA396" t="s">
        <v>246</v>
      </c>
      <c r="AB396"/>
      <c r="AC396">
        <v>0</v>
      </c>
      <c r="AD396" s="28" t="str">
        <f t="shared" si="55"/>
        <v>PF</v>
      </c>
      <c r="AE396" s="38" t="str">
        <f t="shared" si="56"/>
        <v>29/08/2019</v>
      </c>
      <c r="AF396" s="28" t="str">
        <f t="shared" si="57"/>
        <v>oui</v>
      </c>
      <c r="AG396" s="28" t="str">
        <f t="shared" si="58"/>
        <v>stock</v>
      </c>
      <c r="AH396" s="28">
        <f>IF(T396&lt;&gt;"Partiellement livré",J396,IFERROR(VLOOKUP(B396&amp;F396,[2]VL10E!A:I,9,0),J396))</f>
        <v>16500</v>
      </c>
      <c r="AI396" s="28" t="str">
        <f t="shared" ca="1" si="59"/>
        <v>oui</v>
      </c>
      <c r="AJ396" s="28" t="str">
        <f t="shared" si="60"/>
        <v>2019-08</v>
      </c>
      <c r="AK396" s="28" t="str">
        <f t="shared" si="61"/>
        <v>2019-35</v>
      </c>
      <c r="AL396" s="28" t="str">
        <f t="shared" ca="1" si="62"/>
        <v>retard</v>
      </c>
      <c r="AM396" s="28" t="str">
        <f>IF(LEFT(VLOOKUP(H396,'[1]Base Articles - Fam PIC'!$A:$U,12,FALSE),6)="conbid","Conbid",IF(LEFT(VLOOKUP(H396,'[1]Base Articles - Fam PIC'!$A:$U,12,FALSE),9)="DF Spirit","Airbus Autre","Autre"))</f>
        <v>Conbid</v>
      </c>
      <c r="AN396" s="28" t="str">
        <f>VLOOKUP(H396,'[1]Base Articles - Fam PIC'!$A:$E,5,0)</f>
        <v>UkadPF003</v>
      </c>
      <c r="AO396" s="28"/>
    </row>
    <row r="397" spans="1:41" ht="15" customHeight="1" x14ac:dyDescent="0.25">
      <c r="A397" s="36" t="str">
        <f t="shared" si="54"/>
        <v>PO58 SE</v>
      </c>
      <c r="B397">
        <v>12000054</v>
      </c>
      <c r="C397" t="s">
        <v>1061</v>
      </c>
      <c r="D397" t="s">
        <v>1062</v>
      </c>
      <c r="E397" t="s">
        <v>1076</v>
      </c>
      <c r="F397">
        <v>200</v>
      </c>
      <c r="G397">
        <v>2</v>
      </c>
      <c r="H397" t="s">
        <v>130</v>
      </c>
      <c r="I397" t="s">
        <v>329</v>
      </c>
      <c r="J397">
        <v>5500</v>
      </c>
      <c r="K397" t="s">
        <v>209</v>
      </c>
      <c r="L397">
        <v>31</v>
      </c>
      <c r="M397" t="s">
        <v>521</v>
      </c>
      <c r="N397" t="s">
        <v>210</v>
      </c>
      <c r="O397" t="s">
        <v>1078</v>
      </c>
      <c r="P397" s="37" t="s">
        <v>1078</v>
      </c>
      <c r="Q397"/>
      <c r="R397"/>
      <c r="S397"/>
      <c r="T397" t="s">
        <v>212</v>
      </c>
      <c r="U397" t="s">
        <v>213</v>
      </c>
      <c r="V397" t="s">
        <v>214</v>
      </c>
      <c r="W397">
        <v>10</v>
      </c>
      <c r="X397"/>
      <c r="Y397"/>
      <c r="Z397" t="s">
        <v>1079</v>
      </c>
      <c r="AA397" t="s">
        <v>246</v>
      </c>
      <c r="AB397"/>
      <c r="AC397">
        <v>0</v>
      </c>
      <c r="AD397" s="28" t="str">
        <f t="shared" si="55"/>
        <v>PF</v>
      </c>
      <c r="AE397" s="38" t="str">
        <f t="shared" si="56"/>
        <v>29/08/2019</v>
      </c>
      <c r="AF397" s="28" t="str">
        <f t="shared" si="57"/>
        <v>oui</v>
      </c>
      <c r="AG397" s="28" t="str">
        <f t="shared" si="58"/>
        <v>stock</v>
      </c>
      <c r="AH397" s="28">
        <f>IF(T397&lt;&gt;"Partiellement livré",J397,IFERROR(VLOOKUP(B397&amp;F397,[2]VL10E!A:I,9,0),J397))</f>
        <v>5500</v>
      </c>
      <c r="AI397" s="28" t="str">
        <f t="shared" ca="1" si="59"/>
        <v>oui</v>
      </c>
      <c r="AJ397" s="28" t="str">
        <f t="shared" si="60"/>
        <v>2019-08</v>
      </c>
      <c r="AK397" s="28" t="str">
        <f t="shared" si="61"/>
        <v>2019-35</v>
      </c>
      <c r="AL397" s="28" t="str">
        <f t="shared" ca="1" si="62"/>
        <v>retard</v>
      </c>
      <c r="AM397" s="28" t="str">
        <f>IF(LEFT(VLOOKUP(H397,'[1]Base Articles - Fam PIC'!$A:$U,12,FALSE),6)="conbid","Conbid",IF(LEFT(VLOOKUP(H397,'[1]Base Articles - Fam PIC'!$A:$U,12,FALSE),9)="DF Spirit","Airbus Autre","Autre"))</f>
        <v>Conbid</v>
      </c>
      <c r="AN397" s="28" t="str">
        <f>VLOOKUP(H397,'[1]Base Articles - Fam PIC'!$A:$E,5,0)</f>
        <v>UkadPF004</v>
      </c>
      <c r="AO397" s="28"/>
    </row>
    <row r="398" spans="1:41" ht="15" customHeight="1" x14ac:dyDescent="0.25">
      <c r="A398" s="36" t="str">
        <f t="shared" si="54"/>
        <v>PO58 SE</v>
      </c>
      <c r="B398">
        <v>12000054</v>
      </c>
      <c r="C398" t="s">
        <v>1061</v>
      </c>
      <c r="D398" t="s">
        <v>1062</v>
      </c>
      <c r="E398" t="s">
        <v>1076</v>
      </c>
      <c r="F398">
        <v>210</v>
      </c>
      <c r="G398">
        <v>2</v>
      </c>
      <c r="H398" t="s">
        <v>234</v>
      </c>
      <c r="I398" t="s">
        <v>682</v>
      </c>
      <c r="J398">
        <v>11000</v>
      </c>
      <c r="K398" t="s">
        <v>209</v>
      </c>
      <c r="L398">
        <v>30.5</v>
      </c>
      <c r="M398" t="s">
        <v>1110</v>
      </c>
      <c r="N398" t="s">
        <v>210</v>
      </c>
      <c r="O398" t="s">
        <v>1078</v>
      </c>
      <c r="P398" s="37" t="s">
        <v>1078</v>
      </c>
      <c r="Q398"/>
      <c r="R398"/>
      <c r="S398"/>
      <c r="T398" t="s">
        <v>321</v>
      </c>
      <c r="U398" t="s">
        <v>213</v>
      </c>
      <c r="V398" t="s">
        <v>214</v>
      </c>
      <c r="W398">
        <v>10</v>
      </c>
      <c r="X398"/>
      <c r="Y398"/>
      <c r="Z398" t="s">
        <v>1079</v>
      </c>
      <c r="AA398" t="s">
        <v>246</v>
      </c>
      <c r="AB398" t="s">
        <v>1078</v>
      </c>
      <c r="AC398" t="s">
        <v>1111</v>
      </c>
      <c r="AD398" s="28" t="str">
        <f t="shared" si="55"/>
        <v>PF</v>
      </c>
      <c r="AE398" s="38" t="str">
        <f t="shared" si="56"/>
        <v>29/08/2019</v>
      </c>
      <c r="AF398" s="28" t="str">
        <f t="shared" si="57"/>
        <v>oui</v>
      </c>
      <c r="AG398" s="28" t="str">
        <f t="shared" si="58"/>
        <v>stock</v>
      </c>
      <c r="AH398" s="28">
        <f>IF(T398&lt;&gt;"Partiellement livré",J398,IFERROR(VLOOKUP(B398&amp;F398,[2]VL10E!A:I,9,0),J398))</f>
        <v>11000</v>
      </c>
      <c r="AI398" s="28" t="str">
        <f t="shared" ca="1" si="59"/>
        <v>oui</v>
      </c>
      <c r="AJ398" s="28" t="str">
        <f t="shared" si="60"/>
        <v>2019-08</v>
      </c>
      <c r="AK398" s="28" t="str">
        <f t="shared" si="61"/>
        <v>2019-35</v>
      </c>
      <c r="AL398" s="28" t="str">
        <f t="shared" ca="1" si="62"/>
        <v>retard</v>
      </c>
      <c r="AM398" s="28" t="str">
        <f>IF(LEFT(VLOOKUP(H398,'[1]Base Articles - Fam PIC'!$A:$U,12,FALSE),6)="conbid","Conbid",IF(LEFT(VLOOKUP(H398,'[1]Base Articles - Fam PIC'!$A:$U,12,FALSE),9)="DF Spirit","Airbus Autre","Autre"))</f>
        <v>Conbid</v>
      </c>
      <c r="AN398" s="28" t="str">
        <f>VLOOKUP(H398,'[1]Base Articles - Fam PIC'!$A:$E,5,0)</f>
        <v>UkadPF004</v>
      </c>
      <c r="AO398" s="28"/>
    </row>
    <row r="399" spans="1:41" ht="15" customHeight="1" x14ac:dyDescent="0.25">
      <c r="A399" s="36" t="str">
        <f t="shared" si="54"/>
        <v>PO58 SE</v>
      </c>
      <c r="B399">
        <v>12000054</v>
      </c>
      <c r="C399" t="s">
        <v>1061</v>
      </c>
      <c r="D399" t="s">
        <v>1062</v>
      </c>
      <c r="E399" t="s">
        <v>1076</v>
      </c>
      <c r="F399">
        <v>220</v>
      </c>
      <c r="G399">
        <v>2</v>
      </c>
      <c r="H399" t="s">
        <v>1112</v>
      </c>
      <c r="I399" t="s">
        <v>1113</v>
      </c>
      <c r="J399">
        <v>22000</v>
      </c>
      <c r="K399" t="s">
        <v>209</v>
      </c>
      <c r="L399">
        <v>30.5</v>
      </c>
      <c r="M399" t="s">
        <v>1114</v>
      </c>
      <c r="N399" t="s">
        <v>210</v>
      </c>
      <c r="O399" t="s">
        <v>1078</v>
      </c>
      <c r="P399" s="37" t="s">
        <v>1078</v>
      </c>
      <c r="Q399"/>
      <c r="R399"/>
      <c r="S399"/>
      <c r="T399" t="s">
        <v>321</v>
      </c>
      <c r="U399" t="s">
        <v>213</v>
      </c>
      <c r="V399" t="s">
        <v>214</v>
      </c>
      <c r="W399">
        <v>10</v>
      </c>
      <c r="X399"/>
      <c r="Y399"/>
      <c r="Z399" t="s">
        <v>1079</v>
      </c>
      <c r="AA399" t="s">
        <v>246</v>
      </c>
      <c r="AB399" t="s">
        <v>1078</v>
      </c>
      <c r="AC399" t="s">
        <v>1115</v>
      </c>
      <c r="AD399" s="28" t="str">
        <f t="shared" si="55"/>
        <v>PF</v>
      </c>
      <c r="AE399" s="38" t="str">
        <f t="shared" si="56"/>
        <v>29/08/2019</v>
      </c>
      <c r="AF399" s="28" t="str">
        <f t="shared" si="57"/>
        <v>oui</v>
      </c>
      <c r="AG399" s="28" t="str">
        <f t="shared" si="58"/>
        <v>stock</v>
      </c>
      <c r="AH399" s="28">
        <f>IF(T399&lt;&gt;"Partiellement livré",J399,IFERROR(VLOOKUP(B399&amp;F399,[2]VL10E!A:I,9,0),J399))</f>
        <v>22000</v>
      </c>
      <c r="AI399" s="28" t="str">
        <f t="shared" ca="1" si="59"/>
        <v>oui</v>
      </c>
      <c r="AJ399" s="28" t="str">
        <f t="shared" si="60"/>
        <v>2019-08</v>
      </c>
      <c r="AK399" s="28" t="str">
        <f t="shared" si="61"/>
        <v>2019-35</v>
      </c>
      <c r="AL399" s="28" t="str">
        <f t="shared" ca="1" si="62"/>
        <v>retard</v>
      </c>
      <c r="AM399" s="28" t="str">
        <f>IF(LEFT(VLOOKUP(H399,'[1]Base Articles - Fam PIC'!$A:$U,12,FALSE),6)="conbid","Conbid",IF(LEFT(VLOOKUP(H399,'[1]Base Articles - Fam PIC'!$A:$U,12,FALSE),9)="DF Spirit","Airbus Autre","Autre"))</f>
        <v>Conbid</v>
      </c>
      <c r="AN399" s="28" t="str">
        <f>VLOOKUP(H399,'[1]Base Articles - Fam PIC'!$A:$E,5,0)</f>
        <v>UkadPF004</v>
      </c>
      <c r="AO399" s="28"/>
    </row>
    <row r="400" spans="1:41" ht="15" customHeight="1" x14ac:dyDescent="0.25">
      <c r="A400" s="36" t="str">
        <f t="shared" si="54"/>
        <v>PO58 SE</v>
      </c>
      <c r="B400">
        <v>12000054</v>
      </c>
      <c r="C400" t="s">
        <v>1061</v>
      </c>
      <c r="D400" t="s">
        <v>1062</v>
      </c>
      <c r="E400" t="s">
        <v>1076</v>
      </c>
      <c r="F400">
        <v>230</v>
      </c>
      <c r="G400">
        <v>2</v>
      </c>
      <c r="H400" t="s">
        <v>1116</v>
      </c>
      <c r="I400" t="s">
        <v>1117</v>
      </c>
      <c r="J400">
        <v>27500</v>
      </c>
      <c r="K400" t="s">
        <v>209</v>
      </c>
      <c r="L400">
        <v>30.5</v>
      </c>
      <c r="M400" t="s">
        <v>1118</v>
      </c>
      <c r="N400" t="s">
        <v>210</v>
      </c>
      <c r="O400" t="s">
        <v>1078</v>
      </c>
      <c r="P400" s="37" t="s">
        <v>1078</v>
      </c>
      <c r="Q400"/>
      <c r="R400"/>
      <c r="S400"/>
      <c r="T400" t="s">
        <v>212</v>
      </c>
      <c r="U400" t="s">
        <v>213</v>
      </c>
      <c r="V400" t="s">
        <v>214</v>
      </c>
      <c r="W400">
        <v>10</v>
      </c>
      <c r="X400"/>
      <c r="Y400"/>
      <c r="Z400" t="s">
        <v>1079</v>
      </c>
      <c r="AA400" t="s">
        <v>246</v>
      </c>
      <c r="AB400"/>
      <c r="AC400">
        <v>0</v>
      </c>
      <c r="AD400" s="28" t="str">
        <f t="shared" si="55"/>
        <v>PF</v>
      </c>
      <c r="AE400" s="38" t="str">
        <f t="shared" si="56"/>
        <v>29/08/2019</v>
      </c>
      <c r="AF400" s="28" t="str">
        <f t="shared" si="57"/>
        <v>oui</v>
      </c>
      <c r="AG400" s="28" t="str">
        <f t="shared" si="58"/>
        <v>stock</v>
      </c>
      <c r="AH400" s="28">
        <f>IF(T400&lt;&gt;"Partiellement livré",J400,IFERROR(VLOOKUP(B400&amp;F400,[2]VL10E!A:I,9,0),J400))</f>
        <v>27500</v>
      </c>
      <c r="AI400" s="28" t="str">
        <f t="shared" ca="1" si="59"/>
        <v>oui</v>
      </c>
      <c r="AJ400" s="28" t="str">
        <f t="shared" si="60"/>
        <v>2019-08</v>
      </c>
      <c r="AK400" s="28" t="str">
        <f t="shared" si="61"/>
        <v>2019-35</v>
      </c>
      <c r="AL400" s="28" t="str">
        <f t="shared" ca="1" si="62"/>
        <v>retard</v>
      </c>
      <c r="AM400" s="28" t="str">
        <f>IF(LEFT(VLOOKUP(H400,'[1]Base Articles - Fam PIC'!$A:$U,12,FALSE),6)="conbid","Conbid",IF(LEFT(VLOOKUP(H400,'[1]Base Articles - Fam PIC'!$A:$U,12,FALSE),9)="DF Spirit","Airbus Autre","Autre"))</f>
        <v>Conbid</v>
      </c>
      <c r="AN400" s="28" t="str">
        <f>VLOOKUP(H400,'[1]Base Articles - Fam PIC'!$A:$E,5,0)</f>
        <v>UkadPF004</v>
      </c>
      <c r="AO400" s="28"/>
    </row>
    <row r="401" spans="1:41" ht="15" customHeight="1" x14ac:dyDescent="0.25">
      <c r="A401" s="36" t="str">
        <f t="shared" si="54"/>
        <v>PO58 SE</v>
      </c>
      <c r="B401">
        <v>12000054</v>
      </c>
      <c r="C401" t="s">
        <v>1061</v>
      </c>
      <c r="D401" t="s">
        <v>1062</v>
      </c>
      <c r="E401" t="s">
        <v>1076</v>
      </c>
      <c r="F401">
        <v>240</v>
      </c>
      <c r="G401">
        <v>2</v>
      </c>
      <c r="H401" t="s">
        <v>503</v>
      </c>
      <c r="I401" t="s">
        <v>504</v>
      </c>
      <c r="J401">
        <v>5500</v>
      </c>
      <c r="K401" t="s">
        <v>209</v>
      </c>
      <c r="L401">
        <v>30.5</v>
      </c>
      <c r="M401" t="s">
        <v>660</v>
      </c>
      <c r="N401" t="s">
        <v>210</v>
      </c>
      <c r="O401" t="s">
        <v>1078</v>
      </c>
      <c r="P401" s="37" t="s">
        <v>1078</v>
      </c>
      <c r="Q401"/>
      <c r="R401"/>
      <c r="S401"/>
      <c r="T401" t="s">
        <v>212</v>
      </c>
      <c r="U401" t="s">
        <v>213</v>
      </c>
      <c r="V401" t="s">
        <v>214</v>
      </c>
      <c r="W401">
        <v>10</v>
      </c>
      <c r="X401"/>
      <c r="Y401"/>
      <c r="Z401" t="s">
        <v>1079</v>
      </c>
      <c r="AA401" t="s">
        <v>246</v>
      </c>
      <c r="AB401"/>
      <c r="AC401">
        <v>0</v>
      </c>
      <c r="AD401" s="28" t="str">
        <f t="shared" si="55"/>
        <v>PF</v>
      </c>
      <c r="AE401" s="38" t="str">
        <f t="shared" si="56"/>
        <v>29/08/2019</v>
      </c>
      <c r="AF401" s="28" t="str">
        <f t="shared" si="57"/>
        <v>oui</v>
      </c>
      <c r="AG401" s="28" t="str">
        <f t="shared" si="58"/>
        <v>stock</v>
      </c>
      <c r="AH401" s="28">
        <f>IF(T401&lt;&gt;"Partiellement livré",J401,IFERROR(VLOOKUP(B401&amp;F401,[2]VL10E!A:I,9,0),J401))</f>
        <v>5500</v>
      </c>
      <c r="AI401" s="28" t="str">
        <f t="shared" ca="1" si="59"/>
        <v>oui</v>
      </c>
      <c r="AJ401" s="28" t="str">
        <f t="shared" si="60"/>
        <v>2019-08</v>
      </c>
      <c r="AK401" s="28" t="str">
        <f t="shared" si="61"/>
        <v>2019-35</v>
      </c>
      <c r="AL401" s="28" t="str">
        <f t="shared" ca="1" si="62"/>
        <v>retard</v>
      </c>
      <c r="AM401" s="28" t="str">
        <f>IF(LEFT(VLOOKUP(H401,'[1]Base Articles - Fam PIC'!$A:$U,12,FALSE),6)="conbid","Conbid",IF(LEFT(VLOOKUP(H401,'[1]Base Articles - Fam PIC'!$A:$U,12,FALSE),9)="DF Spirit","Airbus Autre","Autre"))</f>
        <v>Conbid</v>
      </c>
      <c r="AN401" s="28" t="str">
        <f>VLOOKUP(H401,'[1]Base Articles - Fam PIC'!$A:$E,5,0)</f>
        <v>UkadPF004</v>
      </c>
      <c r="AO401" s="28"/>
    </row>
    <row r="402" spans="1:41" ht="15" customHeight="1" x14ac:dyDescent="0.25">
      <c r="A402" s="36" t="str">
        <f t="shared" si="54"/>
        <v>PO58 SE</v>
      </c>
      <c r="B402">
        <v>12000054</v>
      </c>
      <c r="C402" t="s">
        <v>1061</v>
      </c>
      <c r="D402" t="s">
        <v>1062</v>
      </c>
      <c r="E402" t="s">
        <v>1076</v>
      </c>
      <c r="F402">
        <v>250</v>
      </c>
      <c r="G402">
        <v>2</v>
      </c>
      <c r="H402" t="s">
        <v>1119</v>
      </c>
      <c r="I402" t="s">
        <v>1120</v>
      </c>
      <c r="J402">
        <v>38500</v>
      </c>
      <c r="K402" t="s">
        <v>209</v>
      </c>
      <c r="L402">
        <v>30.5</v>
      </c>
      <c r="M402" t="s">
        <v>1121</v>
      </c>
      <c r="N402" t="s">
        <v>210</v>
      </c>
      <c r="O402" t="s">
        <v>1078</v>
      </c>
      <c r="P402" s="37" t="s">
        <v>1078</v>
      </c>
      <c r="Q402"/>
      <c r="R402"/>
      <c r="S402"/>
      <c r="T402" t="s">
        <v>321</v>
      </c>
      <c r="U402" t="s">
        <v>213</v>
      </c>
      <c r="V402" t="s">
        <v>214</v>
      </c>
      <c r="W402">
        <v>10</v>
      </c>
      <c r="X402"/>
      <c r="Y402"/>
      <c r="Z402" t="s">
        <v>1079</v>
      </c>
      <c r="AA402" t="s">
        <v>246</v>
      </c>
      <c r="AB402" t="s">
        <v>1078</v>
      </c>
      <c r="AC402" t="s">
        <v>1122</v>
      </c>
      <c r="AD402" s="28" t="str">
        <f t="shared" si="55"/>
        <v>PF</v>
      </c>
      <c r="AE402" s="38" t="str">
        <f t="shared" si="56"/>
        <v>29/08/2019</v>
      </c>
      <c r="AF402" s="28" t="str">
        <f t="shared" si="57"/>
        <v>oui</v>
      </c>
      <c r="AG402" s="28" t="str">
        <f t="shared" si="58"/>
        <v>stock</v>
      </c>
      <c r="AH402" s="28">
        <f>IF(T402&lt;&gt;"Partiellement livré",J402,IFERROR(VLOOKUP(B402&amp;F402,[2]VL10E!A:I,9,0),J402))</f>
        <v>38500</v>
      </c>
      <c r="AI402" s="28" t="str">
        <f t="shared" ca="1" si="59"/>
        <v>oui</v>
      </c>
      <c r="AJ402" s="28" t="str">
        <f t="shared" si="60"/>
        <v>2019-08</v>
      </c>
      <c r="AK402" s="28" t="str">
        <f t="shared" si="61"/>
        <v>2019-35</v>
      </c>
      <c r="AL402" s="28" t="str">
        <f t="shared" ca="1" si="62"/>
        <v>retard</v>
      </c>
      <c r="AM402" s="28" t="str">
        <f>IF(LEFT(VLOOKUP(H402,'[1]Base Articles - Fam PIC'!$A:$U,12,FALSE),6)="conbid","Conbid",IF(LEFT(VLOOKUP(H402,'[1]Base Articles - Fam PIC'!$A:$U,12,FALSE),9)="DF Spirit","Airbus Autre","Autre"))</f>
        <v>Conbid</v>
      </c>
      <c r="AN402" s="28" t="str">
        <f>VLOOKUP(H402,'[1]Base Articles - Fam PIC'!$A:$E,5,0)</f>
        <v>UkadPF004</v>
      </c>
      <c r="AO402" s="28"/>
    </row>
    <row r="403" spans="1:41" ht="15" customHeight="1" x14ac:dyDescent="0.25">
      <c r="A403" s="36" t="str">
        <f t="shared" si="54"/>
        <v>PO58 SE</v>
      </c>
      <c r="B403">
        <v>12000054</v>
      </c>
      <c r="C403" t="s">
        <v>1061</v>
      </c>
      <c r="D403" t="s">
        <v>1062</v>
      </c>
      <c r="E403" t="s">
        <v>1076</v>
      </c>
      <c r="F403">
        <v>260</v>
      </c>
      <c r="G403">
        <v>2</v>
      </c>
      <c r="H403" t="s">
        <v>207</v>
      </c>
      <c r="I403" t="s">
        <v>208</v>
      </c>
      <c r="J403">
        <v>5500</v>
      </c>
      <c r="K403" t="s">
        <v>209</v>
      </c>
      <c r="L403">
        <v>30.5</v>
      </c>
      <c r="M403" t="s">
        <v>660</v>
      </c>
      <c r="N403" t="s">
        <v>210</v>
      </c>
      <c r="O403" t="s">
        <v>1078</v>
      </c>
      <c r="P403" s="37" t="s">
        <v>1078</v>
      </c>
      <c r="Q403"/>
      <c r="R403"/>
      <c r="S403"/>
      <c r="T403" t="s">
        <v>212</v>
      </c>
      <c r="U403" t="s">
        <v>213</v>
      </c>
      <c r="V403" t="s">
        <v>214</v>
      </c>
      <c r="W403">
        <v>10</v>
      </c>
      <c r="X403"/>
      <c r="Y403"/>
      <c r="Z403" t="s">
        <v>1079</v>
      </c>
      <c r="AA403" t="s">
        <v>246</v>
      </c>
      <c r="AB403"/>
      <c r="AC403">
        <v>0</v>
      </c>
      <c r="AD403" s="28" t="str">
        <f t="shared" si="55"/>
        <v>PF</v>
      </c>
      <c r="AE403" s="38" t="str">
        <f t="shared" si="56"/>
        <v>29/08/2019</v>
      </c>
      <c r="AF403" s="28" t="str">
        <f t="shared" si="57"/>
        <v>oui</v>
      </c>
      <c r="AG403" s="28" t="str">
        <f t="shared" si="58"/>
        <v>stock</v>
      </c>
      <c r="AH403" s="28">
        <f>IF(T403&lt;&gt;"Partiellement livré",J403,IFERROR(VLOOKUP(B403&amp;F403,[2]VL10E!A:I,9,0),J403))</f>
        <v>5500</v>
      </c>
      <c r="AI403" s="28" t="str">
        <f t="shared" ca="1" si="59"/>
        <v>oui</v>
      </c>
      <c r="AJ403" s="28" t="str">
        <f t="shared" si="60"/>
        <v>2019-08</v>
      </c>
      <c r="AK403" s="28" t="str">
        <f t="shared" si="61"/>
        <v>2019-35</v>
      </c>
      <c r="AL403" s="28" t="str">
        <f t="shared" ca="1" si="62"/>
        <v>retard</v>
      </c>
      <c r="AM403" s="28" t="str">
        <f>IF(LEFT(VLOOKUP(H403,'[1]Base Articles - Fam PIC'!$A:$U,12,FALSE),6)="conbid","Conbid",IF(LEFT(VLOOKUP(H403,'[1]Base Articles - Fam PIC'!$A:$U,12,FALSE),9)="DF Spirit","Airbus Autre","Autre"))</f>
        <v>Conbid</v>
      </c>
      <c r="AN403" s="28" t="str">
        <f>VLOOKUP(H403,'[1]Base Articles - Fam PIC'!$A:$E,5,0)</f>
        <v>UkadPF004</v>
      </c>
      <c r="AO403" s="28"/>
    </row>
    <row r="404" spans="1:41" ht="15" customHeight="1" x14ac:dyDescent="0.25">
      <c r="A404" s="36" t="str">
        <f t="shared" si="54"/>
        <v>PO58 SE</v>
      </c>
      <c r="B404">
        <v>12000054</v>
      </c>
      <c r="C404" t="s">
        <v>1061</v>
      </c>
      <c r="D404" t="s">
        <v>1062</v>
      </c>
      <c r="E404" t="s">
        <v>1076</v>
      </c>
      <c r="F404">
        <v>270</v>
      </c>
      <c r="G404">
        <v>2</v>
      </c>
      <c r="H404" t="s">
        <v>217</v>
      </c>
      <c r="I404" t="s">
        <v>218</v>
      </c>
      <c r="J404">
        <v>27500</v>
      </c>
      <c r="K404" t="s">
        <v>209</v>
      </c>
      <c r="L404">
        <v>30.5</v>
      </c>
      <c r="M404" t="s">
        <v>1118</v>
      </c>
      <c r="N404" t="s">
        <v>210</v>
      </c>
      <c r="O404" t="s">
        <v>1078</v>
      </c>
      <c r="P404" s="37" t="s">
        <v>1078</v>
      </c>
      <c r="Q404"/>
      <c r="R404"/>
      <c r="S404"/>
      <c r="T404" t="s">
        <v>212</v>
      </c>
      <c r="U404" t="s">
        <v>213</v>
      </c>
      <c r="V404" t="s">
        <v>214</v>
      </c>
      <c r="W404">
        <v>10</v>
      </c>
      <c r="X404"/>
      <c r="Y404"/>
      <c r="Z404" t="s">
        <v>1079</v>
      </c>
      <c r="AA404" t="s">
        <v>246</v>
      </c>
      <c r="AB404"/>
      <c r="AC404">
        <v>0</v>
      </c>
      <c r="AD404" s="28" t="str">
        <f t="shared" si="55"/>
        <v>PF</v>
      </c>
      <c r="AE404" s="38" t="str">
        <f t="shared" si="56"/>
        <v>29/08/2019</v>
      </c>
      <c r="AF404" s="28" t="str">
        <f t="shared" si="57"/>
        <v>oui</v>
      </c>
      <c r="AG404" s="28" t="str">
        <f t="shared" si="58"/>
        <v>stock</v>
      </c>
      <c r="AH404" s="28">
        <f>IF(T404&lt;&gt;"Partiellement livré",J404,IFERROR(VLOOKUP(B404&amp;F404,[2]VL10E!A:I,9,0),J404))</f>
        <v>27500</v>
      </c>
      <c r="AI404" s="28" t="str">
        <f t="shared" ca="1" si="59"/>
        <v>oui</v>
      </c>
      <c r="AJ404" s="28" t="str">
        <f t="shared" si="60"/>
        <v>2019-08</v>
      </c>
      <c r="AK404" s="28" t="str">
        <f t="shared" si="61"/>
        <v>2019-35</v>
      </c>
      <c r="AL404" s="28" t="str">
        <f t="shared" ca="1" si="62"/>
        <v>retard</v>
      </c>
      <c r="AM404" s="28" t="str">
        <f>IF(LEFT(VLOOKUP(H404,'[1]Base Articles - Fam PIC'!$A:$U,12,FALSE),6)="conbid","Conbid",IF(LEFT(VLOOKUP(H404,'[1]Base Articles - Fam PIC'!$A:$U,12,FALSE),9)="DF Spirit","Airbus Autre","Autre"))</f>
        <v>Conbid</v>
      </c>
      <c r="AN404" s="28" t="str">
        <f>VLOOKUP(H404,'[1]Base Articles - Fam PIC'!$A:$E,5,0)</f>
        <v>UkadPF005</v>
      </c>
      <c r="AO404" s="28"/>
    </row>
    <row r="405" spans="1:41" ht="15" customHeight="1" x14ac:dyDescent="0.25">
      <c r="A405" s="36" t="str">
        <f t="shared" si="54"/>
        <v>PO58 SE</v>
      </c>
      <c r="B405">
        <v>12000054</v>
      </c>
      <c r="C405" t="s">
        <v>1061</v>
      </c>
      <c r="D405" t="s">
        <v>1062</v>
      </c>
      <c r="E405" t="s">
        <v>1076</v>
      </c>
      <c r="F405">
        <v>280</v>
      </c>
      <c r="G405">
        <v>2</v>
      </c>
      <c r="H405" t="s">
        <v>885</v>
      </c>
      <c r="I405" t="s">
        <v>886</v>
      </c>
      <c r="J405">
        <v>88000</v>
      </c>
      <c r="K405" t="s">
        <v>209</v>
      </c>
      <c r="L405">
        <v>25.5</v>
      </c>
      <c r="M405" t="s">
        <v>1123</v>
      </c>
      <c r="N405" t="s">
        <v>210</v>
      </c>
      <c r="O405" t="s">
        <v>1078</v>
      </c>
      <c r="P405" s="37" t="s">
        <v>1078</v>
      </c>
      <c r="Q405"/>
      <c r="R405"/>
      <c r="S405"/>
      <c r="T405" t="s">
        <v>212</v>
      </c>
      <c r="U405" t="s">
        <v>213</v>
      </c>
      <c r="V405" t="s">
        <v>214</v>
      </c>
      <c r="W405">
        <v>10</v>
      </c>
      <c r="X405"/>
      <c r="Y405"/>
      <c r="Z405" t="s">
        <v>1079</v>
      </c>
      <c r="AA405" t="s">
        <v>246</v>
      </c>
      <c r="AB405"/>
      <c r="AC405">
        <v>0</v>
      </c>
      <c r="AD405" s="28" t="str">
        <f t="shared" si="55"/>
        <v>PF</v>
      </c>
      <c r="AE405" s="38" t="str">
        <f t="shared" si="56"/>
        <v>29/08/2019</v>
      </c>
      <c r="AF405" s="28" t="str">
        <f t="shared" si="57"/>
        <v>oui</v>
      </c>
      <c r="AG405" s="28" t="str">
        <f t="shared" si="58"/>
        <v>stock</v>
      </c>
      <c r="AH405" s="28">
        <f>IF(T405&lt;&gt;"Partiellement livré",J405,IFERROR(VLOOKUP(B405&amp;F405,[2]VL10E!A:I,9,0),J405))</f>
        <v>88000</v>
      </c>
      <c r="AI405" s="28" t="str">
        <f t="shared" ca="1" si="59"/>
        <v>oui</v>
      </c>
      <c r="AJ405" s="28" t="str">
        <f t="shared" si="60"/>
        <v>2019-08</v>
      </c>
      <c r="AK405" s="28" t="str">
        <f t="shared" si="61"/>
        <v>2019-35</v>
      </c>
      <c r="AL405" s="28" t="str">
        <f t="shared" ca="1" si="62"/>
        <v>retard</v>
      </c>
      <c r="AM405" s="28" t="str">
        <f>IF(LEFT(VLOOKUP(H405,'[1]Base Articles - Fam PIC'!$A:$U,12,FALSE),6)="conbid","Conbid",IF(LEFT(VLOOKUP(H405,'[1]Base Articles - Fam PIC'!$A:$U,12,FALSE),9)="DF Spirit","Airbus Autre","Autre"))</f>
        <v>Autre</v>
      </c>
      <c r="AN405" s="28" t="str">
        <f>VLOOKUP(H405,'[1]Base Articles - Fam PIC'!$A:$E,5,0)</f>
        <v>UkadPF008</v>
      </c>
      <c r="AO405" s="28"/>
    </row>
    <row r="406" spans="1:41" ht="15" customHeight="1" x14ac:dyDescent="0.25">
      <c r="A406" s="36" t="str">
        <f t="shared" si="54"/>
        <v>PO58 SE</v>
      </c>
      <c r="B406">
        <v>12000054</v>
      </c>
      <c r="C406" t="s">
        <v>1061</v>
      </c>
      <c r="D406" t="s">
        <v>1062</v>
      </c>
      <c r="E406" t="s">
        <v>1076</v>
      </c>
      <c r="F406">
        <v>290</v>
      </c>
      <c r="G406">
        <v>2</v>
      </c>
      <c r="H406" t="s">
        <v>158</v>
      </c>
      <c r="I406" t="s">
        <v>159</v>
      </c>
      <c r="J406">
        <v>11000</v>
      </c>
      <c r="K406" t="s">
        <v>209</v>
      </c>
      <c r="L406">
        <v>35</v>
      </c>
      <c r="M406" t="s">
        <v>1085</v>
      </c>
      <c r="N406" t="s">
        <v>210</v>
      </c>
      <c r="O406" t="s">
        <v>1078</v>
      </c>
      <c r="P406" s="37" t="s">
        <v>1078</v>
      </c>
      <c r="Q406"/>
      <c r="R406"/>
      <c r="S406"/>
      <c r="T406" t="s">
        <v>212</v>
      </c>
      <c r="U406" t="s">
        <v>213</v>
      </c>
      <c r="V406" t="s">
        <v>214</v>
      </c>
      <c r="W406">
        <v>10</v>
      </c>
      <c r="X406"/>
      <c r="Y406"/>
      <c r="Z406" t="s">
        <v>1079</v>
      </c>
      <c r="AA406" t="s">
        <v>246</v>
      </c>
      <c r="AB406"/>
      <c r="AC406">
        <v>0</v>
      </c>
      <c r="AD406" s="28" t="str">
        <f t="shared" si="55"/>
        <v>PF</v>
      </c>
      <c r="AE406" s="38" t="str">
        <f t="shared" si="56"/>
        <v>29/08/2019</v>
      </c>
      <c r="AF406" s="28" t="str">
        <f t="shared" si="57"/>
        <v>oui</v>
      </c>
      <c r="AG406" s="28" t="str">
        <f t="shared" si="58"/>
        <v>stock</v>
      </c>
      <c r="AH406" s="28">
        <f>IF(T406&lt;&gt;"Partiellement livré",J406,IFERROR(VLOOKUP(B406&amp;F406,[2]VL10E!A:I,9,0),J406))</f>
        <v>11000</v>
      </c>
      <c r="AI406" s="28" t="str">
        <f t="shared" ca="1" si="59"/>
        <v>oui</v>
      </c>
      <c r="AJ406" s="28" t="str">
        <f t="shared" si="60"/>
        <v>2019-08</v>
      </c>
      <c r="AK406" s="28" t="str">
        <f t="shared" si="61"/>
        <v>2019-35</v>
      </c>
      <c r="AL406" s="28" t="str">
        <f t="shared" ca="1" si="62"/>
        <v>retard</v>
      </c>
      <c r="AM406" s="28" t="str">
        <f>IF(LEFT(VLOOKUP(H406,'[1]Base Articles - Fam PIC'!$A:$U,12,FALSE),6)="conbid","Conbid",IF(LEFT(VLOOKUP(H406,'[1]Base Articles - Fam PIC'!$A:$U,12,FALSE),9)="DF Spirit","Airbus Autre","Autre"))</f>
        <v>Conbid</v>
      </c>
      <c r="AN406" s="28" t="str">
        <f>VLOOKUP(H406,'[1]Base Articles - Fam PIC'!$A:$E,5,0)</f>
        <v>UkadPF001</v>
      </c>
      <c r="AO406" s="28"/>
    </row>
    <row r="407" spans="1:41" ht="15" customHeight="1" x14ac:dyDescent="0.25">
      <c r="A407" s="36" t="str">
        <f t="shared" si="54"/>
        <v>PO59</v>
      </c>
      <c r="B407">
        <v>12000055</v>
      </c>
      <c r="C407" t="s">
        <v>1061</v>
      </c>
      <c r="D407" t="s">
        <v>1062</v>
      </c>
      <c r="E407" t="s">
        <v>1124</v>
      </c>
      <c r="F407">
        <v>10</v>
      </c>
      <c r="G407">
        <v>2</v>
      </c>
      <c r="H407" t="s">
        <v>718</v>
      </c>
      <c r="I407" t="s">
        <v>719</v>
      </c>
      <c r="J407">
        <v>5500</v>
      </c>
      <c r="K407" t="s">
        <v>209</v>
      </c>
      <c r="L407">
        <v>30</v>
      </c>
      <c r="M407" t="s">
        <v>1125</v>
      </c>
      <c r="N407" t="s">
        <v>210</v>
      </c>
      <c r="O407" t="s">
        <v>625</v>
      </c>
      <c r="P407" s="37" t="s">
        <v>625</v>
      </c>
      <c r="Q407"/>
      <c r="R407"/>
      <c r="S407"/>
      <c r="T407" t="s">
        <v>212</v>
      </c>
      <c r="U407" t="s">
        <v>213</v>
      </c>
      <c r="V407" t="s">
        <v>214</v>
      </c>
      <c r="W407">
        <v>10</v>
      </c>
      <c r="X407"/>
      <c r="Y407"/>
      <c r="Z407" t="s">
        <v>591</v>
      </c>
      <c r="AA407" t="s">
        <v>246</v>
      </c>
      <c r="AB407"/>
      <c r="AC407">
        <v>0</v>
      </c>
      <c r="AD407" s="28" t="str">
        <f t="shared" si="55"/>
        <v>PF</v>
      </c>
      <c r="AE407" s="38" t="str">
        <f t="shared" si="56"/>
        <v>01/10/2019</v>
      </c>
      <c r="AF407" s="28" t="str">
        <f t="shared" si="57"/>
        <v>oui</v>
      </c>
      <c r="AG407" s="28" t="str">
        <f t="shared" si="58"/>
        <v>stock</v>
      </c>
      <c r="AH407" s="28">
        <f>IF(T407&lt;&gt;"Partiellement livré",J407,IFERROR(VLOOKUP(B407&amp;F407,[2]VL10E!A:I,9,0),J407))</f>
        <v>5500</v>
      </c>
      <c r="AI407" s="28" t="str">
        <f t="shared" ca="1" si="59"/>
        <v>oui</v>
      </c>
      <c r="AJ407" s="28" t="str">
        <f t="shared" si="60"/>
        <v>2019-10</v>
      </c>
      <c r="AK407" s="28" t="str">
        <f t="shared" si="61"/>
        <v>2019-40</v>
      </c>
      <c r="AL407" s="28" t="str">
        <f t="shared" ca="1" si="62"/>
        <v>retard</v>
      </c>
      <c r="AM407" s="28" t="str">
        <f>IF(LEFT(VLOOKUP(H407,'[1]Base Articles - Fam PIC'!$A:$U,12,FALSE),6)="conbid","Conbid",IF(LEFT(VLOOKUP(H407,'[1]Base Articles - Fam PIC'!$A:$U,12,FALSE),9)="DF Spirit","Airbus Autre","Autre"))</f>
        <v>Conbid</v>
      </c>
      <c r="AN407" s="28" t="str">
        <f>VLOOKUP(H407,'[1]Base Articles - Fam PIC'!$A:$E,5,0)</f>
        <v>UkadPF009</v>
      </c>
      <c r="AO407" s="28"/>
    </row>
    <row r="408" spans="1:41" ht="15" customHeight="1" x14ac:dyDescent="0.25">
      <c r="A408" s="36" t="str">
        <f t="shared" si="54"/>
        <v>PO59</v>
      </c>
      <c r="B408">
        <v>12000055</v>
      </c>
      <c r="C408" t="s">
        <v>1061</v>
      </c>
      <c r="D408" t="s">
        <v>1062</v>
      </c>
      <c r="E408" t="s">
        <v>1124</v>
      </c>
      <c r="F408">
        <v>20</v>
      </c>
      <c r="G408">
        <v>2</v>
      </c>
      <c r="H408" t="s">
        <v>158</v>
      </c>
      <c r="I408" t="s">
        <v>159</v>
      </c>
      <c r="J408">
        <v>11000</v>
      </c>
      <c r="K408" t="s">
        <v>209</v>
      </c>
      <c r="L408">
        <v>35</v>
      </c>
      <c r="M408" t="s">
        <v>1085</v>
      </c>
      <c r="N408" t="s">
        <v>210</v>
      </c>
      <c r="O408" t="s">
        <v>1126</v>
      </c>
      <c r="P408" s="37" t="s">
        <v>1126</v>
      </c>
      <c r="Q408"/>
      <c r="R408"/>
      <c r="S408"/>
      <c r="T408" t="s">
        <v>212</v>
      </c>
      <c r="U408" t="s">
        <v>213</v>
      </c>
      <c r="V408" t="s">
        <v>214</v>
      </c>
      <c r="W408">
        <v>10</v>
      </c>
      <c r="X408"/>
      <c r="Y408"/>
      <c r="Z408" t="s">
        <v>591</v>
      </c>
      <c r="AA408" t="s">
        <v>246</v>
      </c>
      <c r="AB408"/>
      <c r="AC408">
        <v>0</v>
      </c>
      <c r="AD408" s="28" t="str">
        <f t="shared" si="55"/>
        <v>PF</v>
      </c>
      <c r="AE408" s="38" t="str">
        <f t="shared" si="56"/>
        <v>13/09/2019</v>
      </c>
      <c r="AF408" s="28" t="str">
        <f t="shared" si="57"/>
        <v>oui</v>
      </c>
      <c r="AG408" s="28" t="str">
        <f t="shared" si="58"/>
        <v>stock</v>
      </c>
      <c r="AH408" s="28">
        <f>IF(T408&lt;&gt;"Partiellement livré",J408,IFERROR(VLOOKUP(B408&amp;F408,[2]VL10E!A:I,9,0),J408))</f>
        <v>11000</v>
      </c>
      <c r="AI408" s="28" t="str">
        <f t="shared" ca="1" si="59"/>
        <v>oui</v>
      </c>
      <c r="AJ408" s="28" t="str">
        <f t="shared" si="60"/>
        <v>2019-09</v>
      </c>
      <c r="AK408" s="28" t="str">
        <f t="shared" si="61"/>
        <v>2019-37</v>
      </c>
      <c r="AL408" s="28" t="str">
        <f t="shared" ca="1" si="62"/>
        <v>retard</v>
      </c>
      <c r="AM408" s="28" t="str">
        <f>IF(LEFT(VLOOKUP(H408,'[1]Base Articles - Fam PIC'!$A:$U,12,FALSE),6)="conbid","Conbid",IF(LEFT(VLOOKUP(H408,'[1]Base Articles - Fam PIC'!$A:$U,12,FALSE),9)="DF Spirit","Airbus Autre","Autre"))</f>
        <v>Conbid</v>
      </c>
      <c r="AN408" s="28" t="str">
        <f>VLOOKUP(H408,'[1]Base Articles - Fam PIC'!$A:$E,5,0)</f>
        <v>UkadPF001</v>
      </c>
      <c r="AO408" s="28"/>
    </row>
    <row r="409" spans="1:41" ht="15" customHeight="1" x14ac:dyDescent="0.25">
      <c r="A409" s="36" t="str">
        <f t="shared" si="54"/>
        <v>PO59</v>
      </c>
      <c r="B409">
        <v>12000055</v>
      </c>
      <c r="C409" t="s">
        <v>1061</v>
      </c>
      <c r="D409" t="s">
        <v>1062</v>
      </c>
      <c r="E409" t="s">
        <v>1124</v>
      </c>
      <c r="F409">
        <v>30</v>
      </c>
      <c r="G409">
        <v>2</v>
      </c>
      <c r="H409" t="s">
        <v>784</v>
      </c>
      <c r="I409" t="s">
        <v>785</v>
      </c>
      <c r="J409">
        <v>11000</v>
      </c>
      <c r="K409" t="s">
        <v>209</v>
      </c>
      <c r="L409">
        <v>35</v>
      </c>
      <c r="M409" t="s">
        <v>1085</v>
      </c>
      <c r="N409" t="s">
        <v>210</v>
      </c>
      <c r="O409" t="s">
        <v>1126</v>
      </c>
      <c r="P409" s="37" t="s">
        <v>1126</v>
      </c>
      <c r="Q409"/>
      <c r="R409"/>
      <c r="S409"/>
      <c r="T409" t="s">
        <v>212</v>
      </c>
      <c r="U409" t="s">
        <v>213</v>
      </c>
      <c r="V409" t="s">
        <v>214</v>
      </c>
      <c r="W409">
        <v>10</v>
      </c>
      <c r="X409"/>
      <c r="Y409"/>
      <c r="Z409" t="s">
        <v>591</v>
      </c>
      <c r="AA409" t="s">
        <v>246</v>
      </c>
      <c r="AB409"/>
      <c r="AC409">
        <v>0</v>
      </c>
      <c r="AD409" s="28" t="str">
        <f t="shared" si="55"/>
        <v>PF</v>
      </c>
      <c r="AE409" s="38" t="str">
        <f t="shared" si="56"/>
        <v>13/09/2019</v>
      </c>
      <c r="AF409" s="28" t="str">
        <f t="shared" si="57"/>
        <v>oui</v>
      </c>
      <c r="AG409" s="28" t="str">
        <f t="shared" si="58"/>
        <v>stock</v>
      </c>
      <c r="AH409" s="28">
        <f>IF(T409&lt;&gt;"Partiellement livré",J409,IFERROR(VLOOKUP(B409&amp;F409,[2]VL10E!A:I,9,0),J409))</f>
        <v>11000</v>
      </c>
      <c r="AI409" s="28" t="str">
        <f t="shared" ca="1" si="59"/>
        <v>oui</v>
      </c>
      <c r="AJ409" s="28" t="str">
        <f t="shared" si="60"/>
        <v>2019-09</v>
      </c>
      <c r="AK409" s="28" t="str">
        <f t="shared" si="61"/>
        <v>2019-37</v>
      </c>
      <c r="AL409" s="28" t="str">
        <f t="shared" ca="1" si="62"/>
        <v>retard</v>
      </c>
      <c r="AM409" s="28" t="str">
        <f>IF(LEFT(VLOOKUP(H409,'[1]Base Articles - Fam PIC'!$A:$U,12,FALSE),6)="conbid","Conbid",IF(LEFT(VLOOKUP(H409,'[1]Base Articles - Fam PIC'!$A:$U,12,FALSE),9)="DF Spirit","Airbus Autre","Autre"))</f>
        <v>Conbid</v>
      </c>
      <c r="AN409" s="28" t="str">
        <f>VLOOKUP(H409,'[1]Base Articles - Fam PIC'!$A:$E,5,0)</f>
        <v>UkadPF001</v>
      </c>
      <c r="AO409" s="28"/>
    </row>
    <row r="410" spans="1:41" ht="15" customHeight="1" x14ac:dyDescent="0.25">
      <c r="A410" s="36" t="str">
        <f t="shared" si="54"/>
        <v>PO59</v>
      </c>
      <c r="B410">
        <v>12000055</v>
      </c>
      <c r="C410" t="s">
        <v>1061</v>
      </c>
      <c r="D410" t="s">
        <v>1062</v>
      </c>
      <c r="E410" t="s">
        <v>1124</v>
      </c>
      <c r="F410">
        <v>40</v>
      </c>
      <c r="G410">
        <v>2</v>
      </c>
      <c r="H410" t="s">
        <v>410</v>
      </c>
      <c r="I410" t="s">
        <v>411</v>
      </c>
      <c r="J410">
        <v>5500</v>
      </c>
      <c r="K410" t="s">
        <v>209</v>
      </c>
      <c r="L410">
        <v>34.5</v>
      </c>
      <c r="M410" t="s">
        <v>1127</v>
      </c>
      <c r="N410" t="s">
        <v>210</v>
      </c>
      <c r="O410" t="s">
        <v>1126</v>
      </c>
      <c r="P410" s="37" t="s">
        <v>1126</v>
      </c>
      <c r="Q410"/>
      <c r="R410"/>
      <c r="S410"/>
      <c r="T410" t="s">
        <v>321</v>
      </c>
      <c r="U410" t="s">
        <v>213</v>
      </c>
      <c r="V410" t="s">
        <v>214</v>
      </c>
      <c r="W410">
        <v>10</v>
      </c>
      <c r="X410"/>
      <c r="Y410"/>
      <c r="Z410" t="s">
        <v>591</v>
      </c>
      <c r="AA410" t="s">
        <v>246</v>
      </c>
      <c r="AB410" t="s">
        <v>1128</v>
      </c>
      <c r="AC410">
        <v>316</v>
      </c>
      <c r="AD410" s="28" t="str">
        <f t="shared" si="55"/>
        <v>PF</v>
      </c>
      <c r="AE410" s="38" t="str">
        <f t="shared" si="56"/>
        <v>13/09/2019</v>
      </c>
      <c r="AF410" s="28" t="str">
        <f t="shared" si="57"/>
        <v>oui</v>
      </c>
      <c r="AG410" s="28" t="str">
        <f t="shared" si="58"/>
        <v>stock</v>
      </c>
      <c r="AH410" s="28">
        <f>IF(T410&lt;&gt;"Partiellement livré",J410,IFERROR(VLOOKUP(B410&amp;F410,[2]VL10E!A:I,9,0),J410))</f>
        <v>5500</v>
      </c>
      <c r="AI410" s="28" t="str">
        <f t="shared" ca="1" si="59"/>
        <v>oui</v>
      </c>
      <c r="AJ410" s="28" t="str">
        <f t="shared" si="60"/>
        <v>2019-09</v>
      </c>
      <c r="AK410" s="28" t="str">
        <f t="shared" si="61"/>
        <v>2019-37</v>
      </c>
      <c r="AL410" s="28" t="str">
        <f t="shared" ca="1" si="62"/>
        <v>retard</v>
      </c>
      <c r="AM410" s="28" t="str">
        <f>IF(LEFT(VLOOKUP(H410,'[1]Base Articles - Fam PIC'!$A:$U,12,FALSE),6)="conbid","Conbid",IF(LEFT(VLOOKUP(H410,'[1]Base Articles - Fam PIC'!$A:$U,12,FALSE),9)="DF Spirit","Airbus Autre","Autre"))</f>
        <v>Conbid</v>
      </c>
      <c r="AN410" s="28" t="str">
        <f>VLOOKUP(H410,'[1]Base Articles - Fam PIC'!$A:$E,5,0)</f>
        <v>UkadPF001</v>
      </c>
      <c r="AO410" s="28"/>
    </row>
    <row r="411" spans="1:41" ht="15" customHeight="1" x14ac:dyDescent="0.25">
      <c r="A411" s="36" t="str">
        <f t="shared" si="54"/>
        <v>PO59</v>
      </c>
      <c r="B411">
        <v>12000055</v>
      </c>
      <c r="C411" t="s">
        <v>1061</v>
      </c>
      <c r="D411" t="s">
        <v>1062</v>
      </c>
      <c r="E411" t="s">
        <v>1124</v>
      </c>
      <c r="F411">
        <v>50</v>
      </c>
      <c r="G411">
        <v>2</v>
      </c>
      <c r="H411" t="s">
        <v>1088</v>
      </c>
      <c r="I411" t="s">
        <v>1089</v>
      </c>
      <c r="J411">
        <v>5500</v>
      </c>
      <c r="K411" t="s">
        <v>209</v>
      </c>
      <c r="L411">
        <v>34.5</v>
      </c>
      <c r="M411" t="s">
        <v>1127</v>
      </c>
      <c r="N411" t="s">
        <v>210</v>
      </c>
      <c r="O411" t="s">
        <v>1126</v>
      </c>
      <c r="P411" s="37" t="s">
        <v>1126</v>
      </c>
      <c r="Q411"/>
      <c r="R411"/>
      <c r="S411"/>
      <c r="T411" t="s">
        <v>321</v>
      </c>
      <c r="U411" t="s">
        <v>213</v>
      </c>
      <c r="V411" t="s">
        <v>214</v>
      </c>
      <c r="W411">
        <v>10</v>
      </c>
      <c r="X411"/>
      <c r="Y411"/>
      <c r="Z411" t="s">
        <v>591</v>
      </c>
      <c r="AA411" t="s">
        <v>1129</v>
      </c>
      <c r="AB411" t="s">
        <v>1128</v>
      </c>
      <c r="AC411" t="s">
        <v>1130</v>
      </c>
      <c r="AD411" s="28" t="str">
        <f t="shared" si="55"/>
        <v>PF</v>
      </c>
      <c r="AE411" s="38" t="str">
        <f t="shared" si="56"/>
        <v>13/09/2019</v>
      </c>
      <c r="AF411" s="28" t="str">
        <f t="shared" si="57"/>
        <v>oui</v>
      </c>
      <c r="AG411" s="28" t="str">
        <f t="shared" si="58"/>
        <v>stock</v>
      </c>
      <c r="AH411" s="28">
        <f>IF(T411&lt;&gt;"Partiellement livré",J411,IFERROR(VLOOKUP(B411&amp;F411,[2]VL10E!A:I,9,0),J411))</f>
        <v>5500</v>
      </c>
      <c r="AI411" s="28" t="str">
        <f t="shared" ca="1" si="59"/>
        <v>oui</v>
      </c>
      <c r="AJ411" s="28" t="str">
        <f t="shared" si="60"/>
        <v>2019-09</v>
      </c>
      <c r="AK411" s="28" t="str">
        <f t="shared" si="61"/>
        <v>2019-37</v>
      </c>
      <c r="AL411" s="28" t="str">
        <f t="shared" ca="1" si="62"/>
        <v>retard</v>
      </c>
      <c r="AM411" s="28" t="str">
        <f>IF(LEFT(VLOOKUP(H411,'[1]Base Articles - Fam PIC'!$A:$U,12,FALSE),6)="conbid","Conbid",IF(LEFT(VLOOKUP(H411,'[1]Base Articles - Fam PIC'!$A:$U,12,FALSE),9)="DF Spirit","Airbus Autre","Autre"))</f>
        <v>Autre</v>
      </c>
      <c r="AN411" s="28" t="str">
        <f>VLOOKUP(H411,'[1]Base Articles - Fam PIC'!$A:$E,5,0)</f>
        <v>UkadPF014</v>
      </c>
      <c r="AO411" s="28"/>
    </row>
    <row r="412" spans="1:41" ht="15" customHeight="1" x14ac:dyDescent="0.25">
      <c r="A412" s="36" t="str">
        <f t="shared" si="54"/>
        <v>PO59</v>
      </c>
      <c r="B412">
        <v>12000055</v>
      </c>
      <c r="C412" t="s">
        <v>1061</v>
      </c>
      <c r="D412" t="s">
        <v>1062</v>
      </c>
      <c r="E412" t="s">
        <v>1124</v>
      </c>
      <c r="F412">
        <v>60</v>
      </c>
      <c r="G412">
        <v>2</v>
      </c>
      <c r="H412" t="s">
        <v>428</v>
      </c>
      <c r="I412" t="s">
        <v>429</v>
      </c>
      <c r="J412">
        <v>5500</v>
      </c>
      <c r="K412" t="s">
        <v>209</v>
      </c>
      <c r="L412">
        <v>34.5</v>
      </c>
      <c r="M412" t="s">
        <v>1127</v>
      </c>
      <c r="N412" t="s">
        <v>210</v>
      </c>
      <c r="O412" t="s">
        <v>1126</v>
      </c>
      <c r="P412" s="37" t="s">
        <v>1126</v>
      </c>
      <c r="Q412"/>
      <c r="R412"/>
      <c r="S412"/>
      <c r="T412" t="s">
        <v>212</v>
      </c>
      <c r="U412" t="s">
        <v>213</v>
      </c>
      <c r="V412" t="s">
        <v>214</v>
      </c>
      <c r="W412">
        <v>10</v>
      </c>
      <c r="X412"/>
      <c r="Y412"/>
      <c r="Z412" t="s">
        <v>591</v>
      </c>
      <c r="AA412" t="s">
        <v>1129</v>
      </c>
      <c r="AB412"/>
      <c r="AC412">
        <v>0</v>
      </c>
      <c r="AD412" s="28" t="str">
        <f t="shared" si="55"/>
        <v>PF</v>
      </c>
      <c r="AE412" s="38" t="str">
        <f t="shared" si="56"/>
        <v>13/09/2019</v>
      </c>
      <c r="AF412" s="28" t="str">
        <f t="shared" si="57"/>
        <v>oui</v>
      </c>
      <c r="AG412" s="28" t="str">
        <f t="shared" si="58"/>
        <v>stock</v>
      </c>
      <c r="AH412" s="28">
        <f>IF(T412&lt;&gt;"Partiellement livré",J412,IFERROR(VLOOKUP(B412&amp;F412,[2]VL10E!A:I,9,0),J412))</f>
        <v>5500</v>
      </c>
      <c r="AI412" s="28" t="str">
        <f t="shared" ca="1" si="59"/>
        <v>oui</v>
      </c>
      <c r="AJ412" s="28" t="str">
        <f t="shared" si="60"/>
        <v>2019-09</v>
      </c>
      <c r="AK412" s="28" t="str">
        <f t="shared" si="61"/>
        <v>2019-37</v>
      </c>
      <c r="AL412" s="28" t="str">
        <f t="shared" ca="1" si="62"/>
        <v>retard</v>
      </c>
      <c r="AM412" s="28" t="str">
        <f>IF(LEFT(VLOOKUP(H412,'[1]Base Articles - Fam PIC'!$A:$U,12,FALSE),6)="conbid","Conbid",IF(LEFT(VLOOKUP(H412,'[1]Base Articles - Fam PIC'!$A:$U,12,FALSE),9)="DF Spirit","Airbus Autre","Autre"))</f>
        <v>Conbid</v>
      </c>
      <c r="AN412" s="28" t="str">
        <f>VLOOKUP(H412,'[1]Base Articles - Fam PIC'!$A:$E,5,0)</f>
        <v>UkadPF001</v>
      </c>
      <c r="AO412" s="28"/>
    </row>
    <row r="413" spans="1:41" ht="15" customHeight="1" x14ac:dyDescent="0.25">
      <c r="A413" s="36" t="str">
        <f t="shared" si="54"/>
        <v>PO59</v>
      </c>
      <c r="B413">
        <v>12000055</v>
      </c>
      <c r="C413" t="s">
        <v>1061</v>
      </c>
      <c r="D413" t="s">
        <v>1062</v>
      </c>
      <c r="E413" t="s">
        <v>1124</v>
      </c>
      <c r="F413">
        <v>70</v>
      </c>
      <c r="G413">
        <v>2</v>
      </c>
      <c r="H413" t="s">
        <v>134</v>
      </c>
      <c r="I413" t="s">
        <v>568</v>
      </c>
      <c r="J413">
        <v>11000</v>
      </c>
      <c r="K413" t="s">
        <v>209</v>
      </c>
      <c r="L413">
        <v>32</v>
      </c>
      <c r="M413" t="s">
        <v>1131</v>
      </c>
      <c r="N413" t="s">
        <v>210</v>
      </c>
      <c r="O413" t="s">
        <v>1126</v>
      </c>
      <c r="P413" s="37" t="s">
        <v>1126</v>
      </c>
      <c r="Q413"/>
      <c r="R413"/>
      <c r="S413"/>
      <c r="T413" t="s">
        <v>212</v>
      </c>
      <c r="U413" t="s">
        <v>213</v>
      </c>
      <c r="V413" t="s">
        <v>214</v>
      </c>
      <c r="W413">
        <v>10</v>
      </c>
      <c r="X413"/>
      <c r="Y413"/>
      <c r="Z413" t="s">
        <v>591</v>
      </c>
      <c r="AA413" t="s">
        <v>1129</v>
      </c>
      <c r="AB413"/>
      <c r="AC413">
        <v>0</v>
      </c>
      <c r="AD413" s="28" t="str">
        <f t="shared" si="55"/>
        <v>PF</v>
      </c>
      <c r="AE413" s="38" t="str">
        <f t="shared" si="56"/>
        <v>13/09/2019</v>
      </c>
      <c r="AF413" s="28" t="str">
        <f t="shared" si="57"/>
        <v>oui</v>
      </c>
      <c r="AG413" s="28" t="str">
        <f t="shared" si="58"/>
        <v>stock</v>
      </c>
      <c r="AH413" s="28">
        <f>IF(T413&lt;&gt;"Partiellement livré",J413,IFERROR(VLOOKUP(B413&amp;F413,[2]VL10E!A:I,9,0),J413))</f>
        <v>11000</v>
      </c>
      <c r="AI413" s="28" t="str">
        <f t="shared" ca="1" si="59"/>
        <v>oui</v>
      </c>
      <c r="AJ413" s="28" t="str">
        <f t="shared" si="60"/>
        <v>2019-09</v>
      </c>
      <c r="AK413" s="28" t="str">
        <f t="shared" si="61"/>
        <v>2019-37</v>
      </c>
      <c r="AL413" s="28" t="str">
        <f t="shared" ca="1" si="62"/>
        <v>retard</v>
      </c>
      <c r="AM413" s="28" t="str">
        <f>IF(LEFT(VLOOKUP(H413,'[1]Base Articles - Fam PIC'!$A:$U,12,FALSE),6)="conbid","Conbid",IF(LEFT(VLOOKUP(H413,'[1]Base Articles - Fam PIC'!$A:$U,12,FALSE),9)="DF Spirit","Airbus Autre","Autre"))</f>
        <v>Conbid</v>
      </c>
      <c r="AN413" s="28" t="str">
        <f>VLOOKUP(H413,'[1]Base Articles - Fam PIC'!$A:$E,5,0)</f>
        <v>UkadPF001</v>
      </c>
      <c r="AO413" s="28"/>
    </row>
    <row r="414" spans="1:41" ht="15" customHeight="1" x14ac:dyDescent="0.25">
      <c r="A414" s="36" t="str">
        <f t="shared" si="54"/>
        <v>PO59</v>
      </c>
      <c r="B414">
        <v>12000055</v>
      </c>
      <c r="C414" t="s">
        <v>1061</v>
      </c>
      <c r="D414" t="s">
        <v>1062</v>
      </c>
      <c r="E414" t="s">
        <v>1124</v>
      </c>
      <c r="F414">
        <v>80</v>
      </c>
      <c r="G414">
        <v>2</v>
      </c>
      <c r="H414" t="s">
        <v>1097</v>
      </c>
      <c r="I414" t="s">
        <v>1098</v>
      </c>
      <c r="J414">
        <v>11000</v>
      </c>
      <c r="K414" t="s">
        <v>209</v>
      </c>
      <c r="L414">
        <v>32</v>
      </c>
      <c r="M414" t="s">
        <v>1131</v>
      </c>
      <c r="N414" t="s">
        <v>210</v>
      </c>
      <c r="O414" t="s">
        <v>1126</v>
      </c>
      <c r="P414" s="37" t="s">
        <v>1126</v>
      </c>
      <c r="Q414"/>
      <c r="R414"/>
      <c r="S414"/>
      <c r="T414" t="s">
        <v>212</v>
      </c>
      <c r="U414" t="s">
        <v>213</v>
      </c>
      <c r="V414" t="s">
        <v>214</v>
      </c>
      <c r="W414">
        <v>10</v>
      </c>
      <c r="X414"/>
      <c r="Y414"/>
      <c r="Z414" t="s">
        <v>591</v>
      </c>
      <c r="AA414" t="s">
        <v>1129</v>
      </c>
      <c r="AB414"/>
      <c r="AC414">
        <v>0</v>
      </c>
      <c r="AD414" s="28" t="str">
        <f t="shared" si="55"/>
        <v>PF</v>
      </c>
      <c r="AE414" s="38" t="str">
        <f t="shared" si="56"/>
        <v>13/09/2019</v>
      </c>
      <c r="AF414" s="28" t="str">
        <f t="shared" si="57"/>
        <v>oui</v>
      </c>
      <c r="AG414" s="28" t="str">
        <f t="shared" si="58"/>
        <v>stock</v>
      </c>
      <c r="AH414" s="28">
        <f>IF(T414&lt;&gt;"Partiellement livré",J414,IFERROR(VLOOKUP(B414&amp;F414,[2]VL10E!A:I,9,0),J414))</f>
        <v>11000</v>
      </c>
      <c r="AI414" s="28" t="str">
        <f t="shared" ca="1" si="59"/>
        <v>oui</v>
      </c>
      <c r="AJ414" s="28" t="str">
        <f t="shared" si="60"/>
        <v>2019-09</v>
      </c>
      <c r="AK414" s="28" t="str">
        <f t="shared" si="61"/>
        <v>2019-37</v>
      </c>
      <c r="AL414" s="28" t="str">
        <f t="shared" ca="1" si="62"/>
        <v>retard</v>
      </c>
      <c r="AM414" s="28" t="str">
        <f>IF(LEFT(VLOOKUP(H414,'[1]Base Articles - Fam PIC'!$A:$U,12,FALSE),6)="conbid","Conbid",IF(LEFT(VLOOKUP(H414,'[1]Base Articles - Fam PIC'!$A:$U,12,FALSE),9)="DF Spirit","Airbus Autre","Autre"))</f>
        <v>Conbid</v>
      </c>
      <c r="AN414" s="28" t="str">
        <f>VLOOKUP(H414,'[1]Base Articles - Fam PIC'!$A:$E,5,0)</f>
        <v>UkadPF001</v>
      </c>
      <c r="AO414" s="28"/>
    </row>
    <row r="415" spans="1:41" ht="15" customHeight="1" x14ac:dyDescent="0.25">
      <c r="A415" s="36" t="str">
        <f t="shared" si="54"/>
        <v>PO59</v>
      </c>
      <c r="B415">
        <v>12000055</v>
      </c>
      <c r="C415" t="s">
        <v>1061</v>
      </c>
      <c r="D415" t="s">
        <v>1062</v>
      </c>
      <c r="E415" t="s">
        <v>1124</v>
      </c>
      <c r="F415">
        <v>90</v>
      </c>
      <c r="G415">
        <v>2</v>
      </c>
      <c r="H415" t="s">
        <v>138</v>
      </c>
      <c r="I415" t="s">
        <v>345</v>
      </c>
      <c r="J415">
        <v>5500</v>
      </c>
      <c r="K415" t="s">
        <v>209</v>
      </c>
      <c r="L415">
        <v>32</v>
      </c>
      <c r="M415" t="s">
        <v>1094</v>
      </c>
      <c r="N415" t="s">
        <v>210</v>
      </c>
      <c r="O415" t="s">
        <v>1126</v>
      </c>
      <c r="P415" s="37" t="s">
        <v>1126</v>
      </c>
      <c r="Q415"/>
      <c r="R415"/>
      <c r="S415"/>
      <c r="T415" t="s">
        <v>212</v>
      </c>
      <c r="U415" t="s">
        <v>213</v>
      </c>
      <c r="V415" t="s">
        <v>214</v>
      </c>
      <c r="W415">
        <v>10</v>
      </c>
      <c r="X415"/>
      <c r="Y415"/>
      <c r="Z415" t="s">
        <v>591</v>
      </c>
      <c r="AA415" t="s">
        <v>1129</v>
      </c>
      <c r="AB415"/>
      <c r="AC415">
        <v>0</v>
      </c>
      <c r="AD415" s="28" t="str">
        <f t="shared" si="55"/>
        <v>PF</v>
      </c>
      <c r="AE415" s="38" t="str">
        <f t="shared" si="56"/>
        <v>13/09/2019</v>
      </c>
      <c r="AF415" s="28" t="str">
        <f t="shared" si="57"/>
        <v>oui</v>
      </c>
      <c r="AG415" s="28" t="str">
        <f t="shared" si="58"/>
        <v>stock</v>
      </c>
      <c r="AH415" s="28">
        <f>IF(T415&lt;&gt;"Partiellement livré",J415,IFERROR(VLOOKUP(B415&amp;F415,[2]VL10E!A:I,9,0),J415))</f>
        <v>5500</v>
      </c>
      <c r="AI415" s="28" t="str">
        <f t="shared" ca="1" si="59"/>
        <v>oui</v>
      </c>
      <c r="AJ415" s="28" t="str">
        <f t="shared" si="60"/>
        <v>2019-09</v>
      </c>
      <c r="AK415" s="28" t="str">
        <f t="shared" si="61"/>
        <v>2019-37</v>
      </c>
      <c r="AL415" s="28" t="str">
        <f t="shared" ca="1" si="62"/>
        <v>retard</v>
      </c>
      <c r="AM415" s="28" t="str">
        <f>IF(LEFT(VLOOKUP(H415,'[1]Base Articles - Fam PIC'!$A:$U,12,FALSE),6)="conbid","Conbid",IF(LEFT(VLOOKUP(H415,'[1]Base Articles - Fam PIC'!$A:$U,12,FALSE),9)="DF Spirit","Airbus Autre","Autre"))</f>
        <v>Conbid</v>
      </c>
      <c r="AN415" s="28" t="str">
        <f>VLOOKUP(H415,'[1]Base Articles - Fam PIC'!$A:$E,5,0)</f>
        <v>UkadPF001</v>
      </c>
      <c r="AO415" s="28"/>
    </row>
    <row r="416" spans="1:41" ht="15" customHeight="1" x14ac:dyDescent="0.25">
      <c r="A416" s="36" t="str">
        <f t="shared" si="54"/>
        <v>PO59</v>
      </c>
      <c r="B416">
        <v>12000055</v>
      </c>
      <c r="C416" t="s">
        <v>1061</v>
      </c>
      <c r="D416" t="s">
        <v>1062</v>
      </c>
      <c r="E416" t="s">
        <v>1124</v>
      </c>
      <c r="F416">
        <v>100</v>
      </c>
      <c r="G416">
        <v>2</v>
      </c>
      <c r="H416" t="s">
        <v>671</v>
      </c>
      <c r="I416" t="s">
        <v>672</v>
      </c>
      <c r="J416">
        <v>11000</v>
      </c>
      <c r="K416" t="s">
        <v>209</v>
      </c>
      <c r="L416">
        <v>32</v>
      </c>
      <c r="M416" t="s">
        <v>1131</v>
      </c>
      <c r="N416" t="s">
        <v>210</v>
      </c>
      <c r="O416" t="s">
        <v>1126</v>
      </c>
      <c r="P416" s="37" t="s">
        <v>1126</v>
      </c>
      <c r="Q416"/>
      <c r="R416"/>
      <c r="S416"/>
      <c r="T416" t="s">
        <v>212</v>
      </c>
      <c r="U416" t="s">
        <v>213</v>
      </c>
      <c r="V416" t="s">
        <v>214</v>
      </c>
      <c r="W416">
        <v>10</v>
      </c>
      <c r="X416"/>
      <c r="Y416"/>
      <c r="Z416" t="s">
        <v>591</v>
      </c>
      <c r="AA416" t="s">
        <v>1129</v>
      </c>
      <c r="AB416"/>
      <c r="AC416">
        <v>0</v>
      </c>
      <c r="AD416" s="28" t="str">
        <f t="shared" si="55"/>
        <v>PF</v>
      </c>
      <c r="AE416" s="38" t="str">
        <f t="shared" si="56"/>
        <v>13/09/2019</v>
      </c>
      <c r="AF416" s="28" t="str">
        <f t="shared" si="57"/>
        <v>oui</v>
      </c>
      <c r="AG416" s="28" t="str">
        <f t="shared" si="58"/>
        <v>stock</v>
      </c>
      <c r="AH416" s="28">
        <f>IF(T416&lt;&gt;"Partiellement livré",J416,IFERROR(VLOOKUP(B416&amp;F416,[2]VL10E!A:I,9,0),J416))</f>
        <v>11000</v>
      </c>
      <c r="AI416" s="28" t="str">
        <f t="shared" ca="1" si="59"/>
        <v>oui</v>
      </c>
      <c r="AJ416" s="28" t="str">
        <f t="shared" si="60"/>
        <v>2019-09</v>
      </c>
      <c r="AK416" s="28" t="str">
        <f t="shared" si="61"/>
        <v>2019-37</v>
      </c>
      <c r="AL416" s="28" t="str">
        <f t="shared" ca="1" si="62"/>
        <v>retard</v>
      </c>
      <c r="AM416" s="28" t="str">
        <f>IF(LEFT(VLOOKUP(H416,'[1]Base Articles - Fam PIC'!$A:$U,12,FALSE),6)="conbid","Conbid",IF(LEFT(VLOOKUP(H416,'[1]Base Articles - Fam PIC'!$A:$U,12,FALSE),9)="DF Spirit","Airbus Autre","Autre"))</f>
        <v>Conbid</v>
      </c>
      <c r="AN416" s="28" t="str">
        <f>VLOOKUP(H416,'[1]Base Articles - Fam PIC'!$A:$E,5,0)</f>
        <v>UkadPF003</v>
      </c>
      <c r="AO416" s="28"/>
    </row>
    <row r="417" spans="1:41" ht="15" customHeight="1" x14ac:dyDescent="0.25">
      <c r="A417" s="36" t="str">
        <f t="shared" si="54"/>
        <v>PO59</v>
      </c>
      <c r="B417">
        <v>12000055</v>
      </c>
      <c r="C417" t="s">
        <v>1061</v>
      </c>
      <c r="D417" t="s">
        <v>1062</v>
      </c>
      <c r="E417" t="s">
        <v>1124</v>
      </c>
      <c r="F417">
        <v>110</v>
      </c>
      <c r="G417">
        <v>2</v>
      </c>
      <c r="H417" t="s">
        <v>443</v>
      </c>
      <c r="I417" t="s">
        <v>444</v>
      </c>
      <c r="J417">
        <v>11000</v>
      </c>
      <c r="K417" t="s">
        <v>209</v>
      </c>
      <c r="L417">
        <v>31</v>
      </c>
      <c r="M417" t="s">
        <v>1132</v>
      </c>
      <c r="N417" t="s">
        <v>210</v>
      </c>
      <c r="O417" t="s">
        <v>1126</v>
      </c>
      <c r="P417" s="37" t="s">
        <v>1126</v>
      </c>
      <c r="Q417"/>
      <c r="R417"/>
      <c r="S417"/>
      <c r="T417" t="s">
        <v>212</v>
      </c>
      <c r="U417" t="s">
        <v>213</v>
      </c>
      <c r="V417" t="s">
        <v>214</v>
      </c>
      <c r="W417">
        <v>10</v>
      </c>
      <c r="X417"/>
      <c r="Y417"/>
      <c r="Z417" t="s">
        <v>591</v>
      </c>
      <c r="AA417" t="s">
        <v>1129</v>
      </c>
      <c r="AB417"/>
      <c r="AC417">
        <v>0</v>
      </c>
      <c r="AD417" s="28" t="str">
        <f t="shared" si="55"/>
        <v>PF</v>
      </c>
      <c r="AE417" s="38" t="str">
        <f t="shared" si="56"/>
        <v>13/09/2019</v>
      </c>
      <c r="AF417" s="28" t="str">
        <f t="shared" si="57"/>
        <v>oui</v>
      </c>
      <c r="AG417" s="28" t="str">
        <f t="shared" si="58"/>
        <v>stock</v>
      </c>
      <c r="AH417" s="28">
        <f>IF(T417&lt;&gt;"Partiellement livré",J417,IFERROR(VLOOKUP(B417&amp;F417,[2]VL10E!A:I,9,0),J417))</f>
        <v>11000</v>
      </c>
      <c r="AI417" s="28" t="str">
        <f t="shared" ca="1" si="59"/>
        <v>oui</v>
      </c>
      <c r="AJ417" s="28" t="str">
        <f t="shared" si="60"/>
        <v>2019-09</v>
      </c>
      <c r="AK417" s="28" t="str">
        <f t="shared" si="61"/>
        <v>2019-37</v>
      </c>
      <c r="AL417" s="28" t="str">
        <f t="shared" ca="1" si="62"/>
        <v>retard</v>
      </c>
      <c r="AM417" s="28" t="str">
        <f>IF(LEFT(VLOOKUP(H417,'[1]Base Articles - Fam PIC'!$A:$U,12,FALSE),6)="conbid","Conbid",IF(LEFT(VLOOKUP(H417,'[1]Base Articles - Fam PIC'!$A:$U,12,FALSE),9)="DF Spirit","Airbus Autre","Autre"))</f>
        <v>Conbid</v>
      </c>
      <c r="AN417" s="28" t="str">
        <f>VLOOKUP(H417,'[1]Base Articles - Fam PIC'!$A:$E,5,0)</f>
        <v>UkadPF003</v>
      </c>
      <c r="AO417" s="28"/>
    </row>
    <row r="418" spans="1:41" ht="15" customHeight="1" x14ac:dyDescent="0.25">
      <c r="A418" s="36" t="str">
        <f t="shared" si="54"/>
        <v>PO59</v>
      </c>
      <c r="B418">
        <v>12000055</v>
      </c>
      <c r="C418" t="s">
        <v>1061</v>
      </c>
      <c r="D418" t="s">
        <v>1062</v>
      </c>
      <c r="E418" t="s">
        <v>1124</v>
      </c>
      <c r="F418">
        <v>120</v>
      </c>
      <c r="G418">
        <v>2</v>
      </c>
      <c r="H418" t="s">
        <v>1105</v>
      </c>
      <c r="I418" t="s">
        <v>1106</v>
      </c>
      <c r="J418">
        <v>16500</v>
      </c>
      <c r="K418" t="s">
        <v>209</v>
      </c>
      <c r="L418">
        <v>31</v>
      </c>
      <c r="M418" t="s">
        <v>1101</v>
      </c>
      <c r="N418" t="s">
        <v>210</v>
      </c>
      <c r="O418" t="s">
        <v>1126</v>
      </c>
      <c r="P418" s="37" t="s">
        <v>1126</v>
      </c>
      <c r="Q418"/>
      <c r="R418"/>
      <c r="S418"/>
      <c r="T418" t="s">
        <v>321</v>
      </c>
      <c r="U418" t="s">
        <v>213</v>
      </c>
      <c r="V418" t="s">
        <v>214</v>
      </c>
      <c r="W418">
        <v>10</v>
      </c>
      <c r="X418"/>
      <c r="Y418"/>
      <c r="Z418" t="s">
        <v>591</v>
      </c>
      <c r="AA418" t="s">
        <v>1129</v>
      </c>
      <c r="AB418" t="s">
        <v>1128</v>
      </c>
      <c r="AC418" t="s">
        <v>1133</v>
      </c>
      <c r="AD418" s="28" t="str">
        <f t="shared" si="55"/>
        <v>PF</v>
      </c>
      <c r="AE418" s="38" t="str">
        <f t="shared" si="56"/>
        <v>13/09/2019</v>
      </c>
      <c r="AF418" s="28" t="str">
        <f t="shared" si="57"/>
        <v>oui</v>
      </c>
      <c r="AG418" s="28" t="str">
        <f t="shared" si="58"/>
        <v>stock</v>
      </c>
      <c r="AH418" s="28">
        <f>IF(T418&lt;&gt;"Partiellement livré",J418,IFERROR(VLOOKUP(B418&amp;F418,[2]VL10E!A:I,9,0),J418))</f>
        <v>16500</v>
      </c>
      <c r="AI418" s="28" t="str">
        <f t="shared" ca="1" si="59"/>
        <v>oui</v>
      </c>
      <c r="AJ418" s="28" t="str">
        <f t="shared" si="60"/>
        <v>2019-09</v>
      </c>
      <c r="AK418" s="28" t="str">
        <f t="shared" si="61"/>
        <v>2019-37</v>
      </c>
      <c r="AL418" s="28" t="str">
        <f t="shared" ca="1" si="62"/>
        <v>retard</v>
      </c>
      <c r="AM418" s="28" t="str">
        <f>IF(LEFT(VLOOKUP(H418,'[1]Base Articles - Fam PIC'!$A:$U,12,FALSE),6)="conbid","Conbid",IF(LEFT(VLOOKUP(H418,'[1]Base Articles - Fam PIC'!$A:$U,12,FALSE),9)="DF Spirit","Airbus Autre","Autre"))</f>
        <v>Conbid</v>
      </c>
      <c r="AN418" s="28" t="str">
        <f>VLOOKUP(H418,'[1]Base Articles - Fam PIC'!$A:$E,5,0)</f>
        <v>UkadPF003</v>
      </c>
      <c r="AO418" s="28"/>
    </row>
    <row r="419" spans="1:41" ht="15" customHeight="1" x14ac:dyDescent="0.25">
      <c r="A419" s="36" t="str">
        <f t="shared" si="54"/>
        <v>PO59</v>
      </c>
      <c r="B419">
        <v>12000055</v>
      </c>
      <c r="C419" t="s">
        <v>1061</v>
      </c>
      <c r="D419" t="s">
        <v>1062</v>
      </c>
      <c r="E419" t="s">
        <v>1124</v>
      </c>
      <c r="F419">
        <v>130</v>
      </c>
      <c r="G419">
        <v>2</v>
      </c>
      <c r="H419" t="s">
        <v>677</v>
      </c>
      <c r="I419" t="s">
        <v>678</v>
      </c>
      <c r="J419">
        <v>22000</v>
      </c>
      <c r="K419" t="s">
        <v>209</v>
      </c>
      <c r="L419">
        <v>31</v>
      </c>
      <c r="M419" t="s">
        <v>1134</v>
      </c>
      <c r="N419" t="s">
        <v>210</v>
      </c>
      <c r="O419" t="s">
        <v>1126</v>
      </c>
      <c r="P419" s="37" t="s">
        <v>1126</v>
      </c>
      <c r="Q419"/>
      <c r="R419"/>
      <c r="S419"/>
      <c r="T419" t="s">
        <v>212</v>
      </c>
      <c r="U419" t="s">
        <v>213</v>
      </c>
      <c r="V419" t="s">
        <v>214</v>
      </c>
      <c r="W419">
        <v>10</v>
      </c>
      <c r="X419"/>
      <c r="Y419"/>
      <c r="Z419" t="s">
        <v>591</v>
      </c>
      <c r="AA419" t="s">
        <v>1129</v>
      </c>
      <c r="AB419"/>
      <c r="AC419">
        <v>0</v>
      </c>
      <c r="AD419" s="28" t="str">
        <f t="shared" si="55"/>
        <v>PF</v>
      </c>
      <c r="AE419" s="38" t="str">
        <f t="shared" si="56"/>
        <v>13/09/2019</v>
      </c>
      <c r="AF419" s="28" t="str">
        <f t="shared" si="57"/>
        <v>oui</v>
      </c>
      <c r="AG419" s="28" t="str">
        <f t="shared" si="58"/>
        <v>stock</v>
      </c>
      <c r="AH419" s="28">
        <f>IF(T419&lt;&gt;"Partiellement livré",J419,IFERROR(VLOOKUP(B419&amp;F419,[2]VL10E!A:I,9,0),J419))</f>
        <v>22000</v>
      </c>
      <c r="AI419" s="28" t="str">
        <f t="shared" ca="1" si="59"/>
        <v>oui</v>
      </c>
      <c r="AJ419" s="28" t="str">
        <f t="shared" si="60"/>
        <v>2019-09</v>
      </c>
      <c r="AK419" s="28" t="str">
        <f t="shared" si="61"/>
        <v>2019-37</v>
      </c>
      <c r="AL419" s="28" t="str">
        <f t="shared" ca="1" si="62"/>
        <v>retard</v>
      </c>
      <c r="AM419" s="28" t="str">
        <f>IF(LEFT(VLOOKUP(H419,'[1]Base Articles - Fam PIC'!$A:$U,12,FALSE),6)="conbid","Conbid",IF(LEFT(VLOOKUP(H419,'[1]Base Articles - Fam PIC'!$A:$U,12,FALSE),9)="DF Spirit","Airbus Autre","Autre"))</f>
        <v>Conbid</v>
      </c>
      <c r="AN419" s="28" t="str">
        <f>VLOOKUP(H419,'[1]Base Articles - Fam PIC'!$A:$E,5,0)</f>
        <v>UkadPF003</v>
      </c>
      <c r="AO419" s="28"/>
    </row>
    <row r="420" spans="1:41" ht="15" customHeight="1" x14ac:dyDescent="0.25">
      <c r="A420" s="36" t="str">
        <f t="shared" si="54"/>
        <v>PO59</v>
      </c>
      <c r="B420">
        <v>12000055</v>
      </c>
      <c r="C420" t="s">
        <v>1061</v>
      </c>
      <c r="D420" t="s">
        <v>1062</v>
      </c>
      <c r="E420" t="s">
        <v>1124</v>
      </c>
      <c r="F420">
        <v>140</v>
      </c>
      <c r="G420">
        <v>2</v>
      </c>
      <c r="H420" t="s">
        <v>1108</v>
      </c>
      <c r="I420" t="s">
        <v>1109</v>
      </c>
      <c r="J420">
        <v>22000</v>
      </c>
      <c r="K420" t="s">
        <v>209</v>
      </c>
      <c r="L420">
        <v>31</v>
      </c>
      <c r="M420" t="s">
        <v>1134</v>
      </c>
      <c r="N420" t="s">
        <v>210</v>
      </c>
      <c r="O420" t="s">
        <v>1126</v>
      </c>
      <c r="P420" s="37" t="s">
        <v>1126</v>
      </c>
      <c r="Q420"/>
      <c r="R420"/>
      <c r="S420"/>
      <c r="T420" t="s">
        <v>321</v>
      </c>
      <c r="U420" t="s">
        <v>213</v>
      </c>
      <c r="V420" t="s">
        <v>214</v>
      </c>
      <c r="W420">
        <v>10</v>
      </c>
      <c r="X420"/>
      <c r="Y420"/>
      <c r="Z420" t="s">
        <v>591</v>
      </c>
      <c r="AA420" t="s">
        <v>1129</v>
      </c>
      <c r="AB420" t="s">
        <v>627</v>
      </c>
      <c r="AC420" t="s">
        <v>1135</v>
      </c>
      <c r="AD420" s="28" t="str">
        <f t="shared" si="55"/>
        <v>PF</v>
      </c>
      <c r="AE420" s="38" t="str">
        <f t="shared" si="56"/>
        <v>13/09/2019</v>
      </c>
      <c r="AF420" s="28" t="str">
        <f t="shared" si="57"/>
        <v>oui</v>
      </c>
      <c r="AG420" s="28" t="str">
        <f t="shared" si="58"/>
        <v>stock</v>
      </c>
      <c r="AH420" s="28">
        <f>IF(T420&lt;&gt;"Partiellement livré",J420,IFERROR(VLOOKUP(B420&amp;F420,[2]VL10E!A:I,9,0),J420))</f>
        <v>22000</v>
      </c>
      <c r="AI420" s="28" t="str">
        <f t="shared" ca="1" si="59"/>
        <v>oui</v>
      </c>
      <c r="AJ420" s="28" t="str">
        <f t="shared" si="60"/>
        <v>2019-09</v>
      </c>
      <c r="AK420" s="28" t="str">
        <f t="shared" si="61"/>
        <v>2019-37</v>
      </c>
      <c r="AL420" s="28" t="str">
        <f t="shared" ca="1" si="62"/>
        <v>retard</v>
      </c>
      <c r="AM420" s="28" t="str">
        <f>IF(LEFT(VLOOKUP(H420,'[1]Base Articles - Fam PIC'!$A:$U,12,FALSE),6)="conbid","Conbid",IF(LEFT(VLOOKUP(H420,'[1]Base Articles - Fam PIC'!$A:$U,12,FALSE),9)="DF Spirit","Airbus Autre","Autre"))</f>
        <v>Conbid</v>
      </c>
      <c r="AN420" s="28" t="str">
        <f>VLOOKUP(H420,'[1]Base Articles - Fam PIC'!$A:$E,5,0)</f>
        <v>UkadPF001</v>
      </c>
      <c r="AO420" s="28"/>
    </row>
    <row r="421" spans="1:41" ht="15" customHeight="1" x14ac:dyDescent="0.25">
      <c r="A421" s="36" t="str">
        <f t="shared" si="54"/>
        <v>PO59</v>
      </c>
      <c r="B421">
        <v>12000055</v>
      </c>
      <c r="C421" t="s">
        <v>1061</v>
      </c>
      <c r="D421" t="s">
        <v>1062</v>
      </c>
      <c r="E421" t="s">
        <v>1124</v>
      </c>
      <c r="F421">
        <v>150</v>
      </c>
      <c r="G421">
        <v>2</v>
      </c>
      <c r="H421" t="s">
        <v>519</v>
      </c>
      <c r="I421" t="s">
        <v>520</v>
      </c>
      <c r="J421">
        <v>16500</v>
      </c>
      <c r="K421" t="s">
        <v>209</v>
      </c>
      <c r="L421">
        <v>31</v>
      </c>
      <c r="M421" t="s">
        <v>1101</v>
      </c>
      <c r="N421" t="s">
        <v>210</v>
      </c>
      <c r="O421" t="s">
        <v>1126</v>
      </c>
      <c r="P421" s="37" t="s">
        <v>1126</v>
      </c>
      <c r="Q421"/>
      <c r="R421"/>
      <c r="S421"/>
      <c r="T421" t="s">
        <v>212</v>
      </c>
      <c r="U421" t="s">
        <v>213</v>
      </c>
      <c r="V421" t="s">
        <v>214</v>
      </c>
      <c r="W421">
        <v>10</v>
      </c>
      <c r="X421"/>
      <c r="Y421"/>
      <c r="Z421" t="s">
        <v>591</v>
      </c>
      <c r="AA421" t="s">
        <v>1129</v>
      </c>
      <c r="AB421"/>
      <c r="AC421">
        <v>0</v>
      </c>
      <c r="AD421" s="28" t="str">
        <f t="shared" si="55"/>
        <v>PF</v>
      </c>
      <c r="AE421" s="38" t="str">
        <f t="shared" si="56"/>
        <v>13/09/2019</v>
      </c>
      <c r="AF421" s="28" t="str">
        <f t="shared" si="57"/>
        <v>oui</v>
      </c>
      <c r="AG421" s="28" t="str">
        <f t="shared" si="58"/>
        <v>stock</v>
      </c>
      <c r="AH421" s="28">
        <f>IF(T421&lt;&gt;"Partiellement livré",J421,IFERROR(VLOOKUP(B421&amp;F421,[2]VL10E!A:I,9,0),J421))</f>
        <v>16500</v>
      </c>
      <c r="AI421" s="28" t="str">
        <f t="shared" ca="1" si="59"/>
        <v>oui</v>
      </c>
      <c r="AJ421" s="28" t="str">
        <f t="shared" si="60"/>
        <v>2019-09</v>
      </c>
      <c r="AK421" s="28" t="str">
        <f t="shared" si="61"/>
        <v>2019-37</v>
      </c>
      <c r="AL421" s="28" t="str">
        <f t="shared" ca="1" si="62"/>
        <v>retard</v>
      </c>
      <c r="AM421" s="28" t="str">
        <f>IF(LEFT(VLOOKUP(H421,'[1]Base Articles - Fam PIC'!$A:$U,12,FALSE),6)="conbid","Conbid",IF(LEFT(VLOOKUP(H421,'[1]Base Articles - Fam PIC'!$A:$U,12,FALSE),9)="DF Spirit","Airbus Autre","Autre"))</f>
        <v>Conbid</v>
      </c>
      <c r="AN421" s="28" t="str">
        <f>VLOOKUP(H421,'[1]Base Articles - Fam PIC'!$A:$E,5,0)</f>
        <v>UkadPF003</v>
      </c>
      <c r="AO421" s="28"/>
    </row>
    <row r="422" spans="1:41" ht="15" customHeight="1" x14ac:dyDescent="0.25">
      <c r="A422" s="36" t="str">
        <f t="shared" si="54"/>
        <v>PO59</v>
      </c>
      <c r="B422">
        <v>12000055</v>
      </c>
      <c r="C422" t="s">
        <v>1061</v>
      </c>
      <c r="D422" t="s">
        <v>1062</v>
      </c>
      <c r="E422" t="s">
        <v>1124</v>
      </c>
      <c r="F422">
        <v>160</v>
      </c>
      <c r="G422">
        <v>2</v>
      </c>
      <c r="H422" t="s">
        <v>130</v>
      </c>
      <c r="I422" t="s">
        <v>329</v>
      </c>
      <c r="J422">
        <v>16500</v>
      </c>
      <c r="K422" t="s">
        <v>209</v>
      </c>
      <c r="L422">
        <v>31</v>
      </c>
      <c r="M422" t="s">
        <v>1101</v>
      </c>
      <c r="N422" t="s">
        <v>210</v>
      </c>
      <c r="O422" t="s">
        <v>1126</v>
      </c>
      <c r="P422" s="37" t="s">
        <v>1126</v>
      </c>
      <c r="Q422"/>
      <c r="R422"/>
      <c r="S422"/>
      <c r="T422" t="s">
        <v>212</v>
      </c>
      <c r="U422" t="s">
        <v>213</v>
      </c>
      <c r="V422" t="s">
        <v>214</v>
      </c>
      <c r="W422">
        <v>10</v>
      </c>
      <c r="X422"/>
      <c r="Y422"/>
      <c r="Z422" t="s">
        <v>591</v>
      </c>
      <c r="AA422" t="s">
        <v>1129</v>
      </c>
      <c r="AB422"/>
      <c r="AC422">
        <v>0</v>
      </c>
      <c r="AD422" s="28" t="str">
        <f t="shared" si="55"/>
        <v>PF</v>
      </c>
      <c r="AE422" s="38" t="str">
        <f t="shared" si="56"/>
        <v>13/09/2019</v>
      </c>
      <c r="AF422" s="28" t="str">
        <f t="shared" si="57"/>
        <v>oui</v>
      </c>
      <c r="AG422" s="28" t="str">
        <f t="shared" si="58"/>
        <v>stock</v>
      </c>
      <c r="AH422" s="28">
        <f>IF(T422&lt;&gt;"Partiellement livré",J422,IFERROR(VLOOKUP(B422&amp;F422,[2]VL10E!A:I,9,0),J422))</f>
        <v>16500</v>
      </c>
      <c r="AI422" s="28" t="str">
        <f t="shared" ca="1" si="59"/>
        <v>oui</v>
      </c>
      <c r="AJ422" s="28" t="str">
        <f t="shared" si="60"/>
        <v>2019-09</v>
      </c>
      <c r="AK422" s="28" t="str">
        <f t="shared" si="61"/>
        <v>2019-37</v>
      </c>
      <c r="AL422" s="28" t="str">
        <f t="shared" ca="1" si="62"/>
        <v>retard</v>
      </c>
      <c r="AM422" s="28" t="str">
        <f>IF(LEFT(VLOOKUP(H422,'[1]Base Articles - Fam PIC'!$A:$U,12,FALSE),6)="conbid","Conbid",IF(LEFT(VLOOKUP(H422,'[1]Base Articles - Fam PIC'!$A:$U,12,FALSE),9)="DF Spirit","Airbus Autre","Autre"))</f>
        <v>Conbid</v>
      </c>
      <c r="AN422" s="28" t="str">
        <f>VLOOKUP(H422,'[1]Base Articles - Fam PIC'!$A:$E,5,0)</f>
        <v>UkadPF004</v>
      </c>
      <c r="AO422" s="28"/>
    </row>
    <row r="423" spans="1:41" ht="15" customHeight="1" x14ac:dyDescent="0.25">
      <c r="A423" s="36" t="str">
        <f t="shared" si="54"/>
        <v>PO59</v>
      </c>
      <c r="B423">
        <v>12000055</v>
      </c>
      <c r="C423" t="s">
        <v>1061</v>
      </c>
      <c r="D423" t="s">
        <v>1062</v>
      </c>
      <c r="E423" t="s">
        <v>1124</v>
      </c>
      <c r="F423">
        <v>170</v>
      </c>
      <c r="G423">
        <v>2</v>
      </c>
      <c r="H423" t="s">
        <v>234</v>
      </c>
      <c r="I423" t="s">
        <v>682</v>
      </c>
      <c r="J423">
        <v>33000</v>
      </c>
      <c r="K423" t="s">
        <v>209</v>
      </c>
      <c r="L423">
        <v>30.5</v>
      </c>
      <c r="M423" t="s">
        <v>1136</v>
      </c>
      <c r="N423" t="s">
        <v>210</v>
      </c>
      <c r="O423" t="s">
        <v>1126</v>
      </c>
      <c r="P423" s="37" t="s">
        <v>1126</v>
      </c>
      <c r="Q423"/>
      <c r="R423"/>
      <c r="S423"/>
      <c r="T423" t="s">
        <v>321</v>
      </c>
      <c r="U423" t="s">
        <v>213</v>
      </c>
      <c r="V423" t="s">
        <v>214</v>
      </c>
      <c r="W423">
        <v>10</v>
      </c>
      <c r="X423"/>
      <c r="Y423"/>
      <c r="Z423" t="s">
        <v>591</v>
      </c>
      <c r="AA423" t="s">
        <v>1129</v>
      </c>
      <c r="AB423" t="s">
        <v>1126</v>
      </c>
      <c r="AC423" t="s">
        <v>1137</v>
      </c>
      <c r="AD423" s="28" t="str">
        <f t="shared" si="55"/>
        <v>PF</v>
      </c>
      <c r="AE423" s="38" t="str">
        <f t="shared" si="56"/>
        <v>13/09/2019</v>
      </c>
      <c r="AF423" s="28" t="str">
        <f t="shared" si="57"/>
        <v>oui</v>
      </c>
      <c r="AG423" s="28" t="str">
        <f t="shared" si="58"/>
        <v>stock</v>
      </c>
      <c r="AH423" s="28">
        <f>IF(T423&lt;&gt;"Partiellement livré",J423,IFERROR(VLOOKUP(B423&amp;F423,[2]VL10E!A:I,9,0),J423))</f>
        <v>33000</v>
      </c>
      <c r="AI423" s="28" t="str">
        <f t="shared" ca="1" si="59"/>
        <v>oui</v>
      </c>
      <c r="AJ423" s="28" t="str">
        <f t="shared" si="60"/>
        <v>2019-09</v>
      </c>
      <c r="AK423" s="28" t="str">
        <f t="shared" si="61"/>
        <v>2019-37</v>
      </c>
      <c r="AL423" s="28" t="str">
        <f t="shared" ca="1" si="62"/>
        <v>retard</v>
      </c>
      <c r="AM423" s="28" t="str">
        <f>IF(LEFT(VLOOKUP(H423,'[1]Base Articles - Fam PIC'!$A:$U,12,FALSE),6)="conbid","Conbid",IF(LEFT(VLOOKUP(H423,'[1]Base Articles - Fam PIC'!$A:$U,12,FALSE),9)="DF Spirit","Airbus Autre","Autre"))</f>
        <v>Conbid</v>
      </c>
      <c r="AN423" s="28" t="str">
        <f>VLOOKUP(H423,'[1]Base Articles - Fam PIC'!$A:$E,5,0)</f>
        <v>UkadPF004</v>
      </c>
      <c r="AO423" s="28"/>
    </row>
    <row r="424" spans="1:41" ht="15" customHeight="1" x14ac:dyDescent="0.25">
      <c r="A424" s="36" t="str">
        <f t="shared" si="54"/>
        <v>PO59</v>
      </c>
      <c r="B424">
        <v>12000055</v>
      </c>
      <c r="C424" t="s">
        <v>1061</v>
      </c>
      <c r="D424" t="s">
        <v>1062</v>
      </c>
      <c r="E424" t="s">
        <v>1124</v>
      </c>
      <c r="F424">
        <v>190</v>
      </c>
      <c r="G424">
        <v>2</v>
      </c>
      <c r="H424" t="s">
        <v>1116</v>
      </c>
      <c r="I424" t="s">
        <v>1117</v>
      </c>
      <c r="J424">
        <v>16500</v>
      </c>
      <c r="K424" t="s">
        <v>209</v>
      </c>
      <c r="L424">
        <v>30.5</v>
      </c>
      <c r="M424" t="s">
        <v>1138</v>
      </c>
      <c r="N424" t="s">
        <v>210</v>
      </c>
      <c r="O424" t="s">
        <v>1126</v>
      </c>
      <c r="P424" s="37" t="s">
        <v>1126</v>
      </c>
      <c r="Q424"/>
      <c r="R424"/>
      <c r="S424"/>
      <c r="T424" t="s">
        <v>212</v>
      </c>
      <c r="U424" t="s">
        <v>213</v>
      </c>
      <c r="V424" t="s">
        <v>214</v>
      </c>
      <c r="W424">
        <v>10</v>
      </c>
      <c r="X424"/>
      <c r="Y424"/>
      <c r="Z424" t="s">
        <v>591</v>
      </c>
      <c r="AA424" t="s">
        <v>1129</v>
      </c>
      <c r="AB424"/>
      <c r="AC424">
        <v>0</v>
      </c>
      <c r="AD424" s="28" t="str">
        <f t="shared" si="55"/>
        <v>PF</v>
      </c>
      <c r="AE424" s="38" t="str">
        <f t="shared" si="56"/>
        <v>13/09/2019</v>
      </c>
      <c r="AF424" s="28" t="str">
        <f t="shared" si="57"/>
        <v>oui</v>
      </c>
      <c r="AG424" s="28" t="str">
        <f t="shared" si="58"/>
        <v>stock</v>
      </c>
      <c r="AH424" s="28">
        <f>IF(T424&lt;&gt;"Partiellement livré",J424,IFERROR(VLOOKUP(B424&amp;F424,[2]VL10E!A:I,9,0),J424))</f>
        <v>16500</v>
      </c>
      <c r="AI424" s="28" t="str">
        <f t="shared" ca="1" si="59"/>
        <v>oui</v>
      </c>
      <c r="AJ424" s="28" t="str">
        <f t="shared" si="60"/>
        <v>2019-09</v>
      </c>
      <c r="AK424" s="28" t="str">
        <f t="shared" si="61"/>
        <v>2019-37</v>
      </c>
      <c r="AL424" s="28" t="str">
        <f t="shared" ca="1" si="62"/>
        <v>retard</v>
      </c>
      <c r="AM424" s="28" t="str">
        <f>IF(LEFT(VLOOKUP(H424,'[1]Base Articles - Fam PIC'!$A:$U,12,FALSE),6)="conbid","Conbid",IF(LEFT(VLOOKUP(H424,'[1]Base Articles - Fam PIC'!$A:$U,12,FALSE),9)="DF Spirit","Airbus Autre","Autre"))</f>
        <v>Conbid</v>
      </c>
      <c r="AN424" s="28" t="str">
        <f>VLOOKUP(H424,'[1]Base Articles - Fam PIC'!$A:$E,5,0)</f>
        <v>UkadPF004</v>
      </c>
      <c r="AO424" s="28"/>
    </row>
    <row r="425" spans="1:41" ht="15" customHeight="1" x14ac:dyDescent="0.25">
      <c r="A425" s="36" t="str">
        <f t="shared" si="54"/>
        <v>PO59</v>
      </c>
      <c r="B425">
        <v>12000055</v>
      </c>
      <c r="C425" t="s">
        <v>1061</v>
      </c>
      <c r="D425" t="s">
        <v>1062</v>
      </c>
      <c r="E425" t="s">
        <v>1124</v>
      </c>
      <c r="F425">
        <v>200</v>
      </c>
      <c r="G425">
        <v>2</v>
      </c>
      <c r="H425" t="s">
        <v>1119</v>
      </c>
      <c r="I425" t="s">
        <v>1120</v>
      </c>
      <c r="J425">
        <v>33000</v>
      </c>
      <c r="K425" t="s">
        <v>209</v>
      </c>
      <c r="L425">
        <v>30.5</v>
      </c>
      <c r="M425" t="s">
        <v>1136</v>
      </c>
      <c r="N425" t="s">
        <v>210</v>
      </c>
      <c r="O425" t="s">
        <v>1126</v>
      </c>
      <c r="P425" s="37" t="s">
        <v>1126</v>
      </c>
      <c r="Q425"/>
      <c r="R425"/>
      <c r="S425"/>
      <c r="T425" t="s">
        <v>321</v>
      </c>
      <c r="U425" t="s">
        <v>213</v>
      </c>
      <c r="V425" t="s">
        <v>214</v>
      </c>
      <c r="W425">
        <v>10</v>
      </c>
      <c r="X425"/>
      <c r="Y425"/>
      <c r="Z425" t="s">
        <v>591</v>
      </c>
      <c r="AA425" t="s">
        <v>1129</v>
      </c>
      <c r="AB425" t="s">
        <v>1139</v>
      </c>
      <c r="AC425" t="s">
        <v>1096</v>
      </c>
      <c r="AD425" s="28" t="str">
        <f t="shared" si="55"/>
        <v>PF</v>
      </c>
      <c r="AE425" s="38" t="str">
        <f t="shared" si="56"/>
        <v>13/09/2019</v>
      </c>
      <c r="AF425" s="28" t="str">
        <f t="shared" si="57"/>
        <v>oui</v>
      </c>
      <c r="AG425" s="28" t="str">
        <f t="shared" si="58"/>
        <v>stock</v>
      </c>
      <c r="AH425" s="28">
        <f>IF(T425&lt;&gt;"Partiellement livré",J425,IFERROR(VLOOKUP(B425&amp;F425,[2]VL10E!A:I,9,0),J425))</f>
        <v>33000</v>
      </c>
      <c r="AI425" s="28" t="str">
        <f t="shared" ca="1" si="59"/>
        <v>oui</v>
      </c>
      <c r="AJ425" s="28" t="str">
        <f t="shared" si="60"/>
        <v>2019-09</v>
      </c>
      <c r="AK425" s="28" t="str">
        <f t="shared" si="61"/>
        <v>2019-37</v>
      </c>
      <c r="AL425" s="28" t="str">
        <f t="shared" ca="1" si="62"/>
        <v>retard</v>
      </c>
      <c r="AM425" s="28" t="str">
        <f>IF(LEFT(VLOOKUP(H425,'[1]Base Articles - Fam PIC'!$A:$U,12,FALSE),6)="conbid","Conbid",IF(LEFT(VLOOKUP(H425,'[1]Base Articles - Fam PIC'!$A:$U,12,FALSE),9)="DF Spirit","Airbus Autre","Autre"))</f>
        <v>Conbid</v>
      </c>
      <c r="AN425" s="28" t="str">
        <f>VLOOKUP(H425,'[1]Base Articles - Fam PIC'!$A:$E,5,0)</f>
        <v>UkadPF004</v>
      </c>
      <c r="AO425" s="28"/>
    </row>
    <row r="426" spans="1:41" ht="15" customHeight="1" x14ac:dyDescent="0.25">
      <c r="A426" s="36" t="str">
        <f t="shared" si="54"/>
        <v>PO59</v>
      </c>
      <c r="B426">
        <v>12000055</v>
      </c>
      <c r="C426" t="s">
        <v>1061</v>
      </c>
      <c r="D426" t="s">
        <v>1062</v>
      </c>
      <c r="E426" t="s">
        <v>1124</v>
      </c>
      <c r="F426">
        <v>210</v>
      </c>
      <c r="G426">
        <v>2</v>
      </c>
      <c r="H426" t="s">
        <v>207</v>
      </c>
      <c r="I426" t="s">
        <v>208</v>
      </c>
      <c r="J426">
        <v>22000</v>
      </c>
      <c r="K426" t="s">
        <v>209</v>
      </c>
      <c r="L426">
        <v>30.5</v>
      </c>
      <c r="M426" t="s">
        <v>1114</v>
      </c>
      <c r="N426" t="s">
        <v>210</v>
      </c>
      <c r="O426" t="s">
        <v>1126</v>
      </c>
      <c r="P426" s="37" t="s">
        <v>1126</v>
      </c>
      <c r="Q426"/>
      <c r="R426"/>
      <c r="S426"/>
      <c r="T426" t="s">
        <v>212</v>
      </c>
      <c r="U426" t="s">
        <v>213</v>
      </c>
      <c r="V426" t="s">
        <v>214</v>
      </c>
      <c r="W426">
        <v>10</v>
      </c>
      <c r="X426"/>
      <c r="Y426"/>
      <c r="Z426" t="s">
        <v>591</v>
      </c>
      <c r="AA426" t="s">
        <v>1129</v>
      </c>
      <c r="AB426"/>
      <c r="AC426">
        <v>0</v>
      </c>
      <c r="AD426" s="28" t="str">
        <f t="shared" si="55"/>
        <v>PF</v>
      </c>
      <c r="AE426" s="38" t="str">
        <f t="shared" si="56"/>
        <v>13/09/2019</v>
      </c>
      <c r="AF426" s="28" t="str">
        <f t="shared" si="57"/>
        <v>oui</v>
      </c>
      <c r="AG426" s="28" t="str">
        <f t="shared" si="58"/>
        <v>stock</v>
      </c>
      <c r="AH426" s="28">
        <f>IF(T426&lt;&gt;"Partiellement livré",J426,IFERROR(VLOOKUP(B426&amp;F426,[2]VL10E!A:I,9,0),J426))</f>
        <v>22000</v>
      </c>
      <c r="AI426" s="28" t="str">
        <f t="shared" ca="1" si="59"/>
        <v>oui</v>
      </c>
      <c r="AJ426" s="28" t="str">
        <f t="shared" si="60"/>
        <v>2019-09</v>
      </c>
      <c r="AK426" s="28" t="str">
        <f t="shared" si="61"/>
        <v>2019-37</v>
      </c>
      <c r="AL426" s="28" t="str">
        <f t="shared" ca="1" si="62"/>
        <v>retard</v>
      </c>
      <c r="AM426" s="28" t="str">
        <f>IF(LEFT(VLOOKUP(H426,'[1]Base Articles - Fam PIC'!$A:$U,12,FALSE),6)="conbid","Conbid",IF(LEFT(VLOOKUP(H426,'[1]Base Articles - Fam PIC'!$A:$U,12,FALSE),9)="DF Spirit","Airbus Autre","Autre"))</f>
        <v>Conbid</v>
      </c>
      <c r="AN426" s="28" t="str">
        <f>VLOOKUP(H426,'[1]Base Articles - Fam PIC'!$A:$E,5,0)</f>
        <v>UkadPF004</v>
      </c>
      <c r="AO426" s="28"/>
    </row>
    <row r="427" spans="1:41" ht="15" customHeight="1" x14ac:dyDescent="0.25">
      <c r="A427" s="36" t="str">
        <f t="shared" si="54"/>
        <v>PO59</v>
      </c>
      <c r="B427">
        <v>12000055</v>
      </c>
      <c r="C427" t="s">
        <v>1061</v>
      </c>
      <c r="D427" t="s">
        <v>1062</v>
      </c>
      <c r="E427" t="s">
        <v>1124</v>
      </c>
      <c r="F427">
        <v>220</v>
      </c>
      <c r="G427">
        <v>2</v>
      </c>
      <c r="H427" t="s">
        <v>217</v>
      </c>
      <c r="I427" t="s">
        <v>218</v>
      </c>
      <c r="J427">
        <v>33000</v>
      </c>
      <c r="K427" t="s">
        <v>209</v>
      </c>
      <c r="L427">
        <v>30.5</v>
      </c>
      <c r="M427" t="s">
        <v>1136</v>
      </c>
      <c r="N427" t="s">
        <v>210</v>
      </c>
      <c r="O427" t="s">
        <v>1126</v>
      </c>
      <c r="P427" s="37" t="s">
        <v>1126</v>
      </c>
      <c r="Q427"/>
      <c r="R427"/>
      <c r="S427"/>
      <c r="T427" t="s">
        <v>321</v>
      </c>
      <c r="U427" t="s">
        <v>213</v>
      </c>
      <c r="V427" t="s">
        <v>214</v>
      </c>
      <c r="W427">
        <v>10</v>
      </c>
      <c r="X427"/>
      <c r="Y427"/>
      <c r="Z427" t="s">
        <v>591</v>
      </c>
      <c r="AA427" t="s">
        <v>1129</v>
      </c>
      <c r="AB427" t="s">
        <v>627</v>
      </c>
      <c r="AC427" t="s">
        <v>1140</v>
      </c>
      <c r="AD427" s="28" t="str">
        <f t="shared" si="55"/>
        <v>PF</v>
      </c>
      <c r="AE427" s="38" t="str">
        <f t="shared" si="56"/>
        <v>13/09/2019</v>
      </c>
      <c r="AF427" s="28" t="str">
        <f t="shared" si="57"/>
        <v>oui</v>
      </c>
      <c r="AG427" s="28" t="str">
        <f t="shared" si="58"/>
        <v>stock</v>
      </c>
      <c r="AH427" s="28">
        <f>IF(T427&lt;&gt;"Partiellement livré",J427,IFERROR(VLOOKUP(B427&amp;F427,[2]VL10E!A:I,9,0),J427))</f>
        <v>33000</v>
      </c>
      <c r="AI427" s="28" t="str">
        <f t="shared" ca="1" si="59"/>
        <v>oui</v>
      </c>
      <c r="AJ427" s="28" t="str">
        <f t="shared" si="60"/>
        <v>2019-09</v>
      </c>
      <c r="AK427" s="28" t="str">
        <f t="shared" si="61"/>
        <v>2019-37</v>
      </c>
      <c r="AL427" s="28" t="str">
        <f t="shared" ca="1" si="62"/>
        <v>retard</v>
      </c>
      <c r="AM427" s="28" t="str">
        <f>IF(LEFT(VLOOKUP(H427,'[1]Base Articles - Fam PIC'!$A:$U,12,FALSE),6)="conbid","Conbid",IF(LEFT(VLOOKUP(H427,'[1]Base Articles - Fam PIC'!$A:$U,12,FALSE),9)="DF Spirit","Airbus Autre","Autre"))</f>
        <v>Conbid</v>
      </c>
      <c r="AN427" s="28" t="str">
        <f>VLOOKUP(H427,'[1]Base Articles - Fam PIC'!$A:$E,5,0)</f>
        <v>UkadPF005</v>
      </c>
      <c r="AO427" s="28"/>
    </row>
    <row r="428" spans="1:41" ht="15" customHeight="1" x14ac:dyDescent="0.25">
      <c r="A428" s="36" t="str">
        <f t="shared" si="54"/>
        <v>PO59</v>
      </c>
      <c r="B428">
        <v>12000055</v>
      </c>
      <c r="C428" t="s">
        <v>1061</v>
      </c>
      <c r="D428" t="s">
        <v>1062</v>
      </c>
      <c r="E428" t="s">
        <v>1124</v>
      </c>
      <c r="F428">
        <v>230</v>
      </c>
      <c r="G428">
        <v>2</v>
      </c>
      <c r="H428" t="s">
        <v>885</v>
      </c>
      <c r="I428" t="s">
        <v>886</v>
      </c>
      <c r="J428">
        <v>115500</v>
      </c>
      <c r="K428" t="s">
        <v>209</v>
      </c>
      <c r="L428">
        <v>25.5</v>
      </c>
      <c r="M428" t="s">
        <v>1141</v>
      </c>
      <c r="N428" t="s">
        <v>210</v>
      </c>
      <c r="O428" t="s">
        <v>1126</v>
      </c>
      <c r="P428" s="37" t="s">
        <v>1126</v>
      </c>
      <c r="Q428"/>
      <c r="R428"/>
      <c r="S428"/>
      <c r="T428" t="s">
        <v>321</v>
      </c>
      <c r="U428" t="s">
        <v>213</v>
      </c>
      <c r="V428" t="s">
        <v>214</v>
      </c>
      <c r="W428">
        <v>10</v>
      </c>
      <c r="X428"/>
      <c r="Y428"/>
      <c r="Z428" t="s">
        <v>591</v>
      </c>
      <c r="AA428" t="s">
        <v>1129</v>
      </c>
      <c r="AB428" t="s">
        <v>627</v>
      </c>
      <c r="AC428" t="s">
        <v>1142</v>
      </c>
      <c r="AD428" s="28" t="str">
        <f t="shared" si="55"/>
        <v>PF</v>
      </c>
      <c r="AE428" s="38" t="str">
        <f t="shared" si="56"/>
        <v>13/09/2019</v>
      </c>
      <c r="AF428" s="28" t="str">
        <f t="shared" si="57"/>
        <v>oui</v>
      </c>
      <c r="AG428" s="28" t="str">
        <f t="shared" si="58"/>
        <v>stock</v>
      </c>
      <c r="AH428" s="28">
        <f>IF(T428&lt;&gt;"Partiellement livré",J428,IFERROR(VLOOKUP(B428&amp;F428,[2]VL10E!A:I,9,0),J428))</f>
        <v>115500</v>
      </c>
      <c r="AI428" s="28" t="str">
        <f t="shared" ca="1" si="59"/>
        <v>oui</v>
      </c>
      <c r="AJ428" s="28" t="str">
        <f t="shared" si="60"/>
        <v>2019-09</v>
      </c>
      <c r="AK428" s="28" t="str">
        <f t="shared" si="61"/>
        <v>2019-37</v>
      </c>
      <c r="AL428" s="28" t="str">
        <f t="shared" ca="1" si="62"/>
        <v>retard</v>
      </c>
      <c r="AM428" s="28" t="str">
        <f>IF(LEFT(VLOOKUP(H428,'[1]Base Articles - Fam PIC'!$A:$U,12,FALSE),6)="conbid","Conbid",IF(LEFT(VLOOKUP(H428,'[1]Base Articles - Fam PIC'!$A:$U,12,FALSE),9)="DF Spirit","Airbus Autre","Autre"))</f>
        <v>Autre</v>
      </c>
      <c r="AN428" s="28" t="str">
        <f>VLOOKUP(H428,'[1]Base Articles - Fam PIC'!$A:$E,5,0)</f>
        <v>UkadPF008</v>
      </c>
      <c r="AO428" s="28"/>
    </row>
    <row r="429" spans="1:41" ht="15" customHeight="1" x14ac:dyDescent="0.25">
      <c r="A429" s="36" t="str">
        <f t="shared" si="54"/>
        <v>PO61</v>
      </c>
      <c r="B429">
        <v>12000056</v>
      </c>
      <c r="C429" t="s">
        <v>1061</v>
      </c>
      <c r="D429" t="s">
        <v>1062</v>
      </c>
      <c r="E429" t="s">
        <v>1143</v>
      </c>
      <c r="F429">
        <v>10</v>
      </c>
      <c r="G429">
        <v>2</v>
      </c>
      <c r="H429" t="s">
        <v>718</v>
      </c>
      <c r="I429" t="s">
        <v>719</v>
      </c>
      <c r="J429">
        <v>16500</v>
      </c>
      <c r="K429" t="s">
        <v>209</v>
      </c>
      <c r="L429">
        <v>30</v>
      </c>
      <c r="M429" t="s">
        <v>1144</v>
      </c>
      <c r="N429" t="s">
        <v>210</v>
      </c>
      <c r="O429" t="s">
        <v>742</v>
      </c>
      <c r="P429" s="37" t="s">
        <v>742</v>
      </c>
      <c r="Q429"/>
      <c r="R429"/>
      <c r="S429"/>
      <c r="T429" t="s">
        <v>321</v>
      </c>
      <c r="U429" t="s">
        <v>213</v>
      </c>
      <c r="V429" t="s">
        <v>214</v>
      </c>
      <c r="W429">
        <v>10</v>
      </c>
      <c r="X429"/>
      <c r="Y429"/>
      <c r="Z429" t="s">
        <v>732</v>
      </c>
      <c r="AA429" t="s">
        <v>1129</v>
      </c>
      <c r="AB429" t="s">
        <v>1145</v>
      </c>
      <c r="AC429" t="s">
        <v>1146</v>
      </c>
      <c r="AD429" s="28" t="str">
        <f t="shared" si="55"/>
        <v>PF</v>
      </c>
      <c r="AE429" s="38" t="str">
        <f t="shared" si="56"/>
        <v>17/10/2019</v>
      </c>
      <c r="AF429" s="28" t="str">
        <f t="shared" si="57"/>
        <v>oui</v>
      </c>
      <c r="AG429" s="28" t="str">
        <f t="shared" si="58"/>
        <v>stock</v>
      </c>
      <c r="AH429" s="28">
        <f>IF(T429&lt;&gt;"Partiellement livré",J429,IFERROR(VLOOKUP(B429&amp;F429,[2]VL10E!A:I,9,0),J429))</f>
        <v>16500</v>
      </c>
      <c r="AI429" s="28" t="str">
        <f t="shared" ca="1" si="59"/>
        <v>oui</v>
      </c>
      <c r="AJ429" s="28" t="str">
        <f t="shared" si="60"/>
        <v>2019-10</v>
      </c>
      <c r="AK429" s="28" t="str">
        <f t="shared" si="61"/>
        <v>2019-42</v>
      </c>
      <c r="AL429" s="28" t="str">
        <f t="shared" ca="1" si="62"/>
        <v>retard</v>
      </c>
      <c r="AM429" s="28" t="str">
        <f>IF(LEFT(VLOOKUP(H429,'[1]Base Articles - Fam PIC'!$A:$U,12,FALSE),6)="conbid","Conbid",IF(LEFT(VLOOKUP(H429,'[1]Base Articles - Fam PIC'!$A:$U,12,FALSE),9)="DF Spirit","Airbus Autre","Autre"))</f>
        <v>Conbid</v>
      </c>
      <c r="AN429" s="28" t="str">
        <f>VLOOKUP(H429,'[1]Base Articles - Fam PIC'!$A:$E,5,0)</f>
        <v>UkadPF009</v>
      </c>
      <c r="AO429" s="28"/>
    </row>
    <row r="430" spans="1:41" ht="15" customHeight="1" x14ac:dyDescent="0.25">
      <c r="A430" s="36" t="str">
        <f t="shared" si="54"/>
        <v>PO61</v>
      </c>
      <c r="B430">
        <v>12000056</v>
      </c>
      <c r="C430" t="s">
        <v>1061</v>
      </c>
      <c r="D430" t="s">
        <v>1062</v>
      </c>
      <c r="E430" t="s">
        <v>1143</v>
      </c>
      <c r="F430">
        <v>20</v>
      </c>
      <c r="G430">
        <v>2</v>
      </c>
      <c r="H430" t="s">
        <v>1080</v>
      </c>
      <c r="I430" t="s">
        <v>1081</v>
      </c>
      <c r="J430">
        <v>22000</v>
      </c>
      <c r="K430" t="s">
        <v>209</v>
      </c>
      <c r="L430">
        <v>34.35</v>
      </c>
      <c r="M430" t="s">
        <v>1147</v>
      </c>
      <c r="N430" t="s">
        <v>210</v>
      </c>
      <c r="O430" t="s">
        <v>742</v>
      </c>
      <c r="P430" s="37" t="s">
        <v>742</v>
      </c>
      <c r="Q430"/>
      <c r="R430"/>
      <c r="S430"/>
      <c r="T430" t="s">
        <v>212</v>
      </c>
      <c r="U430" t="s">
        <v>213</v>
      </c>
      <c r="V430" t="s">
        <v>214</v>
      </c>
      <c r="W430">
        <v>10</v>
      </c>
      <c r="X430"/>
      <c r="Y430"/>
      <c r="Z430" t="s">
        <v>732</v>
      </c>
      <c r="AA430" t="s">
        <v>1129</v>
      </c>
      <c r="AB430"/>
      <c r="AC430">
        <v>0</v>
      </c>
      <c r="AD430" s="28" t="str">
        <f t="shared" si="55"/>
        <v>PF</v>
      </c>
      <c r="AE430" s="38" t="str">
        <f t="shared" si="56"/>
        <v>17/10/2019</v>
      </c>
      <c r="AF430" s="28" t="str">
        <f t="shared" si="57"/>
        <v>oui</v>
      </c>
      <c r="AG430" s="28" t="str">
        <f t="shared" si="58"/>
        <v>stock</v>
      </c>
      <c r="AH430" s="28">
        <f>IF(T430&lt;&gt;"Partiellement livré",J430,IFERROR(VLOOKUP(B430&amp;F430,[2]VL10E!A:I,9,0),J430))</f>
        <v>22000</v>
      </c>
      <c r="AI430" s="28" t="str">
        <f t="shared" ca="1" si="59"/>
        <v>oui</v>
      </c>
      <c r="AJ430" s="28" t="str">
        <f t="shared" si="60"/>
        <v>2019-10</v>
      </c>
      <c r="AK430" s="28" t="str">
        <f t="shared" si="61"/>
        <v>2019-42</v>
      </c>
      <c r="AL430" s="28" t="str">
        <f t="shared" ca="1" si="62"/>
        <v>retard</v>
      </c>
      <c r="AM430" s="28" t="str">
        <f>IF(LEFT(VLOOKUP(H430,'[1]Base Articles - Fam PIC'!$A:$U,12,FALSE),6)="conbid","Conbid",IF(LEFT(VLOOKUP(H430,'[1]Base Articles - Fam PIC'!$A:$U,12,FALSE),9)="DF Spirit","Airbus Autre","Autre"))</f>
        <v>Conbid</v>
      </c>
      <c r="AN430" s="28" t="str">
        <f>VLOOKUP(H430,'[1]Base Articles - Fam PIC'!$A:$E,5,0)</f>
        <v>UkadPF010</v>
      </c>
      <c r="AO430" s="28"/>
    </row>
    <row r="431" spans="1:41" ht="15" customHeight="1" x14ac:dyDescent="0.25">
      <c r="A431" s="36" t="str">
        <f t="shared" si="54"/>
        <v>PO61</v>
      </c>
      <c r="B431">
        <v>12000056</v>
      </c>
      <c r="C431" t="s">
        <v>1061</v>
      </c>
      <c r="D431" t="s">
        <v>1062</v>
      </c>
      <c r="E431" t="s">
        <v>1143</v>
      </c>
      <c r="F431">
        <v>30</v>
      </c>
      <c r="G431">
        <v>2</v>
      </c>
      <c r="H431" t="s">
        <v>158</v>
      </c>
      <c r="I431" t="s">
        <v>159</v>
      </c>
      <c r="J431">
        <v>11000</v>
      </c>
      <c r="K431" t="s">
        <v>209</v>
      </c>
      <c r="L431">
        <v>35</v>
      </c>
      <c r="M431" t="s">
        <v>1085</v>
      </c>
      <c r="N431" t="s">
        <v>210</v>
      </c>
      <c r="O431" t="s">
        <v>742</v>
      </c>
      <c r="P431" s="37" t="s">
        <v>742</v>
      </c>
      <c r="Q431"/>
      <c r="R431"/>
      <c r="S431"/>
      <c r="T431" t="s">
        <v>212</v>
      </c>
      <c r="U431" t="s">
        <v>213</v>
      </c>
      <c r="V431" t="s">
        <v>214</v>
      </c>
      <c r="W431">
        <v>10</v>
      </c>
      <c r="X431"/>
      <c r="Y431"/>
      <c r="Z431" t="s">
        <v>732</v>
      </c>
      <c r="AA431" t="s">
        <v>1129</v>
      </c>
      <c r="AB431"/>
      <c r="AC431">
        <v>0</v>
      </c>
      <c r="AD431" s="28" t="str">
        <f t="shared" si="55"/>
        <v>PF</v>
      </c>
      <c r="AE431" s="38" t="str">
        <f t="shared" si="56"/>
        <v>17/10/2019</v>
      </c>
      <c r="AF431" s="28" t="str">
        <f t="shared" si="57"/>
        <v>oui</v>
      </c>
      <c r="AG431" s="28" t="str">
        <f t="shared" si="58"/>
        <v>stock</v>
      </c>
      <c r="AH431" s="28">
        <f>IF(T431&lt;&gt;"Partiellement livré",J431,IFERROR(VLOOKUP(B431&amp;F431,[2]VL10E!A:I,9,0),J431))</f>
        <v>11000</v>
      </c>
      <c r="AI431" s="28" t="str">
        <f t="shared" ca="1" si="59"/>
        <v>oui</v>
      </c>
      <c r="AJ431" s="28" t="str">
        <f t="shared" si="60"/>
        <v>2019-10</v>
      </c>
      <c r="AK431" s="28" t="str">
        <f t="shared" si="61"/>
        <v>2019-42</v>
      </c>
      <c r="AL431" s="28" t="str">
        <f t="shared" ca="1" si="62"/>
        <v>retard</v>
      </c>
      <c r="AM431" s="28" t="str">
        <f>IF(LEFT(VLOOKUP(H431,'[1]Base Articles - Fam PIC'!$A:$U,12,FALSE),6)="conbid","Conbid",IF(LEFT(VLOOKUP(H431,'[1]Base Articles - Fam PIC'!$A:$U,12,FALSE),9)="DF Spirit","Airbus Autre","Autre"))</f>
        <v>Conbid</v>
      </c>
      <c r="AN431" s="28" t="str">
        <f>VLOOKUP(H431,'[1]Base Articles - Fam PIC'!$A:$E,5,0)</f>
        <v>UkadPF001</v>
      </c>
      <c r="AO431" s="28"/>
    </row>
    <row r="432" spans="1:41" ht="15" customHeight="1" x14ac:dyDescent="0.25">
      <c r="A432" s="36" t="str">
        <f t="shared" si="54"/>
        <v>PO61</v>
      </c>
      <c r="B432">
        <v>12000056</v>
      </c>
      <c r="C432" t="s">
        <v>1061</v>
      </c>
      <c r="D432" t="s">
        <v>1062</v>
      </c>
      <c r="E432" t="s">
        <v>1143</v>
      </c>
      <c r="F432">
        <v>40</v>
      </c>
      <c r="G432">
        <v>2</v>
      </c>
      <c r="H432" t="s">
        <v>132</v>
      </c>
      <c r="I432" t="s">
        <v>561</v>
      </c>
      <c r="J432">
        <v>5500</v>
      </c>
      <c r="K432" t="s">
        <v>209</v>
      </c>
      <c r="L432">
        <v>35</v>
      </c>
      <c r="M432" t="s">
        <v>1084</v>
      </c>
      <c r="N432" t="s">
        <v>210</v>
      </c>
      <c r="O432" t="s">
        <v>742</v>
      </c>
      <c r="P432" s="37" t="s">
        <v>742</v>
      </c>
      <c r="Q432"/>
      <c r="R432"/>
      <c r="S432"/>
      <c r="T432" t="s">
        <v>321</v>
      </c>
      <c r="U432" t="s">
        <v>213</v>
      </c>
      <c r="V432" t="s">
        <v>214</v>
      </c>
      <c r="W432">
        <v>10</v>
      </c>
      <c r="X432"/>
      <c r="Y432"/>
      <c r="Z432" t="s">
        <v>732</v>
      </c>
      <c r="AA432" t="s">
        <v>1129</v>
      </c>
      <c r="AB432" t="s">
        <v>762</v>
      </c>
      <c r="AC432" t="s">
        <v>1148</v>
      </c>
      <c r="AD432" s="28" t="str">
        <f t="shared" si="55"/>
        <v>PF</v>
      </c>
      <c r="AE432" s="38" t="str">
        <f t="shared" si="56"/>
        <v>17/10/2019</v>
      </c>
      <c r="AF432" s="28" t="str">
        <f t="shared" si="57"/>
        <v>oui</v>
      </c>
      <c r="AG432" s="28" t="str">
        <f t="shared" si="58"/>
        <v>stock</v>
      </c>
      <c r="AH432" s="28">
        <f>IF(T432&lt;&gt;"Partiellement livré",J432,IFERROR(VLOOKUP(B432&amp;F432,[2]VL10E!A:I,9,0),J432))</f>
        <v>5500</v>
      </c>
      <c r="AI432" s="28" t="str">
        <f t="shared" ca="1" si="59"/>
        <v>oui</v>
      </c>
      <c r="AJ432" s="28" t="str">
        <f t="shared" si="60"/>
        <v>2019-10</v>
      </c>
      <c r="AK432" s="28" t="str">
        <f t="shared" si="61"/>
        <v>2019-42</v>
      </c>
      <c r="AL432" s="28" t="str">
        <f t="shared" ca="1" si="62"/>
        <v>retard</v>
      </c>
      <c r="AM432" s="28" t="str">
        <f>IF(LEFT(VLOOKUP(H432,'[1]Base Articles - Fam PIC'!$A:$U,12,FALSE),6)="conbid","Conbid",IF(LEFT(VLOOKUP(H432,'[1]Base Articles - Fam PIC'!$A:$U,12,FALSE),9)="DF Spirit","Airbus Autre","Autre"))</f>
        <v>Conbid</v>
      </c>
      <c r="AN432" s="28" t="str">
        <f>VLOOKUP(H432,'[1]Base Articles - Fam PIC'!$A:$E,5,0)</f>
        <v>UkadPF001</v>
      </c>
      <c r="AO432" s="28"/>
    </row>
    <row r="433" spans="1:41" ht="15" customHeight="1" x14ac:dyDescent="0.25">
      <c r="A433" s="36" t="str">
        <f t="shared" si="54"/>
        <v>PO61</v>
      </c>
      <c r="B433">
        <v>12000056</v>
      </c>
      <c r="C433" t="s">
        <v>1061</v>
      </c>
      <c r="D433" t="s">
        <v>1062</v>
      </c>
      <c r="E433" t="s">
        <v>1143</v>
      </c>
      <c r="F433">
        <v>50</v>
      </c>
      <c r="G433">
        <v>2</v>
      </c>
      <c r="H433" t="s">
        <v>410</v>
      </c>
      <c r="I433" t="s">
        <v>411</v>
      </c>
      <c r="J433">
        <v>5500</v>
      </c>
      <c r="K433" t="s">
        <v>209</v>
      </c>
      <c r="L433">
        <v>34.5</v>
      </c>
      <c r="M433" t="s">
        <v>1127</v>
      </c>
      <c r="N433" t="s">
        <v>210</v>
      </c>
      <c r="O433" t="s">
        <v>742</v>
      </c>
      <c r="P433" s="37" t="s">
        <v>742</v>
      </c>
      <c r="Q433"/>
      <c r="R433"/>
      <c r="S433"/>
      <c r="T433" t="s">
        <v>212</v>
      </c>
      <c r="U433" t="s">
        <v>213</v>
      </c>
      <c r="V433" t="s">
        <v>214</v>
      </c>
      <c r="W433">
        <v>10</v>
      </c>
      <c r="X433"/>
      <c r="Y433"/>
      <c r="Z433" t="s">
        <v>732</v>
      </c>
      <c r="AA433" t="s">
        <v>1129</v>
      </c>
      <c r="AB433"/>
      <c r="AC433">
        <v>0</v>
      </c>
      <c r="AD433" s="28" t="str">
        <f t="shared" si="55"/>
        <v>PF</v>
      </c>
      <c r="AE433" s="38" t="str">
        <f t="shared" si="56"/>
        <v>17/10/2019</v>
      </c>
      <c r="AF433" s="28" t="str">
        <f t="shared" si="57"/>
        <v>oui</v>
      </c>
      <c r="AG433" s="28" t="str">
        <f t="shared" si="58"/>
        <v>stock</v>
      </c>
      <c r="AH433" s="28">
        <f>IF(T433&lt;&gt;"Partiellement livré",J433,IFERROR(VLOOKUP(B433&amp;F433,[2]VL10E!A:I,9,0),J433))</f>
        <v>5500</v>
      </c>
      <c r="AI433" s="28" t="str">
        <f t="shared" ca="1" si="59"/>
        <v>oui</v>
      </c>
      <c r="AJ433" s="28" t="str">
        <f t="shared" si="60"/>
        <v>2019-10</v>
      </c>
      <c r="AK433" s="28" t="str">
        <f t="shared" si="61"/>
        <v>2019-42</v>
      </c>
      <c r="AL433" s="28" t="str">
        <f t="shared" ca="1" si="62"/>
        <v>retard</v>
      </c>
      <c r="AM433" s="28" t="str">
        <f>IF(LEFT(VLOOKUP(H433,'[1]Base Articles - Fam PIC'!$A:$U,12,FALSE),6)="conbid","Conbid",IF(LEFT(VLOOKUP(H433,'[1]Base Articles - Fam PIC'!$A:$U,12,FALSE),9)="DF Spirit","Airbus Autre","Autre"))</f>
        <v>Conbid</v>
      </c>
      <c r="AN433" s="28" t="str">
        <f>VLOOKUP(H433,'[1]Base Articles - Fam PIC'!$A:$E,5,0)</f>
        <v>UkadPF001</v>
      </c>
      <c r="AO433" s="28"/>
    </row>
    <row r="434" spans="1:41" ht="15" customHeight="1" x14ac:dyDescent="0.25">
      <c r="A434" s="36" t="str">
        <f t="shared" si="54"/>
        <v>PO61</v>
      </c>
      <c r="B434">
        <v>12000056</v>
      </c>
      <c r="C434" t="s">
        <v>1061</v>
      </c>
      <c r="D434" t="s">
        <v>1062</v>
      </c>
      <c r="E434" t="s">
        <v>1143</v>
      </c>
      <c r="F434">
        <v>60</v>
      </c>
      <c r="G434">
        <v>2</v>
      </c>
      <c r="H434" t="s">
        <v>1088</v>
      </c>
      <c r="I434" t="s">
        <v>1089</v>
      </c>
      <c r="J434">
        <v>5500</v>
      </c>
      <c r="K434" t="s">
        <v>209</v>
      </c>
      <c r="L434">
        <v>34.5</v>
      </c>
      <c r="M434" t="s">
        <v>1127</v>
      </c>
      <c r="N434" t="s">
        <v>210</v>
      </c>
      <c r="O434" t="s">
        <v>742</v>
      </c>
      <c r="P434" s="37" t="s">
        <v>742</v>
      </c>
      <c r="Q434"/>
      <c r="R434"/>
      <c r="S434"/>
      <c r="T434" t="s">
        <v>212</v>
      </c>
      <c r="U434" t="s">
        <v>213</v>
      </c>
      <c r="V434" t="s">
        <v>214</v>
      </c>
      <c r="W434">
        <v>10</v>
      </c>
      <c r="X434"/>
      <c r="Y434"/>
      <c r="Z434" t="s">
        <v>732</v>
      </c>
      <c r="AA434" t="s">
        <v>1129</v>
      </c>
      <c r="AB434"/>
      <c r="AC434">
        <v>0</v>
      </c>
      <c r="AD434" s="28" t="str">
        <f t="shared" si="55"/>
        <v>PF</v>
      </c>
      <c r="AE434" s="38" t="str">
        <f t="shared" si="56"/>
        <v>17/10/2019</v>
      </c>
      <c r="AF434" s="28" t="str">
        <f t="shared" si="57"/>
        <v>oui</v>
      </c>
      <c r="AG434" s="28" t="str">
        <f t="shared" si="58"/>
        <v>stock</v>
      </c>
      <c r="AH434" s="28">
        <f>IF(T434&lt;&gt;"Partiellement livré",J434,IFERROR(VLOOKUP(B434&amp;F434,[2]VL10E!A:I,9,0),J434))</f>
        <v>5500</v>
      </c>
      <c r="AI434" s="28" t="str">
        <f t="shared" ca="1" si="59"/>
        <v>oui</v>
      </c>
      <c r="AJ434" s="28" t="str">
        <f t="shared" si="60"/>
        <v>2019-10</v>
      </c>
      <c r="AK434" s="28" t="str">
        <f t="shared" si="61"/>
        <v>2019-42</v>
      </c>
      <c r="AL434" s="28" t="str">
        <f t="shared" ca="1" si="62"/>
        <v>retard</v>
      </c>
      <c r="AM434" s="28" t="str">
        <f>IF(LEFT(VLOOKUP(H434,'[1]Base Articles - Fam PIC'!$A:$U,12,FALSE),6)="conbid","Conbid",IF(LEFT(VLOOKUP(H434,'[1]Base Articles - Fam PIC'!$A:$U,12,FALSE),9)="DF Spirit","Airbus Autre","Autre"))</f>
        <v>Autre</v>
      </c>
      <c r="AN434" s="28" t="str">
        <f>VLOOKUP(H434,'[1]Base Articles - Fam PIC'!$A:$E,5,0)</f>
        <v>UkadPF014</v>
      </c>
      <c r="AO434" s="28"/>
    </row>
    <row r="435" spans="1:41" ht="15" customHeight="1" x14ac:dyDescent="0.25">
      <c r="A435" s="36" t="str">
        <f t="shared" si="54"/>
        <v>PO61</v>
      </c>
      <c r="B435">
        <v>12000056</v>
      </c>
      <c r="C435" t="s">
        <v>1061</v>
      </c>
      <c r="D435" t="s">
        <v>1062</v>
      </c>
      <c r="E435" t="s">
        <v>1143</v>
      </c>
      <c r="F435">
        <v>70</v>
      </c>
      <c r="G435">
        <v>2</v>
      </c>
      <c r="H435" t="s">
        <v>428</v>
      </c>
      <c r="I435" t="s">
        <v>429</v>
      </c>
      <c r="J435">
        <v>5500</v>
      </c>
      <c r="K435" t="s">
        <v>209</v>
      </c>
      <c r="L435">
        <v>34.5</v>
      </c>
      <c r="M435" t="s">
        <v>1127</v>
      </c>
      <c r="N435" t="s">
        <v>210</v>
      </c>
      <c r="O435" t="s">
        <v>742</v>
      </c>
      <c r="P435" s="37" t="s">
        <v>742</v>
      </c>
      <c r="Q435"/>
      <c r="R435"/>
      <c r="S435"/>
      <c r="T435" t="s">
        <v>212</v>
      </c>
      <c r="U435" t="s">
        <v>213</v>
      </c>
      <c r="V435" t="s">
        <v>214</v>
      </c>
      <c r="W435">
        <v>10</v>
      </c>
      <c r="X435"/>
      <c r="Y435"/>
      <c r="Z435" t="s">
        <v>732</v>
      </c>
      <c r="AA435" t="s">
        <v>1129</v>
      </c>
      <c r="AB435"/>
      <c r="AC435">
        <v>0</v>
      </c>
      <c r="AD435" s="28" t="str">
        <f t="shared" si="55"/>
        <v>PF</v>
      </c>
      <c r="AE435" s="38" t="str">
        <f t="shared" si="56"/>
        <v>17/10/2019</v>
      </c>
      <c r="AF435" s="28" t="str">
        <f t="shared" si="57"/>
        <v>oui</v>
      </c>
      <c r="AG435" s="28" t="str">
        <f t="shared" si="58"/>
        <v>stock</v>
      </c>
      <c r="AH435" s="28">
        <f>IF(T435&lt;&gt;"Partiellement livré",J435,IFERROR(VLOOKUP(B435&amp;F435,[2]VL10E!A:I,9,0),J435))</f>
        <v>5500</v>
      </c>
      <c r="AI435" s="28" t="str">
        <f t="shared" ca="1" si="59"/>
        <v>oui</v>
      </c>
      <c r="AJ435" s="28" t="str">
        <f t="shared" si="60"/>
        <v>2019-10</v>
      </c>
      <c r="AK435" s="28" t="str">
        <f t="shared" si="61"/>
        <v>2019-42</v>
      </c>
      <c r="AL435" s="28" t="str">
        <f t="shared" ca="1" si="62"/>
        <v>retard</v>
      </c>
      <c r="AM435" s="28" t="str">
        <f>IF(LEFT(VLOOKUP(H435,'[1]Base Articles - Fam PIC'!$A:$U,12,FALSE),6)="conbid","Conbid",IF(LEFT(VLOOKUP(H435,'[1]Base Articles - Fam PIC'!$A:$U,12,FALSE),9)="DF Spirit","Airbus Autre","Autre"))</f>
        <v>Conbid</v>
      </c>
      <c r="AN435" s="28" t="str">
        <f>VLOOKUP(H435,'[1]Base Articles - Fam PIC'!$A:$E,5,0)</f>
        <v>UkadPF001</v>
      </c>
      <c r="AO435" s="28"/>
    </row>
    <row r="436" spans="1:41" ht="15" customHeight="1" x14ac:dyDescent="0.25">
      <c r="A436" s="36" t="str">
        <f t="shared" si="54"/>
        <v>PO61</v>
      </c>
      <c r="B436">
        <v>12000056</v>
      </c>
      <c r="C436" t="s">
        <v>1061</v>
      </c>
      <c r="D436" t="s">
        <v>1062</v>
      </c>
      <c r="E436" t="s">
        <v>1143</v>
      </c>
      <c r="F436">
        <v>80</v>
      </c>
      <c r="G436">
        <v>2</v>
      </c>
      <c r="H436" t="s">
        <v>1092</v>
      </c>
      <c r="I436" t="s">
        <v>1093</v>
      </c>
      <c r="J436">
        <v>11000</v>
      </c>
      <c r="K436" t="s">
        <v>209</v>
      </c>
      <c r="L436">
        <v>32</v>
      </c>
      <c r="M436" t="s">
        <v>1131</v>
      </c>
      <c r="N436" t="s">
        <v>210</v>
      </c>
      <c r="O436" t="s">
        <v>742</v>
      </c>
      <c r="P436" s="37" t="s">
        <v>742</v>
      </c>
      <c r="Q436"/>
      <c r="R436"/>
      <c r="S436"/>
      <c r="T436" t="s">
        <v>321</v>
      </c>
      <c r="U436" t="s">
        <v>213</v>
      </c>
      <c r="V436" t="s">
        <v>214</v>
      </c>
      <c r="W436">
        <v>10</v>
      </c>
      <c r="X436"/>
      <c r="Y436"/>
      <c r="Z436" t="s">
        <v>732</v>
      </c>
      <c r="AA436" t="s">
        <v>1129</v>
      </c>
      <c r="AB436" t="s">
        <v>1145</v>
      </c>
      <c r="AC436" t="s">
        <v>1149</v>
      </c>
      <c r="AD436" s="28" t="str">
        <f t="shared" si="55"/>
        <v>PF</v>
      </c>
      <c r="AE436" s="38" t="str">
        <f t="shared" si="56"/>
        <v>17/10/2019</v>
      </c>
      <c r="AF436" s="28" t="str">
        <f t="shared" si="57"/>
        <v>oui</v>
      </c>
      <c r="AG436" s="28" t="str">
        <f t="shared" si="58"/>
        <v>stock</v>
      </c>
      <c r="AH436" s="28">
        <f>IF(T436&lt;&gt;"Partiellement livré",J436,IFERROR(VLOOKUP(B436&amp;F436,[2]VL10E!A:I,9,0),J436))</f>
        <v>11000</v>
      </c>
      <c r="AI436" s="28" t="str">
        <f t="shared" ca="1" si="59"/>
        <v>oui</v>
      </c>
      <c r="AJ436" s="28" t="str">
        <f t="shared" si="60"/>
        <v>2019-10</v>
      </c>
      <c r="AK436" s="28" t="str">
        <f t="shared" si="61"/>
        <v>2019-42</v>
      </c>
      <c r="AL436" s="28" t="str">
        <f t="shared" ca="1" si="62"/>
        <v>retard</v>
      </c>
      <c r="AM436" s="28" t="str">
        <f>IF(LEFT(VLOOKUP(H436,'[1]Base Articles - Fam PIC'!$A:$U,12,FALSE),6)="conbid","Conbid",IF(LEFT(VLOOKUP(H436,'[1]Base Articles - Fam PIC'!$A:$U,12,FALSE),9)="DF Spirit","Airbus Autre","Autre"))</f>
        <v>Autre</v>
      </c>
      <c r="AN436" s="28" t="str">
        <f>VLOOKUP(H436,'[1]Base Articles - Fam PIC'!$A:$E,5,0)</f>
        <v>UkadPF001</v>
      </c>
      <c r="AO436" s="28"/>
    </row>
    <row r="437" spans="1:41" ht="15" customHeight="1" x14ac:dyDescent="0.25">
      <c r="A437" s="36" t="str">
        <f t="shared" si="54"/>
        <v>PO61</v>
      </c>
      <c r="B437">
        <v>12000056</v>
      </c>
      <c r="C437" t="s">
        <v>1061</v>
      </c>
      <c r="D437" t="s">
        <v>1062</v>
      </c>
      <c r="E437" t="s">
        <v>1143</v>
      </c>
      <c r="F437">
        <v>90</v>
      </c>
      <c r="G437">
        <v>2</v>
      </c>
      <c r="H437" t="s">
        <v>134</v>
      </c>
      <c r="I437" t="s">
        <v>568</v>
      </c>
      <c r="J437">
        <v>11000</v>
      </c>
      <c r="K437" t="s">
        <v>209</v>
      </c>
      <c r="L437">
        <v>32</v>
      </c>
      <c r="M437" t="s">
        <v>1131</v>
      </c>
      <c r="N437" t="s">
        <v>210</v>
      </c>
      <c r="O437" t="s">
        <v>742</v>
      </c>
      <c r="P437" s="37" t="s">
        <v>742</v>
      </c>
      <c r="Q437"/>
      <c r="R437"/>
      <c r="S437"/>
      <c r="T437" t="s">
        <v>212</v>
      </c>
      <c r="U437" t="s">
        <v>213</v>
      </c>
      <c r="V437" t="s">
        <v>214</v>
      </c>
      <c r="W437">
        <v>10</v>
      </c>
      <c r="X437"/>
      <c r="Y437"/>
      <c r="Z437" t="s">
        <v>732</v>
      </c>
      <c r="AA437" t="s">
        <v>1129</v>
      </c>
      <c r="AB437"/>
      <c r="AC437">
        <v>0</v>
      </c>
      <c r="AD437" s="28" t="str">
        <f t="shared" si="55"/>
        <v>PF</v>
      </c>
      <c r="AE437" s="38" t="str">
        <f t="shared" si="56"/>
        <v>17/10/2019</v>
      </c>
      <c r="AF437" s="28" t="str">
        <f t="shared" si="57"/>
        <v>oui</v>
      </c>
      <c r="AG437" s="28" t="str">
        <f t="shared" si="58"/>
        <v>stock</v>
      </c>
      <c r="AH437" s="28">
        <f>IF(T437&lt;&gt;"Partiellement livré",J437,IFERROR(VLOOKUP(B437&amp;F437,[2]VL10E!A:I,9,0),J437))</f>
        <v>11000</v>
      </c>
      <c r="AI437" s="28" t="str">
        <f t="shared" ca="1" si="59"/>
        <v>oui</v>
      </c>
      <c r="AJ437" s="28" t="str">
        <f t="shared" si="60"/>
        <v>2019-10</v>
      </c>
      <c r="AK437" s="28" t="str">
        <f t="shared" si="61"/>
        <v>2019-42</v>
      </c>
      <c r="AL437" s="28" t="str">
        <f t="shared" ca="1" si="62"/>
        <v>retard</v>
      </c>
      <c r="AM437" s="28" t="str">
        <f>IF(LEFT(VLOOKUP(H437,'[1]Base Articles - Fam PIC'!$A:$U,12,FALSE),6)="conbid","Conbid",IF(LEFT(VLOOKUP(H437,'[1]Base Articles - Fam PIC'!$A:$U,12,FALSE),9)="DF Spirit","Airbus Autre","Autre"))</f>
        <v>Conbid</v>
      </c>
      <c r="AN437" s="28" t="str">
        <f>VLOOKUP(H437,'[1]Base Articles - Fam PIC'!$A:$E,5,0)</f>
        <v>UkadPF001</v>
      </c>
      <c r="AO437" s="28"/>
    </row>
    <row r="438" spans="1:41" ht="15" customHeight="1" x14ac:dyDescent="0.25">
      <c r="A438" s="36" t="str">
        <f t="shared" si="54"/>
        <v>PO61</v>
      </c>
      <c r="B438">
        <v>12000056</v>
      </c>
      <c r="C438" t="s">
        <v>1061</v>
      </c>
      <c r="D438" t="s">
        <v>1062</v>
      </c>
      <c r="E438" t="s">
        <v>1143</v>
      </c>
      <c r="F438">
        <v>100</v>
      </c>
      <c r="G438">
        <v>2</v>
      </c>
      <c r="H438" t="s">
        <v>1097</v>
      </c>
      <c r="I438" t="s">
        <v>1098</v>
      </c>
      <c r="J438">
        <v>5500</v>
      </c>
      <c r="K438" t="s">
        <v>209</v>
      </c>
      <c r="L438">
        <v>32</v>
      </c>
      <c r="M438" t="s">
        <v>1094</v>
      </c>
      <c r="N438" t="s">
        <v>210</v>
      </c>
      <c r="O438" t="s">
        <v>742</v>
      </c>
      <c r="P438" s="37" t="s">
        <v>742</v>
      </c>
      <c r="Q438"/>
      <c r="R438"/>
      <c r="S438"/>
      <c r="T438" t="s">
        <v>212</v>
      </c>
      <c r="U438" t="s">
        <v>213</v>
      </c>
      <c r="V438" t="s">
        <v>214</v>
      </c>
      <c r="W438">
        <v>10</v>
      </c>
      <c r="X438"/>
      <c r="Y438"/>
      <c r="Z438" t="s">
        <v>732</v>
      </c>
      <c r="AA438" t="s">
        <v>1129</v>
      </c>
      <c r="AB438"/>
      <c r="AC438">
        <v>0</v>
      </c>
      <c r="AD438" s="28" t="str">
        <f t="shared" si="55"/>
        <v>PF</v>
      </c>
      <c r="AE438" s="38" t="str">
        <f t="shared" si="56"/>
        <v>17/10/2019</v>
      </c>
      <c r="AF438" s="28" t="str">
        <f t="shared" si="57"/>
        <v>oui</v>
      </c>
      <c r="AG438" s="28" t="str">
        <f t="shared" si="58"/>
        <v>stock</v>
      </c>
      <c r="AH438" s="28">
        <f>IF(T438&lt;&gt;"Partiellement livré",J438,IFERROR(VLOOKUP(B438&amp;F438,[2]VL10E!A:I,9,0),J438))</f>
        <v>5500</v>
      </c>
      <c r="AI438" s="28" t="str">
        <f t="shared" ca="1" si="59"/>
        <v>oui</v>
      </c>
      <c r="AJ438" s="28" t="str">
        <f t="shared" si="60"/>
        <v>2019-10</v>
      </c>
      <c r="AK438" s="28" t="str">
        <f t="shared" si="61"/>
        <v>2019-42</v>
      </c>
      <c r="AL438" s="28" t="str">
        <f t="shared" ca="1" si="62"/>
        <v>retard</v>
      </c>
      <c r="AM438" s="28" t="str">
        <f>IF(LEFT(VLOOKUP(H438,'[1]Base Articles - Fam PIC'!$A:$U,12,FALSE),6)="conbid","Conbid",IF(LEFT(VLOOKUP(H438,'[1]Base Articles - Fam PIC'!$A:$U,12,FALSE),9)="DF Spirit","Airbus Autre","Autre"))</f>
        <v>Conbid</v>
      </c>
      <c r="AN438" s="28" t="str">
        <f>VLOOKUP(H438,'[1]Base Articles - Fam PIC'!$A:$E,5,0)</f>
        <v>UkadPF001</v>
      </c>
      <c r="AO438" s="28"/>
    </row>
    <row r="439" spans="1:41" ht="15" customHeight="1" x14ac:dyDescent="0.25">
      <c r="A439" s="36" t="str">
        <f t="shared" si="54"/>
        <v>PO61</v>
      </c>
      <c r="B439">
        <v>12000056</v>
      </c>
      <c r="C439" t="s">
        <v>1061</v>
      </c>
      <c r="D439" t="s">
        <v>1062</v>
      </c>
      <c r="E439" t="s">
        <v>1143</v>
      </c>
      <c r="F439">
        <v>110</v>
      </c>
      <c r="G439">
        <v>2</v>
      </c>
      <c r="H439" t="s">
        <v>138</v>
      </c>
      <c r="I439" t="s">
        <v>345</v>
      </c>
      <c r="J439">
        <v>5500</v>
      </c>
      <c r="K439" t="s">
        <v>209</v>
      </c>
      <c r="L439">
        <v>32</v>
      </c>
      <c r="M439" t="s">
        <v>1094</v>
      </c>
      <c r="N439" t="s">
        <v>210</v>
      </c>
      <c r="O439" t="s">
        <v>742</v>
      </c>
      <c r="P439" s="37" t="s">
        <v>742</v>
      </c>
      <c r="Q439"/>
      <c r="R439"/>
      <c r="S439"/>
      <c r="T439" t="s">
        <v>212</v>
      </c>
      <c r="U439" t="s">
        <v>213</v>
      </c>
      <c r="V439" t="s">
        <v>214</v>
      </c>
      <c r="W439">
        <v>10</v>
      </c>
      <c r="X439"/>
      <c r="Y439"/>
      <c r="Z439" t="s">
        <v>732</v>
      </c>
      <c r="AA439" t="s">
        <v>1129</v>
      </c>
      <c r="AB439"/>
      <c r="AC439">
        <v>0</v>
      </c>
      <c r="AD439" s="28" t="str">
        <f t="shared" si="55"/>
        <v>PF</v>
      </c>
      <c r="AE439" s="38" t="str">
        <f t="shared" si="56"/>
        <v>17/10/2019</v>
      </c>
      <c r="AF439" s="28" t="str">
        <f t="shared" si="57"/>
        <v>oui</v>
      </c>
      <c r="AG439" s="28" t="str">
        <f t="shared" si="58"/>
        <v>stock</v>
      </c>
      <c r="AH439" s="28">
        <f>IF(T439&lt;&gt;"Partiellement livré",J439,IFERROR(VLOOKUP(B439&amp;F439,[2]VL10E!A:I,9,0),J439))</f>
        <v>5500</v>
      </c>
      <c r="AI439" s="28" t="str">
        <f t="shared" ca="1" si="59"/>
        <v>oui</v>
      </c>
      <c r="AJ439" s="28" t="str">
        <f t="shared" si="60"/>
        <v>2019-10</v>
      </c>
      <c r="AK439" s="28" t="str">
        <f t="shared" si="61"/>
        <v>2019-42</v>
      </c>
      <c r="AL439" s="28" t="str">
        <f t="shared" ca="1" si="62"/>
        <v>retard</v>
      </c>
      <c r="AM439" s="28" t="str">
        <f>IF(LEFT(VLOOKUP(H439,'[1]Base Articles - Fam PIC'!$A:$U,12,FALSE),6)="conbid","Conbid",IF(LEFT(VLOOKUP(H439,'[1]Base Articles - Fam PIC'!$A:$U,12,FALSE),9)="DF Spirit","Airbus Autre","Autre"))</f>
        <v>Conbid</v>
      </c>
      <c r="AN439" s="28" t="str">
        <f>VLOOKUP(H439,'[1]Base Articles - Fam PIC'!$A:$E,5,0)</f>
        <v>UkadPF001</v>
      </c>
      <c r="AO439" s="28"/>
    </row>
    <row r="440" spans="1:41" ht="15" customHeight="1" x14ac:dyDescent="0.25">
      <c r="A440" s="36" t="str">
        <f t="shared" si="54"/>
        <v>PO61</v>
      </c>
      <c r="B440">
        <v>12000056</v>
      </c>
      <c r="C440" t="s">
        <v>1061</v>
      </c>
      <c r="D440" t="s">
        <v>1062</v>
      </c>
      <c r="E440" t="s">
        <v>1143</v>
      </c>
      <c r="F440">
        <v>120</v>
      </c>
      <c r="G440">
        <v>2</v>
      </c>
      <c r="H440" t="s">
        <v>671</v>
      </c>
      <c r="I440" t="s">
        <v>672</v>
      </c>
      <c r="J440">
        <v>16500</v>
      </c>
      <c r="K440" t="s">
        <v>209</v>
      </c>
      <c r="L440">
        <v>32</v>
      </c>
      <c r="M440" t="s">
        <v>1099</v>
      </c>
      <c r="N440" t="s">
        <v>210</v>
      </c>
      <c r="O440" t="s">
        <v>742</v>
      </c>
      <c r="P440" s="37" t="s">
        <v>742</v>
      </c>
      <c r="Q440"/>
      <c r="R440"/>
      <c r="S440"/>
      <c r="T440" t="s">
        <v>212</v>
      </c>
      <c r="U440" t="s">
        <v>213</v>
      </c>
      <c r="V440" t="s">
        <v>214</v>
      </c>
      <c r="W440">
        <v>10</v>
      </c>
      <c r="X440"/>
      <c r="Y440"/>
      <c r="Z440" t="s">
        <v>732</v>
      </c>
      <c r="AA440" t="s">
        <v>1129</v>
      </c>
      <c r="AB440"/>
      <c r="AC440">
        <v>0</v>
      </c>
      <c r="AD440" s="28" t="str">
        <f t="shared" si="55"/>
        <v>PF</v>
      </c>
      <c r="AE440" s="38" t="str">
        <f t="shared" si="56"/>
        <v>17/10/2019</v>
      </c>
      <c r="AF440" s="28" t="str">
        <f t="shared" si="57"/>
        <v>oui</v>
      </c>
      <c r="AG440" s="28" t="str">
        <f t="shared" si="58"/>
        <v>stock</v>
      </c>
      <c r="AH440" s="28">
        <f>IF(T440&lt;&gt;"Partiellement livré",J440,IFERROR(VLOOKUP(B440&amp;F440,[2]VL10E!A:I,9,0),J440))</f>
        <v>16500</v>
      </c>
      <c r="AI440" s="28" t="str">
        <f t="shared" ca="1" si="59"/>
        <v>oui</v>
      </c>
      <c r="AJ440" s="28" t="str">
        <f t="shared" si="60"/>
        <v>2019-10</v>
      </c>
      <c r="AK440" s="28" t="str">
        <f t="shared" si="61"/>
        <v>2019-42</v>
      </c>
      <c r="AL440" s="28" t="str">
        <f t="shared" ca="1" si="62"/>
        <v>retard</v>
      </c>
      <c r="AM440" s="28" t="str">
        <f>IF(LEFT(VLOOKUP(H440,'[1]Base Articles - Fam PIC'!$A:$U,12,FALSE),6)="conbid","Conbid",IF(LEFT(VLOOKUP(H440,'[1]Base Articles - Fam PIC'!$A:$U,12,FALSE),9)="DF Spirit","Airbus Autre","Autre"))</f>
        <v>Conbid</v>
      </c>
      <c r="AN440" s="28" t="str">
        <f>VLOOKUP(H440,'[1]Base Articles - Fam PIC'!$A:$E,5,0)</f>
        <v>UkadPF003</v>
      </c>
      <c r="AO440" s="28"/>
    </row>
    <row r="441" spans="1:41" ht="15" customHeight="1" x14ac:dyDescent="0.25">
      <c r="A441" s="36" t="str">
        <f t="shared" si="54"/>
        <v>PO61</v>
      </c>
      <c r="B441">
        <v>12000056</v>
      </c>
      <c r="C441" t="s">
        <v>1061</v>
      </c>
      <c r="D441" t="s">
        <v>1062</v>
      </c>
      <c r="E441" t="s">
        <v>1143</v>
      </c>
      <c r="F441">
        <v>130</v>
      </c>
      <c r="G441">
        <v>2</v>
      </c>
      <c r="H441" t="s">
        <v>443</v>
      </c>
      <c r="I441" t="s">
        <v>444</v>
      </c>
      <c r="J441">
        <v>16500</v>
      </c>
      <c r="K441" t="s">
        <v>209</v>
      </c>
      <c r="L441">
        <v>31</v>
      </c>
      <c r="M441" t="s">
        <v>1101</v>
      </c>
      <c r="N441" t="s">
        <v>210</v>
      </c>
      <c r="O441" t="s">
        <v>742</v>
      </c>
      <c r="P441" s="37" t="s">
        <v>742</v>
      </c>
      <c r="Q441"/>
      <c r="R441"/>
      <c r="S441"/>
      <c r="T441" t="s">
        <v>212</v>
      </c>
      <c r="U441" t="s">
        <v>213</v>
      </c>
      <c r="V441" t="s">
        <v>214</v>
      </c>
      <c r="W441">
        <v>10</v>
      </c>
      <c r="X441"/>
      <c r="Y441"/>
      <c r="Z441" t="s">
        <v>732</v>
      </c>
      <c r="AA441" t="s">
        <v>1129</v>
      </c>
      <c r="AB441"/>
      <c r="AC441">
        <v>0</v>
      </c>
      <c r="AD441" s="28" t="str">
        <f t="shared" si="55"/>
        <v>PF</v>
      </c>
      <c r="AE441" s="38" t="str">
        <f t="shared" si="56"/>
        <v>17/10/2019</v>
      </c>
      <c r="AF441" s="28" t="str">
        <f t="shared" si="57"/>
        <v>oui</v>
      </c>
      <c r="AG441" s="28" t="str">
        <f t="shared" si="58"/>
        <v>stock</v>
      </c>
      <c r="AH441" s="28">
        <f>IF(T441&lt;&gt;"Partiellement livré",J441,IFERROR(VLOOKUP(B441&amp;F441,[2]VL10E!A:I,9,0),J441))</f>
        <v>16500</v>
      </c>
      <c r="AI441" s="28" t="str">
        <f t="shared" ca="1" si="59"/>
        <v>oui</v>
      </c>
      <c r="AJ441" s="28" t="str">
        <f t="shared" si="60"/>
        <v>2019-10</v>
      </c>
      <c r="AK441" s="28" t="str">
        <f t="shared" si="61"/>
        <v>2019-42</v>
      </c>
      <c r="AL441" s="28" t="str">
        <f t="shared" ca="1" si="62"/>
        <v>retard</v>
      </c>
      <c r="AM441" s="28" t="str">
        <f>IF(LEFT(VLOOKUP(H441,'[1]Base Articles - Fam PIC'!$A:$U,12,FALSE),6)="conbid","Conbid",IF(LEFT(VLOOKUP(H441,'[1]Base Articles - Fam PIC'!$A:$U,12,FALSE),9)="DF Spirit","Airbus Autre","Autre"))</f>
        <v>Conbid</v>
      </c>
      <c r="AN441" s="28" t="str">
        <f>VLOOKUP(H441,'[1]Base Articles - Fam PIC'!$A:$E,5,0)</f>
        <v>UkadPF003</v>
      </c>
      <c r="AO441" s="28"/>
    </row>
    <row r="442" spans="1:41" ht="15" customHeight="1" x14ac:dyDescent="0.25">
      <c r="A442" s="36" t="str">
        <f t="shared" si="54"/>
        <v>PO61</v>
      </c>
      <c r="B442">
        <v>12000056</v>
      </c>
      <c r="C442" t="s">
        <v>1061</v>
      </c>
      <c r="D442" t="s">
        <v>1062</v>
      </c>
      <c r="E442" t="s">
        <v>1143</v>
      </c>
      <c r="F442">
        <v>140</v>
      </c>
      <c r="G442">
        <v>2</v>
      </c>
      <c r="H442" t="s">
        <v>1105</v>
      </c>
      <c r="I442" t="s">
        <v>1106</v>
      </c>
      <c r="J442">
        <v>11000</v>
      </c>
      <c r="K442" t="s">
        <v>209</v>
      </c>
      <c r="L442">
        <v>31</v>
      </c>
      <c r="M442" t="s">
        <v>1132</v>
      </c>
      <c r="N442" t="s">
        <v>210</v>
      </c>
      <c r="O442" t="s">
        <v>742</v>
      </c>
      <c r="P442" s="37" t="s">
        <v>742</v>
      </c>
      <c r="Q442"/>
      <c r="R442"/>
      <c r="S442"/>
      <c r="T442" t="s">
        <v>212</v>
      </c>
      <c r="U442" t="s">
        <v>213</v>
      </c>
      <c r="V442" t="s">
        <v>214</v>
      </c>
      <c r="W442">
        <v>10</v>
      </c>
      <c r="X442"/>
      <c r="Y442"/>
      <c r="Z442" t="s">
        <v>732</v>
      </c>
      <c r="AA442" t="s">
        <v>1129</v>
      </c>
      <c r="AB442"/>
      <c r="AC442">
        <v>0</v>
      </c>
      <c r="AD442" s="28" t="str">
        <f t="shared" si="55"/>
        <v>PF</v>
      </c>
      <c r="AE442" s="38" t="str">
        <f t="shared" si="56"/>
        <v>17/10/2019</v>
      </c>
      <c r="AF442" s="28" t="str">
        <f t="shared" si="57"/>
        <v>oui</v>
      </c>
      <c r="AG442" s="28" t="str">
        <f t="shared" si="58"/>
        <v>stock</v>
      </c>
      <c r="AH442" s="28">
        <f>IF(T442&lt;&gt;"Partiellement livré",J442,IFERROR(VLOOKUP(B442&amp;F442,[2]VL10E!A:I,9,0),J442))</f>
        <v>11000</v>
      </c>
      <c r="AI442" s="28" t="str">
        <f t="shared" ca="1" si="59"/>
        <v>oui</v>
      </c>
      <c r="AJ442" s="28" t="str">
        <f t="shared" si="60"/>
        <v>2019-10</v>
      </c>
      <c r="AK442" s="28" t="str">
        <f t="shared" si="61"/>
        <v>2019-42</v>
      </c>
      <c r="AL442" s="28" t="str">
        <f t="shared" ca="1" si="62"/>
        <v>retard</v>
      </c>
      <c r="AM442" s="28" t="str">
        <f>IF(LEFT(VLOOKUP(H442,'[1]Base Articles - Fam PIC'!$A:$U,12,FALSE),6)="conbid","Conbid",IF(LEFT(VLOOKUP(H442,'[1]Base Articles - Fam PIC'!$A:$U,12,FALSE),9)="DF Spirit","Airbus Autre","Autre"))</f>
        <v>Conbid</v>
      </c>
      <c r="AN442" s="28" t="str">
        <f>VLOOKUP(H442,'[1]Base Articles - Fam PIC'!$A:$E,5,0)</f>
        <v>UkadPF003</v>
      </c>
      <c r="AO442" s="28"/>
    </row>
    <row r="443" spans="1:41" ht="15" customHeight="1" x14ac:dyDescent="0.25">
      <c r="A443" s="36" t="str">
        <f t="shared" si="54"/>
        <v>PO61</v>
      </c>
      <c r="B443">
        <v>12000056</v>
      </c>
      <c r="C443" t="s">
        <v>1061</v>
      </c>
      <c r="D443" t="s">
        <v>1062</v>
      </c>
      <c r="E443" t="s">
        <v>1143</v>
      </c>
      <c r="F443">
        <v>150</v>
      </c>
      <c r="G443">
        <v>2</v>
      </c>
      <c r="H443" t="s">
        <v>677</v>
      </c>
      <c r="I443" t="s">
        <v>678</v>
      </c>
      <c r="J443">
        <v>27500</v>
      </c>
      <c r="K443" t="s">
        <v>209</v>
      </c>
      <c r="L443">
        <v>31</v>
      </c>
      <c r="M443" t="s">
        <v>1107</v>
      </c>
      <c r="N443" t="s">
        <v>210</v>
      </c>
      <c r="O443" t="s">
        <v>742</v>
      </c>
      <c r="P443" s="37" t="s">
        <v>742</v>
      </c>
      <c r="Q443"/>
      <c r="R443"/>
      <c r="S443"/>
      <c r="T443" t="s">
        <v>212</v>
      </c>
      <c r="U443" t="s">
        <v>213</v>
      </c>
      <c r="V443" t="s">
        <v>214</v>
      </c>
      <c r="W443">
        <v>10</v>
      </c>
      <c r="X443"/>
      <c r="Y443"/>
      <c r="Z443" t="s">
        <v>732</v>
      </c>
      <c r="AA443" t="s">
        <v>1129</v>
      </c>
      <c r="AB443"/>
      <c r="AC443">
        <v>0</v>
      </c>
      <c r="AD443" s="28" t="str">
        <f t="shared" si="55"/>
        <v>PF</v>
      </c>
      <c r="AE443" s="38" t="str">
        <f t="shared" si="56"/>
        <v>17/10/2019</v>
      </c>
      <c r="AF443" s="28" t="str">
        <f t="shared" si="57"/>
        <v>oui</v>
      </c>
      <c r="AG443" s="28" t="str">
        <f t="shared" si="58"/>
        <v>stock</v>
      </c>
      <c r="AH443" s="28">
        <f>IF(T443&lt;&gt;"Partiellement livré",J443,IFERROR(VLOOKUP(B443&amp;F443,[2]VL10E!A:I,9,0),J443))</f>
        <v>27500</v>
      </c>
      <c r="AI443" s="28" t="str">
        <f t="shared" ca="1" si="59"/>
        <v>oui</v>
      </c>
      <c r="AJ443" s="28" t="str">
        <f t="shared" si="60"/>
        <v>2019-10</v>
      </c>
      <c r="AK443" s="28" t="str">
        <f t="shared" si="61"/>
        <v>2019-42</v>
      </c>
      <c r="AL443" s="28" t="str">
        <f t="shared" ca="1" si="62"/>
        <v>retard</v>
      </c>
      <c r="AM443" s="28" t="str">
        <f>IF(LEFT(VLOOKUP(H443,'[1]Base Articles - Fam PIC'!$A:$U,12,FALSE),6)="conbid","Conbid",IF(LEFT(VLOOKUP(H443,'[1]Base Articles - Fam PIC'!$A:$U,12,FALSE),9)="DF Spirit","Airbus Autre","Autre"))</f>
        <v>Conbid</v>
      </c>
      <c r="AN443" s="28" t="str">
        <f>VLOOKUP(H443,'[1]Base Articles - Fam PIC'!$A:$E,5,0)</f>
        <v>UkadPF003</v>
      </c>
      <c r="AO443" s="28"/>
    </row>
    <row r="444" spans="1:41" ht="15" customHeight="1" x14ac:dyDescent="0.25">
      <c r="A444" s="36" t="str">
        <f t="shared" si="54"/>
        <v>PO61</v>
      </c>
      <c r="B444">
        <v>12000056</v>
      </c>
      <c r="C444" t="s">
        <v>1061</v>
      </c>
      <c r="D444" t="s">
        <v>1062</v>
      </c>
      <c r="E444" t="s">
        <v>1143</v>
      </c>
      <c r="F444">
        <v>160</v>
      </c>
      <c r="G444">
        <v>2</v>
      </c>
      <c r="H444" t="s">
        <v>1150</v>
      </c>
      <c r="I444" t="s">
        <v>1151</v>
      </c>
      <c r="J444">
        <v>5500</v>
      </c>
      <c r="K444" t="s">
        <v>209</v>
      </c>
      <c r="L444">
        <v>31</v>
      </c>
      <c r="M444" t="s">
        <v>521</v>
      </c>
      <c r="N444" t="s">
        <v>210</v>
      </c>
      <c r="O444" t="s">
        <v>742</v>
      </c>
      <c r="P444" s="37" t="s">
        <v>742</v>
      </c>
      <c r="Q444"/>
      <c r="R444"/>
      <c r="S444"/>
      <c r="T444" t="s">
        <v>212</v>
      </c>
      <c r="U444" t="s">
        <v>213</v>
      </c>
      <c r="V444" t="s">
        <v>214</v>
      </c>
      <c r="W444">
        <v>10</v>
      </c>
      <c r="X444"/>
      <c r="Y444"/>
      <c r="Z444" t="s">
        <v>732</v>
      </c>
      <c r="AA444" t="s">
        <v>1129</v>
      </c>
      <c r="AB444"/>
      <c r="AC444">
        <v>0</v>
      </c>
      <c r="AD444" s="28" t="str">
        <f t="shared" si="55"/>
        <v>PF</v>
      </c>
      <c r="AE444" s="38" t="str">
        <f t="shared" si="56"/>
        <v>17/10/2019</v>
      </c>
      <c r="AF444" s="28" t="str">
        <f t="shared" si="57"/>
        <v>oui</v>
      </c>
      <c r="AG444" s="28" t="str">
        <f t="shared" si="58"/>
        <v>stock</v>
      </c>
      <c r="AH444" s="28">
        <f>IF(T444&lt;&gt;"Partiellement livré",J444,IFERROR(VLOOKUP(B444&amp;F444,[2]VL10E!A:I,9,0),J444))</f>
        <v>5500</v>
      </c>
      <c r="AI444" s="28" t="str">
        <f t="shared" ca="1" si="59"/>
        <v>oui</v>
      </c>
      <c r="AJ444" s="28" t="str">
        <f t="shared" si="60"/>
        <v>2019-10</v>
      </c>
      <c r="AK444" s="28" t="str">
        <f t="shared" si="61"/>
        <v>2019-42</v>
      </c>
      <c r="AL444" s="28" t="str">
        <f t="shared" ca="1" si="62"/>
        <v>retard</v>
      </c>
      <c r="AM444" s="28" t="str">
        <f>IF(LEFT(VLOOKUP(H444,'[1]Base Articles - Fam PIC'!$A:$U,12,FALSE),6)="conbid","Conbid",IF(LEFT(VLOOKUP(H444,'[1]Base Articles - Fam PIC'!$A:$U,12,FALSE),9)="DF Spirit","Airbus Autre","Autre"))</f>
        <v>Conbid</v>
      </c>
      <c r="AN444" s="28" t="str">
        <f>VLOOKUP(H444,'[1]Base Articles - Fam PIC'!$A:$E,5,0)</f>
        <v>UkadPF001</v>
      </c>
      <c r="AO444" s="28"/>
    </row>
    <row r="445" spans="1:41" ht="15" customHeight="1" x14ac:dyDescent="0.25">
      <c r="A445" s="36" t="str">
        <f t="shared" si="54"/>
        <v>PO61</v>
      </c>
      <c r="B445">
        <v>12000056</v>
      </c>
      <c r="C445" t="s">
        <v>1061</v>
      </c>
      <c r="D445" t="s">
        <v>1062</v>
      </c>
      <c r="E445" t="s">
        <v>1143</v>
      </c>
      <c r="F445">
        <v>170</v>
      </c>
      <c r="G445">
        <v>2</v>
      </c>
      <c r="H445" t="s">
        <v>1108</v>
      </c>
      <c r="I445" t="s">
        <v>1109</v>
      </c>
      <c r="J445">
        <v>22000</v>
      </c>
      <c r="K445" t="s">
        <v>209</v>
      </c>
      <c r="L445">
        <v>31</v>
      </c>
      <c r="M445" t="s">
        <v>1134</v>
      </c>
      <c r="N445" t="s">
        <v>210</v>
      </c>
      <c r="O445" t="s">
        <v>742</v>
      </c>
      <c r="P445" s="37" t="s">
        <v>742</v>
      </c>
      <c r="Q445"/>
      <c r="R445"/>
      <c r="S445"/>
      <c r="T445" t="s">
        <v>212</v>
      </c>
      <c r="U445" t="s">
        <v>213</v>
      </c>
      <c r="V445" t="s">
        <v>214</v>
      </c>
      <c r="W445">
        <v>10</v>
      </c>
      <c r="X445"/>
      <c r="Y445"/>
      <c r="Z445" t="s">
        <v>732</v>
      </c>
      <c r="AA445" t="s">
        <v>1129</v>
      </c>
      <c r="AB445"/>
      <c r="AC445">
        <v>0</v>
      </c>
      <c r="AD445" s="28" t="str">
        <f t="shared" si="55"/>
        <v>PF</v>
      </c>
      <c r="AE445" s="38" t="str">
        <f t="shared" si="56"/>
        <v>17/10/2019</v>
      </c>
      <c r="AF445" s="28" t="str">
        <f t="shared" si="57"/>
        <v>oui</v>
      </c>
      <c r="AG445" s="28" t="str">
        <f t="shared" si="58"/>
        <v>stock</v>
      </c>
      <c r="AH445" s="28">
        <f>IF(T445&lt;&gt;"Partiellement livré",J445,IFERROR(VLOOKUP(B445&amp;F445,[2]VL10E!A:I,9,0),J445))</f>
        <v>22000</v>
      </c>
      <c r="AI445" s="28" t="str">
        <f t="shared" ca="1" si="59"/>
        <v>oui</v>
      </c>
      <c r="AJ445" s="28" t="str">
        <f t="shared" si="60"/>
        <v>2019-10</v>
      </c>
      <c r="AK445" s="28" t="str">
        <f t="shared" si="61"/>
        <v>2019-42</v>
      </c>
      <c r="AL445" s="28" t="str">
        <f t="shared" ca="1" si="62"/>
        <v>retard</v>
      </c>
      <c r="AM445" s="28" t="str">
        <f>IF(LEFT(VLOOKUP(H445,'[1]Base Articles - Fam PIC'!$A:$U,12,FALSE),6)="conbid","Conbid",IF(LEFT(VLOOKUP(H445,'[1]Base Articles - Fam PIC'!$A:$U,12,FALSE),9)="DF Spirit","Airbus Autre","Autre"))</f>
        <v>Conbid</v>
      </c>
      <c r="AN445" s="28" t="str">
        <f>VLOOKUP(H445,'[1]Base Articles - Fam PIC'!$A:$E,5,0)</f>
        <v>UkadPF001</v>
      </c>
      <c r="AO445" s="28"/>
    </row>
    <row r="446" spans="1:41" ht="15" customHeight="1" x14ac:dyDescent="0.25">
      <c r="A446" s="36" t="str">
        <f t="shared" si="54"/>
        <v>PO61</v>
      </c>
      <c r="B446">
        <v>12000056</v>
      </c>
      <c r="C446" t="s">
        <v>1061</v>
      </c>
      <c r="D446" t="s">
        <v>1062</v>
      </c>
      <c r="E446" t="s">
        <v>1143</v>
      </c>
      <c r="F446">
        <v>180</v>
      </c>
      <c r="G446">
        <v>2</v>
      </c>
      <c r="H446" t="s">
        <v>519</v>
      </c>
      <c r="I446" t="s">
        <v>520</v>
      </c>
      <c r="J446">
        <v>11000</v>
      </c>
      <c r="K446" t="s">
        <v>209</v>
      </c>
      <c r="L446">
        <v>31</v>
      </c>
      <c r="M446" t="s">
        <v>1132</v>
      </c>
      <c r="N446" t="s">
        <v>210</v>
      </c>
      <c r="O446" t="s">
        <v>742</v>
      </c>
      <c r="P446" s="37" t="s">
        <v>742</v>
      </c>
      <c r="Q446"/>
      <c r="R446"/>
      <c r="S446"/>
      <c r="T446" t="s">
        <v>321</v>
      </c>
      <c r="U446" t="s">
        <v>213</v>
      </c>
      <c r="V446" t="s">
        <v>214</v>
      </c>
      <c r="W446">
        <v>10</v>
      </c>
      <c r="X446"/>
      <c r="Y446"/>
      <c r="Z446" t="s">
        <v>732</v>
      </c>
      <c r="AA446" t="s">
        <v>1129</v>
      </c>
      <c r="AB446" t="s">
        <v>1152</v>
      </c>
      <c r="AC446">
        <v>594</v>
      </c>
      <c r="AD446" s="28" t="str">
        <f t="shared" si="55"/>
        <v>PF</v>
      </c>
      <c r="AE446" s="38" t="str">
        <f t="shared" si="56"/>
        <v>17/10/2019</v>
      </c>
      <c r="AF446" s="28" t="str">
        <f t="shared" si="57"/>
        <v>oui</v>
      </c>
      <c r="AG446" s="28" t="str">
        <f t="shared" si="58"/>
        <v>stock</v>
      </c>
      <c r="AH446" s="28">
        <f>IF(T446&lt;&gt;"Partiellement livré",J446,IFERROR(VLOOKUP(B446&amp;F446,[2]VL10E!A:I,9,0),J446))</f>
        <v>11000</v>
      </c>
      <c r="AI446" s="28" t="str">
        <f t="shared" ca="1" si="59"/>
        <v>oui</v>
      </c>
      <c r="AJ446" s="28" t="str">
        <f t="shared" si="60"/>
        <v>2019-10</v>
      </c>
      <c r="AK446" s="28" t="str">
        <f t="shared" si="61"/>
        <v>2019-42</v>
      </c>
      <c r="AL446" s="28" t="str">
        <f t="shared" ca="1" si="62"/>
        <v>retard</v>
      </c>
      <c r="AM446" s="28" t="str">
        <f>IF(LEFT(VLOOKUP(H446,'[1]Base Articles - Fam PIC'!$A:$U,12,FALSE),6)="conbid","Conbid",IF(LEFT(VLOOKUP(H446,'[1]Base Articles - Fam PIC'!$A:$U,12,FALSE),9)="DF Spirit","Airbus Autre","Autre"))</f>
        <v>Conbid</v>
      </c>
      <c r="AN446" s="28" t="str">
        <f>VLOOKUP(H446,'[1]Base Articles - Fam PIC'!$A:$E,5,0)</f>
        <v>UkadPF003</v>
      </c>
      <c r="AO446" s="28"/>
    </row>
    <row r="447" spans="1:41" ht="15" customHeight="1" x14ac:dyDescent="0.25">
      <c r="A447" s="36" t="str">
        <f t="shared" si="54"/>
        <v>PO61</v>
      </c>
      <c r="B447">
        <v>12000056</v>
      </c>
      <c r="C447" t="s">
        <v>1061</v>
      </c>
      <c r="D447" t="s">
        <v>1062</v>
      </c>
      <c r="E447" t="s">
        <v>1143</v>
      </c>
      <c r="F447">
        <v>190</v>
      </c>
      <c r="G447">
        <v>2</v>
      </c>
      <c r="H447" t="s">
        <v>130</v>
      </c>
      <c r="I447" t="s">
        <v>329</v>
      </c>
      <c r="J447">
        <v>16500</v>
      </c>
      <c r="K447" t="s">
        <v>209</v>
      </c>
      <c r="L447">
        <v>31</v>
      </c>
      <c r="M447" t="s">
        <v>1101</v>
      </c>
      <c r="N447" t="s">
        <v>210</v>
      </c>
      <c r="O447" t="s">
        <v>742</v>
      </c>
      <c r="P447" s="37" t="s">
        <v>742</v>
      </c>
      <c r="Q447"/>
      <c r="R447"/>
      <c r="S447"/>
      <c r="T447" t="s">
        <v>212</v>
      </c>
      <c r="U447" t="s">
        <v>213</v>
      </c>
      <c r="V447" t="s">
        <v>214</v>
      </c>
      <c r="W447">
        <v>10</v>
      </c>
      <c r="X447"/>
      <c r="Y447"/>
      <c r="Z447" t="s">
        <v>732</v>
      </c>
      <c r="AA447" t="s">
        <v>1129</v>
      </c>
      <c r="AB447"/>
      <c r="AC447">
        <v>0</v>
      </c>
      <c r="AD447" s="28" t="str">
        <f t="shared" si="55"/>
        <v>PF</v>
      </c>
      <c r="AE447" s="38" t="str">
        <f t="shared" si="56"/>
        <v>17/10/2019</v>
      </c>
      <c r="AF447" s="28" t="str">
        <f t="shared" si="57"/>
        <v>oui</v>
      </c>
      <c r="AG447" s="28" t="str">
        <f t="shared" si="58"/>
        <v>stock</v>
      </c>
      <c r="AH447" s="28">
        <f>IF(T447&lt;&gt;"Partiellement livré",J447,IFERROR(VLOOKUP(B447&amp;F447,[2]VL10E!A:I,9,0),J447))</f>
        <v>16500</v>
      </c>
      <c r="AI447" s="28" t="str">
        <f t="shared" ca="1" si="59"/>
        <v>oui</v>
      </c>
      <c r="AJ447" s="28" t="str">
        <f t="shared" si="60"/>
        <v>2019-10</v>
      </c>
      <c r="AK447" s="28" t="str">
        <f t="shared" si="61"/>
        <v>2019-42</v>
      </c>
      <c r="AL447" s="28" t="str">
        <f t="shared" ca="1" si="62"/>
        <v>retard</v>
      </c>
      <c r="AM447" s="28" t="str">
        <f>IF(LEFT(VLOOKUP(H447,'[1]Base Articles - Fam PIC'!$A:$U,12,FALSE),6)="conbid","Conbid",IF(LEFT(VLOOKUP(H447,'[1]Base Articles - Fam PIC'!$A:$U,12,FALSE),9)="DF Spirit","Airbus Autre","Autre"))</f>
        <v>Conbid</v>
      </c>
      <c r="AN447" s="28" t="str">
        <f>VLOOKUP(H447,'[1]Base Articles - Fam PIC'!$A:$E,5,0)</f>
        <v>UkadPF004</v>
      </c>
      <c r="AO447" s="28"/>
    </row>
    <row r="448" spans="1:41" ht="15" customHeight="1" x14ac:dyDescent="0.25">
      <c r="A448" s="36" t="str">
        <f t="shared" si="54"/>
        <v>PO61</v>
      </c>
      <c r="B448">
        <v>12000056</v>
      </c>
      <c r="C448" t="s">
        <v>1061</v>
      </c>
      <c r="D448" t="s">
        <v>1062</v>
      </c>
      <c r="E448" t="s">
        <v>1143</v>
      </c>
      <c r="F448">
        <v>200</v>
      </c>
      <c r="G448">
        <v>2</v>
      </c>
      <c r="H448" t="s">
        <v>234</v>
      </c>
      <c r="I448" t="s">
        <v>682</v>
      </c>
      <c r="J448">
        <v>44000</v>
      </c>
      <c r="K448" t="s">
        <v>209</v>
      </c>
      <c r="L448">
        <v>30.5</v>
      </c>
      <c r="M448" t="s">
        <v>1153</v>
      </c>
      <c r="N448" t="s">
        <v>210</v>
      </c>
      <c r="O448" t="s">
        <v>742</v>
      </c>
      <c r="P448" s="37" t="s">
        <v>742</v>
      </c>
      <c r="Q448"/>
      <c r="R448"/>
      <c r="S448"/>
      <c r="T448" t="s">
        <v>321</v>
      </c>
      <c r="U448" t="s">
        <v>213</v>
      </c>
      <c r="V448" t="s">
        <v>214</v>
      </c>
      <c r="W448">
        <v>10</v>
      </c>
      <c r="X448"/>
      <c r="Y448"/>
      <c r="Z448" t="s">
        <v>732</v>
      </c>
      <c r="AA448" t="s">
        <v>1129</v>
      </c>
      <c r="AB448" t="s">
        <v>749</v>
      </c>
      <c r="AC448" t="s">
        <v>1154</v>
      </c>
      <c r="AD448" s="28" t="str">
        <f t="shared" si="55"/>
        <v>PF</v>
      </c>
      <c r="AE448" s="38" t="str">
        <f t="shared" si="56"/>
        <v>17/10/2019</v>
      </c>
      <c r="AF448" s="28" t="str">
        <f t="shared" si="57"/>
        <v>oui</v>
      </c>
      <c r="AG448" s="28" t="str">
        <f t="shared" si="58"/>
        <v>stock</v>
      </c>
      <c r="AH448" s="28">
        <f>IF(T448&lt;&gt;"Partiellement livré",J448,IFERROR(VLOOKUP(B448&amp;F448,[2]VL10E!A:I,9,0),J448))</f>
        <v>44000</v>
      </c>
      <c r="AI448" s="28" t="str">
        <f t="shared" ca="1" si="59"/>
        <v>oui</v>
      </c>
      <c r="AJ448" s="28" t="str">
        <f t="shared" si="60"/>
        <v>2019-10</v>
      </c>
      <c r="AK448" s="28" t="str">
        <f t="shared" si="61"/>
        <v>2019-42</v>
      </c>
      <c r="AL448" s="28" t="str">
        <f t="shared" ca="1" si="62"/>
        <v>retard</v>
      </c>
      <c r="AM448" s="28" t="str">
        <f>IF(LEFT(VLOOKUP(H448,'[1]Base Articles - Fam PIC'!$A:$U,12,FALSE),6)="conbid","Conbid",IF(LEFT(VLOOKUP(H448,'[1]Base Articles - Fam PIC'!$A:$U,12,FALSE),9)="DF Spirit","Airbus Autre","Autre"))</f>
        <v>Conbid</v>
      </c>
      <c r="AN448" s="28" t="str">
        <f>VLOOKUP(H448,'[1]Base Articles - Fam PIC'!$A:$E,5,0)</f>
        <v>UkadPF004</v>
      </c>
      <c r="AO448" s="28"/>
    </row>
    <row r="449" spans="1:41" ht="15" customHeight="1" x14ac:dyDescent="0.25">
      <c r="A449" s="36" t="str">
        <f t="shared" ref="A449:A512" si="63">LEFT(E449,7)</f>
        <v>PO61</v>
      </c>
      <c r="B449">
        <v>12000056</v>
      </c>
      <c r="C449" t="s">
        <v>1061</v>
      </c>
      <c r="D449" t="s">
        <v>1062</v>
      </c>
      <c r="E449" t="s">
        <v>1143</v>
      </c>
      <c r="F449">
        <v>210</v>
      </c>
      <c r="G449">
        <v>2</v>
      </c>
      <c r="H449" t="s">
        <v>1112</v>
      </c>
      <c r="I449" t="s">
        <v>1113</v>
      </c>
      <c r="J449">
        <v>16500</v>
      </c>
      <c r="K449" t="s">
        <v>209</v>
      </c>
      <c r="L449">
        <v>30.5</v>
      </c>
      <c r="M449" t="s">
        <v>1138</v>
      </c>
      <c r="N449" t="s">
        <v>210</v>
      </c>
      <c r="O449" t="s">
        <v>742</v>
      </c>
      <c r="P449" s="37" t="s">
        <v>742</v>
      </c>
      <c r="Q449"/>
      <c r="R449"/>
      <c r="S449"/>
      <c r="T449" t="s">
        <v>212</v>
      </c>
      <c r="U449" t="s">
        <v>213</v>
      </c>
      <c r="V449" t="s">
        <v>214</v>
      </c>
      <c r="W449">
        <v>10</v>
      </c>
      <c r="X449"/>
      <c r="Y449"/>
      <c r="Z449" t="s">
        <v>732</v>
      </c>
      <c r="AA449" t="s">
        <v>1129</v>
      </c>
      <c r="AB449"/>
      <c r="AC449">
        <v>0</v>
      </c>
      <c r="AD449" s="28" t="str">
        <f t="shared" si="55"/>
        <v>PF</v>
      </c>
      <c r="AE449" s="38" t="str">
        <f t="shared" si="56"/>
        <v>17/10/2019</v>
      </c>
      <c r="AF449" s="28" t="str">
        <f t="shared" si="57"/>
        <v>oui</v>
      </c>
      <c r="AG449" s="28" t="str">
        <f t="shared" si="58"/>
        <v>stock</v>
      </c>
      <c r="AH449" s="28">
        <f>IF(T449&lt;&gt;"Partiellement livré",J449,IFERROR(VLOOKUP(B449&amp;F449,[2]VL10E!A:I,9,0),J449))</f>
        <v>16500</v>
      </c>
      <c r="AI449" s="28" t="str">
        <f t="shared" ca="1" si="59"/>
        <v>oui</v>
      </c>
      <c r="AJ449" s="28" t="str">
        <f t="shared" si="60"/>
        <v>2019-10</v>
      </c>
      <c r="AK449" s="28" t="str">
        <f t="shared" si="61"/>
        <v>2019-42</v>
      </c>
      <c r="AL449" s="28" t="str">
        <f t="shared" ca="1" si="62"/>
        <v>retard</v>
      </c>
      <c r="AM449" s="28" t="str">
        <f>IF(LEFT(VLOOKUP(H449,'[1]Base Articles - Fam PIC'!$A:$U,12,FALSE),6)="conbid","Conbid",IF(LEFT(VLOOKUP(H449,'[1]Base Articles - Fam PIC'!$A:$U,12,FALSE),9)="DF Spirit","Airbus Autre","Autre"))</f>
        <v>Conbid</v>
      </c>
      <c r="AN449" s="28" t="str">
        <f>VLOOKUP(H449,'[1]Base Articles - Fam PIC'!$A:$E,5,0)</f>
        <v>UkadPF004</v>
      </c>
      <c r="AO449" s="28"/>
    </row>
    <row r="450" spans="1:41" ht="15" customHeight="1" x14ac:dyDescent="0.25">
      <c r="A450" s="36" t="str">
        <f t="shared" si="63"/>
        <v>PO61</v>
      </c>
      <c r="B450">
        <v>12000056</v>
      </c>
      <c r="C450" t="s">
        <v>1061</v>
      </c>
      <c r="D450" t="s">
        <v>1062</v>
      </c>
      <c r="E450" t="s">
        <v>1143</v>
      </c>
      <c r="F450">
        <v>220</v>
      </c>
      <c r="G450">
        <v>2</v>
      </c>
      <c r="H450" t="s">
        <v>1116</v>
      </c>
      <c r="I450" t="s">
        <v>1117</v>
      </c>
      <c r="J450">
        <v>27500</v>
      </c>
      <c r="K450" t="s">
        <v>209</v>
      </c>
      <c r="L450">
        <v>30.5</v>
      </c>
      <c r="M450" t="s">
        <v>1118</v>
      </c>
      <c r="N450" t="s">
        <v>210</v>
      </c>
      <c r="O450" t="s">
        <v>742</v>
      </c>
      <c r="P450" s="37" t="s">
        <v>742</v>
      </c>
      <c r="Q450"/>
      <c r="R450"/>
      <c r="S450"/>
      <c r="T450" t="s">
        <v>321</v>
      </c>
      <c r="U450" t="s">
        <v>213</v>
      </c>
      <c r="V450" t="s">
        <v>214</v>
      </c>
      <c r="W450">
        <v>10</v>
      </c>
      <c r="X450"/>
      <c r="Y450"/>
      <c r="Z450" t="s">
        <v>732</v>
      </c>
      <c r="AA450" t="s">
        <v>1129</v>
      </c>
      <c r="AB450" t="s">
        <v>1145</v>
      </c>
      <c r="AC450" t="s">
        <v>1155</v>
      </c>
      <c r="AD450" s="28" t="str">
        <f t="shared" ref="AD450:AD513" si="64">LEFT(H450,2)</f>
        <v>PF</v>
      </c>
      <c r="AE450" s="38" t="str">
        <f t="shared" ref="AE450:AE513" si="65">TEXT(IF(ISERROR(MONTH(P450)),LEFT(P450,2)&amp;"/"&amp;MID(P450,4,2)&amp;"/"&amp;RIGHT(P450,4),TEXT(P450,"jj/mm/aaaa")),"jj/mm/aaaa")</f>
        <v>17/10/2019</v>
      </c>
      <c r="AF450" s="28" t="str">
        <f t="shared" ref="AF450:AF513" si="66">IF(J450&lt;1,"non","oui")</f>
        <v>oui</v>
      </c>
      <c r="AG450" s="28" t="str">
        <f t="shared" ref="AG450:AG513" si="67">IF(D450="UTEXAM","stock","client")</f>
        <v>stock</v>
      </c>
      <c r="AH450" s="28">
        <f>IF(T450&lt;&gt;"Partiellement livré",J450,IFERROR(VLOOKUP(B450&amp;F450,[2]VL10E!A:I,9,0),J450))</f>
        <v>27500</v>
      </c>
      <c r="AI450" s="28" t="str">
        <f t="shared" ref="AI450:AI513" ca="1" si="68">IF((AE450-TODAY())&lt;90,"oui","non")</f>
        <v>oui</v>
      </c>
      <c r="AJ450" s="28" t="str">
        <f t="shared" ref="AJ450:AJ513" si="69">YEAR(AE450)&amp;"-"&amp;IF(LEN(MONTH(AE450))=1,"0"&amp;MONTH(AE450),MONTH(AE450))</f>
        <v>2019-10</v>
      </c>
      <c r="AK450" s="28" t="str">
        <f t="shared" ref="AK450:AK513" si="70">YEAR(AE450)&amp;"-"&amp;IF(LEN(WEEKNUM(AE450))=1,"0"&amp;WEEKNUM(AE450),WEEKNUM(AE450))</f>
        <v>2019-42</v>
      </c>
      <c r="AL450" s="28" t="str">
        <f t="shared" ref="AL450:AL513" ca="1" si="71">IF((-TODAY()+AE450)&lt;0,"retard",YEAR(AE450)&amp;"-"&amp;IF(LEN(WEEKNUM(AE450))=1,"0"&amp;WEEKNUM(AE450),WEEKNUM(AE450)))</f>
        <v>retard</v>
      </c>
      <c r="AM450" s="28" t="str">
        <f>IF(LEFT(VLOOKUP(H450,'[1]Base Articles - Fam PIC'!$A:$U,12,FALSE),6)="conbid","Conbid",IF(LEFT(VLOOKUP(H450,'[1]Base Articles - Fam PIC'!$A:$U,12,FALSE),9)="DF Spirit","Airbus Autre","Autre"))</f>
        <v>Conbid</v>
      </c>
      <c r="AN450" s="28" t="str">
        <f>VLOOKUP(H450,'[1]Base Articles - Fam PIC'!$A:$E,5,0)</f>
        <v>UkadPF004</v>
      </c>
      <c r="AO450" s="28"/>
    </row>
    <row r="451" spans="1:41" ht="15" customHeight="1" x14ac:dyDescent="0.25">
      <c r="A451" s="36" t="str">
        <f t="shared" si="63"/>
        <v>PO61</v>
      </c>
      <c r="B451">
        <v>12000056</v>
      </c>
      <c r="C451" t="s">
        <v>1061</v>
      </c>
      <c r="D451" t="s">
        <v>1062</v>
      </c>
      <c r="E451" t="s">
        <v>1143</v>
      </c>
      <c r="F451">
        <v>230</v>
      </c>
      <c r="G451">
        <v>2</v>
      </c>
      <c r="H451" t="s">
        <v>503</v>
      </c>
      <c r="I451" t="s">
        <v>504</v>
      </c>
      <c r="J451">
        <v>11000</v>
      </c>
      <c r="K451" t="s">
        <v>209</v>
      </c>
      <c r="L451">
        <v>30.5</v>
      </c>
      <c r="M451" t="s">
        <v>1110</v>
      </c>
      <c r="N451" t="s">
        <v>210</v>
      </c>
      <c r="O451" t="s">
        <v>742</v>
      </c>
      <c r="P451" s="37" t="s">
        <v>742</v>
      </c>
      <c r="Q451"/>
      <c r="R451"/>
      <c r="S451"/>
      <c r="T451" t="s">
        <v>321</v>
      </c>
      <c r="U451" t="s">
        <v>213</v>
      </c>
      <c r="V451" t="s">
        <v>214</v>
      </c>
      <c r="W451">
        <v>10</v>
      </c>
      <c r="X451"/>
      <c r="Y451"/>
      <c r="Z451" t="s">
        <v>732</v>
      </c>
      <c r="AA451" t="s">
        <v>1129</v>
      </c>
      <c r="AB451" t="s">
        <v>762</v>
      </c>
      <c r="AC451" t="s">
        <v>1156</v>
      </c>
      <c r="AD451" s="28" t="str">
        <f t="shared" si="64"/>
        <v>PF</v>
      </c>
      <c r="AE451" s="38" t="str">
        <f t="shared" si="65"/>
        <v>17/10/2019</v>
      </c>
      <c r="AF451" s="28" t="str">
        <f t="shared" si="66"/>
        <v>oui</v>
      </c>
      <c r="AG451" s="28" t="str">
        <f t="shared" si="67"/>
        <v>stock</v>
      </c>
      <c r="AH451" s="28">
        <f>IF(T451&lt;&gt;"Partiellement livré",J451,IFERROR(VLOOKUP(B451&amp;F451,[2]VL10E!A:I,9,0),J451))</f>
        <v>11000</v>
      </c>
      <c r="AI451" s="28" t="str">
        <f t="shared" ca="1" si="68"/>
        <v>oui</v>
      </c>
      <c r="AJ451" s="28" t="str">
        <f t="shared" si="69"/>
        <v>2019-10</v>
      </c>
      <c r="AK451" s="28" t="str">
        <f t="shared" si="70"/>
        <v>2019-42</v>
      </c>
      <c r="AL451" s="28" t="str">
        <f t="shared" ca="1" si="71"/>
        <v>retard</v>
      </c>
      <c r="AM451" s="28" t="str">
        <f>IF(LEFT(VLOOKUP(H451,'[1]Base Articles - Fam PIC'!$A:$U,12,FALSE),6)="conbid","Conbid",IF(LEFT(VLOOKUP(H451,'[1]Base Articles - Fam PIC'!$A:$U,12,FALSE),9)="DF Spirit","Airbus Autre","Autre"))</f>
        <v>Conbid</v>
      </c>
      <c r="AN451" s="28" t="str">
        <f>VLOOKUP(H451,'[1]Base Articles - Fam PIC'!$A:$E,5,0)</f>
        <v>UkadPF004</v>
      </c>
      <c r="AO451" s="28"/>
    </row>
    <row r="452" spans="1:41" ht="15" customHeight="1" x14ac:dyDescent="0.25">
      <c r="A452" s="36" t="str">
        <f t="shared" si="63"/>
        <v>PO61</v>
      </c>
      <c r="B452">
        <v>12000056</v>
      </c>
      <c r="C452" t="s">
        <v>1061</v>
      </c>
      <c r="D452" t="s">
        <v>1062</v>
      </c>
      <c r="E452" t="s">
        <v>1143</v>
      </c>
      <c r="F452">
        <v>240</v>
      </c>
      <c r="G452">
        <v>2</v>
      </c>
      <c r="H452" t="s">
        <v>1119</v>
      </c>
      <c r="I452" t="s">
        <v>1120</v>
      </c>
      <c r="J452">
        <v>33000</v>
      </c>
      <c r="K452" t="s">
        <v>209</v>
      </c>
      <c r="L452">
        <v>30.5</v>
      </c>
      <c r="M452" t="s">
        <v>1136</v>
      </c>
      <c r="N452" t="s">
        <v>210</v>
      </c>
      <c r="O452" t="s">
        <v>742</v>
      </c>
      <c r="P452" s="37" t="s">
        <v>742</v>
      </c>
      <c r="Q452"/>
      <c r="R452"/>
      <c r="S452"/>
      <c r="T452" t="s">
        <v>212</v>
      </c>
      <c r="U452" t="s">
        <v>213</v>
      </c>
      <c r="V452" t="s">
        <v>214</v>
      </c>
      <c r="W452">
        <v>10</v>
      </c>
      <c r="X452"/>
      <c r="Y452"/>
      <c r="Z452" t="s">
        <v>732</v>
      </c>
      <c r="AA452" t="s">
        <v>1129</v>
      </c>
      <c r="AB452"/>
      <c r="AC452">
        <v>0</v>
      </c>
      <c r="AD452" s="28" t="str">
        <f t="shared" si="64"/>
        <v>PF</v>
      </c>
      <c r="AE452" s="38" t="str">
        <f t="shared" si="65"/>
        <v>17/10/2019</v>
      </c>
      <c r="AF452" s="28" t="str">
        <f t="shared" si="66"/>
        <v>oui</v>
      </c>
      <c r="AG452" s="28" t="str">
        <f t="shared" si="67"/>
        <v>stock</v>
      </c>
      <c r="AH452" s="28">
        <f>IF(T452&lt;&gt;"Partiellement livré",J452,IFERROR(VLOOKUP(B452&amp;F452,[2]VL10E!A:I,9,0),J452))</f>
        <v>33000</v>
      </c>
      <c r="AI452" s="28" t="str">
        <f t="shared" ca="1" si="68"/>
        <v>oui</v>
      </c>
      <c r="AJ452" s="28" t="str">
        <f t="shared" si="69"/>
        <v>2019-10</v>
      </c>
      <c r="AK452" s="28" t="str">
        <f t="shared" si="70"/>
        <v>2019-42</v>
      </c>
      <c r="AL452" s="28" t="str">
        <f t="shared" ca="1" si="71"/>
        <v>retard</v>
      </c>
      <c r="AM452" s="28" t="str">
        <f>IF(LEFT(VLOOKUP(H452,'[1]Base Articles - Fam PIC'!$A:$U,12,FALSE),6)="conbid","Conbid",IF(LEFT(VLOOKUP(H452,'[1]Base Articles - Fam PIC'!$A:$U,12,FALSE),9)="DF Spirit","Airbus Autre","Autre"))</f>
        <v>Conbid</v>
      </c>
      <c r="AN452" s="28" t="str">
        <f>VLOOKUP(H452,'[1]Base Articles - Fam PIC'!$A:$E,5,0)</f>
        <v>UkadPF004</v>
      </c>
      <c r="AO452" s="28"/>
    </row>
    <row r="453" spans="1:41" ht="15" customHeight="1" x14ac:dyDescent="0.25">
      <c r="A453" s="36" t="str">
        <f t="shared" si="63"/>
        <v>PO61</v>
      </c>
      <c r="B453">
        <v>12000056</v>
      </c>
      <c r="C453" t="s">
        <v>1061</v>
      </c>
      <c r="D453" t="s">
        <v>1062</v>
      </c>
      <c r="E453" t="s">
        <v>1143</v>
      </c>
      <c r="F453">
        <v>250</v>
      </c>
      <c r="G453">
        <v>2</v>
      </c>
      <c r="H453" t="s">
        <v>207</v>
      </c>
      <c r="I453" t="s">
        <v>208</v>
      </c>
      <c r="J453">
        <v>5500</v>
      </c>
      <c r="K453" t="s">
        <v>209</v>
      </c>
      <c r="L453">
        <v>30.5</v>
      </c>
      <c r="M453" t="s">
        <v>660</v>
      </c>
      <c r="N453" t="s">
        <v>210</v>
      </c>
      <c r="O453" t="s">
        <v>742</v>
      </c>
      <c r="P453" s="37" t="s">
        <v>742</v>
      </c>
      <c r="Q453"/>
      <c r="R453"/>
      <c r="S453"/>
      <c r="T453" t="s">
        <v>212</v>
      </c>
      <c r="U453" t="s">
        <v>213</v>
      </c>
      <c r="V453" t="s">
        <v>214</v>
      </c>
      <c r="W453">
        <v>10</v>
      </c>
      <c r="X453"/>
      <c r="Y453"/>
      <c r="Z453" t="s">
        <v>732</v>
      </c>
      <c r="AA453" t="s">
        <v>1129</v>
      </c>
      <c r="AB453"/>
      <c r="AC453">
        <v>0</v>
      </c>
      <c r="AD453" s="28" t="str">
        <f t="shared" si="64"/>
        <v>PF</v>
      </c>
      <c r="AE453" s="38" t="str">
        <f t="shared" si="65"/>
        <v>17/10/2019</v>
      </c>
      <c r="AF453" s="28" t="str">
        <f t="shared" si="66"/>
        <v>oui</v>
      </c>
      <c r="AG453" s="28" t="str">
        <f t="shared" si="67"/>
        <v>stock</v>
      </c>
      <c r="AH453" s="28">
        <f>IF(T453&lt;&gt;"Partiellement livré",J453,IFERROR(VLOOKUP(B453&amp;F453,[2]VL10E!A:I,9,0),J453))</f>
        <v>5500</v>
      </c>
      <c r="AI453" s="28" t="str">
        <f t="shared" ca="1" si="68"/>
        <v>oui</v>
      </c>
      <c r="AJ453" s="28" t="str">
        <f t="shared" si="69"/>
        <v>2019-10</v>
      </c>
      <c r="AK453" s="28" t="str">
        <f t="shared" si="70"/>
        <v>2019-42</v>
      </c>
      <c r="AL453" s="28" t="str">
        <f t="shared" ca="1" si="71"/>
        <v>retard</v>
      </c>
      <c r="AM453" s="28" t="str">
        <f>IF(LEFT(VLOOKUP(H453,'[1]Base Articles - Fam PIC'!$A:$U,12,FALSE),6)="conbid","Conbid",IF(LEFT(VLOOKUP(H453,'[1]Base Articles - Fam PIC'!$A:$U,12,FALSE),9)="DF Spirit","Airbus Autre","Autre"))</f>
        <v>Conbid</v>
      </c>
      <c r="AN453" s="28" t="str">
        <f>VLOOKUP(H453,'[1]Base Articles - Fam PIC'!$A:$E,5,0)</f>
        <v>UkadPF004</v>
      </c>
      <c r="AO453" s="28"/>
    </row>
    <row r="454" spans="1:41" ht="15" customHeight="1" x14ac:dyDescent="0.25">
      <c r="A454" s="36" t="str">
        <f t="shared" si="63"/>
        <v>PO61</v>
      </c>
      <c r="B454">
        <v>12000056</v>
      </c>
      <c r="C454" t="s">
        <v>1061</v>
      </c>
      <c r="D454" t="s">
        <v>1062</v>
      </c>
      <c r="E454" t="s">
        <v>1143</v>
      </c>
      <c r="F454">
        <v>260</v>
      </c>
      <c r="G454">
        <v>2</v>
      </c>
      <c r="H454" t="s">
        <v>217</v>
      </c>
      <c r="I454" t="s">
        <v>218</v>
      </c>
      <c r="J454">
        <v>55000</v>
      </c>
      <c r="K454" t="s">
        <v>209</v>
      </c>
      <c r="L454">
        <v>30.5</v>
      </c>
      <c r="M454" t="s">
        <v>1157</v>
      </c>
      <c r="N454" t="s">
        <v>210</v>
      </c>
      <c r="O454" t="s">
        <v>742</v>
      </c>
      <c r="P454" s="37" t="s">
        <v>742</v>
      </c>
      <c r="Q454"/>
      <c r="R454"/>
      <c r="S454"/>
      <c r="T454" t="s">
        <v>321</v>
      </c>
      <c r="U454" t="s">
        <v>213</v>
      </c>
      <c r="V454" t="s">
        <v>214</v>
      </c>
      <c r="W454">
        <v>10</v>
      </c>
      <c r="X454"/>
      <c r="Y454"/>
      <c r="Z454" t="s">
        <v>732</v>
      </c>
      <c r="AA454" t="s">
        <v>1129</v>
      </c>
      <c r="AB454" t="s">
        <v>746</v>
      </c>
      <c r="AC454" t="s">
        <v>1158</v>
      </c>
      <c r="AD454" s="28" t="str">
        <f t="shared" si="64"/>
        <v>PF</v>
      </c>
      <c r="AE454" s="38" t="str">
        <f t="shared" si="65"/>
        <v>17/10/2019</v>
      </c>
      <c r="AF454" s="28" t="str">
        <f t="shared" si="66"/>
        <v>oui</v>
      </c>
      <c r="AG454" s="28" t="str">
        <f t="shared" si="67"/>
        <v>stock</v>
      </c>
      <c r="AH454" s="28">
        <f>IF(T454&lt;&gt;"Partiellement livré",J454,IFERROR(VLOOKUP(B454&amp;F454,[2]VL10E!A:I,9,0),J454))</f>
        <v>55000</v>
      </c>
      <c r="AI454" s="28" t="str">
        <f t="shared" ca="1" si="68"/>
        <v>oui</v>
      </c>
      <c r="AJ454" s="28" t="str">
        <f t="shared" si="69"/>
        <v>2019-10</v>
      </c>
      <c r="AK454" s="28" t="str">
        <f t="shared" si="70"/>
        <v>2019-42</v>
      </c>
      <c r="AL454" s="28" t="str">
        <f t="shared" ca="1" si="71"/>
        <v>retard</v>
      </c>
      <c r="AM454" s="28" t="str">
        <f>IF(LEFT(VLOOKUP(H454,'[1]Base Articles - Fam PIC'!$A:$U,12,FALSE),6)="conbid","Conbid",IF(LEFT(VLOOKUP(H454,'[1]Base Articles - Fam PIC'!$A:$U,12,FALSE),9)="DF Spirit","Airbus Autre","Autre"))</f>
        <v>Conbid</v>
      </c>
      <c r="AN454" s="28" t="str">
        <f>VLOOKUP(H454,'[1]Base Articles - Fam PIC'!$A:$E,5,0)</f>
        <v>UkadPF005</v>
      </c>
      <c r="AO454" s="28"/>
    </row>
    <row r="455" spans="1:41" ht="15" customHeight="1" x14ac:dyDescent="0.25">
      <c r="A455" s="36" t="str">
        <f t="shared" si="63"/>
        <v>PO61</v>
      </c>
      <c r="B455">
        <v>12000056</v>
      </c>
      <c r="C455" t="s">
        <v>1061</v>
      </c>
      <c r="D455" t="s">
        <v>1062</v>
      </c>
      <c r="E455" t="s">
        <v>1143</v>
      </c>
      <c r="F455">
        <v>270</v>
      </c>
      <c r="G455">
        <v>2</v>
      </c>
      <c r="H455" t="s">
        <v>885</v>
      </c>
      <c r="I455" t="s">
        <v>886</v>
      </c>
      <c r="J455">
        <v>79500</v>
      </c>
      <c r="K455" t="s">
        <v>209</v>
      </c>
      <c r="L455">
        <v>25.5</v>
      </c>
      <c r="M455" t="s">
        <v>1159</v>
      </c>
      <c r="N455" t="s">
        <v>210</v>
      </c>
      <c r="O455" t="s">
        <v>1160</v>
      </c>
      <c r="P455" s="37" t="s">
        <v>1160</v>
      </c>
      <c r="Q455"/>
      <c r="R455"/>
      <c r="S455"/>
      <c r="T455" t="s">
        <v>321</v>
      </c>
      <c r="U455" t="s">
        <v>213</v>
      </c>
      <c r="V455" t="s">
        <v>214</v>
      </c>
      <c r="W455">
        <v>10</v>
      </c>
      <c r="X455"/>
      <c r="Y455"/>
      <c r="Z455" t="s">
        <v>732</v>
      </c>
      <c r="AA455" t="s">
        <v>1129</v>
      </c>
      <c r="AB455" t="s">
        <v>755</v>
      </c>
      <c r="AC455" t="s">
        <v>1161</v>
      </c>
      <c r="AD455" s="28" t="str">
        <f t="shared" si="64"/>
        <v>PF</v>
      </c>
      <c r="AE455" s="38" t="str">
        <f t="shared" si="65"/>
        <v>24/10/2019</v>
      </c>
      <c r="AF455" s="28" t="str">
        <f t="shared" si="66"/>
        <v>oui</v>
      </c>
      <c r="AG455" s="28" t="str">
        <f t="shared" si="67"/>
        <v>stock</v>
      </c>
      <c r="AH455" s="28">
        <f>IF(T455&lt;&gt;"Partiellement livré",J455,IFERROR(VLOOKUP(B455&amp;F455,[2]VL10E!A:I,9,0),J455))</f>
        <v>79500</v>
      </c>
      <c r="AI455" s="28" t="str">
        <f t="shared" ca="1" si="68"/>
        <v>oui</v>
      </c>
      <c r="AJ455" s="28" t="str">
        <f t="shared" si="69"/>
        <v>2019-10</v>
      </c>
      <c r="AK455" s="28" t="str">
        <f t="shared" si="70"/>
        <v>2019-43</v>
      </c>
      <c r="AL455" s="28" t="str">
        <f t="shared" ca="1" si="71"/>
        <v>retard</v>
      </c>
      <c r="AM455" s="28" t="str">
        <f>IF(LEFT(VLOOKUP(H455,'[1]Base Articles - Fam PIC'!$A:$U,12,FALSE),6)="conbid","Conbid",IF(LEFT(VLOOKUP(H455,'[1]Base Articles - Fam PIC'!$A:$U,12,FALSE),9)="DF Spirit","Airbus Autre","Autre"))</f>
        <v>Autre</v>
      </c>
      <c r="AN455" s="28" t="str">
        <f>VLOOKUP(H455,'[1]Base Articles - Fam PIC'!$A:$E,5,0)</f>
        <v>UkadPF008</v>
      </c>
      <c r="AO455" s="28"/>
    </row>
    <row r="456" spans="1:41" ht="15" customHeight="1" x14ac:dyDescent="0.25">
      <c r="A456" s="36" t="str">
        <f t="shared" si="63"/>
        <v>PO62</v>
      </c>
      <c r="B456">
        <v>12000057</v>
      </c>
      <c r="C456" t="s">
        <v>1061</v>
      </c>
      <c r="D456" t="s">
        <v>1062</v>
      </c>
      <c r="E456" t="s">
        <v>1162</v>
      </c>
      <c r="F456">
        <v>10</v>
      </c>
      <c r="G456">
        <v>2</v>
      </c>
      <c r="H456" t="s">
        <v>718</v>
      </c>
      <c r="I456" t="s">
        <v>719</v>
      </c>
      <c r="J456">
        <v>1</v>
      </c>
      <c r="K456" t="s">
        <v>209</v>
      </c>
      <c r="L456">
        <v>30</v>
      </c>
      <c r="M456">
        <v>30</v>
      </c>
      <c r="N456" t="s">
        <v>210</v>
      </c>
      <c r="O456" t="s">
        <v>805</v>
      </c>
      <c r="P456" s="37" t="s">
        <v>805</v>
      </c>
      <c r="Q456"/>
      <c r="R456"/>
      <c r="S456"/>
      <c r="T456" t="s">
        <v>212</v>
      </c>
      <c r="U456" t="s">
        <v>213</v>
      </c>
      <c r="V456" t="s">
        <v>214</v>
      </c>
      <c r="W456">
        <v>10</v>
      </c>
      <c r="X456"/>
      <c r="Y456"/>
      <c r="Z456" t="s">
        <v>789</v>
      </c>
      <c r="AA456" t="s">
        <v>1129</v>
      </c>
      <c r="AB456"/>
      <c r="AC456">
        <v>0</v>
      </c>
      <c r="AD456" s="28" t="str">
        <f t="shared" si="64"/>
        <v>PF</v>
      </c>
      <c r="AE456" s="38" t="str">
        <f t="shared" si="65"/>
        <v>26/11/2019</v>
      </c>
      <c r="AF456" s="28" t="str">
        <f t="shared" si="66"/>
        <v>oui</v>
      </c>
      <c r="AG456" s="28" t="str">
        <f t="shared" si="67"/>
        <v>stock</v>
      </c>
      <c r="AH456" s="28">
        <f>IF(T456&lt;&gt;"Partiellement livré",J456,IFERROR(VLOOKUP(B456&amp;F456,[2]VL10E!A:I,9,0),J456))</f>
        <v>1</v>
      </c>
      <c r="AI456" s="28" t="str">
        <f t="shared" ca="1" si="68"/>
        <v>oui</v>
      </c>
      <c r="AJ456" s="28" t="str">
        <f t="shared" si="69"/>
        <v>2019-11</v>
      </c>
      <c r="AK456" s="28" t="str">
        <f t="shared" si="70"/>
        <v>2019-48</v>
      </c>
      <c r="AL456" s="28" t="str">
        <f t="shared" ca="1" si="71"/>
        <v>retard</v>
      </c>
      <c r="AM456" s="28" t="str">
        <f>IF(LEFT(VLOOKUP(H456,'[1]Base Articles - Fam PIC'!$A:$U,12,FALSE),6)="conbid","Conbid",IF(LEFT(VLOOKUP(H456,'[1]Base Articles - Fam PIC'!$A:$U,12,FALSE),9)="DF Spirit","Airbus Autre","Autre"))</f>
        <v>Conbid</v>
      </c>
      <c r="AN456" s="28" t="str">
        <f>VLOOKUP(H456,'[1]Base Articles - Fam PIC'!$A:$E,5,0)</f>
        <v>UkadPF009</v>
      </c>
      <c r="AO456" s="28"/>
    </row>
    <row r="457" spans="1:41" ht="15" customHeight="1" x14ac:dyDescent="0.25">
      <c r="A457" s="36" t="str">
        <f t="shared" si="63"/>
        <v>PO62</v>
      </c>
      <c r="B457">
        <v>12000057</v>
      </c>
      <c r="C457" t="s">
        <v>1061</v>
      </c>
      <c r="D457" t="s">
        <v>1062</v>
      </c>
      <c r="E457" t="s">
        <v>1162</v>
      </c>
      <c r="F457">
        <v>20</v>
      </c>
      <c r="G457">
        <v>2</v>
      </c>
      <c r="H457" t="s">
        <v>1080</v>
      </c>
      <c r="I457" t="s">
        <v>1081</v>
      </c>
      <c r="J457">
        <v>22000</v>
      </c>
      <c r="K457" t="s">
        <v>209</v>
      </c>
      <c r="L457">
        <v>34.35</v>
      </c>
      <c r="M457" t="s">
        <v>1147</v>
      </c>
      <c r="N457" t="s">
        <v>210</v>
      </c>
      <c r="O457" t="s">
        <v>794</v>
      </c>
      <c r="P457" s="37" t="s">
        <v>794</v>
      </c>
      <c r="Q457"/>
      <c r="R457"/>
      <c r="S457"/>
      <c r="T457" t="s">
        <v>321</v>
      </c>
      <c r="U457" t="s">
        <v>213</v>
      </c>
      <c r="V457" t="s">
        <v>214</v>
      </c>
      <c r="W457">
        <v>10</v>
      </c>
      <c r="X457"/>
      <c r="Y457"/>
      <c r="Z457" t="s">
        <v>789</v>
      </c>
      <c r="AA457" t="s">
        <v>1129</v>
      </c>
      <c r="AB457" t="s">
        <v>810</v>
      </c>
      <c r="AC457" t="s">
        <v>1163</v>
      </c>
      <c r="AD457" s="28" t="str">
        <f t="shared" si="64"/>
        <v>PF</v>
      </c>
      <c r="AE457" s="38" t="str">
        <f t="shared" si="65"/>
        <v>18/11/2019</v>
      </c>
      <c r="AF457" s="28" t="str">
        <f t="shared" si="66"/>
        <v>oui</v>
      </c>
      <c r="AG457" s="28" t="str">
        <f t="shared" si="67"/>
        <v>stock</v>
      </c>
      <c r="AH457" s="28">
        <f>IF(T457&lt;&gt;"Partiellement livré",J457,IFERROR(VLOOKUP(B457&amp;F457,[2]VL10E!A:I,9,0),J457))</f>
        <v>22000</v>
      </c>
      <c r="AI457" s="28" t="str">
        <f t="shared" ca="1" si="68"/>
        <v>oui</v>
      </c>
      <c r="AJ457" s="28" t="str">
        <f t="shared" si="69"/>
        <v>2019-11</v>
      </c>
      <c r="AK457" s="28" t="str">
        <f t="shared" si="70"/>
        <v>2019-47</v>
      </c>
      <c r="AL457" s="28" t="str">
        <f t="shared" ca="1" si="71"/>
        <v>retard</v>
      </c>
      <c r="AM457" s="28" t="str">
        <f>IF(LEFT(VLOOKUP(H457,'[1]Base Articles - Fam PIC'!$A:$U,12,FALSE),6)="conbid","Conbid",IF(LEFT(VLOOKUP(H457,'[1]Base Articles - Fam PIC'!$A:$U,12,FALSE),9)="DF Spirit","Airbus Autre","Autre"))</f>
        <v>Conbid</v>
      </c>
      <c r="AN457" s="28" t="str">
        <f>VLOOKUP(H457,'[1]Base Articles - Fam PIC'!$A:$E,5,0)</f>
        <v>UkadPF010</v>
      </c>
      <c r="AO457" s="28"/>
    </row>
    <row r="458" spans="1:41" ht="15" customHeight="1" x14ac:dyDescent="0.25">
      <c r="A458" s="36" t="str">
        <f t="shared" si="63"/>
        <v>PO62</v>
      </c>
      <c r="B458">
        <v>12000057</v>
      </c>
      <c r="C458" t="s">
        <v>1061</v>
      </c>
      <c r="D458" t="s">
        <v>1062</v>
      </c>
      <c r="E458" t="s">
        <v>1162</v>
      </c>
      <c r="F458">
        <v>30</v>
      </c>
      <c r="G458">
        <v>2</v>
      </c>
      <c r="H458" t="s">
        <v>158</v>
      </c>
      <c r="I458" t="s">
        <v>159</v>
      </c>
      <c r="J458">
        <v>11000</v>
      </c>
      <c r="K458" t="s">
        <v>209</v>
      </c>
      <c r="L458">
        <v>35</v>
      </c>
      <c r="M458" t="s">
        <v>1085</v>
      </c>
      <c r="N458" t="s">
        <v>210</v>
      </c>
      <c r="O458" t="s">
        <v>794</v>
      </c>
      <c r="P458" s="37" t="s">
        <v>794</v>
      </c>
      <c r="Q458"/>
      <c r="R458"/>
      <c r="S458"/>
      <c r="T458" t="s">
        <v>212</v>
      </c>
      <c r="U458" t="s">
        <v>213</v>
      </c>
      <c r="V458" t="s">
        <v>214</v>
      </c>
      <c r="W458">
        <v>10</v>
      </c>
      <c r="X458"/>
      <c r="Y458"/>
      <c r="Z458" t="s">
        <v>789</v>
      </c>
      <c r="AA458" t="s">
        <v>1129</v>
      </c>
      <c r="AB458"/>
      <c r="AC458">
        <v>0</v>
      </c>
      <c r="AD458" s="28" t="str">
        <f t="shared" si="64"/>
        <v>PF</v>
      </c>
      <c r="AE458" s="38" t="str">
        <f t="shared" si="65"/>
        <v>18/11/2019</v>
      </c>
      <c r="AF458" s="28" t="str">
        <f t="shared" si="66"/>
        <v>oui</v>
      </c>
      <c r="AG458" s="28" t="str">
        <f t="shared" si="67"/>
        <v>stock</v>
      </c>
      <c r="AH458" s="28">
        <f>IF(T458&lt;&gt;"Partiellement livré",J458,IFERROR(VLOOKUP(B458&amp;F458,[2]VL10E!A:I,9,0),J458))</f>
        <v>11000</v>
      </c>
      <c r="AI458" s="28" t="str">
        <f t="shared" ca="1" si="68"/>
        <v>oui</v>
      </c>
      <c r="AJ458" s="28" t="str">
        <f t="shared" si="69"/>
        <v>2019-11</v>
      </c>
      <c r="AK458" s="28" t="str">
        <f t="shared" si="70"/>
        <v>2019-47</v>
      </c>
      <c r="AL458" s="28" t="str">
        <f t="shared" ca="1" si="71"/>
        <v>retard</v>
      </c>
      <c r="AM458" s="28" t="str">
        <f>IF(LEFT(VLOOKUP(H458,'[1]Base Articles - Fam PIC'!$A:$U,12,FALSE),6)="conbid","Conbid",IF(LEFT(VLOOKUP(H458,'[1]Base Articles - Fam PIC'!$A:$U,12,FALSE),9)="DF Spirit","Airbus Autre","Autre"))</f>
        <v>Conbid</v>
      </c>
      <c r="AN458" s="28" t="str">
        <f>VLOOKUP(H458,'[1]Base Articles - Fam PIC'!$A:$E,5,0)</f>
        <v>UkadPF001</v>
      </c>
      <c r="AO458" s="28"/>
    </row>
    <row r="459" spans="1:41" ht="15" customHeight="1" x14ac:dyDescent="0.25">
      <c r="A459" s="36" t="str">
        <f t="shared" si="63"/>
        <v>PO62</v>
      </c>
      <c r="B459">
        <v>12000057</v>
      </c>
      <c r="C459" t="s">
        <v>1061</v>
      </c>
      <c r="D459" t="s">
        <v>1062</v>
      </c>
      <c r="E459" t="s">
        <v>1162</v>
      </c>
      <c r="F459">
        <v>40</v>
      </c>
      <c r="G459">
        <v>2</v>
      </c>
      <c r="H459" t="s">
        <v>132</v>
      </c>
      <c r="I459" t="s">
        <v>561</v>
      </c>
      <c r="J459">
        <v>5500</v>
      </c>
      <c r="K459" t="s">
        <v>209</v>
      </c>
      <c r="L459">
        <v>35</v>
      </c>
      <c r="M459" t="s">
        <v>1084</v>
      </c>
      <c r="N459" t="s">
        <v>210</v>
      </c>
      <c r="O459" t="s">
        <v>794</v>
      </c>
      <c r="P459" s="37" t="s">
        <v>794</v>
      </c>
      <c r="Q459"/>
      <c r="R459"/>
      <c r="S459"/>
      <c r="T459" t="s">
        <v>212</v>
      </c>
      <c r="U459" t="s">
        <v>213</v>
      </c>
      <c r="V459" t="s">
        <v>214</v>
      </c>
      <c r="W459">
        <v>10</v>
      </c>
      <c r="X459"/>
      <c r="Y459"/>
      <c r="Z459" t="s">
        <v>789</v>
      </c>
      <c r="AA459" t="s">
        <v>1129</v>
      </c>
      <c r="AB459"/>
      <c r="AC459">
        <v>0</v>
      </c>
      <c r="AD459" s="28" t="str">
        <f t="shared" si="64"/>
        <v>PF</v>
      </c>
      <c r="AE459" s="38" t="str">
        <f t="shared" si="65"/>
        <v>18/11/2019</v>
      </c>
      <c r="AF459" s="28" t="str">
        <f t="shared" si="66"/>
        <v>oui</v>
      </c>
      <c r="AG459" s="28" t="str">
        <f t="shared" si="67"/>
        <v>stock</v>
      </c>
      <c r="AH459" s="28">
        <f>IF(T459&lt;&gt;"Partiellement livré",J459,IFERROR(VLOOKUP(B459&amp;F459,[2]VL10E!A:I,9,0),J459))</f>
        <v>5500</v>
      </c>
      <c r="AI459" s="28" t="str">
        <f t="shared" ca="1" si="68"/>
        <v>oui</v>
      </c>
      <c r="AJ459" s="28" t="str">
        <f t="shared" si="69"/>
        <v>2019-11</v>
      </c>
      <c r="AK459" s="28" t="str">
        <f t="shared" si="70"/>
        <v>2019-47</v>
      </c>
      <c r="AL459" s="28" t="str">
        <f t="shared" ca="1" si="71"/>
        <v>retard</v>
      </c>
      <c r="AM459" s="28" t="str">
        <f>IF(LEFT(VLOOKUP(H459,'[1]Base Articles - Fam PIC'!$A:$U,12,FALSE),6)="conbid","Conbid",IF(LEFT(VLOOKUP(H459,'[1]Base Articles - Fam PIC'!$A:$U,12,FALSE),9)="DF Spirit","Airbus Autre","Autre"))</f>
        <v>Conbid</v>
      </c>
      <c r="AN459" s="28" t="str">
        <f>VLOOKUP(H459,'[1]Base Articles - Fam PIC'!$A:$E,5,0)</f>
        <v>UkadPF001</v>
      </c>
      <c r="AO459" s="28"/>
    </row>
    <row r="460" spans="1:41" ht="15" customHeight="1" x14ac:dyDescent="0.25">
      <c r="A460" s="36" t="str">
        <f t="shared" si="63"/>
        <v>PO62</v>
      </c>
      <c r="B460">
        <v>12000057</v>
      </c>
      <c r="C460" t="s">
        <v>1061</v>
      </c>
      <c r="D460" t="s">
        <v>1062</v>
      </c>
      <c r="E460" t="s">
        <v>1162</v>
      </c>
      <c r="F460">
        <v>50</v>
      </c>
      <c r="G460">
        <v>2</v>
      </c>
      <c r="H460" t="s">
        <v>410</v>
      </c>
      <c r="I460" t="s">
        <v>411</v>
      </c>
      <c r="J460">
        <v>5500</v>
      </c>
      <c r="K460" t="s">
        <v>209</v>
      </c>
      <c r="L460">
        <v>34.5</v>
      </c>
      <c r="M460" t="s">
        <v>1127</v>
      </c>
      <c r="N460" t="s">
        <v>210</v>
      </c>
      <c r="O460" t="s">
        <v>794</v>
      </c>
      <c r="P460" s="37" t="s">
        <v>794</v>
      </c>
      <c r="Q460"/>
      <c r="R460"/>
      <c r="S460"/>
      <c r="T460" t="s">
        <v>212</v>
      </c>
      <c r="U460" t="s">
        <v>213</v>
      </c>
      <c r="V460" t="s">
        <v>214</v>
      </c>
      <c r="W460">
        <v>10</v>
      </c>
      <c r="X460"/>
      <c r="Y460"/>
      <c r="Z460" t="s">
        <v>789</v>
      </c>
      <c r="AA460" t="s">
        <v>1129</v>
      </c>
      <c r="AB460"/>
      <c r="AC460">
        <v>0</v>
      </c>
      <c r="AD460" s="28" t="str">
        <f t="shared" si="64"/>
        <v>PF</v>
      </c>
      <c r="AE460" s="38" t="str">
        <f t="shared" si="65"/>
        <v>18/11/2019</v>
      </c>
      <c r="AF460" s="28" t="str">
        <f t="shared" si="66"/>
        <v>oui</v>
      </c>
      <c r="AG460" s="28" t="str">
        <f t="shared" si="67"/>
        <v>stock</v>
      </c>
      <c r="AH460" s="28">
        <f>IF(T460&lt;&gt;"Partiellement livré",J460,IFERROR(VLOOKUP(B460&amp;F460,[2]VL10E!A:I,9,0),J460))</f>
        <v>5500</v>
      </c>
      <c r="AI460" s="28" t="str">
        <f t="shared" ca="1" si="68"/>
        <v>oui</v>
      </c>
      <c r="AJ460" s="28" t="str">
        <f t="shared" si="69"/>
        <v>2019-11</v>
      </c>
      <c r="AK460" s="28" t="str">
        <f t="shared" si="70"/>
        <v>2019-47</v>
      </c>
      <c r="AL460" s="28" t="str">
        <f t="shared" ca="1" si="71"/>
        <v>retard</v>
      </c>
      <c r="AM460" s="28" t="str">
        <f>IF(LEFT(VLOOKUP(H460,'[1]Base Articles - Fam PIC'!$A:$U,12,FALSE),6)="conbid","Conbid",IF(LEFT(VLOOKUP(H460,'[1]Base Articles - Fam PIC'!$A:$U,12,FALSE),9)="DF Spirit","Airbus Autre","Autre"))</f>
        <v>Conbid</v>
      </c>
      <c r="AN460" s="28" t="str">
        <f>VLOOKUP(H460,'[1]Base Articles - Fam PIC'!$A:$E,5,0)</f>
        <v>UkadPF001</v>
      </c>
      <c r="AO460" s="28"/>
    </row>
    <row r="461" spans="1:41" ht="15" customHeight="1" x14ac:dyDescent="0.25">
      <c r="A461" s="36" t="str">
        <f t="shared" si="63"/>
        <v>PO62</v>
      </c>
      <c r="B461">
        <v>12000057</v>
      </c>
      <c r="C461" t="s">
        <v>1061</v>
      </c>
      <c r="D461" t="s">
        <v>1062</v>
      </c>
      <c r="E461" t="s">
        <v>1162</v>
      </c>
      <c r="F461">
        <v>60</v>
      </c>
      <c r="G461">
        <v>2</v>
      </c>
      <c r="H461" t="s">
        <v>1088</v>
      </c>
      <c r="I461" t="s">
        <v>1089</v>
      </c>
      <c r="J461">
        <v>5500</v>
      </c>
      <c r="K461" t="s">
        <v>209</v>
      </c>
      <c r="L461">
        <v>34.5</v>
      </c>
      <c r="M461" t="s">
        <v>1127</v>
      </c>
      <c r="N461" t="s">
        <v>210</v>
      </c>
      <c r="O461" t="s">
        <v>794</v>
      </c>
      <c r="P461" s="37" t="s">
        <v>794</v>
      </c>
      <c r="Q461"/>
      <c r="R461"/>
      <c r="S461"/>
      <c r="T461" t="s">
        <v>212</v>
      </c>
      <c r="U461" t="s">
        <v>213</v>
      </c>
      <c r="V461" t="s">
        <v>214</v>
      </c>
      <c r="W461">
        <v>10</v>
      </c>
      <c r="X461"/>
      <c r="Y461"/>
      <c r="Z461" t="s">
        <v>789</v>
      </c>
      <c r="AA461" t="s">
        <v>1129</v>
      </c>
      <c r="AB461"/>
      <c r="AC461">
        <v>0</v>
      </c>
      <c r="AD461" s="28" t="str">
        <f t="shared" si="64"/>
        <v>PF</v>
      </c>
      <c r="AE461" s="38" t="str">
        <f t="shared" si="65"/>
        <v>18/11/2019</v>
      </c>
      <c r="AF461" s="28" t="str">
        <f t="shared" si="66"/>
        <v>oui</v>
      </c>
      <c r="AG461" s="28" t="str">
        <f t="shared" si="67"/>
        <v>stock</v>
      </c>
      <c r="AH461" s="28">
        <f>IF(T461&lt;&gt;"Partiellement livré",J461,IFERROR(VLOOKUP(B461&amp;F461,[2]VL10E!A:I,9,0),J461))</f>
        <v>5500</v>
      </c>
      <c r="AI461" s="28" t="str">
        <f t="shared" ca="1" si="68"/>
        <v>oui</v>
      </c>
      <c r="AJ461" s="28" t="str">
        <f t="shared" si="69"/>
        <v>2019-11</v>
      </c>
      <c r="AK461" s="28" t="str">
        <f t="shared" si="70"/>
        <v>2019-47</v>
      </c>
      <c r="AL461" s="28" t="str">
        <f t="shared" ca="1" si="71"/>
        <v>retard</v>
      </c>
      <c r="AM461" s="28" t="str">
        <f>IF(LEFT(VLOOKUP(H461,'[1]Base Articles - Fam PIC'!$A:$U,12,FALSE),6)="conbid","Conbid",IF(LEFT(VLOOKUP(H461,'[1]Base Articles - Fam PIC'!$A:$U,12,FALSE),9)="DF Spirit","Airbus Autre","Autre"))</f>
        <v>Autre</v>
      </c>
      <c r="AN461" s="28" t="str">
        <f>VLOOKUP(H461,'[1]Base Articles - Fam PIC'!$A:$E,5,0)</f>
        <v>UkadPF014</v>
      </c>
      <c r="AO461" s="28"/>
    </row>
    <row r="462" spans="1:41" ht="15" customHeight="1" x14ac:dyDescent="0.25">
      <c r="A462" s="36" t="str">
        <f t="shared" si="63"/>
        <v>PO62</v>
      </c>
      <c r="B462">
        <v>12000057</v>
      </c>
      <c r="C462" t="s">
        <v>1061</v>
      </c>
      <c r="D462" t="s">
        <v>1062</v>
      </c>
      <c r="E462" t="s">
        <v>1162</v>
      </c>
      <c r="F462">
        <v>70</v>
      </c>
      <c r="G462">
        <v>2</v>
      </c>
      <c r="H462" t="s">
        <v>428</v>
      </c>
      <c r="I462" t="s">
        <v>429</v>
      </c>
      <c r="J462">
        <v>5500</v>
      </c>
      <c r="K462" t="s">
        <v>209</v>
      </c>
      <c r="L462">
        <v>34.5</v>
      </c>
      <c r="M462" t="s">
        <v>1127</v>
      </c>
      <c r="N462" t="s">
        <v>210</v>
      </c>
      <c r="O462" t="s">
        <v>794</v>
      </c>
      <c r="P462" s="37" t="s">
        <v>794</v>
      </c>
      <c r="Q462"/>
      <c r="R462"/>
      <c r="S462"/>
      <c r="T462" t="s">
        <v>212</v>
      </c>
      <c r="U462" t="s">
        <v>213</v>
      </c>
      <c r="V462" t="s">
        <v>214</v>
      </c>
      <c r="W462">
        <v>10</v>
      </c>
      <c r="X462"/>
      <c r="Y462"/>
      <c r="Z462" t="s">
        <v>789</v>
      </c>
      <c r="AA462" t="s">
        <v>1129</v>
      </c>
      <c r="AB462"/>
      <c r="AC462">
        <v>0</v>
      </c>
      <c r="AD462" s="28" t="str">
        <f t="shared" si="64"/>
        <v>PF</v>
      </c>
      <c r="AE462" s="38" t="str">
        <f t="shared" si="65"/>
        <v>18/11/2019</v>
      </c>
      <c r="AF462" s="28" t="str">
        <f t="shared" si="66"/>
        <v>oui</v>
      </c>
      <c r="AG462" s="28" t="str">
        <f t="shared" si="67"/>
        <v>stock</v>
      </c>
      <c r="AH462" s="28">
        <f>IF(T462&lt;&gt;"Partiellement livré",J462,IFERROR(VLOOKUP(B462&amp;F462,[2]VL10E!A:I,9,0),J462))</f>
        <v>5500</v>
      </c>
      <c r="AI462" s="28" t="str">
        <f t="shared" ca="1" si="68"/>
        <v>oui</v>
      </c>
      <c r="AJ462" s="28" t="str">
        <f t="shared" si="69"/>
        <v>2019-11</v>
      </c>
      <c r="AK462" s="28" t="str">
        <f t="shared" si="70"/>
        <v>2019-47</v>
      </c>
      <c r="AL462" s="28" t="str">
        <f t="shared" ca="1" si="71"/>
        <v>retard</v>
      </c>
      <c r="AM462" s="28" t="str">
        <f>IF(LEFT(VLOOKUP(H462,'[1]Base Articles - Fam PIC'!$A:$U,12,FALSE),6)="conbid","Conbid",IF(LEFT(VLOOKUP(H462,'[1]Base Articles - Fam PIC'!$A:$U,12,FALSE),9)="DF Spirit","Airbus Autre","Autre"))</f>
        <v>Conbid</v>
      </c>
      <c r="AN462" s="28" t="str">
        <f>VLOOKUP(H462,'[1]Base Articles - Fam PIC'!$A:$E,5,0)</f>
        <v>UkadPF001</v>
      </c>
      <c r="AO462" s="28"/>
    </row>
    <row r="463" spans="1:41" ht="15" customHeight="1" x14ac:dyDescent="0.25">
      <c r="A463" s="36" t="str">
        <f t="shared" si="63"/>
        <v>PO62</v>
      </c>
      <c r="B463">
        <v>12000057</v>
      </c>
      <c r="C463" t="s">
        <v>1061</v>
      </c>
      <c r="D463" t="s">
        <v>1062</v>
      </c>
      <c r="E463" t="s">
        <v>1162</v>
      </c>
      <c r="F463">
        <v>80</v>
      </c>
      <c r="G463">
        <v>2</v>
      </c>
      <c r="H463" t="s">
        <v>1092</v>
      </c>
      <c r="I463" t="s">
        <v>1093</v>
      </c>
      <c r="J463">
        <v>11000</v>
      </c>
      <c r="K463" t="s">
        <v>209</v>
      </c>
      <c r="L463">
        <v>32</v>
      </c>
      <c r="M463" t="s">
        <v>1131</v>
      </c>
      <c r="N463" t="s">
        <v>210</v>
      </c>
      <c r="O463" t="s">
        <v>794</v>
      </c>
      <c r="P463" s="37" t="s">
        <v>794</v>
      </c>
      <c r="Q463"/>
      <c r="R463"/>
      <c r="S463"/>
      <c r="T463" t="s">
        <v>212</v>
      </c>
      <c r="U463" t="s">
        <v>213</v>
      </c>
      <c r="V463" t="s">
        <v>214</v>
      </c>
      <c r="W463">
        <v>10</v>
      </c>
      <c r="X463"/>
      <c r="Y463"/>
      <c r="Z463" t="s">
        <v>789</v>
      </c>
      <c r="AA463" t="s">
        <v>1129</v>
      </c>
      <c r="AB463"/>
      <c r="AC463">
        <v>0</v>
      </c>
      <c r="AD463" s="28" t="str">
        <f t="shared" si="64"/>
        <v>PF</v>
      </c>
      <c r="AE463" s="38" t="str">
        <f t="shared" si="65"/>
        <v>18/11/2019</v>
      </c>
      <c r="AF463" s="28" t="str">
        <f t="shared" si="66"/>
        <v>oui</v>
      </c>
      <c r="AG463" s="28" t="str">
        <f t="shared" si="67"/>
        <v>stock</v>
      </c>
      <c r="AH463" s="28">
        <f>IF(T463&lt;&gt;"Partiellement livré",J463,IFERROR(VLOOKUP(B463&amp;F463,[2]VL10E!A:I,9,0),J463))</f>
        <v>11000</v>
      </c>
      <c r="AI463" s="28" t="str">
        <f t="shared" ca="1" si="68"/>
        <v>oui</v>
      </c>
      <c r="AJ463" s="28" t="str">
        <f t="shared" si="69"/>
        <v>2019-11</v>
      </c>
      <c r="AK463" s="28" t="str">
        <f t="shared" si="70"/>
        <v>2019-47</v>
      </c>
      <c r="AL463" s="28" t="str">
        <f t="shared" ca="1" si="71"/>
        <v>retard</v>
      </c>
      <c r="AM463" s="28" t="str">
        <f>IF(LEFT(VLOOKUP(H463,'[1]Base Articles - Fam PIC'!$A:$U,12,FALSE),6)="conbid","Conbid",IF(LEFT(VLOOKUP(H463,'[1]Base Articles - Fam PIC'!$A:$U,12,FALSE),9)="DF Spirit","Airbus Autre","Autre"))</f>
        <v>Autre</v>
      </c>
      <c r="AN463" s="28" t="str">
        <f>VLOOKUP(H463,'[1]Base Articles - Fam PIC'!$A:$E,5,0)</f>
        <v>UkadPF001</v>
      </c>
      <c r="AO463" s="28"/>
    </row>
    <row r="464" spans="1:41" ht="15" customHeight="1" x14ac:dyDescent="0.25">
      <c r="A464" s="36" t="str">
        <f t="shared" si="63"/>
        <v>PO62</v>
      </c>
      <c r="B464">
        <v>12000057</v>
      </c>
      <c r="C464" t="s">
        <v>1061</v>
      </c>
      <c r="D464" t="s">
        <v>1062</v>
      </c>
      <c r="E464" t="s">
        <v>1162</v>
      </c>
      <c r="F464">
        <v>90</v>
      </c>
      <c r="G464">
        <v>2</v>
      </c>
      <c r="H464" t="s">
        <v>134</v>
      </c>
      <c r="I464" t="s">
        <v>568</v>
      </c>
      <c r="J464">
        <v>11000</v>
      </c>
      <c r="K464" t="s">
        <v>209</v>
      </c>
      <c r="L464">
        <v>32</v>
      </c>
      <c r="M464" t="s">
        <v>1131</v>
      </c>
      <c r="N464" t="s">
        <v>210</v>
      </c>
      <c r="O464" t="s">
        <v>1164</v>
      </c>
      <c r="P464" s="37" t="s">
        <v>1164</v>
      </c>
      <c r="Q464"/>
      <c r="R464"/>
      <c r="S464"/>
      <c r="T464" t="s">
        <v>212</v>
      </c>
      <c r="U464" t="s">
        <v>213</v>
      </c>
      <c r="V464" t="s">
        <v>214</v>
      </c>
      <c r="W464">
        <v>10</v>
      </c>
      <c r="X464"/>
      <c r="Y464"/>
      <c r="Z464" t="s">
        <v>789</v>
      </c>
      <c r="AA464" t="s">
        <v>1129</v>
      </c>
      <c r="AB464"/>
      <c r="AC464">
        <v>0</v>
      </c>
      <c r="AD464" s="28" t="str">
        <f t="shared" si="64"/>
        <v>PF</v>
      </c>
      <c r="AE464" s="38" t="str">
        <f t="shared" si="65"/>
        <v>20/11/2019</v>
      </c>
      <c r="AF464" s="28" t="str">
        <f t="shared" si="66"/>
        <v>oui</v>
      </c>
      <c r="AG464" s="28" t="str">
        <f t="shared" si="67"/>
        <v>stock</v>
      </c>
      <c r="AH464" s="28">
        <f>IF(T464&lt;&gt;"Partiellement livré",J464,IFERROR(VLOOKUP(B464&amp;F464,[2]VL10E!A:I,9,0),J464))</f>
        <v>11000</v>
      </c>
      <c r="AI464" s="28" t="str">
        <f t="shared" ca="1" si="68"/>
        <v>oui</v>
      </c>
      <c r="AJ464" s="28" t="str">
        <f t="shared" si="69"/>
        <v>2019-11</v>
      </c>
      <c r="AK464" s="28" t="str">
        <f t="shared" si="70"/>
        <v>2019-47</v>
      </c>
      <c r="AL464" s="28" t="str">
        <f t="shared" ca="1" si="71"/>
        <v>retard</v>
      </c>
      <c r="AM464" s="28" t="str">
        <f>IF(LEFT(VLOOKUP(H464,'[1]Base Articles - Fam PIC'!$A:$U,12,FALSE),6)="conbid","Conbid",IF(LEFT(VLOOKUP(H464,'[1]Base Articles - Fam PIC'!$A:$U,12,FALSE),9)="DF Spirit","Airbus Autre","Autre"))</f>
        <v>Conbid</v>
      </c>
      <c r="AN464" s="28" t="str">
        <f>VLOOKUP(H464,'[1]Base Articles - Fam PIC'!$A:$E,5,0)</f>
        <v>UkadPF001</v>
      </c>
      <c r="AO464" s="28"/>
    </row>
    <row r="465" spans="1:41" ht="15" customHeight="1" x14ac:dyDescent="0.25">
      <c r="A465" s="36" t="str">
        <f t="shared" si="63"/>
        <v>PO62</v>
      </c>
      <c r="B465">
        <v>12000057</v>
      </c>
      <c r="C465" t="s">
        <v>1061</v>
      </c>
      <c r="D465" t="s">
        <v>1062</v>
      </c>
      <c r="E465" t="s">
        <v>1162</v>
      </c>
      <c r="F465">
        <v>100</v>
      </c>
      <c r="G465">
        <v>2</v>
      </c>
      <c r="H465" t="s">
        <v>1097</v>
      </c>
      <c r="I465" t="s">
        <v>1098</v>
      </c>
      <c r="J465">
        <v>5500</v>
      </c>
      <c r="K465" t="s">
        <v>209</v>
      </c>
      <c r="L465">
        <v>32</v>
      </c>
      <c r="M465" t="s">
        <v>1094</v>
      </c>
      <c r="N465" t="s">
        <v>210</v>
      </c>
      <c r="O465" t="s">
        <v>1164</v>
      </c>
      <c r="P465" s="37" t="s">
        <v>1164</v>
      </c>
      <c r="Q465"/>
      <c r="R465"/>
      <c r="S465"/>
      <c r="T465" t="s">
        <v>212</v>
      </c>
      <c r="U465" t="s">
        <v>213</v>
      </c>
      <c r="V465" t="s">
        <v>214</v>
      </c>
      <c r="W465">
        <v>10</v>
      </c>
      <c r="X465"/>
      <c r="Y465"/>
      <c r="Z465" t="s">
        <v>789</v>
      </c>
      <c r="AA465" t="s">
        <v>1129</v>
      </c>
      <c r="AB465"/>
      <c r="AC465">
        <v>0</v>
      </c>
      <c r="AD465" s="28" t="str">
        <f t="shared" si="64"/>
        <v>PF</v>
      </c>
      <c r="AE465" s="38" t="str">
        <f t="shared" si="65"/>
        <v>20/11/2019</v>
      </c>
      <c r="AF465" s="28" t="str">
        <f t="shared" si="66"/>
        <v>oui</v>
      </c>
      <c r="AG465" s="28" t="str">
        <f t="shared" si="67"/>
        <v>stock</v>
      </c>
      <c r="AH465" s="28">
        <f>IF(T465&lt;&gt;"Partiellement livré",J465,IFERROR(VLOOKUP(B465&amp;F465,[2]VL10E!A:I,9,0),J465))</f>
        <v>5500</v>
      </c>
      <c r="AI465" s="28" t="str">
        <f t="shared" ca="1" si="68"/>
        <v>oui</v>
      </c>
      <c r="AJ465" s="28" t="str">
        <f t="shared" si="69"/>
        <v>2019-11</v>
      </c>
      <c r="AK465" s="28" t="str">
        <f t="shared" si="70"/>
        <v>2019-47</v>
      </c>
      <c r="AL465" s="28" t="str">
        <f t="shared" ca="1" si="71"/>
        <v>retard</v>
      </c>
      <c r="AM465" s="28" t="str">
        <f>IF(LEFT(VLOOKUP(H465,'[1]Base Articles - Fam PIC'!$A:$U,12,FALSE),6)="conbid","Conbid",IF(LEFT(VLOOKUP(H465,'[1]Base Articles - Fam PIC'!$A:$U,12,FALSE),9)="DF Spirit","Airbus Autre","Autre"))</f>
        <v>Conbid</v>
      </c>
      <c r="AN465" s="28" t="str">
        <f>VLOOKUP(H465,'[1]Base Articles - Fam PIC'!$A:$E,5,0)</f>
        <v>UkadPF001</v>
      </c>
      <c r="AO465" s="28"/>
    </row>
    <row r="466" spans="1:41" ht="15" customHeight="1" x14ac:dyDescent="0.25">
      <c r="A466" s="36" t="str">
        <f t="shared" si="63"/>
        <v>PO62</v>
      </c>
      <c r="B466">
        <v>12000057</v>
      </c>
      <c r="C466" t="s">
        <v>1061</v>
      </c>
      <c r="D466" t="s">
        <v>1062</v>
      </c>
      <c r="E466" t="s">
        <v>1162</v>
      </c>
      <c r="F466">
        <v>110</v>
      </c>
      <c r="G466">
        <v>2</v>
      </c>
      <c r="H466" t="s">
        <v>138</v>
      </c>
      <c r="I466" t="s">
        <v>345</v>
      </c>
      <c r="J466">
        <v>5500</v>
      </c>
      <c r="K466" t="s">
        <v>209</v>
      </c>
      <c r="L466">
        <v>32</v>
      </c>
      <c r="M466" t="s">
        <v>1094</v>
      </c>
      <c r="N466" t="s">
        <v>210</v>
      </c>
      <c r="O466" t="s">
        <v>1164</v>
      </c>
      <c r="P466" s="37" t="s">
        <v>1164</v>
      </c>
      <c r="Q466"/>
      <c r="R466"/>
      <c r="S466"/>
      <c r="T466" t="s">
        <v>212</v>
      </c>
      <c r="U466" t="s">
        <v>213</v>
      </c>
      <c r="V466" t="s">
        <v>214</v>
      </c>
      <c r="W466">
        <v>10</v>
      </c>
      <c r="X466"/>
      <c r="Y466"/>
      <c r="Z466" t="s">
        <v>789</v>
      </c>
      <c r="AA466" t="s">
        <v>1129</v>
      </c>
      <c r="AB466"/>
      <c r="AC466">
        <v>0</v>
      </c>
      <c r="AD466" s="28" t="str">
        <f t="shared" si="64"/>
        <v>PF</v>
      </c>
      <c r="AE466" s="38" t="str">
        <f t="shared" si="65"/>
        <v>20/11/2019</v>
      </c>
      <c r="AF466" s="28" t="str">
        <f t="shared" si="66"/>
        <v>oui</v>
      </c>
      <c r="AG466" s="28" t="str">
        <f t="shared" si="67"/>
        <v>stock</v>
      </c>
      <c r="AH466" s="28">
        <f>IF(T466&lt;&gt;"Partiellement livré",J466,IFERROR(VLOOKUP(B466&amp;F466,[2]VL10E!A:I,9,0),J466))</f>
        <v>5500</v>
      </c>
      <c r="AI466" s="28" t="str">
        <f t="shared" ca="1" si="68"/>
        <v>oui</v>
      </c>
      <c r="AJ466" s="28" t="str">
        <f t="shared" si="69"/>
        <v>2019-11</v>
      </c>
      <c r="AK466" s="28" t="str">
        <f t="shared" si="70"/>
        <v>2019-47</v>
      </c>
      <c r="AL466" s="28" t="str">
        <f t="shared" ca="1" si="71"/>
        <v>retard</v>
      </c>
      <c r="AM466" s="28" t="str">
        <f>IF(LEFT(VLOOKUP(H466,'[1]Base Articles - Fam PIC'!$A:$U,12,FALSE),6)="conbid","Conbid",IF(LEFT(VLOOKUP(H466,'[1]Base Articles - Fam PIC'!$A:$U,12,FALSE),9)="DF Spirit","Airbus Autre","Autre"))</f>
        <v>Conbid</v>
      </c>
      <c r="AN466" s="28" t="str">
        <f>VLOOKUP(H466,'[1]Base Articles - Fam PIC'!$A:$E,5,0)</f>
        <v>UkadPF001</v>
      </c>
      <c r="AO466" s="28"/>
    </row>
    <row r="467" spans="1:41" ht="15" customHeight="1" x14ac:dyDescent="0.25">
      <c r="A467" s="36" t="str">
        <f t="shared" si="63"/>
        <v>PO62</v>
      </c>
      <c r="B467">
        <v>12000057</v>
      </c>
      <c r="C467" t="s">
        <v>1061</v>
      </c>
      <c r="D467" t="s">
        <v>1062</v>
      </c>
      <c r="E467" t="s">
        <v>1162</v>
      </c>
      <c r="F467">
        <v>120</v>
      </c>
      <c r="G467">
        <v>2</v>
      </c>
      <c r="H467" t="s">
        <v>671</v>
      </c>
      <c r="I467" t="s">
        <v>672</v>
      </c>
      <c r="J467">
        <v>16500</v>
      </c>
      <c r="K467" t="s">
        <v>209</v>
      </c>
      <c r="L467">
        <v>32</v>
      </c>
      <c r="M467" t="s">
        <v>1099</v>
      </c>
      <c r="N467" t="s">
        <v>210</v>
      </c>
      <c r="O467" t="s">
        <v>1164</v>
      </c>
      <c r="P467" s="37" t="s">
        <v>1164</v>
      </c>
      <c r="Q467"/>
      <c r="R467"/>
      <c r="S467"/>
      <c r="T467" t="s">
        <v>321</v>
      </c>
      <c r="U467" t="s">
        <v>213</v>
      </c>
      <c r="V467" t="s">
        <v>214</v>
      </c>
      <c r="W467">
        <v>10</v>
      </c>
      <c r="X467"/>
      <c r="Y467"/>
      <c r="Z467" t="s">
        <v>789</v>
      </c>
      <c r="AA467" t="s">
        <v>1129</v>
      </c>
      <c r="AB467" t="s">
        <v>810</v>
      </c>
      <c r="AC467" t="s">
        <v>1165</v>
      </c>
      <c r="AD467" s="28" t="str">
        <f t="shared" si="64"/>
        <v>PF</v>
      </c>
      <c r="AE467" s="38" t="str">
        <f t="shared" si="65"/>
        <v>20/11/2019</v>
      </c>
      <c r="AF467" s="28" t="str">
        <f t="shared" si="66"/>
        <v>oui</v>
      </c>
      <c r="AG467" s="28" t="str">
        <f t="shared" si="67"/>
        <v>stock</v>
      </c>
      <c r="AH467" s="28">
        <f>IF(T467&lt;&gt;"Partiellement livré",J467,IFERROR(VLOOKUP(B467&amp;F467,[2]VL10E!A:I,9,0),J467))</f>
        <v>16500</v>
      </c>
      <c r="AI467" s="28" t="str">
        <f t="shared" ca="1" si="68"/>
        <v>oui</v>
      </c>
      <c r="AJ467" s="28" t="str">
        <f t="shared" si="69"/>
        <v>2019-11</v>
      </c>
      <c r="AK467" s="28" t="str">
        <f t="shared" si="70"/>
        <v>2019-47</v>
      </c>
      <c r="AL467" s="28" t="str">
        <f t="shared" ca="1" si="71"/>
        <v>retard</v>
      </c>
      <c r="AM467" s="28" t="str">
        <f>IF(LEFT(VLOOKUP(H467,'[1]Base Articles - Fam PIC'!$A:$U,12,FALSE),6)="conbid","Conbid",IF(LEFT(VLOOKUP(H467,'[1]Base Articles - Fam PIC'!$A:$U,12,FALSE),9)="DF Spirit","Airbus Autre","Autre"))</f>
        <v>Conbid</v>
      </c>
      <c r="AN467" s="28" t="str">
        <f>VLOOKUP(H467,'[1]Base Articles - Fam PIC'!$A:$E,5,0)</f>
        <v>UkadPF003</v>
      </c>
      <c r="AO467" s="28"/>
    </row>
    <row r="468" spans="1:41" ht="15" customHeight="1" x14ac:dyDescent="0.25">
      <c r="A468" s="36" t="str">
        <f t="shared" si="63"/>
        <v>PO62</v>
      </c>
      <c r="B468">
        <v>12000057</v>
      </c>
      <c r="C468" t="s">
        <v>1061</v>
      </c>
      <c r="D468" t="s">
        <v>1062</v>
      </c>
      <c r="E468" t="s">
        <v>1162</v>
      </c>
      <c r="F468">
        <v>130</v>
      </c>
      <c r="G468">
        <v>2</v>
      </c>
      <c r="H468" t="s">
        <v>443</v>
      </c>
      <c r="I468" t="s">
        <v>444</v>
      </c>
      <c r="J468">
        <v>16500</v>
      </c>
      <c r="K468" t="s">
        <v>209</v>
      </c>
      <c r="L468">
        <v>31</v>
      </c>
      <c r="M468" t="s">
        <v>1101</v>
      </c>
      <c r="N468" t="s">
        <v>210</v>
      </c>
      <c r="O468" t="s">
        <v>1164</v>
      </c>
      <c r="P468" s="37" t="s">
        <v>1164</v>
      </c>
      <c r="Q468"/>
      <c r="R468"/>
      <c r="S468"/>
      <c r="T468" t="s">
        <v>212</v>
      </c>
      <c r="U468" t="s">
        <v>213</v>
      </c>
      <c r="V468" t="s">
        <v>214</v>
      </c>
      <c r="W468">
        <v>10</v>
      </c>
      <c r="X468"/>
      <c r="Y468"/>
      <c r="Z468" t="s">
        <v>789</v>
      </c>
      <c r="AA468" t="s">
        <v>1129</v>
      </c>
      <c r="AB468"/>
      <c r="AC468">
        <v>0</v>
      </c>
      <c r="AD468" s="28" t="str">
        <f t="shared" si="64"/>
        <v>PF</v>
      </c>
      <c r="AE468" s="38" t="str">
        <f t="shared" si="65"/>
        <v>20/11/2019</v>
      </c>
      <c r="AF468" s="28" t="str">
        <f t="shared" si="66"/>
        <v>oui</v>
      </c>
      <c r="AG468" s="28" t="str">
        <f t="shared" si="67"/>
        <v>stock</v>
      </c>
      <c r="AH468" s="28">
        <f>IF(T468&lt;&gt;"Partiellement livré",J468,IFERROR(VLOOKUP(B468&amp;F468,[2]VL10E!A:I,9,0),J468))</f>
        <v>16500</v>
      </c>
      <c r="AI468" s="28" t="str">
        <f t="shared" ca="1" si="68"/>
        <v>oui</v>
      </c>
      <c r="AJ468" s="28" t="str">
        <f t="shared" si="69"/>
        <v>2019-11</v>
      </c>
      <c r="AK468" s="28" t="str">
        <f t="shared" si="70"/>
        <v>2019-47</v>
      </c>
      <c r="AL468" s="28" t="str">
        <f t="shared" ca="1" si="71"/>
        <v>retard</v>
      </c>
      <c r="AM468" s="28" t="str">
        <f>IF(LEFT(VLOOKUP(H468,'[1]Base Articles - Fam PIC'!$A:$U,12,FALSE),6)="conbid","Conbid",IF(LEFT(VLOOKUP(H468,'[1]Base Articles - Fam PIC'!$A:$U,12,FALSE),9)="DF Spirit","Airbus Autre","Autre"))</f>
        <v>Conbid</v>
      </c>
      <c r="AN468" s="28" t="str">
        <f>VLOOKUP(H468,'[1]Base Articles - Fam PIC'!$A:$E,5,0)</f>
        <v>UkadPF003</v>
      </c>
      <c r="AO468" s="28"/>
    </row>
    <row r="469" spans="1:41" ht="15" customHeight="1" x14ac:dyDescent="0.25">
      <c r="A469" s="36" t="str">
        <f t="shared" si="63"/>
        <v>PO62</v>
      </c>
      <c r="B469">
        <v>12000057</v>
      </c>
      <c r="C469" t="s">
        <v>1061</v>
      </c>
      <c r="D469" t="s">
        <v>1062</v>
      </c>
      <c r="E469" t="s">
        <v>1162</v>
      </c>
      <c r="F469">
        <v>140</v>
      </c>
      <c r="G469">
        <v>2</v>
      </c>
      <c r="H469" t="s">
        <v>1105</v>
      </c>
      <c r="I469" t="s">
        <v>1106</v>
      </c>
      <c r="J469">
        <v>11000</v>
      </c>
      <c r="K469" t="s">
        <v>209</v>
      </c>
      <c r="L469">
        <v>31</v>
      </c>
      <c r="M469" t="s">
        <v>1132</v>
      </c>
      <c r="N469" t="s">
        <v>210</v>
      </c>
      <c r="O469" t="s">
        <v>1164</v>
      </c>
      <c r="P469" s="37" t="s">
        <v>1164</v>
      </c>
      <c r="Q469"/>
      <c r="R469"/>
      <c r="S469"/>
      <c r="T469" t="s">
        <v>212</v>
      </c>
      <c r="U469" t="s">
        <v>213</v>
      </c>
      <c r="V469" t="s">
        <v>214</v>
      </c>
      <c r="W469">
        <v>10</v>
      </c>
      <c r="X469"/>
      <c r="Y469"/>
      <c r="Z469" t="s">
        <v>789</v>
      </c>
      <c r="AA469" t="s">
        <v>1129</v>
      </c>
      <c r="AB469"/>
      <c r="AC469">
        <v>0</v>
      </c>
      <c r="AD469" s="28" t="str">
        <f t="shared" si="64"/>
        <v>PF</v>
      </c>
      <c r="AE469" s="38" t="str">
        <f t="shared" si="65"/>
        <v>20/11/2019</v>
      </c>
      <c r="AF469" s="28" t="str">
        <f t="shared" si="66"/>
        <v>oui</v>
      </c>
      <c r="AG469" s="28" t="str">
        <f t="shared" si="67"/>
        <v>stock</v>
      </c>
      <c r="AH469" s="28">
        <f>IF(T469&lt;&gt;"Partiellement livré",J469,IFERROR(VLOOKUP(B469&amp;F469,[2]VL10E!A:I,9,0),J469))</f>
        <v>11000</v>
      </c>
      <c r="AI469" s="28" t="str">
        <f t="shared" ca="1" si="68"/>
        <v>oui</v>
      </c>
      <c r="AJ469" s="28" t="str">
        <f t="shared" si="69"/>
        <v>2019-11</v>
      </c>
      <c r="AK469" s="28" t="str">
        <f t="shared" si="70"/>
        <v>2019-47</v>
      </c>
      <c r="AL469" s="28" t="str">
        <f t="shared" ca="1" si="71"/>
        <v>retard</v>
      </c>
      <c r="AM469" s="28" t="str">
        <f>IF(LEFT(VLOOKUP(H469,'[1]Base Articles - Fam PIC'!$A:$U,12,FALSE),6)="conbid","Conbid",IF(LEFT(VLOOKUP(H469,'[1]Base Articles - Fam PIC'!$A:$U,12,FALSE),9)="DF Spirit","Airbus Autre","Autre"))</f>
        <v>Conbid</v>
      </c>
      <c r="AN469" s="28" t="str">
        <f>VLOOKUP(H469,'[1]Base Articles - Fam PIC'!$A:$E,5,0)</f>
        <v>UkadPF003</v>
      </c>
      <c r="AO469" s="28"/>
    </row>
    <row r="470" spans="1:41" ht="15" customHeight="1" x14ac:dyDescent="0.25">
      <c r="A470" s="36" t="str">
        <f t="shared" si="63"/>
        <v>PO62</v>
      </c>
      <c r="B470">
        <v>12000057</v>
      </c>
      <c r="C470" t="s">
        <v>1061</v>
      </c>
      <c r="D470" t="s">
        <v>1062</v>
      </c>
      <c r="E470" t="s">
        <v>1162</v>
      </c>
      <c r="F470">
        <v>150</v>
      </c>
      <c r="G470">
        <v>2</v>
      </c>
      <c r="H470" t="s">
        <v>677</v>
      </c>
      <c r="I470" t="s">
        <v>678</v>
      </c>
      <c r="J470">
        <v>27500</v>
      </c>
      <c r="K470" t="s">
        <v>209</v>
      </c>
      <c r="L470">
        <v>31</v>
      </c>
      <c r="M470" t="s">
        <v>1107</v>
      </c>
      <c r="N470" t="s">
        <v>210</v>
      </c>
      <c r="O470" t="s">
        <v>1164</v>
      </c>
      <c r="P470" s="37" t="s">
        <v>1164</v>
      </c>
      <c r="Q470"/>
      <c r="R470"/>
      <c r="S470"/>
      <c r="T470" t="s">
        <v>212</v>
      </c>
      <c r="U470" t="s">
        <v>213</v>
      </c>
      <c r="V470" t="s">
        <v>214</v>
      </c>
      <c r="W470">
        <v>10</v>
      </c>
      <c r="X470"/>
      <c r="Y470"/>
      <c r="Z470" t="s">
        <v>789</v>
      </c>
      <c r="AA470" t="s">
        <v>1129</v>
      </c>
      <c r="AB470"/>
      <c r="AC470">
        <v>0</v>
      </c>
      <c r="AD470" s="28" t="str">
        <f t="shared" si="64"/>
        <v>PF</v>
      </c>
      <c r="AE470" s="38" t="str">
        <f t="shared" si="65"/>
        <v>20/11/2019</v>
      </c>
      <c r="AF470" s="28" t="str">
        <f t="shared" si="66"/>
        <v>oui</v>
      </c>
      <c r="AG470" s="28" t="str">
        <f t="shared" si="67"/>
        <v>stock</v>
      </c>
      <c r="AH470" s="28">
        <f>IF(T470&lt;&gt;"Partiellement livré",J470,IFERROR(VLOOKUP(B470&amp;F470,[2]VL10E!A:I,9,0),J470))</f>
        <v>27500</v>
      </c>
      <c r="AI470" s="28" t="str">
        <f t="shared" ca="1" si="68"/>
        <v>oui</v>
      </c>
      <c r="AJ470" s="28" t="str">
        <f t="shared" si="69"/>
        <v>2019-11</v>
      </c>
      <c r="AK470" s="28" t="str">
        <f t="shared" si="70"/>
        <v>2019-47</v>
      </c>
      <c r="AL470" s="28" t="str">
        <f t="shared" ca="1" si="71"/>
        <v>retard</v>
      </c>
      <c r="AM470" s="28" t="str">
        <f>IF(LEFT(VLOOKUP(H470,'[1]Base Articles - Fam PIC'!$A:$U,12,FALSE),6)="conbid","Conbid",IF(LEFT(VLOOKUP(H470,'[1]Base Articles - Fam PIC'!$A:$U,12,FALSE),9)="DF Spirit","Airbus Autre","Autre"))</f>
        <v>Conbid</v>
      </c>
      <c r="AN470" s="28" t="str">
        <f>VLOOKUP(H470,'[1]Base Articles - Fam PIC'!$A:$E,5,0)</f>
        <v>UkadPF003</v>
      </c>
      <c r="AO470" s="28"/>
    </row>
    <row r="471" spans="1:41" ht="15" customHeight="1" x14ac:dyDescent="0.25">
      <c r="A471" s="36" t="str">
        <f t="shared" si="63"/>
        <v>PO62</v>
      </c>
      <c r="B471">
        <v>12000057</v>
      </c>
      <c r="C471" t="s">
        <v>1061</v>
      </c>
      <c r="D471" t="s">
        <v>1062</v>
      </c>
      <c r="E471" t="s">
        <v>1162</v>
      </c>
      <c r="F471">
        <v>160</v>
      </c>
      <c r="G471">
        <v>2</v>
      </c>
      <c r="H471" t="s">
        <v>1150</v>
      </c>
      <c r="I471" t="s">
        <v>1151</v>
      </c>
      <c r="J471">
        <v>5500</v>
      </c>
      <c r="K471" t="s">
        <v>209</v>
      </c>
      <c r="L471">
        <v>31</v>
      </c>
      <c r="M471" t="s">
        <v>521</v>
      </c>
      <c r="N471" t="s">
        <v>210</v>
      </c>
      <c r="O471" t="s">
        <v>1164</v>
      </c>
      <c r="P471" s="37" t="s">
        <v>1164</v>
      </c>
      <c r="Q471"/>
      <c r="R471"/>
      <c r="S471"/>
      <c r="T471" t="s">
        <v>212</v>
      </c>
      <c r="U471" t="s">
        <v>213</v>
      </c>
      <c r="V471" t="s">
        <v>214</v>
      </c>
      <c r="W471">
        <v>10</v>
      </c>
      <c r="X471"/>
      <c r="Y471"/>
      <c r="Z471" t="s">
        <v>789</v>
      </c>
      <c r="AA471" t="s">
        <v>1129</v>
      </c>
      <c r="AB471"/>
      <c r="AC471">
        <v>0</v>
      </c>
      <c r="AD471" s="28" t="str">
        <f t="shared" si="64"/>
        <v>PF</v>
      </c>
      <c r="AE471" s="38" t="str">
        <f t="shared" si="65"/>
        <v>20/11/2019</v>
      </c>
      <c r="AF471" s="28" t="str">
        <f t="shared" si="66"/>
        <v>oui</v>
      </c>
      <c r="AG471" s="28" t="str">
        <f t="shared" si="67"/>
        <v>stock</v>
      </c>
      <c r="AH471" s="28">
        <f>IF(T471&lt;&gt;"Partiellement livré",J471,IFERROR(VLOOKUP(B471&amp;F471,[2]VL10E!A:I,9,0),J471))</f>
        <v>5500</v>
      </c>
      <c r="AI471" s="28" t="str">
        <f t="shared" ca="1" si="68"/>
        <v>oui</v>
      </c>
      <c r="AJ471" s="28" t="str">
        <f t="shared" si="69"/>
        <v>2019-11</v>
      </c>
      <c r="AK471" s="28" t="str">
        <f t="shared" si="70"/>
        <v>2019-47</v>
      </c>
      <c r="AL471" s="28" t="str">
        <f t="shared" ca="1" si="71"/>
        <v>retard</v>
      </c>
      <c r="AM471" s="28" t="str">
        <f>IF(LEFT(VLOOKUP(H471,'[1]Base Articles - Fam PIC'!$A:$U,12,FALSE),6)="conbid","Conbid",IF(LEFT(VLOOKUP(H471,'[1]Base Articles - Fam PIC'!$A:$U,12,FALSE),9)="DF Spirit","Airbus Autre","Autre"))</f>
        <v>Conbid</v>
      </c>
      <c r="AN471" s="28" t="str">
        <f>VLOOKUP(H471,'[1]Base Articles - Fam PIC'!$A:$E,5,0)</f>
        <v>UkadPF001</v>
      </c>
      <c r="AO471" s="28"/>
    </row>
    <row r="472" spans="1:41" ht="15" customHeight="1" x14ac:dyDescent="0.25">
      <c r="A472" s="36" t="str">
        <f t="shared" si="63"/>
        <v>PO62</v>
      </c>
      <c r="B472">
        <v>12000057</v>
      </c>
      <c r="C472" t="s">
        <v>1061</v>
      </c>
      <c r="D472" t="s">
        <v>1062</v>
      </c>
      <c r="E472" t="s">
        <v>1162</v>
      </c>
      <c r="F472">
        <v>170</v>
      </c>
      <c r="G472">
        <v>2</v>
      </c>
      <c r="H472" t="s">
        <v>1108</v>
      </c>
      <c r="I472" t="s">
        <v>1109</v>
      </c>
      <c r="J472">
        <v>22000</v>
      </c>
      <c r="K472" t="s">
        <v>209</v>
      </c>
      <c r="L472">
        <v>31</v>
      </c>
      <c r="M472" t="s">
        <v>1134</v>
      </c>
      <c r="N472" t="s">
        <v>210</v>
      </c>
      <c r="O472" t="s">
        <v>1164</v>
      </c>
      <c r="P472" s="37" t="s">
        <v>1164</v>
      </c>
      <c r="Q472"/>
      <c r="R472"/>
      <c r="S472"/>
      <c r="T472" t="s">
        <v>212</v>
      </c>
      <c r="U472" t="s">
        <v>213</v>
      </c>
      <c r="V472" t="s">
        <v>214</v>
      </c>
      <c r="W472">
        <v>10</v>
      </c>
      <c r="X472"/>
      <c r="Y472"/>
      <c r="Z472" t="s">
        <v>789</v>
      </c>
      <c r="AA472" t="s">
        <v>1129</v>
      </c>
      <c r="AB472"/>
      <c r="AC472">
        <v>0</v>
      </c>
      <c r="AD472" s="28" t="str">
        <f t="shared" si="64"/>
        <v>PF</v>
      </c>
      <c r="AE472" s="38" t="str">
        <f t="shared" si="65"/>
        <v>20/11/2019</v>
      </c>
      <c r="AF472" s="28" t="str">
        <f t="shared" si="66"/>
        <v>oui</v>
      </c>
      <c r="AG472" s="28" t="str">
        <f t="shared" si="67"/>
        <v>stock</v>
      </c>
      <c r="AH472" s="28">
        <f>IF(T472&lt;&gt;"Partiellement livré",J472,IFERROR(VLOOKUP(B472&amp;F472,[2]VL10E!A:I,9,0),J472))</f>
        <v>22000</v>
      </c>
      <c r="AI472" s="28" t="str">
        <f t="shared" ca="1" si="68"/>
        <v>oui</v>
      </c>
      <c r="AJ472" s="28" t="str">
        <f t="shared" si="69"/>
        <v>2019-11</v>
      </c>
      <c r="AK472" s="28" t="str">
        <f t="shared" si="70"/>
        <v>2019-47</v>
      </c>
      <c r="AL472" s="28" t="str">
        <f t="shared" ca="1" si="71"/>
        <v>retard</v>
      </c>
      <c r="AM472" s="28" t="str">
        <f>IF(LEFT(VLOOKUP(H472,'[1]Base Articles - Fam PIC'!$A:$U,12,FALSE),6)="conbid","Conbid",IF(LEFT(VLOOKUP(H472,'[1]Base Articles - Fam PIC'!$A:$U,12,FALSE),9)="DF Spirit","Airbus Autre","Autre"))</f>
        <v>Conbid</v>
      </c>
      <c r="AN472" s="28" t="str">
        <f>VLOOKUP(H472,'[1]Base Articles - Fam PIC'!$A:$E,5,0)</f>
        <v>UkadPF001</v>
      </c>
      <c r="AO472" s="28"/>
    </row>
    <row r="473" spans="1:41" ht="15" customHeight="1" x14ac:dyDescent="0.25">
      <c r="A473" s="36" t="str">
        <f t="shared" si="63"/>
        <v>PO62</v>
      </c>
      <c r="B473">
        <v>12000057</v>
      </c>
      <c r="C473" t="s">
        <v>1061</v>
      </c>
      <c r="D473" t="s">
        <v>1062</v>
      </c>
      <c r="E473" t="s">
        <v>1162</v>
      </c>
      <c r="F473">
        <v>180</v>
      </c>
      <c r="G473">
        <v>2</v>
      </c>
      <c r="H473" t="s">
        <v>519</v>
      </c>
      <c r="I473" t="s">
        <v>520</v>
      </c>
      <c r="J473">
        <v>11000</v>
      </c>
      <c r="K473" t="s">
        <v>209</v>
      </c>
      <c r="L473">
        <v>31</v>
      </c>
      <c r="M473" t="s">
        <v>1132</v>
      </c>
      <c r="N473" t="s">
        <v>210</v>
      </c>
      <c r="O473" t="s">
        <v>1164</v>
      </c>
      <c r="P473" s="37" t="s">
        <v>1164</v>
      </c>
      <c r="Q473"/>
      <c r="R473"/>
      <c r="S473"/>
      <c r="T473" t="s">
        <v>321</v>
      </c>
      <c r="U473" t="s">
        <v>213</v>
      </c>
      <c r="V473" t="s">
        <v>214</v>
      </c>
      <c r="W473">
        <v>10</v>
      </c>
      <c r="X473"/>
      <c r="Y473"/>
      <c r="Z473" t="s">
        <v>789</v>
      </c>
      <c r="AA473" t="s">
        <v>1129</v>
      </c>
      <c r="AB473" t="s">
        <v>805</v>
      </c>
      <c r="AC473" t="s">
        <v>1166</v>
      </c>
      <c r="AD473" s="28" t="str">
        <f t="shared" si="64"/>
        <v>PF</v>
      </c>
      <c r="AE473" s="38" t="str">
        <f t="shared" si="65"/>
        <v>20/11/2019</v>
      </c>
      <c r="AF473" s="28" t="str">
        <f t="shared" si="66"/>
        <v>oui</v>
      </c>
      <c r="AG473" s="28" t="str">
        <f t="shared" si="67"/>
        <v>stock</v>
      </c>
      <c r="AH473" s="28">
        <f>IF(T473&lt;&gt;"Partiellement livré",J473,IFERROR(VLOOKUP(B473&amp;F473,[2]VL10E!A:I,9,0),J473))</f>
        <v>11000</v>
      </c>
      <c r="AI473" s="28" t="str">
        <f t="shared" ca="1" si="68"/>
        <v>oui</v>
      </c>
      <c r="AJ473" s="28" t="str">
        <f t="shared" si="69"/>
        <v>2019-11</v>
      </c>
      <c r="AK473" s="28" t="str">
        <f t="shared" si="70"/>
        <v>2019-47</v>
      </c>
      <c r="AL473" s="28" t="str">
        <f t="shared" ca="1" si="71"/>
        <v>retard</v>
      </c>
      <c r="AM473" s="28" t="str">
        <f>IF(LEFT(VLOOKUP(H473,'[1]Base Articles - Fam PIC'!$A:$U,12,FALSE),6)="conbid","Conbid",IF(LEFT(VLOOKUP(H473,'[1]Base Articles - Fam PIC'!$A:$U,12,FALSE),9)="DF Spirit","Airbus Autre","Autre"))</f>
        <v>Conbid</v>
      </c>
      <c r="AN473" s="28" t="str">
        <f>VLOOKUP(H473,'[1]Base Articles - Fam PIC'!$A:$E,5,0)</f>
        <v>UkadPF003</v>
      </c>
      <c r="AO473" s="28"/>
    </row>
    <row r="474" spans="1:41" ht="15" customHeight="1" x14ac:dyDescent="0.25">
      <c r="A474" s="36" t="str">
        <f t="shared" si="63"/>
        <v>PO62</v>
      </c>
      <c r="B474">
        <v>12000057</v>
      </c>
      <c r="C474" t="s">
        <v>1061</v>
      </c>
      <c r="D474" t="s">
        <v>1062</v>
      </c>
      <c r="E474" t="s">
        <v>1162</v>
      </c>
      <c r="F474">
        <v>190</v>
      </c>
      <c r="G474">
        <v>2</v>
      </c>
      <c r="H474" t="s">
        <v>130</v>
      </c>
      <c r="I474" t="s">
        <v>329</v>
      </c>
      <c r="J474">
        <v>16500</v>
      </c>
      <c r="K474" t="s">
        <v>209</v>
      </c>
      <c r="L474">
        <v>31</v>
      </c>
      <c r="M474" t="s">
        <v>1101</v>
      </c>
      <c r="N474" t="s">
        <v>210</v>
      </c>
      <c r="O474" t="s">
        <v>1164</v>
      </c>
      <c r="P474" s="37" t="s">
        <v>1164</v>
      </c>
      <c r="Q474"/>
      <c r="R474"/>
      <c r="S474"/>
      <c r="T474" t="s">
        <v>212</v>
      </c>
      <c r="U474" t="s">
        <v>213</v>
      </c>
      <c r="V474" t="s">
        <v>214</v>
      </c>
      <c r="W474">
        <v>10</v>
      </c>
      <c r="X474"/>
      <c r="Y474"/>
      <c r="Z474" t="s">
        <v>789</v>
      </c>
      <c r="AA474" t="s">
        <v>1129</v>
      </c>
      <c r="AB474"/>
      <c r="AC474">
        <v>0</v>
      </c>
      <c r="AD474" s="28" t="str">
        <f t="shared" si="64"/>
        <v>PF</v>
      </c>
      <c r="AE474" s="38" t="str">
        <f t="shared" si="65"/>
        <v>20/11/2019</v>
      </c>
      <c r="AF474" s="28" t="str">
        <f t="shared" si="66"/>
        <v>oui</v>
      </c>
      <c r="AG474" s="28" t="str">
        <f t="shared" si="67"/>
        <v>stock</v>
      </c>
      <c r="AH474" s="28">
        <f>IF(T474&lt;&gt;"Partiellement livré",J474,IFERROR(VLOOKUP(B474&amp;F474,[2]VL10E!A:I,9,0),J474))</f>
        <v>16500</v>
      </c>
      <c r="AI474" s="28" t="str">
        <f t="shared" ca="1" si="68"/>
        <v>oui</v>
      </c>
      <c r="AJ474" s="28" t="str">
        <f t="shared" si="69"/>
        <v>2019-11</v>
      </c>
      <c r="AK474" s="28" t="str">
        <f t="shared" si="70"/>
        <v>2019-47</v>
      </c>
      <c r="AL474" s="28" t="str">
        <f t="shared" ca="1" si="71"/>
        <v>retard</v>
      </c>
      <c r="AM474" s="28" t="str">
        <f>IF(LEFT(VLOOKUP(H474,'[1]Base Articles - Fam PIC'!$A:$U,12,FALSE),6)="conbid","Conbid",IF(LEFT(VLOOKUP(H474,'[1]Base Articles - Fam PIC'!$A:$U,12,FALSE),9)="DF Spirit","Airbus Autre","Autre"))</f>
        <v>Conbid</v>
      </c>
      <c r="AN474" s="28" t="str">
        <f>VLOOKUP(H474,'[1]Base Articles - Fam PIC'!$A:$E,5,0)</f>
        <v>UkadPF004</v>
      </c>
      <c r="AO474" s="28"/>
    </row>
    <row r="475" spans="1:41" ht="15" customHeight="1" x14ac:dyDescent="0.25">
      <c r="A475" s="36" t="str">
        <f t="shared" si="63"/>
        <v>PO62</v>
      </c>
      <c r="B475">
        <v>12000057</v>
      </c>
      <c r="C475" t="s">
        <v>1061</v>
      </c>
      <c r="D475" t="s">
        <v>1062</v>
      </c>
      <c r="E475" t="s">
        <v>1162</v>
      </c>
      <c r="F475">
        <v>200</v>
      </c>
      <c r="G475">
        <v>2</v>
      </c>
      <c r="H475" t="s">
        <v>234</v>
      </c>
      <c r="I475" t="s">
        <v>682</v>
      </c>
      <c r="J475">
        <v>44000</v>
      </c>
      <c r="K475" t="s">
        <v>209</v>
      </c>
      <c r="L475">
        <v>30.5</v>
      </c>
      <c r="M475" t="s">
        <v>1153</v>
      </c>
      <c r="N475" t="s">
        <v>210</v>
      </c>
      <c r="O475" t="s">
        <v>1164</v>
      </c>
      <c r="P475" s="37" t="s">
        <v>1164</v>
      </c>
      <c r="Q475"/>
      <c r="R475"/>
      <c r="S475"/>
      <c r="T475" t="s">
        <v>321</v>
      </c>
      <c r="U475" t="s">
        <v>213</v>
      </c>
      <c r="V475" t="s">
        <v>214</v>
      </c>
      <c r="W475">
        <v>10</v>
      </c>
      <c r="X475"/>
      <c r="Y475"/>
      <c r="Z475" t="s">
        <v>789</v>
      </c>
      <c r="AA475" t="s">
        <v>1129</v>
      </c>
      <c r="AB475" t="s">
        <v>1167</v>
      </c>
      <c r="AC475" t="s">
        <v>1168</v>
      </c>
      <c r="AD475" s="28" t="str">
        <f t="shared" si="64"/>
        <v>PF</v>
      </c>
      <c r="AE475" s="38" t="str">
        <f t="shared" si="65"/>
        <v>20/11/2019</v>
      </c>
      <c r="AF475" s="28" t="str">
        <f t="shared" si="66"/>
        <v>oui</v>
      </c>
      <c r="AG475" s="28" t="str">
        <f t="shared" si="67"/>
        <v>stock</v>
      </c>
      <c r="AH475" s="28">
        <f>IF(T475&lt;&gt;"Partiellement livré",J475,IFERROR(VLOOKUP(B475&amp;F475,[2]VL10E!A:I,9,0),J475))</f>
        <v>44000</v>
      </c>
      <c r="AI475" s="28" t="str">
        <f t="shared" ca="1" si="68"/>
        <v>oui</v>
      </c>
      <c r="AJ475" s="28" t="str">
        <f t="shared" si="69"/>
        <v>2019-11</v>
      </c>
      <c r="AK475" s="28" t="str">
        <f t="shared" si="70"/>
        <v>2019-47</v>
      </c>
      <c r="AL475" s="28" t="str">
        <f t="shared" ca="1" si="71"/>
        <v>retard</v>
      </c>
      <c r="AM475" s="28" t="str">
        <f>IF(LEFT(VLOOKUP(H475,'[1]Base Articles - Fam PIC'!$A:$U,12,FALSE),6)="conbid","Conbid",IF(LEFT(VLOOKUP(H475,'[1]Base Articles - Fam PIC'!$A:$U,12,FALSE),9)="DF Spirit","Airbus Autre","Autre"))</f>
        <v>Conbid</v>
      </c>
      <c r="AN475" s="28" t="str">
        <f>VLOOKUP(H475,'[1]Base Articles - Fam PIC'!$A:$E,5,0)</f>
        <v>UkadPF004</v>
      </c>
      <c r="AO475" s="28"/>
    </row>
    <row r="476" spans="1:41" ht="15" customHeight="1" x14ac:dyDescent="0.25">
      <c r="A476" s="36" t="str">
        <f t="shared" si="63"/>
        <v>PO62</v>
      </c>
      <c r="B476">
        <v>12000057</v>
      </c>
      <c r="C476" t="s">
        <v>1061</v>
      </c>
      <c r="D476" t="s">
        <v>1062</v>
      </c>
      <c r="E476" t="s">
        <v>1162</v>
      </c>
      <c r="F476">
        <v>210</v>
      </c>
      <c r="G476">
        <v>2</v>
      </c>
      <c r="H476" t="s">
        <v>1112</v>
      </c>
      <c r="I476" t="s">
        <v>1113</v>
      </c>
      <c r="J476">
        <v>16500</v>
      </c>
      <c r="K476" t="s">
        <v>209</v>
      </c>
      <c r="L476">
        <v>30.5</v>
      </c>
      <c r="M476" t="s">
        <v>1138</v>
      </c>
      <c r="N476" t="s">
        <v>210</v>
      </c>
      <c r="O476" t="s">
        <v>1164</v>
      </c>
      <c r="P476" s="37" t="s">
        <v>1164</v>
      </c>
      <c r="Q476"/>
      <c r="R476"/>
      <c r="S476"/>
      <c r="T476" t="s">
        <v>212</v>
      </c>
      <c r="U476" t="s">
        <v>213</v>
      </c>
      <c r="V476" t="s">
        <v>214</v>
      </c>
      <c r="W476">
        <v>10</v>
      </c>
      <c r="X476"/>
      <c r="Y476"/>
      <c r="Z476" t="s">
        <v>789</v>
      </c>
      <c r="AA476" t="s">
        <v>1129</v>
      </c>
      <c r="AB476"/>
      <c r="AC476">
        <v>0</v>
      </c>
      <c r="AD476" s="28" t="str">
        <f t="shared" si="64"/>
        <v>PF</v>
      </c>
      <c r="AE476" s="38" t="str">
        <f t="shared" si="65"/>
        <v>20/11/2019</v>
      </c>
      <c r="AF476" s="28" t="str">
        <f t="shared" si="66"/>
        <v>oui</v>
      </c>
      <c r="AG476" s="28" t="str">
        <f t="shared" si="67"/>
        <v>stock</v>
      </c>
      <c r="AH476" s="28">
        <f>IF(T476&lt;&gt;"Partiellement livré",J476,IFERROR(VLOOKUP(B476&amp;F476,[2]VL10E!A:I,9,0),J476))</f>
        <v>16500</v>
      </c>
      <c r="AI476" s="28" t="str">
        <f t="shared" ca="1" si="68"/>
        <v>oui</v>
      </c>
      <c r="AJ476" s="28" t="str">
        <f t="shared" si="69"/>
        <v>2019-11</v>
      </c>
      <c r="AK476" s="28" t="str">
        <f t="shared" si="70"/>
        <v>2019-47</v>
      </c>
      <c r="AL476" s="28" t="str">
        <f t="shared" ca="1" si="71"/>
        <v>retard</v>
      </c>
      <c r="AM476" s="28" t="str">
        <f>IF(LEFT(VLOOKUP(H476,'[1]Base Articles - Fam PIC'!$A:$U,12,FALSE),6)="conbid","Conbid",IF(LEFT(VLOOKUP(H476,'[1]Base Articles - Fam PIC'!$A:$U,12,FALSE),9)="DF Spirit","Airbus Autre","Autre"))</f>
        <v>Conbid</v>
      </c>
      <c r="AN476" s="28" t="str">
        <f>VLOOKUP(H476,'[1]Base Articles - Fam PIC'!$A:$E,5,0)</f>
        <v>UkadPF004</v>
      </c>
      <c r="AO476" s="28"/>
    </row>
    <row r="477" spans="1:41" ht="15" customHeight="1" x14ac:dyDescent="0.25">
      <c r="A477" s="36" t="str">
        <f t="shared" si="63"/>
        <v>PO62</v>
      </c>
      <c r="B477">
        <v>12000057</v>
      </c>
      <c r="C477" t="s">
        <v>1061</v>
      </c>
      <c r="D477" t="s">
        <v>1062</v>
      </c>
      <c r="E477" t="s">
        <v>1162</v>
      </c>
      <c r="F477">
        <v>220</v>
      </c>
      <c r="G477">
        <v>2</v>
      </c>
      <c r="H477" t="s">
        <v>1116</v>
      </c>
      <c r="I477" t="s">
        <v>1117</v>
      </c>
      <c r="J477">
        <v>27500</v>
      </c>
      <c r="K477" t="s">
        <v>209</v>
      </c>
      <c r="L477">
        <v>30.5</v>
      </c>
      <c r="M477" t="s">
        <v>1118</v>
      </c>
      <c r="N477" t="s">
        <v>210</v>
      </c>
      <c r="O477" t="s">
        <v>1164</v>
      </c>
      <c r="P477" s="37" t="s">
        <v>1164</v>
      </c>
      <c r="Q477"/>
      <c r="R477"/>
      <c r="S477"/>
      <c r="T477" t="s">
        <v>212</v>
      </c>
      <c r="U477" t="s">
        <v>213</v>
      </c>
      <c r="V477" t="s">
        <v>214</v>
      </c>
      <c r="W477">
        <v>10</v>
      </c>
      <c r="X477"/>
      <c r="Y477"/>
      <c r="Z477" t="s">
        <v>789</v>
      </c>
      <c r="AA477" t="s">
        <v>1129</v>
      </c>
      <c r="AB477"/>
      <c r="AC477">
        <v>0</v>
      </c>
      <c r="AD477" s="28" t="str">
        <f t="shared" si="64"/>
        <v>PF</v>
      </c>
      <c r="AE477" s="38" t="str">
        <f t="shared" si="65"/>
        <v>20/11/2019</v>
      </c>
      <c r="AF477" s="28" t="str">
        <f t="shared" si="66"/>
        <v>oui</v>
      </c>
      <c r="AG477" s="28" t="str">
        <f t="shared" si="67"/>
        <v>stock</v>
      </c>
      <c r="AH477" s="28">
        <f>IF(T477&lt;&gt;"Partiellement livré",J477,IFERROR(VLOOKUP(B477&amp;F477,[2]VL10E!A:I,9,0),J477))</f>
        <v>27500</v>
      </c>
      <c r="AI477" s="28" t="str">
        <f t="shared" ca="1" si="68"/>
        <v>oui</v>
      </c>
      <c r="AJ477" s="28" t="str">
        <f t="shared" si="69"/>
        <v>2019-11</v>
      </c>
      <c r="AK477" s="28" t="str">
        <f t="shared" si="70"/>
        <v>2019-47</v>
      </c>
      <c r="AL477" s="28" t="str">
        <f t="shared" ca="1" si="71"/>
        <v>retard</v>
      </c>
      <c r="AM477" s="28" t="str">
        <f>IF(LEFT(VLOOKUP(H477,'[1]Base Articles - Fam PIC'!$A:$U,12,FALSE),6)="conbid","Conbid",IF(LEFT(VLOOKUP(H477,'[1]Base Articles - Fam PIC'!$A:$U,12,FALSE),9)="DF Spirit","Airbus Autre","Autre"))</f>
        <v>Conbid</v>
      </c>
      <c r="AN477" s="28" t="str">
        <f>VLOOKUP(H477,'[1]Base Articles - Fam PIC'!$A:$E,5,0)</f>
        <v>UkadPF004</v>
      </c>
      <c r="AO477" s="28"/>
    </row>
    <row r="478" spans="1:41" ht="15" customHeight="1" x14ac:dyDescent="0.25">
      <c r="A478" s="36" t="str">
        <f t="shared" si="63"/>
        <v>PO62</v>
      </c>
      <c r="B478">
        <v>12000057</v>
      </c>
      <c r="C478" t="s">
        <v>1061</v>
      </c>
      <c r="D478" t="s">
        <v>1062</v>
      </c>
      <c r="E478" t="s">
        <v>1162</v>
      </c>
      <c r="F478">
        <v>230</v>
      </c>
      <c r="G478">
        <v>2</v>
      </c>
      <c r="H478" t="s">
        <v>503</v>
      </c>
      <c r="I478" t="s">
        <v>504</v>
      </c>
      <c r="J478">
        <v>11000</v>
      </c>
      <c r="K478" t="s">
        <v>209</v>
      </c>
      <c r="L478">
        <v>30.5</v>
      </c>
      <c r="M478" t="s">
        <v>1110</v>
      </c>
      <c r="N478" t="s">
        <v>210</v>
      </c>
      <c r="O478" t="s">
        <v>1164</v>
      </c>
      <c r="P478" s="37" t="s">
        <v>1164</v>
      </c>
      <c r="Q478"/>
      <c r="R478"/>
      <c r="S478"/>
      <c r="T478" t="s">
        <v>212</v>
      </c>
      <c r="U478" t="s">
        <v>213</v>
      </c>
      <c r="V478" t="s">
        <v>214</v>
      </c>
      <c r="W478">
        <v>10</v>
      </c>
      <c r="X478"/>
      <c r="Y478"/>
      <c r="Z478" t="s">
        <v>789</v>
      </c>
      <c r="AA478" t="s">
        <v>1129</v>
      </c>
      <c r="AB478"/>
      <c r="AC478">
        <v>0</v>
      </c>
      <c r="AD478" s="28" t="str">
        <f t="shared" si="64"/>
        <v>PF</v>
      </c>
      <c r="AE478" s="38" t="str">
        <f t="shared" si="65"/>
        <v>20/11/2019</v>
      </c>
      <c r="AF478" s="28" t="str">
        <f t="shared" si="66"/>
        <v>oui</v>
      </c>
      <c r="AG478" s="28" t="str">
        <f t="shared" si="67"/>
        <v>stock</v>
      </c>
      <c r="AH478" s="28">
        <f>IF(T478&lt;&gt;"Partiellement livré",J478,IFERROR(VLOOKUP(B478&amp;F478,[2]VL10E!A:I,9,0),J478))</f>
        <v>11000</v>
      </c>
      <c r="AI478" s="28" t="str">
        <f t="shared" ca="1" si="68"/>
        <v>oui</v>
      </c>
      <c r="AJ478" s="28" t="str">
        <f t="shared" si="69"/>
        <v>2019-11</v>
      </c>
      <c r="AK478" s="28" t="str">
        <f t="shared" si="70"/>
        <v>2019-47</v>
      </c>
      <c r="AL478" s="28" t="str">
        <f t="shared" ca="1" si="71"/>
        <v>retard</v>
      </c>
      <c r="AM478" s="28" t="str">
        <f>IF(LEFT(VLOOKUP(H478,'[1]Base Articles - Fam PIC'!$A:$U,12,FALSE),6)="conbid","Conbid",IF(LEFT(VLOOKUP(H478,'[1]Base Articles - Fam PIC'!$A:$U,12,FALSE),9)="DF Spirit","Airbus Autre","Autre"))</f>
        <v>Conbid</v>
      </c>
      <c r="AN478" s="28" t="str">
        <f>VLOOKUP(H478,'[1]Base Articles - Fam PIC'!$A:$E,5,0)</f>
        <v>UkadPF004</v>
      </c>
      <c r="AO478" s="28"/>
    </row>
    <row r="479" spans="1:41" ht="15" customHeight="1" x14ac:dyDescent="0.25">
      <c r="A479" s="36" t="str">
        <f t="shared" si="63"/>
        <v>PO62</v>
      </c>
      <c r="B479">
        <v>12000057</v>
      </c>
      <c r="C479" t="s">
        <v>1061</v>
      </c>
      <c r="D479" t="s">
        <v>1062</v>
      </c>
      <c r="E479" t="s">
        <v>1162</v>
      </c>
      <c r="F479">
        <v>240</v>
      </c>
      <c r="G479">
        <v>2</v>
      </c>
      <c r="H479" t="s">
        <v>1119</v>
      </c>
      <c r="I479" t="s">
        <v>1120</v>
      </c>
      <c r="J479">
        <v>33000</v>
      </c>
      <c r="K479" t="s">
        <v>209</v>
      </c>
      <c r="L479">
        <v>30.5</v>
      </c>
      <c r="M479" t="s">
        <v>1136</v>
      </c>
      <c r="N479" t="s">
        <v>210</v>
      </c>
      <c r="O479" t="s">
        <v>1164</v>
      </c>
      <c r="P479" s="37" t="s">
        <v>1164</v>
      </c>
      <c r="Q479"/>
      <c r="R479"/>
      <c r="S479"/>
      <c r="T479" t="s">
        <v>212</v>
      </c>
      <c r="U479" t="s">
        <v>213</v>
      </c>
      <c r="V479" t="s">
        <v>214</v>
      </c>
      <c r="W479">
        <v>10</v>
      </c>
      <c r="X479"/>
      <c r="Y479"/>
      <c r="Z479" t="s">
        <v>789</v>
      </c>
      <c r="AA479" t="s">
        <v>1129</v>
      </c>
      <c r="AB479"/>
      <c r="AC479">
        <v>0</v>
      </c>
      <c r="AD479" s="28" t="str">
        <f t="shared" si="64"/>
        <v>PF</v>
      </c>
      <c r="AE479" s="38" t="str">
        <f t="shared" si="65"/>
        <v>20/11/2019</v>
      </c>
      <c r="AF479" s="28" t="str">
        <f t="shared" si="66"/>
        <v>oui</v>
      </c>
      <c r="AG479" s="28" t="str">
        <f t="shared" si="67"/>
        <v>stock</v>
      </c>
      <c r="AH479" s="28">
        <f>IF(T479&lt;&gt;"Partiellement livré",J479,IFERROR(VLOOKUP(B479&amp;F479,[2]VL10E!A:I,9,0),J479))</f>
        <v>33000</v>
      </c>
      <c r="AI479" s="28" t="str">
        <f t="shared" ca="1" si="68"/>
        <v>oui</v>
      </c>
      <c r="AJ479" s="28" t="str">
        <f t="shared" si="69"/>
        <v>2019-11</v>
      </c>
      <c r="AK479" s="28" t="str">
        <f t="shared" si="70"/>
        <v>2019-47</v>
      </c>
      <c r="AL479" s="28" t="str">
        <f t="shared" ca="1" si="71"/>
        <v>retard</v>
      </c>
      <c r="AM479" s="28" t="str">
        <f>IF(LEFT(VLOOKUP(H479,'[1]Base Articles - Fam PIC'!$A:$U,12,FALSE),6)="conbid","Conbid",IF(LEFT(VLOOKUP(H479,'[1]Base Articles - Fam PIC'!$A:$U,12,FALSE),9)="DF Spirit","Airbus Autre","Autre"))</f>
        <v>Conbid</v>
      </c>
      <c r="AN479" s="28" t="str">
        <f>VLOOKUP(H479,'[1]Base Articles - Fam PIC'!$A:$E,5,0)</f>
        <v>UkadPF004</v>
      </c>
      <c r="AO479" s="28"/>
    </row>
    <row r="480" spans="1:41" ht="15" customHeight="1" x14ac:dyDescent="0.25">
      <c r="A480" s="36" t="str">
        <f t="shared" si="63"/>
        <v>PO62</v>
      </c>
      <c r="B480">
        <v>12000057</v>
      </c>
      <c r="C480" t="s">
        <v>1061</v>
      </c>
      <c r="D480" t="s">
        <v>1062</v>
      </c>
      <c r="E480" t="s">
        <v>1162</v>
      </c>
      <c r="F480">
        <v>260</v>
      </c>
      <c r="G480">
        <v>2</v>
      </c>
      <c r="H480" t="s">
        <v>217</v>
      </c>
      <c r="I480" t="s">
        <v>218</v>
      </c>
      <c r="J480">
        <v>55000</v>
      </c>
      <c r="K480" t="s">
        <v>209</v>
      </c>
      <c r="L480">
        <v>30.5</v>
      </c>
      <c r="M480" t="s">
        <v>1157</v>
      </c>
      <c r="N480" t="s">
        <v>210</v>
      </c>
      <c r="O480" t="s">
        <v>1164</v>
      </c>
      <c r="P480" s="37" t="s">
        <v>1164</v>
      </c>
      <c r="Q480"/>
      <c r="R480"/>
      <c r="S480"/>
      <c r="T480" t="s">
        <v>321</v>
      </c>
      <c r="U480" t="s">
        <v>213</v>
      </c>
      <c r="V480" t="s">
        <v>214</v>
      </c>
      <c r="W480">
        <v>10</v>
      </c>
      <c r="X480"/>
      <c r="Y480"/>
      <c r="Z480" t="s">
        <v>789</v>
      </c>
      <c r="AA480" t="s">
        <v>1129</v>
      </c>
      <c r="AB480" t="s">
        <v>1169</v>
      </c>
      <c r="AC480" t="s">
        <v>1170</v>
      </c>
      <c r="AD480" s="28" t="str">
        <f t="shared" si="64"/>
        <v>PF</v>
      </c>
      <c r="AE480" s="38" t="str">
        <f t="shared" si="65"/>
        <v>20/11/2019</v>
      </c>
      <c r="AF480" s="28" t="str">
        <f t="shared" si="66"/>
        <v>oui</v>
      </c>
      <c r="AG480" s="28" t="str">
        <f t="shared" si="67"/>
        <v>stock</v>
      </c>
      <c r="AH480" s="28">
        <f>IF(T480&lt;&gt;"Partiellement livré",J480,IFERROR(VLOOKUP(B480&amp;F480,[2]VL10E!A:I,9,0),J480))</f>
        <v>55000</v>
      </c>
      <c r="AI480" s="28" t="str">
        <f t="shared" ca="1" si="68"/>
        <v>oui</v>
      </c>
      <c r="AJ480" s="28" t="str">
        <f t="shared" si="69"/>
        <v>2019-11</v>
      </c>
      <c r="AK480" s="28" t="str">
        <f t="shared" si="70"/>
        <v>2019-47</v>
      </c>
      <c r="AL480" s="28" t="str">
        <f t="shared" ca="1" si="71"/>
        <v>retard</v>
      </c>
      <c r="AM480" s="28" t="str">
        <f>IF(LEFT(VLOOKUP(H480,'[1]Base Articles - Fam PIC'!$A:$U,12,FALSE),6)="conbid","Conbid",IF(LEFT(VLOOKUP(H480,'[1]Base Articles - Fam PIC'!$A:$U,12,FALSE),9)="DF Spirit","Airbus Autre","Autre"))</f>
        <v>Conbid</v>
      </c>
      <c r="AN480" s="28" t="str">
        <f>VLOOKUP(H480,'[1]Base Articles - Fam PIC'!$A:$E,5,0)</f>
        <v>UkadPF005</v>
      </c>
      <c r="AO480" s="28"/>
    </row>
    <row r="481" spans="1:41" ht="15" customHeight="1" x14ac:dyDescent="0.25">
      <c r="A481" s="36" t="str">
        <f t="shared" si="63"/>
        <v>PO62</v>
      </c>
      <c r="B481">
        <v>12000057</v>
      </c>
      <c r="C481" t="s">
        <v>1061</v>
      </c>
      <c r="D481" t="s">
        <v>1062</v>
      </c>
      <c r="E481" t="s">
        <v>1162</v>
      </c>
      <c r="F481">
        <v>270</v>
      </c>
      <c r="G481">
        <v>2</v>
      </c>
      <c r="H481" t="s">
        <v>885</v>
      </c>
      <c r="I481" t="s">
        <v>886</v>
      </c>
      <c r="J481">
        <v>104500</v>
      </c>
      <c r="K481" t="s">
        <v>209</v>
      </c>
      <c r="L481">
        <v>25.5</v>
      </c>
      <c r="M481" t="s">
        <v>1171</v>
      </c>
      <c r="N481" t="s">
        <v>210</v>
      </c>
      <c r="O481" t="s">
        <v>1164</v>
      </c>
      <c r="P481" s="37" t="s">
        <v>1164</v>
      </c>
      <c r="Q481"/>
      <c r="R481"/>
      <c r="S481"/>
      <c r="T481" t="s">
        <v>321</v>
      </c>
      <c r="U481" t="s">
        <v>213</v>
      </c>
      <c r="V481" t="s">
        <v>214</v>
      </c>
      <c r="W481">
        <v>10</v>
      </c>
      <c r="X481"/>
      <c r="Y481"/>
      <c r="Z481" t="s">
        <v>789</v>
      </c>
      <c r="AA481" t="s">
        <v>1129</v>
      </c>
      <c r="AB481" t="s">
        <v>810</v>
      </c>
      <c r="AC481" t="s">
        <v>1172</v>
      </c>
      <c r="AD481" s="28" t="str">
        <f t="shared" si="64"/>
        <v>PF</v>
      </c>
      <c r="AE481" s="38" t="str">
        <f t="shared" si="65"/>
        <v>20/11/2019</v>
      </c>
      <c r="AF481" s="28" t="str">
        <f t="shared" si="66"/>
        <v>oui</v>
      </c>
      <c r="AG481" s="28" t="str">
        <f t="shared" si="67"/>
        <v>stock</v>
      </c>
      <c r="AH481" s="28">
        <f>IF(T481&lt;&gt;"Partiellement livré",J481,IFERROR(VLOOKUP(B481&amp;F481,[2]VL10E!A:I,9,0),J481))</f>
        <v>104500</v>
      </c>
      <c r="AI481" s="28" t="str">
        <f t="shared" ca="1" si="68"/>
        <v>oui</v>
      </c>
      <c r="AJ481" s="28" t="str">
        <f t="shared" si="69"/>
        <v>2019-11</v>
      </c>
      <c r="AK481" s="28" t="str">
        <f t="shared" si="70"/>
        <v>2019-47</v>
      </c>
      <c r="AL481" s="28" t="str">
        <f t="shared" ca="1" si="71"/>
        <v>retard</v>
      </c>
      <c r="AM481" s="28" t="str">
        <f>IF(LEFT(VLOOKUP(H481,'[1]Base Articles - Fam PIC'!$A:$U,12,FALSE),6)="conbid","Conbid",IF(LEFT(VLOOKUP(H481,'[1]Base Articles - Fam PIC'!$A:$U,12,FALSE),9)="DF Spirit","Airbus Autre","Autre"))</f>
        <v>Autre</v>
      </c>
      <c r="AN481" s="28" t="str">
        <f>VLOOKUP(H481,'[1]Base Articles - Fam PIC'!$A:$E,5,0)</f>
        <v>UkadPF008</v>
      </c>
      <c r="AO481" s="28"/>
    </row>
    <row r="482" spans="1:41" ht="15" customHeight="1" x14ac:dyDescent="0.25">
      <c r="A482" s="36" t="str">
        <f t="shared" si="63"/>
        <v>PO63</v>
      </c>
      <c r="B482">
        <v>12000059</v>
      </c>
      <c r="C482" t="s">
        <v>1061</v>
      </c>
      <c r="D482" t="s">
        <v>1062</v>
      </c>
      <c r="E482" t="s">
        <v>1173</v>
      </c>
      <c r="F482">
        <v>10</v>
      </c>
      <c r="G482">
        <v>2</v>
      </c>
      <c r="H482" t="s">
        <v>158</v>
      </c>
      <c r="I482" t="s">
        <v>159</v>
      </c>
      <c r="J482">
        <v>11000</v>
      </c>
      <c r="K482" t="s">
        <v>209</v>
      </c>
      <c r="L482">
        <v>35</v>
      </c>
      <c r="M482" t="s">
        <v>1085</v>
      </c>
      <c r="N482" t="s">
        <v>210</v>
      </c>
      <c r="O482" t="s">
        <v>849</v>
      </c>
      <c r="P482" s="37" t="s">
        <v>849</v>
      </c>
      <c r="Q482"/>
      <c r="R482"/>
      <c r="S482"/>
      <c r="T482" t="s">
        <v>212</v>
      </c>
      <c r="U482" t="s">
        <v>213</v>
      </c>
      <c r="V482" t="s">
        <v>214</v>
      </c>
      <c r="W482">
        <v>10</v>
      </c>
      <c r="X482"/>
      <c r="Y482"/>
      <c r="Z482" t="s">
        <v>1174</v>
      </c>
      <c r="AA482" t="s">
        <v>1129</v>
      </c>
      <c r="AB482"/>
      <c r="AC482">
        <v>0</v>
      </c>
      <c r="AD482" s="28" t="str">
        <f t="shared" si="64"/>
        <v>PF</v>
      </c>
      <c r="AE482" s="38" t="str">
        <f t="shared" si="65"/>
        <v>12/12/2019</v>
      </c>
      <c r="AF482" s="28" t="str">
        <f t="shared" si="66"/>
        <v>oui</v>
      </c>
      <c r="AG482" s="28" t="str">
        <f t="shared" si="67"/>
        <v>stock</v>
      </c>
      <c r="AH482" s="28">
        <f>IF(T482&lt;&gt;"Partiellement livré",J482,IFERROR(VLOOKUP(B482&amp;F482,[2]VL10E!A:I,9,0),J482))</f>
        <v>11000</v>
      </c>
      <c r="AI482" s="28" t="str">
        <f t="shared" ca="1" si="68"/>
        <v>oui</v>
      </c>
      <c r="AJ482" s="28" t="str">
        <f t="shared" si="69"/>
        <v>2019-12</v>
      </c>
      <c r="AK482" s="28" t="str">
        <f t="shared" si="70"/>
        <v>2019-50</v>
      </c>
      <c r="AL482" s="28" t="str">
        <f t="shared" ca="1" si="71"/>
        <v>retard</v>
      </c>
      <c r="AM482" s="28" t="str">
        <f>IF(LEFT(VLOOKUP(H482,'[1]Base Articles - Fam PIC'!$A:$U,12,FALSE),6)="conbid","Conbid",IF(LEFT(VLOOKUP(H482,'[1]Base Articles - Fam PIC'!$A:$U,12,FALSE),9)="DF Spirit","Airbus Autre","Autre"))</f>
        <v>Conbid</v>
      </c>
      <c r="AN482" s="28" t="str">
        <f>VLOOKUP(H482,'[1]Base Articles - Fam PIC'!$A:$E,5,0)</f>
        <v>UkadPF001</v>
      </c>
      <c r="AO482" s="28"/>
    </row>
    <row r="483" spans="1:41" ht="15" customHeight="1" x14ac:dyDescent="0.25">
      <c r="A483" s="36" t="str">
        <f t="shared" si="63"/>
        <v>PO63</v>
      </c>
      <c r="B483">
        <v>12000059</v>
      </c>
      <c r="C483" t="s">
        <v>1061</v>
      </c>
      <c r="D483" t="s">
        <v>1062</v>
      </c>
      <c r="E483" t="s">
        <v>1173</v>
      </c>
      <c r="F483">
        <v>20</v>
      </c>
      <c r="G483">
        <v>2</v>
      </c>
      <c r="H483" t="s">
        <v>784</v>
      </c>
      <c r="I483" t="s">
        <v>785</v>
      </c>
      <c r="J483">
        <v>5500</v>
      </c>
      <c r="K483" t="s">
        <v>209</v>
      </c>
      <c r="L483">
        <v>35</v>
      </c>
      <c r="M483" t="s">
        <v>1084</v>
      </c>
      <c r="N483" t="s">
        <v>210</v>
      </c>
      <c r="O483" t="s">
        <v>849</v>
      </c>
      <c r="P483" s="37" t="s">
        <v>849</v>
      </c>
      <c r="Q483"/>
      <c r="R483"/>
      <c r="S483"/>
      <c r="T483" t="s">
        <v>212</v>
      </c>
      <c r="U483" t="s">
        <v>213</v>
      </c>
      <c r="V483" t="s">
        <v>214</v>
      </c>
      <c r="W483">
        <v>10</v>
      </c>
      <c r="X483"/>
      <c r="Y483"/>
      <c r="Z483" t="s">
        <v>1174</v>
      </c>
      <c r="AA483" t="s">
        <v>1129</v>
      </c>
      <c r="AB483"/>
      <c r="AC483">
        <v>0</v>
      </c>
      <c r="AD483" s="28" t="str">
        <f t="shared" si="64"/>
        <v>PF</v>
      </c>
      <c r="AE483" s="38" t="str">
        <f t="shared" si="65"/>
        <v>12/12/2019</v>
      </c>
      <c r="AF483" s="28" t="str">
        <f t="shared" si="66"/>
        <v>oui</v>
      </c>
      <c r="AG483" s="28" t="str">
        <f t="shared" si="67"/>
        <v>stock</v>
      </c>
      <c r="AH483" s="28">
        <f>IF(T483&lt;&gt;"Partiellement livré",J483,IFERROR(VLOOKUP(B483&amp;F483,[2]VL10E!A:I,9,0),J483))</f>
        <v>5500</v>
      </c>
      <c r="AI483" s="28" t="str">
        <f t="shared" ca="1" si="68"/>
        <v>oui</v>
      </c>
      <c r="AJ483" s="28" t="str">
        <f t="shared" si="69"/>
        <v>2019-12</v>
      </c>
      <c r="AK483" s="28" t="str">
        <f t="shared" si="70"/>
        <v>2019-50</v>
      </c>
      <c r="AL483" s="28" t="str">
        <f t="shared" ca="1" si="71"/>
        <v>retard</v>
      </c>
      <c r="AM483" s="28" t="str">
        <f>IF(LEFT(VLOOKUP(H483,'[1]Base Articles - Fam PIC'!$A:$U,12,FALSE),6)="conbid","Conbid",IF(LEFT(VLOOKUP(H483,'[1]Base Articles - Fam PIC'!$A:$U,12,FALSE),9)="DF Spirit","Airbus Autre","Autre"))</f>
        <v>Conbid</v>
      </c>
      <c r="AN483" s="28" t="str">
        <f>VLOOKUP(H483,'[1]Base Articles - Fam PIC'!$A:$E,5,0)</f>
        <v>UkadPF001</v>
      </c>
      <c r="AO483" s="28"/>
    </row>
    <row r="484" spans="1:41" ht="15" customHeight="1" x14ac:dyDescent="0.25">
      <c r="A484" s="36" t="str">
        <f t="shared" si="63"/>
        <v>PO63</v>
      </c>
      <c r="B484">
        <v>12000059</v>
      </c>
      <c r="C484" t="s">
        <v>1061</v>
      </c>
      <c r="D484" t="s">
        <v>1062</v>
      </c>
      <c r="E484" t="s">
        <v>1173</v>
      </c>
      <c r="F484">
        <v>30</v>
      </c>
      <c r="G484">
        <v>2</v>
      </c>
      <c r="H484" t="s">
        <v>132</v>
      </c>
      <c r="I484" t="s">
        <v>561</v>
      </c>
      <c r="J484">
        <v>5500</v>
      </c>
      <c r="K484" t="s">
        <v>209</v>
      </c>
      <c r="L484">
        <v>35</v>
      </c>
      <c r="M484" t="s">
        <v>1084</v>
      </c>
      <c r="N484" t="s">
        <v>210</v>
      </c>
      <c r="O484" t="s">
        <v>849</v>
      </c>
      <c r="P484" s="37" t="s">
        <v>849</v>
      </c>
      <c r="Q484"/>
      <c r="R484"/>
      <c r="S484"/>
      <c r="T484" t="s">
        <v>321</v>
      </c>
      <c r="U484" t="s">
        <v>213</v>
      </c>
      <c r="V484" t="s">
        <v>214</v>
      </c>
      <c r="W484">
        <v>10</v>
      </c>
      <c r="X484"/>
      <c r="Y484"/>
      <c r="Z484" t="s">
        <v>1174</v>
      </c>
      <c r="AA484" t="s">
        <v>1129</v>
      </c>
      <c r="AB484" t="s">
        <v>1175</v>
      </c>
      <c r="AC484">
        <v>370</v>
      </c>
      <c r="AD484" s="28" t="str">
        <f t="shared" si="64"/>
        <v>PF</v>
      </c>
      <c r="AE484" s="38" t="str">
        <f t="shared" si="65"/>
        <v>12/12/2019</v>
      </c>
      <c r="AF484" s="28" t="str">
        <f t="shared" si="66"/>
        <v>oui</v>
      </c>
      <c r="AG484" s="28" t="str">
        <f t="shared" si="67"/>
        <v>stock</v>
      </c>
      <c r="AH484" s="28">
        <f>IF(T484&lt;&gt;"Partiellement livré",J484,IFERROR(VLOOKUP(B484&amp;F484,[2]VL10E!A:I,9,0),J484))</f>
        <v>5500</v>
      </c>
      <c r="AI484" s="28" t="str">
        <f t="shared" ca="1" si="68"/>
        <v>oui</v>
      </c>
      <c r="AJ484" s="28" t="str">
        <f t="shared" si="69"/>
        <v>2019-12</v>
      </c>
      <c r="AK484" s="28" t="str">
        <f t="shared" si="70"/>
        <v>2019-50</v>
      </c>
      <c r="AL484" s="28" t="str">
        <f t="shared" ca="1" si="71"/>
        <v>retard</v>
      </c>
      <c r="AM484" s="28" t="str">
        <f>IF(LEFT(VLOOKUP(H484,'[1]Base Articles - Fam PIC'!$A:$U,12,FALSE),6)="conbid","Conbid",IF(LEFT(VLOOKUP(H484,'[1]Base Articles - Fam PIC'!$A:$U,12,FALSE),9)="DF Spirit","Airbus Autre","Autre"))</f>
        <v>Conbid</v>
      </c>
      <c r="AN484" s="28" t="str">
        <f>VLOOKUP(H484,'[1]Base Articles - Fam PIC'!$A:$E,5,0)</f>
        <v>UkadPF001</v>
      </c>
      <c r="AO484" s="28"/>
    </row>
    <row r="485" spans="1:41" ht="15" customHeight="1" x14ac:dyDescent="0.25">
      <c r="A485" s="36" t="str">
        <f t="shared" si="63"/>
        <v>PO63</v>
      </c>
      <c r="B485">
        <v>12000059</v>
      </c>
      <c r="C485" t="s">
        <v>1061</v>
      </c>
      <c r="D485" t="s">
        <v>1062</v>
      </c>
      <c r="E485" t="s">
        <v>1173</v>
      </c>
      <c r="F485">
        <v>40</v>
      </c>
      <c r="G485">
        <v>2</v>
      </c>
      <c r="H485" t="s">
        <v>410</v>
      </c>
      <c r="I485" t="s">
        <v>411</v>
      </c>
      <c r="J485">
        <v>5500</v>
      </c>
      <c r="K485" t="s">
        <v>209</v>
      </c>
      <c r="L485">
        <v>34.5</v>
      </c>
      <c r="M485" t="s">
        <v>1127</v>
      </c>
      <c r="N485" t="s">
        <v>210</v>
      </c>
      <c r="O485" t="s">
        <v>849</v>
      </c>
      <c r="P485" s="37" t="s">
        <v>849</v>
      </c>
      <c r="Q485"/>
      <c r="R485"/>
      <c r="S485"/>
      <c r="T485" t="s">
        <v>212</v>
      </c>
      <c r="U485" t="s">
        <v>213</v>
      </c>
      <c r="V485" t="s">
        <v>214</v>
      </c>
      <c r="W485">
        <v>10</v>
      </c>
      <c r="X485"/>
      <c r="Y485"/>
      <c r="Z485" t="s">
        <v>1174</v>
      </c>
      <c r="AA485" t="s">
        <v>1129</v>
      </c>
      <c r="AB485"/>
      <c r="AC485">
        <v>0</v>
      </c>
      <c r="AD485" s="28" t="str">
        <f t="shared" si="64"/>
        <v>PF</v>
      </c>
      <c r="AE485" s="38" t="str">
        <f t="shared" si="65"/>
        <v>12/12/2019</v>
      </c>
      <c r="AF485" s="28" t="str">
        <f t="shared" si="66"/>
        <v>oui</v>
      </c>
      <c r="AG485" s="28" t="str">
        <f t="shared" si="67"/>
        <v>stock</v>
      </c>
      <c r="AH485" s="28">
        <f>IF(T485&lt;&gt;"Partiellement livré",J485,IFERROR(VLOOKUP(B485&amp;F485,[2]VL10E!A:I,9,0),J485))</f>
        <v>5500</v>
      </c>
      <c r="AI485" s="28" t="str">
        <f t="shared" ca="1" si="68"/>
        <v>oui</v>
      </c>
      <c r="AJ485" s="28" t="str">
        <f t="shared" si="69"/>
        <v>2019-12</v>
      </c>
      <c r="AK485" s="28" t="str">
        <f t="shared" si="70"/>
        <v>2019-50</v>
      </c>
      <c r="AL485" s="28" t="str">
        <f t="shared" ca="1" si="71"/>
        <v>retard</v>
      </c>
      <c r="AM485" s="28" t="str">
        <f>IF(LEFT(VLOOKUP(H485,'[1]Base Articles - Fam PIC'!$A:$U,12,FALSE),6)="conbid","Conbid",IF(LEFT(VLOOKUP(H485,'[1]Base Articles - Fam PIC'!$A:$U,12,FALSE),9)="DF Spirit","Airbus Autre","Autre"))</f>
        <v>Conbid</v>
      </c>
      <c r="AN485" s="28" t="str">
        <f>VLOOKUP(H485,'[1]Base Articles - Fam PIC'!$A:$E,5,0)</f>
        <v>UkadPF001</v>
      </c>
      <c r="AO485" s="28"/>
    </row>
    <row r="486" spans="1:41" ht="15" customHeight="1" x14ac:dyDescent="0.25">
      <c r="A486" s="36" t="str">
        <f t="shared" si="63"/>
        <v>PO63</v>
      </c>
      <c r="B486">
        <v>12000059</v>
      </c>
      <c r="C486" t="s">
        <v>1061</v>
      </c>
      <c r="D486" t="s">
        <v>1062</v>
      </c>
      <c r="E486" t="s">
        <v>1173</v>
      </c>
      <c r="F486">
        <v>50</v>
      </c>
      <c r="G486">
        <v>2</v>
      </c>
      <c r="H486" t="s">
        <v>1088</v>
      </c>
      <c r="I486" t="s">
        <v>1089</v>
      </c>
      <c r="J486">
        <v>5500</v>
      </c>
      <c r="K486" t="s">
        <v>209</v>
      </c>
      <c r="L486">
        <v>34.5</v>
      </c>
      <c r="M486" t="s">
        <v>1127</v>
      </c>
      <c r="N486" t="s">
        <v>210</v>
      </c>
      <c r="O486" t="s">
        <v>849</v>
      </c>
      <c r="P486" s="37" t="s">
        <v>849</v>
      </c>
      <c r="Q486"/>
      <c r="R486"/>
      <c r="S486"/>
      <c r="T486" t="s">
        <v>212</v>
      </c>
      <c r="U486" t="s">
        <v>213</v>
      </c>
      <c r="V486" t="s">
        <v>214</v>
      </c>
      <c r="W486">
        <v>10</v>
      </c>
      <c r="X486"/>
      <c r="Y486"/>
      <c r="Z486" t="s">
        <v>1174</v>
      </c>
      <c r="AA486" t="s">
        <v>1129</v>
      </c>
      <c r="AB486"/>
      <c r="AC486">
        <v>0</v>
      </c>
      <c r="AD486" s="28" t="str">
        <f t="shared" si="64"/>
        <v>PF</v>
      </c>
      <c r="AE486" s="38" t="str">
        <f t="shared" si="65"/>
        <v>12/12/2019</v>
      </c>
      <c r="AF486" s="28" t="str">
        <f t="shared" si="66"/>
        <v>oui</v>
      </c>
      <c r="AG486" s="28" t="str">
        <f t="shared" si="67"/>
        <v>stock</v>
      </c>
      <c r="AH486" s="28">
        <f>IF(T486&lt;&gt;"Partiellement livré",J486,IFERROR(VLOOKUP(B486&amp;F486,[2]VL10E!A:I,9,0),J486))</f>
        <v>5500</v>
      </c>
      <c r="AI486" s="28" t="str">
        <f t="shared" ca="1" si="68"/>
        <v>oui</v>
      </c>
      <c r="AJ486" s="28" t="str">
        <f t="shared" si="69"/>
        <v>2019-12</v>
      </c>
      <c r="AK486" s="28" t="str">
        <f t="shared" si="70"/>
        <v>2019-50</v>
      </c>
      <c r="AL486" s="28" t="str">
        <f t="shared" ca="1" si="71"/>
        <v>retard</v>
      </c>
      <c r="AM486" s="28" t="str">
        <f>IF(LEFT(VLOOKUP(H486,'[1]Base Articles - Fam PIC'!$A:$U,12,FALSE),6)="conbid","Conbid",IF(LEFT(VLOOKUP(H486,'[1]Base Articles - Fam PIC'!$A:$U,12,FALSE),9)="DF Spirit","Airbus Autre","Autre"))</f>
        <v>Autre</v>
      </c>
      <c r="AN486" s="28" t="str">
        <f>VLOOKUP(H486,'[1]Base Articles - Fam PIC'!$A:$E,5,0)</f>
        <v>UkadPF014</v>
      </c>
      <c r="AO486" s="28"/>
    </row>
    <row r="487" spans="1:41" ht="15" customHeight="1" x14ac:dyDescent="0.25">
      <c r="A487" s="36" t="str">
        <f t="shared" si="63"/>
        <v>PO63</v>
      </c>
      <c r="B487">
        <v>12000059</v>
      </c>
      <c r="C487" t="s">
        <v>1061</v>
      </c>
      <c r="D487" t="s">
        <v>1062</v>
      </c>
      <c r="E487" t="s">
        <v>1173</v>
      </c>
      <c r="F487">
        <v>60</v>
      </c>
      <c r="G487">
        <v>2</v>
      </c>
      <c r="H487" t="s">
        <v>428</v>
      </c>
      <c r="I487" t="s">
        <v>429</v>
      </c>
      <c r="J487">
        <v>5500</v>
      </c>
      <c r="K487" t="s">
        <v>209</v>
      </c>
      <c r="L487">
        <v>34.5</v>
      </c>
      <c r="M487" t="s">
        <v>1127</v>
      </c>
      <c r="N487" t="s">
        <v>210</v>
      </c>
      <c r="O487" t="s">
        <v>849</v>
      </c>
      <c r="P487" s="37" t="s">
        <v>849</v>
      </c>
      <c r="Q487"/>
      <c r="R487"/>
      <c r="S487"/>
      <c r="T487" t="s">
        <v>321</v>
      </c>
      <c r="U487" t="s">
        <v>213</v>
      </c>
      <c r="V487" t="s">
        <v>214</v>
      </c>
      <c r="W487">
        <v>10</v>
      </c>
      <c r="X487"/>
      <c r="Y487"/>
      <c r="Z487" t="s">
        <v>1174</v>
      </c>
      <c r="AA487" t="s">
        <v>1129</v>
      </c>
      <c r="AB487" t="s">
        <v>1176</v>
      </c>
      <c r="AC487" t="s">
        <v>1177</v>
      </c>
      <c r="AD487" s="28" t="str">
        <f t="shared" si="64"/>
        <v>PF</v>
      </c>
      <c r="AE487" s="38" t="str">
        <f t="shared" si="65"/>
        <v>12/12/2019</v>
      </c>
      <c r="AF487" s="28" t="str">
        <f t="shared" si="66"/>
        <v>oui</v>
      </c>
      <c r="AG487" s="28" t="str">
        <f t="shared" si="67"/>
        <v>stock</v>
      </c>
      <c r="AH487" s="28">
        <f>IF(T487&lt;&gt;"Partiellement livré",J487,IFERROR(VLOOKUP(B487&amp;F487,[2]VL10E!A:I,9,0),J487))</f>
        <v>5500</v>
      </c>
      <c r="AI487" s="28" t="str">
        <f t="shared" ca="1" si="68"/>
        <v>oui</v>
      </c>
      <c r="AJ487" s="28" t="str">
        <f t="shared" si="69"/>
        <v>2019-12</v>
      </c>
      <c r="AK487" s="28" t="str">
        <f t="shared" si="70"/>
        <v>2019-50</v>
      </c>
      <c r="AL487" s="28" t="str">
        <f t="shared" ca="1" si="71"/>
        <v>retard</v>
      </c>
      <c r="AM487" s="28" t="str">
        <f>IF(LEFT(VLOOKUP(H487,'[1]Base Articles - Fam PIC'!$A:$U,12,FALSE),6)="conbid","Conbid",IF(LEFT(VLOOKUP(H487,'[1]Base Articles - Fam PIC'!$A:$U,12,FALSE),9)="DF Spirit","Airbus Autre","Autre"))</f>
        <v>Conbid</v>
      </c>
      <c r="AN487" s="28" t="str">
        <f>VLOOKUP(H487,'[1]Base Articles - Fam PIC'!$A:$E,5,0)</f>
        <v>UkadPF001</v>
      </c>
      <c r="AO487" s="28"/>
    </row>
    <row r="488" spans="1:41" ht="15" customHeight="1" x14ac:dyDescent="0.25">
      <c r="A488" s="36" t="str">
        <f t="shared" si="63"/>
        <v>PO63</v>
      </c>
      <c r="B488">
        <v>12000059</v>
      </c>
      <c r="C488" t="s">
        <v>1061</v>
      </c>
      <c r="D488" t="s">
        <v>1062</v>
      </c>
      <c r="E488" t="s">
        <v>1173</v>
      </c>
      <c r="F488">
        <v>70</v>
      </c>
      <c r="G488">
        <v>2</v>
      </c>
      <c r="H488" t="s">
        <v>1092</v>
      </c>
      <c r="I488" t="s">
        <v>1093</v>
      </c>
      <c r="J488">
        <v>5500</v>
      </c>
      <c r="K488" t="s">
        <v>209</v>
      </c>
      <c r="L488">
        <v>32</v>
      </c>
      <c r="M488" t="s">
        <v>1094</v>
      </c>
      <c r="N488" t="s">
        <v>210</v>
      </c>
      <c r="O488" t="s">
        <v>849</v>
      </c>
      <c r="P488" s="37" t="s">
        <v>849</v>
      </c>
      <c r="Q488"/>
      <c r="R488"/>
      <c r="S488"/>
      <c r="T488" t="s">
        <v>212</v>
      </c>
      <c r="U488" t="s">
        <v>213</v>
      </c>
      <c r="V488" t="s">
        <v>214</v>
      </c>
      <c r="W488">
        <v>10</v>
      </c>
      <c r="X488"/>
      <c r="Y488"/>
      <c r="Z488" t="s">
        <v>1174</v>
      </c>
      <c r="AA488" t="s">
        <v>1129</v>
      </c>
      <c r="AB488"/>
      <c r="AC488">
        <v>0</v>
      </c>
      <c r="AD488" s="28" t="str">
        <f t="shared" si="64"/>
        <v>PF</v>
      </c>
      <c r="AE488" s="38" t="str">
        <f t="shared" si="65"/>
        <v>12/12/2019</v>
      </c>
      <c r="AF488" s="28" t="str">
        <f t="shared" si="66"/>
        <v>oui</v>
      </c>
      <c r="AG488" s="28" t="str">
        <f t="shared" si="67"/>
        <v>stock</v>
      </c>
      <c r="AH488" s="28">
        <f>IF(T488&lt;&gt;"Partiellement livré",J488,IFERROR(VLOOKUP(B488&amp;F488,[2]VL10E!A:I,9,0),J488))</f>
        <v>5500</v>
      </c>
      <c r="AI488" s="28" t="str">
        <f t="shared" ca="1" si="68"/>
        <v>oui</v>
      </c>
      <c r="AJ488" s="28" t="str">
        <f t="shared" si="69"/>
        <v>2019-12</v>
      </c>
      <c r="AK488" s="28" t="str">
        <f t="shared" si="70"/>
        <v>2019-50</v>
      </c>
      <c r="AL488" s="28" t="str">
        <f t="shared" ca="1" si="71"/>
        <v>retard</v>
      </c>
      <c r="AM488" s="28" t="str">
        <f>IF(LEFT(VLOOKUP(H488,'[1]Base Articles - Fam PIC'!$A:$U,12,FALSE),6)="conbid","Conbid",IF(LEFT(VLOOKUP(H488,'[1]Base Articles - Fam PIC'!$A:$U,12,FALSE),9)="DF Spirit","Airbus Autre","Autre"))</f>
        <v>Autre</v>
      </c>
      <c r="AN488" s="28" t="str">
        <f>VLOOKUP(H488,'[1]Base Articles - Fam PIC'!$A:$E,5,0)</f>
        <v>UkadPF001</v>
      </c>
      <c r="AO488" s="28"/>
    </row>
    <row r="489" spans="1:41" ht="15" customHeight="1" x14ac:dyDescent="0.25">
      <c r="A489" s="36" t="str">
        <f t="shared" si="63"/>
        <v>PO63</v>
      </c>
      <c r="B489">
        <v>12000059</v>
      </c>
      <c r="C489" t="s">
        <v>1061</v>
      </c>
      <c r="D489" t="s">
        <v>1062</v>
      </c>
      <c r="E489" t="s">
        <v>1173</v>
      </c>
      <c r="F489">
        <v>80</v>
      </c>
      <c r="G489">
        <v>2</v>
      </c>
      <c r="H489" t="s">
        <v>134</v>
      </c>
      <c r="I489" t="s">
        <v>568</v>
      </c>
      <c r="J489">
        <v>16500</v>
      </c>
      <c r="K489" t="s">
        <v>209</v>
      </c>
      <c r="L489">
        <v>32</v>
      </c>
      <c r="M489" t="s">
        <v>1099</v>
      </c>
      <c r="N489" t="s">
        <v>210</v>
      </c>
      <c r="O489" t="s">
        <v>849</v>
      </c>
      <c r="P489" s="37" t="s">
        <v>849</v>
      </c>
      <c r="Q489"/>
      <c r="R489"/>
      <c r="S489"/>
      <c r="T489" t="s">
        <v>321</v>
      </c>
      <c r="U489" t="s">
        <v>213</v>
      </c>
      <c r="V489" t="s">
        <v>214</v>
      </c>
      <c r="W489">
        <v>10</v>
      </c>
      <c r="X489"/>
      <c r="Y489"/>
      <c r="Z489" t="s">
        <v>1174</v>
      </c>
      <c r="AA489" t="s">
        <v>1129</v>
      </c>
      <c r="AB489" t="s">
        <v>1176</v>
      </c>
      <c r="AC489" t="s">
        <v>1178</v>
      </c>
      <c r="AD489" s="28" t="str">
        <f t="shared" si="64"/>
        <v>PF</v>
      </c>
      <c r="AE489" s="38" t="str">
        <f t="shared" si="65"/>
        <v>12/12/2019</v>
      </c>
      <c r="AF489" s="28" t="str">
        <f t="shared" si="66"/>
        <v>oui</v>
      </c>
      <c r="AG489" s="28" t="str">
        <f t="shared" si="67"/>
        <v>stock</v>
      </c>
      <c r="AH489" s="28">
        <f>IF(T489&lt;&gt;"Partiellement livré",J489,IFERROR(VLOOKUP(B489&amp;F489,[2]VL10E!A:I,9,0),J489))</f>
        <v>16500</v>
      </c>
      <c r="AI489" s="28" t="str">
        <f t="shared" ca="1" si="68"/>
        <v>oui</v>
      </c>
      <c r="AJ489" s="28" t="str">
        <f t="shared" si="69"/>
        <v>2019-12</v>
      </c>
      <c r="AK489" s="28" t="str">
        <f t="shared" si="70"/>
        <v>2019-50</v>
      </c>
      <c r="AL489" s="28" t="str">
        <f t="shared" ca="1" si="71"/>
        <v>retard</v>
      </c>
      <c r="AM489" s="28" t="str">
        <f>IF(LEFT(VLOOKUP(H489,'[1]Base Articles - Fam PIC'!$A:$U,12,FALSE),6)="conbid","Conbid",IF(LEFT(VLOOKUP(H489,'[1]Base Articles - Fam PIC'!$A:$U,12,FALSE),9)="DF Spirit","Airbus Autre","Autre"))</f>
        <v>Conbid</v>
      </c>
      <c r="AN489" s="28" t="str">
        <f>VLOOKUP(H489,'[1]Base Articles - Fam PIC'!$A:$E,5,0)</f>
        <v>UkadPF001</v>
      </c>
      <c r="AO489" s="28"/>
    </row>
    <row r="490" spans="1:41" ht="15" customHeight="1" x14ac:dyDescent="0.25">
      <c r="A490" s="36" t="str">
        <f t="shared" si="63"/>
        <v>PO63</v>
      </c>
      <c r="B490">
        <v>12000059</v>
      </c>
      <c r="C490" t="s">
        <v>1061</v>
      </c>
      <c r="D490" t="s">
        <v>1062</v>
      </c>
      <c r="E490" t="s">
        <v>1173</v>
      </c>
      <c r="F490">
        <v>90</v>
      </c>
      <c r="G490">
        <v>2</v>
      </c>
      <c r="H490" t="s">
        <v>1097</v>
      </c>
      <c r="I490" t="s">
        <v>1098</v>
      </c>
      <c r="J490">
        <v>5500</v>
      </c>
      <c r="K490" t="s">
        <v>209</v>
      </c>
      <c r="L490">
        <v>32</v>
      </c>
      <c r="M490" t="s">
        <v>1094</v>
      </c>
      <c r="N490" t="s">
        <v>210</v>
      </c>
      <c r="O490" t="s">
        <v>849</v>
      </c>
      <c r="P490" s="37" t="s">
        <v>849</v>
      </c>
      <c r="Q490"/>
      <c r="R490"/>
      <c r="S490"/>
      <c r="T490" t="s">
        <v>212</v>
      </c>
      <c r="U490" t="s">
        <v>213</v>
      </c>
      <c r="V490" t="s">
        <v>214</v>
      </c>
      <c r="W490">
        <v>10</v>
      </c>
      <c r="X490"/>
      <c r="Y490"/>
      <c r="Z490" t="s">
        <v>1174</v>
      </c>
      <c r="AA490" t="s">
        <v>1129</v>
      </c>
      <c r="AB490"/>
      <c r="AC490">
        <v>0</v>
      </c>
      <c r="AD490" s="28" t="str">
        <f t="shared" si="64"/>
        <v>PF</v>
      </c>
      <c r="AE490" s="38" t="str">
        <f t="shared" si="65"/>
        <v>12/12/2019</v>
      </c>
      <c r="AF490" s="28" t="str">
        <f t="shared" si="66"/>
        <v>oui</v>
      </c>
      <c r="AG490" s="28" t="str">
        <f t="shared" si="67"/>
        <v>stock</v>
      </c>
      <c r="AH490" s="28">
        <f>IF(T490&lt;&gt;"Partiellement livré",J490,IFERROR(VLOOKUP(B490&amp;F490,[2]VL10E!A:I,9,0),J490))</f>
        <v>5500</v>
      </c>
      <c r="AI490" s="28" t="str">
        <f t="shared" ca="1" si="68"/>
        <v>oui</v>
      </c>
      <c r="AJ490" s="28" t="str">
        <f t="shared" si="69"/>
        <v>2019-12</v>
      </c>
      <c r="AK490" s="28" t="str">
        <f t="shared" si="70"/>
        <v>2019-50</v>
      </c>
      <c r="AL490" s="28" t="str">
        <f t="shared" ca="1" si="71"/>
        <v>retard</v>
      </c>
      <c r="AM490" s="28" t="str">
        <f>IF(LEFT(VLOOKUP(H490,'[1]Base Articles - Fam PIC'!$A:$U,12,FALSE),6)="conbid","Conbid",IF(LEFT(VLOOKUP(H490,'[1]Base Articles - Fam PIC'!$A:$U,12,FALSE),9)="DF Spirit","Airbus Autre","Autre"))</f>
        <v>Conbid</v>
      </c>
      <c r="AN490" s="28" t="str">
        <f>VLOOKUP(H490,'[1]Base Articles - Fam PIC'!$A:$E,5,0)</f>
        <v>UkadPF001</v>
      </c>
      <c r="AO490" s="28"/>
    </row>
    <row r="491" spans="1:41" ht="15" customHeight="1" x14ac:dyDescent="0.25">
      <c r="A491" s="36" t="str">
        <f t="shared" si="63"/>
        <v>PO63</v>
      </c>
      <c r="B491">
        <v>12000059</v>
      </c>
      <c r="C491" t="s">
        <v>1061</v>
      </c>
      <c r="D491" t="s">
        <v>1062</v>
      </c>
      <c r="E491" t="s">
        <v>1173</v>
      </c>
      <c r="F491">
        <v>100</v>
      </c>
      <c r="G491">
        <v>2</v>
      </c>
      <c r="H491" t="s">
        <v>138</v>
      </c>
      <c r="I491" t="s">
        <v>345</v>
      </c>
      <c r="J491">
        <v>5500</v>
      </c>
      <c r="K491" t="s">
        <v>209</v>
      </c>
      <c r="L491">
        <v>32</v>
      </c>
      <c r="M491" t="s">
        <v>1094</v>
      </c>
      <c r="N491" t="s">
        <v>210</v>
      </c>
      <c r="O491" t="s">
        <v>849</v>
      </c>
      <c r="P491" s="37" t="s">
        <v>849</v>
      </c>
      <c r="Q491"/>
      <c r="R491"/>
      <c r="S491"/>
      <c r="T491" t="s">
        <v>212</v>
      </c>
      <c r="U491" t="s">
        <v>213</v>
      </c>
      <c r="V491" t="s">
        <v>214</v>
      </c>
      <c r="W491">
        <v>10</v>
      </c>
      <c r="X491"/>
      <c r="Y491"/>
      <c r="Z491" t="s">
        <v>1174</v>
      </c>
      <c r="AA491" t="s">
        <v>1129</v>
      </c>
      <c r="AB491"/>
      <c r="AC491">
        <v>0</v>
      </c>
      <c r="AD491" s="28" t="str">
        <f t="shared" si="64"/>
        <v>PF</v>
      </c>
      <c r="AE491" s="38" t="str">
        <f t="shared" si="65"/>
        <v>12/12/2019</v>
      </c>
      <c r="AF491" s="28" t="str">
        <f t="shared" si="66"/>
        <v>oui</v>
      </c>
      <c r="AG491" s="28" t="str">
        <f t="shared" si="67"/>
        <v>stock</v>
      </c>
      <c r="AH491" s="28">
        <f>IF(T491&lt;&gt;"Partiellement livré",J491,IFERROR(VLOOKUP(B491&amp;F491,[2]VL10E!A:I,9,0),J491))</f>
        <v>5500</v>
      </c>
      <c r="AI491" s="28" t="str">
        <f t="shared" ca="1" si="68"/>
        <v>oui</v>
      </c>
      <c r="AJ491" s="28" t="str">
        <f t="shared" si="69"/>
        <v>2019-12</v>
      </c>
      <c r="AK491" s="28" t="str">
        <f t="shared" si="70"/>
        <v>2019-50</v>
      </c>
      <c r="AL491" s="28" t="str">
        <f t="shared" ca="1" si="71"/>
        <v>retard</v>
      </c>
      <c r="AM491" s="28" t="str">
        <f>IF(LEFT(VLOOKUP(H491,'[1]Base Articles - Fam PIC'!$A:$U,12,FALSE),6)="conbid","Conbid",IF(LEFT(VLOOKUP(H491,'[1]Base Articles - Fam PIC'!$A:$U,12,FALSE),9)="DF Spirit","Airbus Autre","Autre"))</f>
        <v>Conbid</v>
      </c>
      <c r="AN491" s="28" t="str">
        <f>VLOOKUP(H491,'[1]Base Articles - Fam PIC'!$A:$E,5,0)</f>
        <v>UkadPF001</v>
      </c>
      <c r="AO491" s="28"/>
    </row>
    <row r="492" spans="1:41" ht="15" customHeight="1" x14ac:dyDescent="0.25">
      <c r="A492" s="36" t="str">
        <f t="shared" si="63"/>
        <v>PO63</v>
      </c>
      <c r="B492">
        <v>12000059</v>
      </c>
      <c r="C492" t="s">
        <v>1061</v>
      </c>
      <c r="D492" t="s">
        <v>1062</v>
      </c>
      <c r="E492" t="s">
        <v>1173</v>
      </c>
      <c r="F492">
        <v>110</v>
      </c>
      <c r="G492">
        <v>2</v>
      </c>
      <c r="H492" t="s">
        <v>671</v>
      </c>
      <c r="I492" t="s">
        <v>672</v>
      </c>
      <c r="J492">
        <v>16500</v>
      </c>
      <c r="K492" t="s">
        <v>209</v>
      </c>
      <c r="L492">
        <v>32</v>
      </c>
      <c r="M492" t="s">
        <v>1099</v>
      </c>
      <c r="N492" t="s">
        <v>210</v>
      </c>
      <c r="O492" t="s">
        <v>849</v>
      </c>
      <c r="P492" s="37" t="s">
        <v>849</v>
      </c>
      <c r="Q492"/>
      <c r="R492"/>
      <c r="S492"/>
      <c r="T492" t="s">
        <v>212</v>
      </c>
      <c r="U492" t="s">
        <v>213</v>
      </c>
      <c r="V492" t="s">
        <v>214</v>
      </c>
      <c r="W492">
        <v>10</v>
      </c>
      <c r="X492"/>
      <c r="Y492"/>
      <c r="Z492" t="s">
        <v>1174</v>
      </c>
      <c r="AA492" t="s">
        <v>1129</v>
      </c>
      <c r="AB492"/>
      <c r="AC492">
        <v>0</v>
      </c>
      <c r="AD492" s="28" t="str">
        <f t="shared" si="64"/>
        <v>PF</v>
      </c>
      <c r="AE492" s="38" t="str">
        <f t="shared" si="65"/>
        <v>12/12/2019</v>
      </c>
      <c r="AF492" s="28" t="str">
        <f t="shared" si="66"/>
        <v>oui</v>
      </c>
      <c r="AG492" s="28" t="str">
        <f t="shared" si="67"/>
        <v>stock</v>
      </c>
      <c r="AH492" s="28">
        <f>IF(T492&lt;&gt;"Partiellement livré",J492,IFERROR(VLOOKUP(B492&amp;F492,[2]VL10E!A:I,9,0),J492))</f>
        <v>16500</v>
      </c>
      <c r="AI492" s="28" t="str">
        <f t="shared" ca="1" si="68"/>
        <v>oui</v>
      </c>
      <c r="AJ492" s="28" t="str">
        <f t="shared" si="69"/>
        <v>2019-12</v>
      </c>
      <c r="AK492" s="28" t="str">
        <f t="shared" si="70"/>
        <v>2019-50</v>
      </c>
      <c r="AL492" s="28" t="str">
        <f t="shared" ca="1" si="71"/>
        <v>retard</v>
      </c>
      <c r="AM492" s="28" t="str">
        <f>IF(LEFT(VLOOKUP(H492,'[1]Base Articles - Fam PIC'!$A:$U,12,FALSE),6)="conbid","Conbid",IF(LEFT(VLOOKUP(H492,'[1]Base Articles - Fam PIC'!$A:$U,12,FALSE),9)="DF Spirit","Airbus Autre","Autre"))</f>
        <v>Conbid</v>
      </c>
      <c r="AN492" s="28" t="str">
        <f>VLOOKUP(H492,'[1]Base Articles - Fam PIC'!$A:$E,5,0)</f>
        <v>UkadPF003</v>
      </c>
      <c r="AO492" s="28"/>
    </row>
    <row r="493" spans="1:41" ht="15" customHeight="1" x14ac:dyDescent="0.25">
      <c r="A493" s="36" t="str">
        <f t="shared" si="63"/>
        <v>PO63</v>
      </c>
      <c r="B493">
        <v>12000059</v>
      </c>
      <c r="C493" t="s">
        <v>1061</v>
      </c>
      <c r="D493" t="s">
        <v>1062</v>
      </c>
      <c r="E493" t="s">
        <v>1173</v>
      </c>
      <c r="F493">
        <v>120</v>
      </c>
      <c r="G493">
        <v>2</v>
      </c>
      <c r="H493" t="s">
        <v>443</v>
      </c>
      <c r="I493" t="s">
        <v>444</v>
      </c>
      <c r="J493">
        <v>16500</v>
      </c>
      <c r="K493" t="s">
        <v>209</v>
      </c>
      <c r="L493">
        <v>31</v>
      </c>
      <c r="M493" t="s">
        <v>1101</v>
      </c>
      <c r="N493" t="s">
        <v>210</v>
      </c>
      <c r="O493" t="s">
        <v>849</v>
      </c>
      <c r="P493" s="37" t="s">
        <v>849</v>
      </c>
      <c r="Q493"/>
      <c r="R493"/>
      <c r="S493"/>
      <c r="T493" t="s">
        <v>212</v>
      </c>
      <c r="U493" t="s">
        <v>213</v>
      </c>
      <c r="V493" t="s">
        <v>214</v>
      </c>
      <c r="W493">
        <v>10</v>
      </c>
      <c r="X493"/>
      <c r="Y493"/>
      <c r="Z493" t="s">
        <v>1174</v>
      </c>
      <c r="AA493" t="s">
        <v>1129</v>
      </c>
      <c r="AB493"/>
      <c r="AC493">
        <v>0</v>
      </c>
      <c r="AD493" s="28" t="str">
        <f t="shared" si="64"/>
        <v>PF</v>
      </c>
      <c r="AE493" s="38" t="str">
        <f t="shared" si="65"/>
        <v>12/12/2019</v>
      </c>
      <c r="AF493" s="28" t="str">
        <f t="shared" si="66"/>
        <v>oui</v>
      </c>
      <c r="AG493" s="28" t="str">
        <f t="shared" si="67"/>
        <v>stock</v>
      </c>
      <c r="AH493" s="28">
        <f>IF(T493&lt;&gt;"Partiellement livré",J493,IFERROR(VLOOKUP(B493&amp;F493,[2]VL10E!A:I,9,0),J493))</f>
        <v>16500</v>
      </c>
      <c r="AI493" s="28" t="str">
        <f t="shared" ca="1" si="68"/>
        <v>oui</v>
      </c>
      <c r="AJ493" s="28" t="str">
        <f t="shared" si="69"/>
        <v>2019-12</v>
      </c>
      <c r="AK493" s="28" t="str">
        <f t="shared" si="70"/>
        <v>2019-50</v>
      </c>
      <c r="AL493" s="28" t="str">
        <f t="shared" ca="1" si="71"/>
        <v>retard</v>
      </c>
      <c r="AM493" s="28" t="str">
        <f>IF(LEFT(VLOOKUP(H493,'[1]Base Articles - Fam PIC'!$A:$U,12,FALSE),6)="conbid","Conbid",IF(LEFT(VLOOKUP(H493,'[1]Base Articles - Fam PIC'!$A:$U,12,FALSE),9)="DF Spirit","Airbus Autre","Autre"))</f>
        <v>Conbid</v>
      </c>
      <c r="AN493" s="28" t="str">
        <f>VLOOKUP(H493,'[1]Base Articles - Fam PIC'!$A:$E,5,0)</f>
        <v>UkadPF003</v>
      </c>
      <c r="AO493" s="28"/>
    </row>
    <row r="494" spans="1:41" ht="15" customHeight="1" x14ac:dyDescent="0.25">
      <c r="A494" s="36" t="str">
        <f t="shared" si="63"/>
        <v>PO63</v>
      </c>
      <c r="B494">
        <v>12000059</v>
      </c>
      <c r="C494" t="s">
        <v>1061</v>
      </c>
      <c r="D494" t="s">
        <v>1062</v>
      </c>
      <c r="E494" t="s">
        <v>1173</v>
      </c>
      <c r="F494">
        <v>130</v>
      </c>
      <c r="G494">
        <v>2</v>
      </c>
      <c r="H494" t="s">
        <v>1105</v>
      </c>
      <c r="I494" t="s">
        <v>1106</v>
      </c>
      <c r="J494">
        <v>11000</v>
      </c>
      <c r="K494" t="s">
        <v>209</v>
      </c>
      <c r="L494">
        <v>31</v>
      </c>
      <c r="M494" t="s">
        <v>1132</v>
      </c>
      <c r="N494" t="s">
        <v>210</v>
      </c>
      <c r="O494" t="s">
        <v>849</v>
      </c>
      <c r="P494" s="37" t="s">
        <v>849</v>
      </c>
      <c r="Q494"/>
      <c r="R494"/>
      <c r="S494"/>
      <c r="T494" t="s">
        <v>212</v>
      </c>
      <c r="U494" t="s">
        <v>213</v>
      </c>
      <c r="V494" t="s">
        <v>214</v>
      </c>
      <c r="W494">
        <v>10</v>
      </c>
      <c r="X494"/>
      <c r="Y494"/>
      <c r="Z494" t="s">
        <v>1174</v>
      </c>
      <c r="AA494" t="s">
        <v>1129</v>
      </c>
      <c r="AB494"/>
      <c r="AC494">
        <v>0</v>
      </c>
      <c r="AD494" s="28" t="str">
        <f t="shared" si="64"/>
        <v>PF</v>
      </c>
      <c r="AE494" s="38" t="str">
        <f t="shared" si="65"/>
        <v>12/12/2019</v>
      </c>
      <c r="AF494" s="28" t="str">
        <f t="shared" si="66"/>
        <v>oui</v>
      </c>
      <c r="AG494" s="28" t="str">
        <f t="shared" si="67"/>
        <v>stock</v>
      </c>
      <c r="AH494" s="28">
        <f>IF(T494&lt;&gt;"Partiellement livré",J494,IFERROR(VLOOKUP(B494&amp;F494,[2]VL10E!A:I,9,0),J494))</f>
        <v>11000</v>
      </c>
      <c r="AI494" s="28" t="str">
        <f t="shared" ca="1" si="68"/>
        <v>oui</v>
      </c>
      <c r="AJ494" s="28" t="str">
        <f t="shared" si="69"/>
        <v>2019-12</v>
      </c>
      <c r="AK494" s="28" t="str">
        <f t="shared" si="70"/>
        <v>2019-50</v>
      </c>
      <c r="AL494" s="28" t="str">
        <f t="shared" ca="1" si="71"/>
        <v>retard</v>
      </c>
      <c r="AM494" s="28" t="str">
        <f>IF(LEFT(VLOOKUP(H494,'[1]Base Articles - Fam PIC'!$A:$U,12,FALSE),6)="conbid","Conbid",IF(LEFT(VLOOKUP(H494,'[1]Base Articles - Fam PIC'!$A:$U,12,FALSE),9)="DF Spirit","Airbus Autre","Autre"))</f>
        <v>Conbid</v>
      </c>
      <c r="AN494" s="28" t="str">
        <f>VLOOKUP(H494,'[1]Base Articles - Fam PIC'!$A:$E,5,0)</f>
        <v>UkadPF003</v>
      </c>
      <c r="AO494" s="28"/>
    </row>
    <row r="495" spans="1:41" ht="15" customHeight="1" x14ac:dyDescent="0.25">
      <c r="A495" s="36" t="str">
        <f t="shared" si="63"/>
        <v>PO63</v>
      </c>
      <c r="B495">
        <v>12000059</v>
      </c>
      <c r="C495" t="s">
        <v>1061</v>
      </c>
      <c r="D495" t="s">
        <v>1062</v>
      </c>
      <c r="E495" t="s">
        <v>1173</v>
      </c>
      <c r="F495">
        <v>140</v>
      </c>
      <c r="G495">
        <v>2</v>
      </c>
      <c r="H495" t="s">
        <v>677</v>
      </c>
      <c r="I495" t="s">
        <v>678</v>
      </c>
      <c r="J495">
        <v>27500</v>
      </c>
      <c r="K495" t="s">
        <v>209</v>
      </c>
      <c r="L495">
        <v>31</v>
      </c>
      <c r="M495" t="s">
        <v>1107</v>
      </c>
      <c r="N495" t="s">
        <v>210</v>
      </c>
      <c r="O495" t="s">
        <v>849</v>
      </c>
      <c r="P495" s="37" t="s">
        <v>849</v>
      </c>
      <c r="Q495"/>
      <c r="R495"/>
      <c r="S495"/>
      <c r="T495" t="s">
        <v>321</v>
      </c>
      <c r="U495" t="s">
        <v>213</v>
      </c>
      <c r="V495" t="s">
        <v>214</v>
      </c>
      <c r="W495">
        <v>10</v>
      </c>
      <c r="X495"/>
      <c r="Y495"/>
      <c r="Z495" t="s">
        <v>1174</v>
      </c>
      <c r="AA495" t="s">
        <v>1129</v>
      </c>
      <c r="AB495" t="s">
        <v>1179</v>
      </c>
      <c r="AC495" t="s">
        <v>1180</v>
      </c>
      <c r="AD495" s="28" t="str">
        <f t="shared" si="64"/>
        <v>PF</v>
      </c>
      <c r="AE495" s="38" t="str">
        <f t="shared" si="65"/>
        <v>12/12/2019</v>
      </c>
      <c r="AF495" s="28" t="str">
        <f t="shared" si="66"/>
        <v>oui</v>
      </c>
      <c r="AG495" s="28" t="str">
        <f t="shared" si="67"/>
        <v>stock</v>
      </c>
      <c r="AH495" s="28">
        <f>IF(T495&lt;&gt;"Partiellement livré",J495,IFERROR(VLOOKUP(B495&amp;F495,[2]VL10E!A:I,9,0),J495))</f>
        <v>27500</v>
      </c>
      <c r="AI495" s="28" t="str">
        <f t="shared" ca="1" si="68"/>
        <v>oui</v>
      </c>
      <c r="AJ495" s="28" t="str">
        <f t="shared" si="69"/>
        <v>2019-12</v>
      </c>
      <c r="AK495" s="28" t="str">
        <f t="shared" si="70"/>
        <v>2019-50</v>
      </c>
      <c r="AL495" s="28" t="str">
        <f t="shared" ca="1" si="71"/>
        <v>retard</v>
      </c>
      <c r="AM495" s="28" t="str">
        <f>IF(LEFT(VLOOKUP(H495,'[1]Base Articles - Fam PIC'!$A:$U,12,FALSE),6)="conbid","Conbid",IF(LEFT(VLOOKUP(H495,'[1]Base Articles - Fam PIC'!$A:$U,12,FALSE),9)="DF Spirit","Airbus Autre","Autre"))</f>
        <v>Conbid</v>
      </c>
      <c r="AN495" s="28" t="str">
        <f>VLOOKUP(H495,'[1]Base Articles - Fam PIC'!$A:$E,5,0)</f>
        <v>UkadPF003</v>
      </c>
      <c r="AO495" s="28"/>
    </row>
    <row r="496" spans="1:41" ht="15" customHeight="1" x14ac:dyDescent="0.25">
      <c r="A496" s="36" t="str">
        <f t="shared" si="63"/>
        <v>PO63</v>
      </c>
      <c r="B496">
        <v>12000059</v>
      </c>
      <c r="C496" t="s">
        <v>1061</v>
      </c>
      <c r="D496" t="s">
        <v>1062</v>
      </c>
      <c r="E496" t="s">
        <v>1173</v>
      </c>
      <c r="F496">
        <v>150</v>
      </c>
      <c r="G496">
        <v>2</v>
      </c>
      <c r="H496" t="s">
        <v>1108</v>
      </c>
      <c r="I496" t="s">
        <v>1109</v>
      </c>
      <c r="J496">
        <v>27500</v>
      </c>
      <c r="K496" t="s">
        <v>209</v>
      </c>
      <c r="L496">
        <v>31</v>
      </c>
      <c r="M496" t="s">
        <v>1107</v>
      </c>
      <c r="N496" t="s">
        <v>210</v>
      </c>
      <c r="O496" t="s">
        <v>849</v>
      </c>
      <c r="P496" s="37" t="s">
        <v>849</v>
      </c>
      <c r="Q496"/>
      <c r="R496"/>
      <c r="S496"/>
      <c r="T496" t="s">
        <v>212</v>
      </c>
      <c r="U496" t="s">
        <v>213</v>
      </c>
      <c r="V496" t="s">
        <v>214</v>
      </c>
      <c r="W496">
        <v>10</v>
      </c>
      <c r="X496"/>
      <c r="Y496"/>
      <c r="Z496" t="s">
        <v>1174</v>
      </c>
      <c r="AA496" t="s">
        <v>1129</v>
      </c>
      <c r="AB496"/>
      <c r="AC496">
        <v>0</v>
      </c>
      <c r="AD496" s="28" t="str">
        <f t="shared" si="64"/>
        <v>PF</v>
      </c>
      <c r="AE496" s="38" t="str">
        <f t="shared" si="65"/>
        <v>12/12/2019</v>
      </c>
      <c r="AF496" s="28" t="str">
        <f t="shared" si="66"/>
        <v>oui</v>
      </c>
      <c r="AG496" s="28" t="str">
        <f t="shared" si="67"/>
        <v>stock</v>
      </c>
      <c r="AH496" s="28">
        <f>IF(T496&lt;&gt;"Partiellement livré",J496,IFERROR(VLOOKUP(B496&amp;F496,[2]VL10E!A:I,9,0),J496))</f>
        <v>27500</v>
      </c>
      <c r="AI496" s="28" t="str">
        <f t="shared" ca="1" si="68"/>
        <v>oui</v>
      </c>
      <c r="AJ496" s="28" t="str">
        <f t="shared" si="69"/>
        <v>2019-12</v>
      </c>
      <c r="AK496" s="28" t="str">
        <f t="shared" si="70"/>
        <v>2019-50</v>
      </c>
      <c r="AL496" s="28" t="str">
        <f t="shared" ca="1" si="71"/>
        <v>retard</v>
      </c>
      <c r="AM496" s="28" t="str">
        <f>IF(LEFT(VLOOKUP(H496,'[1]Base Articles - Fam PIC'!$A:$U,12,FALSE),6)="conbid","Conbid",IF(LEFT(VLOOKUP(H496,'[1]Base Articles - Fam PIC'!$A:$U,12,FALSE),9)="DF Spirit","Airbus Autre","Autre"))</f>
        <v>Conbid</v>
      </c>
      <c r="AN496" s="28" t="str">
        <f>VLOOKUP(H496,'[1]Base Articles - Fam PIC'!$A:$E,5,0)</f>
        <v>UkadPF001</v>
      </c>
      <c r="AO496" s="28"/>
    </row>
    <row r="497" spans="1:41" ht="15" customHeight="1" x14ac:dyDescent="0.25">
      <c r="A497" s="36" t="str">
        <f t="shared" si="63"/>
        <v>PO63</v>
      </c>
      <c r="B497">
        <v>12000059</v>
      </c>
      <c r="C497" t="s">
        <v>1061</v>
      </c>
      <c r="D497" t="s">
        <v>1062</v>
      </c>
      <c r="E497" t="s">
        <v>1173</v>
      </c>
      <c r="F497">
        <v>160</v>
      </c>
      <c r="G497">
        <v>2</v>
      </c>
      <c r="H497" t="s">
        <v>519</v>
      </c>
      <c r="I497" t="s">
        <v>520</v>
      </c>
      <c r="J497">
        <v>11000</v>
      </c>
      <c r="K497" t="s">
        <v>209</v>
      </c>
      <c r="L497">
        <v>31</v>
      </c>
      <c r="M497" t="s">
        <v>1132</v>
      </c>
      <c r="N497" t="s">
        <v>210</v>
      </c>
      <c r="O497" t="s">
        <v>849</v>
      </c>
      <c r="P497" s="37" t="s">
        <v>849</v>
      </c>
      <c r="Q497"/>
      <c r="R497"/>
      <c r="S497"/>
      <c r="T497" t="s">
        <v>321</v>
      </c>
      <c r="U497" t="s">
        <v>213</v>
      </c>
      <c r="V497" t="s">
        <v>214</v>
      </c>
      <c r="W497">
        <v>10</v>
      </c>
      <c r="X497"/>
      <c r="Y497"/>
      <c r="Z497" t="s">
        <v>1174</v>
      </c>
      <c r="AA497" t="s">
        <v>1129</v>
      </c>
      <c r="AB497" t="s">
        <v>1181</v>
      </c>
      <c r="AC497" t="s">
        <v>1182</v>
      </c>
      <c r="AD497" s="28" t="str">
        <f t="shared" si="64"/>
        <v>PF</v>
      </c>
      <c r="AE497" s="38" t="str">
        <f t="shared" si="65"/>
        <v>12/12/2019</v>
      </c>
      <c r="AF497" s="28" t="str">
        <f t="shared" si="66"/>
        <v>oui</v>
      </c>
      <c r="AG497" s="28" t="str">
        <f t="shared" si="67"/>
        <v>stock</v>
      </c>
      <c r="AH497" s="28">
        <f>IF(T497&lt;&gt;"Partiellement livré",J497,IFERROR(VLOOKUP(B497&amp;F497,[2]VL10E!A:I,9,0),J497))</f>
        <v>11000</v>
      </c>
      <c r="AI497" s="28" t="str">
        <f t="shared" ca="1" si="68"/>
        <v>oui</v>
      </c>
      <c r="AJ497" s="28" t="str">
        <f t="shared" si="69"/>
        <v>2019-12</v>
      </c>
      <c r="AK497" s="28" t="str">
        <f t="shared" si="70"/>
        <v>2019-50</v>
      </c>
      <c r="AL497" s="28" t="str">
        <f t="shared" ca="1" si="71"/>
        <v>retard</v>
      </c>
      <c r="AM497" s="28" t="str">
        <f>IF(LEFT(VLOOKUP(H497,'[1]Base Articles - Fam PIC'!$A:$U,12,FALSE),6)="conbid","Conbid",IF(LEFT(VLOOKUP(H497,'[1]Base Articles - Fam PIC'!$A:$U,12,FALSE),9)="DF Spirit","Airbus Autre","Autre"))</f>
        <v>Conbid</v>
      </c>
      <c r="AN497" s="28" t="str">
        <f>VLOOKUP(H497,'[1]Base Articles - Fam PIC'!$A:$E,5,0)</f>
        <v>UkadPF003</v>
      </c>
      <c r="AO497" s="28"/>
    </row>
    <row r="498" spans="1:41" ht="15" customHeight="1" x14ac:dyDescent="0.25">
      <c r="A498" s="36" t="str">
        <f t="shared" si="63"/>
        <v>PO63</v>
      </c>
      <c r="B498">
        <v>12000059</v>
      </c>
      <c r="C498" t="s">
        <v>1061</v>
      </c>
      <c r="D498" t="s">
        <v>1062</v>
      </c>
      <c r="E498" t="s">
        <v>1173</v>
      </c>
      <c r="F498">
        <v>170</v>
      </c>
      <c r="G498">
        <v>2</v>
      </c>
      <c r="H498" t="s">
        <v>130</v>
      </c>
      <c r="I498" t="s">
        <v>329</v>
      </c>
      <c r="J498">
        <v>16500</v>
      </c>
      <c r="K498" t="s">
        <v>209</v>
      </c>
      <c r="L498">
        <v>31</v>
      </c>
      <c r="M498" t="s">
        <v>1101</v>
      </c>
      <c r="N498" t="s">
        <v>210</v>
      </c>
      <c r="O498" t="s">
        <v>849</v>
      </c>
      <c r="P498" s="37" t="s">
        <v>849</v>
      </c>
      <c r="Q498"/>
      <c r="R498"/>
      <c r="S498"/>
      <c r="T498" t="s">
        <v>212</v>
      </c>
      <c r="U498" t="s">
        <v>213</v>
      </c>
      <c r="V498" t="s">
        <v>214</v>
      </c>
      <c r="W498">
        <v>10</v>
      </c>
      <c r="X498"/>
      <c r="Y498"/>
      <c r="Z498" t="s">
        <v>1174</v>
      </c>
      <c r="AA498" t="s">
        <v>1129</v>
      </c>
      <c r="AB498"/>
      <c r="AC498">
        <v>0</v>
      </c>
      <c r="AD498" s="28" t="str">
        <f t="shared" si="64"/>
        <v>PF</v>
      </c>
      <c r="AE498" s="38" t="str">
        <f t="shared" si="65"/>
        <v>12/12/2019</v>
      </c>
      <c r="AF498" s="28" t="str">
        <f t="shared" si="66"/>
        <v>oui</v>
      </c>
      <c r="AG498" s="28" t="str">
        <f t="shared" si="67"/>
        <v>stock</v>
      </c>
      <c r="AH498" s="28">
        <f>IF(T498&lt;&gt;"Partiellement livré",J498,IFERROR(VLOOKUP(B498&amp;F498,[2]VL10E!A:I,9,0),J498))</f>
        <v>16500</v>
      </c>
      <c r="AI498" s="28" t="str">
        <f t="shared" ca="1" si="68"/>
        <v>oui</v>
      </c>
      <c r="AJ498" s="28" t="str">
        <f t="shared" si="69"/>
        <v>2019-12</v>
      </c>
      <c r="AK498" s="28" t="str">
        <f t="shared" si="70"/>
        <v>2019-50</v>
      </c>
      <c r="AL498" s="28" t="str">
        <f t="shared" ca="1" si="71"/>
        <v>retard</v>
      </c>
      <c r="AM498" s="28" t="str">
        <f>IF(LEFT(VLOOKUP(H498,'[1]Base Articles - Fam PIC'!$A:$U,12,FALSE),6)="conbid","Conbid",IF(LEFT(VLOOKUP(H498,'[1]Base Articles - Fam PIC'!$A:$U,12,FALSE),9)="DF Spirit","Airbus Autre","Autre"))</f>
        <v>Conbid</v>
      </c>
      <c r="AN498" s="28" t="str">
        <f>VLOOKUP(H498,'[1]Base Articles - Fam PIC'!$A:$E,5,0)</f>
        <v>UkadPF004</v>
      </c>
      <c r="AO498" s="28"/>
    </row>
    <row r="499" spans="1:41" ht="15" customHeight="1" x14ac:dyDescent="0.25">
      <c r="A499" s="36" t="str">
        <f t="shared" si="63"/>
        <v>PO63</v>
      </c>
      <c r="B499">
        <v>12000059</v>
      </c>
      <c r="C499" t="s">
        <v>1061</v>
      </c>
      <c r="D499" t="s">
        <v>1062</v>
      </c>
      <c r="E499" t="s">
        <v>1173</v>
      </c>
      <c r="F499">
        <v>180</v>
      </c>
      <c r="G499">
        <v>2</v>
      </c>
      <c r="H499" t="s">
        <v>234</v>
      </c>
      <c r="I499" t="s">
        <v>682</v>
      </c>
      <c r="J499">
        <v>27500</v>
      </c>
      <c r="K499" t="s">
        <v>209</v>
      </c>
      <c r="L499">
        <v>30.5</v>
      </c>
      <c r="M499" t="s">
        <v>1118</v>
      </c>
      <c r="N499" t="s">
        <v>210</v>
      </c>
      <c r="O499" t="s">
        <v>849</v>
      </c>
      <c r="P499" s="37" t="s">
        <v>849</v>
      </c>
      <c r="Q499"/>
      <c r="R499"/>
      <c r="S499"/>
      <c r="T499" t="s">
        <v>321</v>
      </c>
      <c r="U499" t="s">
        <v>213</v>
      </c>
      <c r="V499" t="s">
        <v>214</v>
      </c>
      <c r="W499">
        <v>10</v>
      </c>
      <c r="X499"/>
      <c r="Y499"/>
      <c r="Z499" t="s">
        <v>1174</v>
      </c>
      <c r="AA499" t="s">
        <v>1129</v>
      </c>
      <c r="AB499" t="s">
        <v>1181</v>
      </c>
      <c r="AC499" t="s">
        <v>1183</v>
      </c>
      <c r="AD499" s="28" t="str">
        <f t="shared" si="64"/>
        <v>PF</v>
      </c>
      <c r="AE499" s="38" t="str">
        <f t="shared" si="65"/>
        <v>12/12/2019</v>
      </c>
      <c r="AF499" s="28" t="str">
        <f t="shared" si="66"/>
        <v>oui</v>
      </c>
      <c r="AG499" s="28" t="str">
        <f t="shared" si="67"/>
        <v>stock</v>
      </c>
      <c r="AH499" s="28">
        <f>IF(T499&lt;&gt;"Partiellement livré",J499,IFERROR(VLOOKUP(B499&amp;F499,[2]VL10E!A:I,9,0),J499))</f>
        <v>27500</v>
      </c>
      <c r="AI499" s="28" t="str">
        <f t="shared" ca="1" si="68"/>
        <v>oui</v>
      </c>
      <c r="AJ499" s="28" t="str">
        <f t="shared" si="69"/>
        <v>2019-12</v>
      </c>
      <c r="AK499" s="28" t="str">
        <f t="shared" si="70"/>
        <v>2019-50</v>
      </c>
      <c r="AL499" s="28" t="str">
        <f t="shared" ca="1" si="71"/>
        <v>retard</v>
      </c>
      <c r="AM499" s="28" t="str">
        <f>IF(LEFT(VLOOKUP(H499,'[1]Base Articles - Fam PIC'!$A:$U,12,FALSE),6)="conbid","Conbid",IF(LEFT(VLOOKUP(H499,'[1]Base Articles - Fam PIC'!$A:$U,12,FALSE),9)="DF Spirit","Airbus Autre","Autre"))</f>
        <v>Conbid</v>
      </c>
      <c r="AN499" s="28" t="str">
        <f>VLOOKUP(H499,'[1]Base Articles - Fam PIC'!$A:$E,5,0)</f>
        <v>UkadPF004</v>
      </c>
      <c r="AO499" s="28"/>
    </row>
    <row r="500" spans="1:41" ht="15" customHeight="1" x14ac:dyDescent="0.25">
      <c r="A500" s="36" t="str">
        <f t="shared" si="63"/>
        <v>PO63</v>
      </c>
      <c r="B500">
        <v>12000059</v>
      </c>
      <c r="C500" t="s">
        <v>1061</v>
      </c>
      <c r="D500" t="s">
        <v>1062</v>
      </c>
      <c r="E500" t="s">
        <v>1173</v>
      </c>
      <c r="F500">
        <v>190</v>
      </c>
      <c r="G500">
        <v>2</v>
      </c>
      <c r="H500" t="s">
        <v>1112</v>
      </c>
      <c r="I500" t="s">
        <v>1113</v>
      </c>
      <c r="J500">
        <v>11000</v>
      </c>
      <c r="K500" t="s">
        <v>209</v>
      </c>
      <c r="L500">
        <v>30.5</v>
      </c>
      <c r="M500" t="s">
        <v>1110</v>
      </c>
      <c r="N500" t="s">
        <v>210</v>
      </c>
      <c r="O500" t="s">
        <v>849</v>
      </c>
      <c r="P500" s="37" t="s">
        <v>849</v>
      </c>
      <c r="Q500"/>
      <c r="R500"/>
      <c r="S500"/>
      <c r="T500" t="s">
        <v>212</v>
      </c>
      <c r="U500" t="s">
        <v>213</v>
      </c>
      <c r="V500" t="s">
        <v>214</v>
      </c>
      <c r="W500">
        <v>10</v>
      </c>
      <c r="X500"/>
      <c r="Y500"/>
      <c r="Z500" t="s">
        <v>1174</v>
      </c>
      <c r="AA500" t="s">
        <v>1129</v>
      </c>
      <c r="AB500"/>
      <c r="AC500">
        <v>0</v>
      </c>
      <c r="AD500" s="28" t="str">
        <f t="shared" si="64"/>
        <v>PF</v>
      </c>
      <c r="AE500" s="38" t="str">
        <f t="shared" si="65"/>
        <v>12/12/2019</v>
      </c>
      <c r="AF500" s="28" t="str">
        <f t="shared" si="66"/>
        <v>oui</v>
      </c>
      <c r="AG500" s="28" t="str">
        <f t="shared" si="67"/>
        <v>stock</v>
      </c>
      <c r="AH500" s="28">
        <f>IF(T500&lt;&gt;"Partiellement livré",J500,IFERROR(VLOOKUP(B500&amp;F500,[2]VL10E!A:I,9,0),J500))</f>
        <v>11000</v>
      </c>
      <c r="AI500" s="28" t="str">
        <f t="shared" ca="1" si="68"/>
        <v>oui</v>
      </c>
      <c r="AJ500" s="28" t="str">
        <f t="shared" si="69"/>
        <v>2019-12</v>
      </c>
      <c r="AK500" s="28" t="str">
        <f t="shared" si="70"/>
        <v>2019-50</v>
      </c>
      <c r="AL500" s="28" t="str">
        <f t="shared" ca="1" si="71"/>
        <v>retard</v>
      </c>
      <c r="AM500" s="28" t="str">
        <f>IF(LEFT(VLOOKUP(H500,'[1]Base Articles - Fam PIC'!$A:$U,12,FALSE),6)="conbid","Conbid",IF(LEFT(VLOOKUP(H500,'[1]Base Articles - Fam PIC'!$A:$U,12,FALSE),9)="DF Spirit","Airbus Autre","Autre"))</f>
        <v>Conbid</v>
      </c>
      <c r="AN500" s="28" t="str">
        <f>VLOOKUP(H500,'[1]Base Articles - Fam PIC'!$A:$E,5,0)</f>
        <v>UkadPF004</v>
      </c>
      <c r="AO500" s="28"/>
    </row>
    <row r="501" spans="1:41" ht="15" customHeight="1" x14ac:dyDescent="0.25">
      <c r="A501" s="36" t="str">
        <f t="shared" si="63"/>
        <v>PO63</v>
      </c>
      <c r="B501">
        <v>12000059</v>
      </c>
      <c r="C501" t="s">
        <v>1061</v>
      </c>
      <c r="D501" t="s">
        <v>1062</v>
      </c>
      <c r="E501" t="s">
        <v>1173</v>
      </c>
      <c r="F501">
        <v>200</v>
      </c>
      <c r="G501">
        <v>2</v>
      </c>
      <c r="H501" t="s">
        <v>1116</v>
      </c>
      <c r="I501" t="s">
        <v>1117</v>
      </c>
      <c r="J501">
        <v>16500</v>
      </c>
      <c r="K501" t="s">
        <v>209</v>
      </c>
      <c r="L501">
        <v>30.5</v>
      </c>
      <c r="M501" t="s">
        <v>1138</v>
      </c>
      <c r="N501" t="s">
        <v>210</v>
      </c>
      <c r="O501" t="s">
        <v>849</v>
      </c>
      <c r="P501" s="37" t="s">
        <v>849</v>
      </c>
      <c r="Q501"/>
      <c r="R501"/>
      <c r="S501"/>
      <c r="T501" t="s">
        <v>212</v>
      </c>
      <c r="U501" t="s">
        <v>213</v>
      </c>
      <c r="V501" t="s">
        <v>214</v>
      </c>
      <c r="W501">
        <v>10</v>
      </c>
      <c r="X501"/>
      <c r="Y501"/>
      <c r="Z501" t="s">
        <v>1174</v>
      </c>
      <c r="AA501" t="s">
        <v>1129</v>
      </c>
      <c r="AB501"/>
      <c r="AC501">
        <v>0</v>
      </c>
      <c r="AD501" s="28" t="str">
        <f t="shared" si="64"/>
        <v>PF</v>
      </c>
      <c r="AE501" s="38" t="str">
        <f t="shared" si="65"/>
        <v>12/12/2019</v>
      </c>
      <c r="AF501" s="28" t="str">
        <f t="shared" si="66"/>
        <v>oui</v>
      </c>
      <c r="AG501" s="28" t="str">
        <f t="shared" si="67"/>
        <v>stock</v>
      </c>
      <c r="AH501" s="28">
        <f>IF(T501&lt;&gt;"Partiellement livré",J501,IFERROR(VLOOKUP(B501&amp;F501,[2]VL10E!A:I,9,0),J501))</f>
        <v>16500</v>
      </c>
      <c r="AI501" s="28" t="str">
        <f t="shared" ca="1" si="68"/>
        <v>oui</v>
      </c>
      <c r="AJ501" s="28" t="str">
        <f t="shared" si="69"/>
        <v>2019-12</v>
      </c>
      <c r="AK501" s="28" t="str">
        <f t="shared" si="70"/>
        <v>2019-50</v>
      </c>
      <c r="AL501" s="28" t="str">
        <f t="shared" ca="1" si="71"/>
        <v>retard</v>
      </c>
      <c r="AM501" s="28" t="str">
        <f>IF(LEFT(VLOOKUP(H501,'[1]Base Articles - Fam PIC'!$A:$U,12,FALSE),6)="conbid","Conbid",IF(LEFT(VLOOKUP(H501,'[1]Base Articles - Fam PIC'!$A:$U,12,FALSE),9)="DF Spirit","Airbus Autre","Autre"))</f>
        <v>Conbid</v>
      </c>
      <c r="AN501" s="28" t="str">
        <f>VLOOKUP(H501,'[1]Base Articles - Fam PIC'!$A:$E,5,0)</f>
        <v>UkadPF004</v>
      </c>
      <c r="AO501" s="28"/>
    </row>
    <row r="502" spans="1:41" ht="15" customHeight="1" x14ac:dyDescent="0.25">
      <c r="A502" s="36" t="str">
        <f t="shared" si="63"/>
        <v>PO63</v>
      </c>
      <c r="B502">
        <v>12000059</v>
      </c>
      <c r="C502" t="s">
        <v>1061</v>
      </c>
      <c r="D502" t="s">
        <v>1062</v>
      </c>
      <c r="E502" t="s">
        <v>1173</v>
      </c>
      <c r="F502">
        <v>210</v>
      </c>
      <c r="G502">
        <v>2</v>
      </c>
      <c r="H502" t="s">
        <v>503</v>
      </c>
      <c r="I502" t="s">
        <v>504</v>
      </c>
      <c r="J502">
        <v>5500</v>
      </c>
      <c r="K502" t="s">
        <v>209</v>
      </c>
      <c r="L502">
        <v>30.5</v>
      </c>
      <c r="M502" t="s">
        <v>660</v>
      </c>
      <c r="N502" t="s">
        <v>210</v>
      </c>
      <c r="O502" t="s">
        <v>849</v>
      </c>
      <c r="P502" s="37" t="s">
        <v>849</v>
      </c>
      <c r="Q502"/>
      <c r="R502"/>
      <c r="S502"/>
      <c r="T502" t="s">
        <v>212</v>
      </c>
      <c r="U502" t="s">
        <v>213</v>
      </c>
      <c r="V502" t="s">
        <v>214</v>
      </c>
      <c r="W502">
        <v>10</v>
      </c>
      <c r="X502"/>
      <c r="Y502"/>
      <c r="Z502" t="s">
        <v>1174</v>
      </c>
      <c r="AA502" t="s">
        <v>1129</v>
      </c>
      <c r="AB502"/>
      <c r="AC502">
        <v>0</v>
      </c>
      <c r="AD502" s="28" t="str">
        <f t="shared" si="64"/>
        <v>PF</v>
      </c>
      <c r="AE502" s="38" t="str">
        <f t="shared" si="65"/>
        <v>12/12/2019</v>
      </c>
      <c r="AF502" s="28" t="str">
        <f t="shared" si="66"/>
        <v>oui</v>
      </c>
      <c r="AG502" s="28" t="str">
        <f t="shared" si="67"/>
        <v>stock</v>
      </c>
      <c r="AH502" s="28">
        <f>IF(T502&lt;&gt;"Partiellement livré",J502,IFERROR(VLOOKUP(B502&amp;F502,[2]VL10E!A:I,9,0),J502))</f>
        <v>5500</v>
      </c>
      <c r="AI502" s="28" t="str">
        <f t="shared" ca="1" si="68"/>
        <v>oui</v>
      </c>
      <c r="AJ502" s="28" t="str">
        <f t="shared" si="69"/>
        <v>2019-12</v>
      </c>
      <c r="AK502" s="28" t="str">
        <f t="shared" si="70"/>
        <v>2019-50</v>
      </c>
      <c r="AL502" s="28" t="str">
        <f t="shared" ca="1" si="71"/>
        <v>retard</v>
      </c>
      <c r="AM502" s="28" t="str">
        <f>IF(LEFT(VLOOKUP(H502,'[1]Base Articles - Fam PIC'!$A:$U,12,FALSE),6)="conbid","Conbid",IF(LEFT(VLOOKUP(H502,'[1]Base Articles - Fam PIC'!$A:$U,12,FALSE),9)="DF Spirit","Airbus Autre","Autre"))</f>
        <v>Conbid</v>
      </c>
      <c r="AN502" s="28" t="str">
        <f>VLOOKUP(H502,'[1]Base Articles - Fam PIC'!$A:$E,5,0)</f>
        <v>UkadPF004</v>
      </c>
      <c r="AO502" s="28"/>
    </row>
    <row r="503" spans="1:41" ht="15" customHeight="1" x14ac:dyDescent="0.25">
      <c r="A503" s="36" t="str">
        <f t="shared" si="63"/>
        <v>PO63</v>
      </c>
      <c r="B503">
        <v>12000059</v>
      </c>
      <c r="C503" t="s">
        <v>1061</v>
      </c>
      <c r="D503" t="s">
        <v>1062</v>
      </c>
      <c r="E503" t="s">
        <v>1173</v>
      </c>
      <c r="F503">
        <v>220</v>
      </c>
      <c r="G503">
        <v>2</v>
      </c>
      <c r="H503" t="s">
        <v>1119</v>
      </c>
      <c r="I503" t="s">
        <v>1120</v>
      </c>
      <c r="J503">
        <v>5500</v>
      </c>
      <c r="K503" t="s">
        <v>209</v>
      </c>
      <c r="L503">
        <v>30.5</v>
      </c>
      <c r="M503" t="s">
        <v>660</v>
      </c>
      <c r="N503" t="s">
        <v>210</v>
      </c>
      <c r="O503" t="s">
        <v>849</v>
      </c>
      <c r="P503" s="37" t="s">
        <v>849</v>
      </c>
      <c r="Q503"/>
      <c r="R503"/>
      <c r="S503"/>
      <c r="T503" t="s">
        <v>212</v>
      </c>
      <c r="U503" t="s">
        <v>213</v>
      </c>
      <c r="V503" t="s">
        <v>214</v>
      </c>
      <c r="W503">
        <v>10</v>
      </c>
      <c r="X503"/>
      <c r="Y503"/>
      <c r="Z503" t="s">
        <v>1174</v>
      </c>
      <c r="AA503" t="s">
        <v>1129</v>
      </c>
      <c r="AB503"/>
      <c r="AC503">
        <v>0</v>
      </c>
      <c r="AD503" s="28" t="str">
        <f t="shared" si="64"/>
        <v>PF</v>
      </c>
      <c r="AE503" s="38" t="str">
        <f t="shared" si="65"/>
        <v>12/12/2019</v>
      </c>
      <c r="AF503" s="28" t="str">
        <f t="shared" si="66"/>
        <v>oui</v>
      </c>
      <c r="AG503" s="28" t="str">
        <f t="shared" si="67"/>
        <v>stock</v>
      </c>
      <c r="AH503" s="28">
        <f>IF(T503&lt;&gt;"Partiellement livré",J503,IFERROR(VLOOKUP(B503&amp;F503,[2]VL10E!A:I,9,0),J503))</f>
        <v>5500</v>
      </c>
      <c r="AI503" s="28" t="str">
        <f t="shared" ca="1" si="68"/>
        <v>oui</v>
      </c>
      <c r="AJ503" s="28" t="str">
        <f t="shared" si="69"/>
        <v>2019-12</v>
      </c>
      <c r="AK503" s="28" t="str">
        <f t="shared" si="70"/>
        <v>2019-50</v>
      </c>
      <c r="AL503" s="28" t="str">
        <f t="shared" ca="1" si="71"/>
        <v>retard</v>
      </c>
      <c r="AM503" s="28" t="str">
        <f>IF(LEFT(VLOOKUP(H503,'[1]Base Articles - Fam PIC'!$A:$U,12,FALSE),6)="conbid","Conbid",IF(LEFT(VLOOKUP(H503,'[1]Base Articles - Fam PIC'!$A:$U,12,FALSE),9)="DF Spirit","Airbus Autre","Autre"))</f>
        <v>Conbid</v>
      </c>
      <c r="AN503" s="28" t="str">
        <f>VLOOKUP(H503,'[1]Base Articles - Fam PIC'!$A:$E,5,0)</f>
        <v>UkadPF004</v>
      </c>
      <c r="AO503" s="28"/>
    </row>
    <row r="504" spans="1:41" ht="15" customHeight="1" x14ac:dyDescent="0.25">
      <c r="A504" s="36" t="str">
        <f t="shared" si="63"/>
        <v>PO63</v>
      </c>
      <c r="B504">
        <v>12000059</v>
      </c>
      <c r="C504" t="s">
        <v>1061</v>
      </c>
      <c r="D504" t="s">
        <v>1062</v>
      </c>
      <c r="E504" t="s">
        <v>1173</v>
      </c>
      <c r="F504">
        <v>230</v>
      </c>
      <c r="G504">
        <v>2</v>
      </c>
      <c r="H504" t="s">
        <v>207</v>
      </c>
      <c r="I504" t="s">
        <v>208</v>
      </c>
      <c r="J504">
        <v>38500</v>
      </c>
      <c r="K504" t="s">
        <v>209</v>
      </c>
      <c r="L504">
        <v>30.5</v>
      </c>
      <c r="M504" t="s">
        <v>1121</v>
      </c>
      <c r="N504" t="s">
        <v>210</v>
      </c>
      <c r="O504" t="s">
        <v>849</v>
      </c>
      <c r="P504" s="37" t="s">
        <v>849</v>
      </c>
      <c r="Q504"/>
      <c r="R504"/>
      <c r="S504"/>
      <c r="T504" t="s">
        <v>321</v>
      </c>
      <c r="U504" t="s">
        <v>213</v>
      </c>
      <c r="V504" t="s">
        <v>214</v>
      </c>
      <c r="W504">
        <v>10</v>
      </c>
      <c r="X504"/>
      <c r="Y504"/>
      <c r="Z504" t="s">
        <v>1174</v>
      </c>
      <c r="AA504" t="s">
        <v>1129</v>
      </c>
      <c r="AB504" t="s">
        <v>1184</v>
      </c>
      <c r="AC504" t="s">
        <v>1185</v>
      </c>
      <c r="AD504" s="28" t="str">
        <f t="shared" si="64"/>
        <v>PF</v>
      </c>
      <c r="AE504" s="38" t="str">
        <f t="shared" si="65"/>
        <v>12/12/2019</v>
      </c>
      <c r="AF504" s="28" t="str">
        <f t="shared" si="66"/>
        <v>oui</v>
      </c>
      <c r="AG504" s="28" t="str">
        <f t="shared" si="67"/>
        <v>stock</v>
      </c>
      <c r="AH504" s="28">
        <f>IF(T504&lt;&gt;"Partiellement livré",J504,IFERROR(VLOOKUP(B504&amp;F504,[2]VL10E!A:I,9,0),J504))</f>
        <v>38500</v>
      </c>
      <c r="AI504" s="28" t="str">
        <f t="shared" ca="1" si="68"/>
        <v>oui</v>
      </c>
      <c r="AJ504" s="28" t="str">
        <f t="shared" si="69"/>
        <v>2019-12</v>
      </c>
      <c r="AK504" s="28" t="str">
        <f t="shared" si="70"/>
        <v>2019-50</v>
      </c>
      <c r="AL504" s="28" t="str">
        <f t="shared" ca="1" si="71"/>
        <v>retard</v>
      </c>
      <c r="AM504" s="28" t="str">
        <f>IF(LEFT(VLOOKUP(H504,'[1]Base Articles - Fam PIC'!$A:$U,12,FALSE),6)="conbid","Conbid",IF(LEFT(VLOOKUP(H504,'[1]Base Articles - Fam PIC'!$A:$U,12,FALSE),9)="DF Spirit","Airbus Autre","Autre"))</f>
        <v>Conbid</v>
      </c>
      <c r="AN504" s="28" t="str">
        <f>VLOOKUP(H504,'[1]Base Articles - Fam PIC'!$A:$E,5,0)</f>
        <v>UkadPF004</v>
      </c>
      <c r="AO504" s="28"/>
    </row>
    <row r="505" spans="1:41" ht="15" customHeight="1" x14ac:dyDescent="0.25">
      <c r="A505" s="36" t="str">
        <f t="shared" si="63"/>
        <v>PO63</v>
      </c>
      <c r="B505">
        <v>12000059</v>
      </c>
      <c r="C505" t="s">
        <v>1061</v>
      </c>
      <c r="D505" t="s">
        <v>1062</v>
      </c>
      <c r="E505" t="s">
        <v>1173</v>
      </c>
      <c r="F505">
        <v>240</v>
      </c>
      <c r="G505">
        <v>2</v>
      </c>
      <c r="H505" t="s">
        <v>217</v>
      </c>
      <c r="I505" t="s">
        <v>218</v>
      </c>
      <c r="J505">
        <v>38500</v>
      </c>
      <c r="K505" t="s">
        <v>209</v>
      </c>
      <c r="L505">
        <v>30.5</v>
      </c>
      <c r="M505" t="s">
        <v>1121</v>
      </c>
      <c r="N505" t="s">
        <v>210</v>
      </c>
      <c r="O505" t="s">
        <v>849</v>
      </c>
      <c r="P505" s="37" t="s">
        <v>849</v>
      </c>
      <c r="Q505"/>
      <c r="R505"/>
      <c r="S505"/>
      <c r="T505" t="s">
        <v>321</v>
      </c>
      <c r="U505" t="s">
        <v>213</v>
      </c>
      <c r="V505" t="s">
        <v>214</v>
      </c>
      <c r="W505">
        <v>10</v>
      </c>
      <c r="X505"/>
      <c r="Y505"/>
      <c r="Z505" t="s">
        <v>1174</v>
      </c>
      <c r="AA505" t="s">
        <v>1129</v>
      </c>
      <c r="AB505" t="s">
        <v>1175</v>
      </c>
      <c r="AC505" t="s">
        <v>1186</v>
      </c>
      <c r="AD505" s="28" t="str">
        <f t="shared" si="64"/>
        <v>PF</v>
      </c>
      <c r="AE505" s="38" t="str">
        <f t="shared" si="65"/>
        <v>12/12/2019</v>
      </c>
      <c r="AF505" s="28" t="str">
        <f t="shared" si="66"/>
        <v>oui</v>
      </c>
      <c r="AG505" s="28" t="str">
        <f t="shared" si="67"/>
        <v>stock</v>
      </c>
      <c r="AH505" s="28">
        <f>IF(T505&lt;&gt;"Partiellement livré",J505,IFERROR(VLOOKUP(B505&amp;F505,[2]VL10E!A:I,9,0),J505))</f>
        <v>38500</v>
      </c>
      <c r="AI505" s="28" t="str">
        <f t="shared" ca="1" si="68"/>
        <v>oui</v>
      </c>
      <c r="AJ505" s="28" t="str">
        <f t="shared" si="69"/>
        <v>2019-12</v>
      </c>
      <c r="AK505" s="28" t="str">
        <f t="shared" si="70"/>
        <v>2019-50</v>
      </c>
      <c r="AL505" s="28" t="str">
        <f t="shared" ca="1" si="71"/>
        <v>retard</v>
      </c>
      <c r="AM505" s="28" t="str">
        <f>IF(LEFT(VLOOKUP(H505,'[1]Base Articles - Fam PIC'!$A:$U,12,FALSE),6)="conbid","Conbid",IF(LEFT(VLOOKUP(H505,'[1]Base Articles - Fam PIC'!$A:$U,12,FALSE),9)="DF Spirit","Airbus Autre","Autre"))</f>
        <v>Conbid</v>
      </c>
      <c r="AN505" s="28" t="str">
        <f>VLOOKUP(H505,'[1]Base Articles - Fam PIC'!$A:$E,5,0)</f>
        <v>UkadPF005</v>
      </c>
      <c r="AO505" s="28"/>
    </row>
    <row r="506" spans="1:41" ht="15" customHeight="1" x14ac:dyDescent="0.25">
      <c r="A506" s="36" t="str">
        <f t="shared" si="63"/>
        <v>PO63</v>
      </c>
      <c r="B506">
        <v>12000059</v>
      </c>
      <c r="C506" t="s">
        <v>1061</v>
      </c>
      <c r="D506" t="s">
        <v>1062</v>
      </c>
      <c r="E506" t="s">
        <v>1173</v>
      </c>
      <c r="F506">
        <v>250</v>
      </c>
      <c r="G506">
        <v>2</v>
      </c>
      <c r="H506" t="s">
        <v>885</v>
      </c>
      <c r="I506" t="s">
        <v>886</v>
      </c>
      <c r="J506">
        <v>55000</v>
      </c>
      <c r="K506" t="s">
        <v>209</v>
      </c>
      <c r="L506">
        <v>25.5</v>
      </c>
      <c r="M506" t="s">
        <v>1187</v>
      </c>
      <c r="N506" t="s">
        <v>210</v>
      </c>
      <c r="O506" t="s">
        <v>849</v>
      </c>
      <c r="P506" s="37" t="s">
        <v>849</v>
      </c>
      <c r="Q506"/>
      <c r="R506"/>
      <c r="S506"/>
      <c r="T506" t="s">
        <v>321</v>
      </c>
      <c r="U506" t="s">
        <v>213</v>
      </c>
      <c r="V506" t="s">
        <v>214</v>
      </c>
      <c r="W506">
        <v>10</v>
      </c>
      <c r="X506"/>
      <c r="Y506"/>
      <c r="Z506" t="s">
        <v>1174</v>
      </c>
      <c r="AA506" t="s">
        <v>1129</v>
      </c>
      <c r="AB506" t="s">
        <v>863</v>
      </c>
      <c r="AC506" t="s">
        <v>1188</v>
      </c>
      <c r="AD506" s="28" t="str">
        <f t="shared" si="64"/>
        <v>PF</v>
      </c>
      <c r="AE506" s="38" t="str">
        <f t="shared" si="65"/>
        <v>12/12/2019</v>
      </c>
      <c r="AF506" s="28" t="str">
        <f t="shared" si="66"/>
        <v>oui</v>
      </c>
      <c r="AG506" s="28" t="str">
        <f t="shared" si="67"/>
        <v>stock</v>
      </c>
      <c r="AH506" s="28">
        <f>IF(T506&lt;&gt;"Partiellement livré",J506,IFERROR(VLOOKUP(B506&amp;F506,[2]VL10E!A:I,9,0),J506))</f>
        <v>55000</v>
      </c>
      <c r="AI506" s="28" t="str">
        <f t="shared" ca="1" si="68"/>
        <v>oui</v>
      </c>
      <c r="AJ506" s="28" t="str">
        <f t="shared" si="69"/>
        <v>2019-12</v>
      </c>
      <c r="AK506" s="28" t="str">
        <f t="shared" si="70"/>
        <v>2019-50</v>
      </c>
      <c r="AL506" s="28" t="str">
        <f t="shared" ca="1" si="71"/>
        <v>retard</v>
      </c>
      <c r="AM506" s="28" t="str">
        <f>IF(LEFT(VLOOKUP(H506,'[1]Base Articles - Fam PIC'!$A:$U,12,FALSE),6)="conbid","Conbid",IF(LEFT(VLOOKUP(H506,'[1]Base Articles - Fam PIC'!$A:$U,12,FALSE),9)="DF Spirit","Airbus Autre","Autre"))</f>
        <v>Autre</v>
      </c>
      <c r="AN506" s="28" t="str">
        <f>VLOOKUP(H506,'[1]Base Articles - Fam PIC'!$A:$E,5,0)</f>
        <v>UkadPF008</v>
      </c>
      <c r="AO506" s="28"/>
    </row>
    <row r="507" spans="1:41" ht="15" customHeight="1" x14ac:dyDescent="0.25">
      <c r="A507" s="36" t="str">
        <f t="shared" si="63"/>
        <v>PA17515</v>
      </c>
      <c r="B507">
        <v>60000138</v>
      </c>
      <c r="C507" t="s">
        <v>1189</v>
      </c>
      <c r="D507" t="s">
        <v>205</v>
      </c>
      <c r="E507" t="s">
        <v>1190</v>
      </c>
      <c r="F507">
        <v>10</v>
      </c>
      <c r="G507"/>
      <c r="H507" t="s">
        <v>1191</v>
      </c>
      <c r="I507" t="s">
        <v>1192</v>
      </c>
      <c r="J507">
        <v>1782</v>
      </c>
      <c r="K507" t="s">
        <v>209</v>
      </c>
      <c r="L507">
        <v>33.5</v>
      </c>
      <c r="M507" t="s">
        <v>1193</v>
      </c>
      <c r="N507" t="s">
        <v>210</v>
      </c>
      <c r="O507"/>
      <c r="P507" s="37"/>
      <c r="Q507"/>
      <c r="R507"/>
      <c r="S507"/>
      <c r="T507" t="s">
        <v>245</v>
      </c>
      <c r="U507" t="s">
        <v>213</v>
      </c>
      <c r="V507" t="s">
        <v>214</v>
      </c>
      <c r="W507">
        <v>10</v>
      </c>
      <c r="X507">
        <v>10</v>
      </c>
      <c r="Y507">
        <v>1</v>
      </c>
      <c r="Z507" t="s">
        <v>1194</v>
      </c>
      <c r="AA507" t="s">
        <v>220</v>
      </c>
      <c r="AB507"/>
      <c r="AC507">
        <v>0</v>
      </c>
      <c r="AD507" s="28" t="str">
        <f t="shared" si="64"/>
        <v>PF</v>
      </c>
      <c r="AE507" s="38" t="str">
        <f t="shared" si="65"/>
        <v>00/01/1900</v>
      </c>
      <c r="AF507" s="28" t="str">
        <f t="shared" si="66"/>
        <v>oui</v>
      </c>
      <c r="AG507" s="28" t="str">
        <f t="shared" si="67"/>
        <v>client</v>
      </c>
      <c r="AH507" s="28">
        <f>IF(T507&lt;&gt;"Partiellement livré",J507,IFERROR(VLOOKUP(B507&amp;F507,[2]VL10E!A:I,9,0),J507))</f>
        <v>1782</v>
      </c>
      <c r="AI507" s="28" t="e">
        <f t="shared" ca="1" si="68"/>
        <v>#VALUE!</v>
      </c>
      <c r="AJ507" s="28" t="e">
        <f t="shared" si="69"/>
        <v>#VALUE!</v>
      </c>
      <c r="AK507" s="28" t="e">
        <f t="shared" si="70"/>
        <v>#VALUE!</v>
      </c>
      <c r="AL507" s="28" t="e">
        <f t="shared" ca="1" si="71"/>
        <v>#VALUE!</v>
      </c>
      <c r="AM507" s="28" t="str">
        <f>IF(LEFT(VLOOKUP(H507,'[1]Base Articles - Fam PIC'!$A:$U,12,FALSE),6)="conbid","Conbid",IF(LEFT(VLOOKUP(H507,'[1]Base Articles - Fam PIC'!$A:$U,12,FALSE),9)="DF Spirit","Airbus Autre","Autre"))</f>
        <v>Conbid</v>
      </c>
      <c r="AN507" s="28" t="str">
        <f>VLOOKUP(H507,'[1]Base Articles - Fam PIC'!$A:$E,5,0)</f>
        <v>UkadPF009</v>
      </c>
      <c r="AO507" s="28"/>
    </row>
    <row r="508" spans="1:41" ht="15" customHeight="1" x14ac:dyDescent="0.25">
      <c r="A508" s="36" t="str">
        <f t="shared" si="63"/>
        <v>1610279</v>
      </c>
      <c r="B508">
        <v>60000173</v>
      </c>
      <c r="C508" t="s">
        <v>1189</v>
      </c>
      <c r="D508" t="s">
        <v>527</v>
      </c>
      <c r="E508">
        <v>16102790</v>
      </c>
      <c r="F508">
        <v>10</v>
      </c>
      <c r="G508"/>
      <c r="H508" t="s">
        <v>1195</v>
      </c>
      <c r="I508" t="s">
        <v>1196</v>
      </c>
      <c r="J508">
        <v>3222</v>
      </c>
      <c r="K508" t="s">
        <v>209</v>
      </c>
      <c r="L508">
        <v>38.5</v>
      </c>
      <c r="M508" t="s">
        <v>1197</v>
      </c>
      <c r="N508" t="s">
        <v>210</v>
      </c>
      <c r="O508"/>
      <c r="P508" s="37"/>
      <c r="Q508"/>
      <c r="R508"/>
      <c r="S508"/>
      <c r="T508" t="s">
        <v>245</v>
      </c>
      <c r="U508" t="s">
        <v>213</v>
      </c>
      <c r="V508" t="s">
        <v>214</v>
      </c>
      <c r="W508">
        <v>10</v>
      </c>
      <c r="X508">
        <v>100</v>
      </c>
      <c r="Y508">
        <v>1</v>
      </c>
      <c r="Z508" t="s">
        <v>1198</v>
      </c>
      <c r="AA508" t="s">
        <v>246</v>
      </c>
      <c r="AB508"/>
      <c r="AC508">
        <v>0</v>
      </c>
      <c r="AD508" s="28" t="str">
        <f t="shared" si="64"/>
        <v>PF</v>
      </c>
      <c r="AE508" s="38" t="str">
        <f t="shared" si="65"/>
        <v>00/01/1900</v>
      </c>
      <c r="AF508" s="28" t="str">
        <f t="shared" si="66"/>
        <v>oui</v>
      </c>
      <c r="AG508" s="28" t="str">
        <f t="shared" si="67"/>
        <v>client</v>
      </c>
      <c r="AH508" s="28">
        <f>IF(T508&lt;&gt;"Partiellement livré",J508,IFERROR(VLOOKUP(B508&amp;F508,[2]VL10E!A:I,9,0),J508))</f>
        <v>3222</v>
      </c>
      <c r="AI508" s="28" t="e">
        <f t="shared" ca="1" si="68"/>
        <v>#VALUE!</v>
      </c>
      <c r="AJ508" s="28" t="e">
        <f t="shared" si="69"/>
        <v>#VALUE!</v>
      </c>
      <c r="AK508" s="28" t="e">
        <f t="shared" si="70"/>
        <v>#VALUE!</v>
      </c>
      <c r="AL508" s="28" t="e">
        <f t="shared" ca="1" si="71"/>
        <v>#VALUE!</v>
      </c>
      <c r="AM508" s="28" t="str">
        <f>IF(LEFT(VLOOKUP(H508,'[1]Base Articles - Fam PIC'!$A:$U,12,FALSE),6)="conbid","Conbid",IF(LEFT(VLOOKUP(H508,'[1]Base Articles - Fam PIC'!$A:$U,12,FALSE),9)="DF Spirit","Airbus Autre","Autre"))</f>
        <v>Conbid</v>
      </c>
      <c r="AN508" s="28" t="str">
        <f>VLOOKUP(H508,'[1]Base Articles - Fam PIC'!$A:$E,5,0)</f>
        <v>UkadPF004</v>
      </c>
      <c r="AO508" s="28"/>
    </row>
    <row r="509" spans="1:41" ht="15" customHeight="1" x14ac:dyDescent="0.25">
      <c r="A509" s="36" t="str">
        <f t="shared" si="63"/>
        <v>1610279</v>
      </c>
      <c r="B509">
        <v>60000174</v>
      </c>
      <c r="C509" t="s">
        <v>1189</v>
      </c>
      <c r="D509" t="s">
        <v>527</v>
      </c>
      <c r="E509">
        <v>16102790</v>
      </c>
      <c r="F509">
        <v>10</v>
      </c>
      <c r="G509"/>
      <c r="H509" t="s">
        <v>1195</v>
      </c>
      <c r="I509" t="s">
        <v>1196</v>
      </c>
      <c r="J509">
        <v>3216</v>
      </c>
      <c r="K509" t="s">
        <v>209</v>
      </c>
      <c r="L509">
        <v>38.5</v>
      </c>
      <c r="M509" t="s">
        <v>1199</v>
      </c>
      <c r="N509" t="s">
        <v>210</v>
      </c>
      <c r="O509"/>
      <c r="P509" s="37"/>
      <c r="Q509"/>
      <c r="R509"/>
      <c r="S509"/>
      <c r="T509" t="s">
        <v>245</v>
      </c>
      <c r="U509" t="s">
        <v>213</v>
      </c>
      <c r="V509" t="s">
        <v>214</v>
      </c>
      <c r="W509">
        <v>10</v>
      </c>
      <c r="X509">
        <v>100</v>
      </c>
      <c r="Y509">
        <v>1</v>
      </c>
      <c r="Z509" t="s">
        <v>1198</v>
      </c>
      <c r="AA509" t="s">
        <v>246</v>
      </c>
      <c r="AB509"/>
      <c r="AC509">
        <v>0</v>
      </c>
      <c r="AD509" s="28" t="str">
        <f t="shared" si="64"/>
        <v>PF</v>
      </c>
      <c r="AE509" s="38" t="str">
        <f t="shared" si="65"/>
        <v>00/01/1900</v>
      </c>
      <c r="AF509" s="28" t="str">
        <f t="shared" si="66"/>
        <v>oui</v>
      </c>
      <c r="AG509" s="28" t="str">
        <f t="shared" si="67"/>
        <v>client</v>
      </c>
      <c r="AH509" s="28">
        <f>IF(T509&lt;&gt;"Partiellement livré",J509,IFERROR(VLOOKUP(B509&amp;F509,[2]VL10E!A:I,9,0),J509))</f>
        <v>3216</v>
      </c>
      <c r="AI509" s="28" t="e">
        <f t="shared" ca="1" si="68"/>
        <v>#VALUE!</v>
      </c>
      <c r="AJ509" s="28" t="e">
        <f t="shared" si="69"/>
        <v>#VALUE!</v>
      </c>
      <c r="AK509" s="28" t="e">
        <f t="shared" si="70"/>
        <v>#VALUE!</v>
      </c>
      <c r="AL509" s="28" t="e">
        <f t="shared" ca="1" si="71"/>
        <v>#VALUE!</v>
      </c>
      <c r="AM509" s="28" t="str">
        <f>IF(LEFT(VLOOKUP(H509,'[1]Base Articles - Fam PIC'!$A:$U,12,FALSE),6)="conbid","Conbid",IF(LEFT(VLOOKUP(H509,'[1]Base Articles - Fam PIC'!$A:$U,12,FALSE),9)="DF Spirit","Airbus Autre","Autre"))</f>
        <v>Conbid</v>
      </c>
      <c r="AN509" s="28" t="str">
        <f>VLOOKUP(H509,'[1]Base Articles - Fam PIC'!$A:$E,5,0)</f>
        <v>UkadPF004</v>
      </c>
      <c r="AO509" s="28"/>
    </row>
    <row r="510" spans="1:41" ht="15" customHeight="1" x14ac:dyDescent="0.25">
      <c r="A510" s="36" t="str">
        <f t="shared" si="63"/>
        <v>AVOIR S</v>
      </c>
      <c r="B510">
        <v>60000195</v>
      </c>
      <c r="C510" t="s">
        <v>1189</v>
      </c>
      <c r="D510" t="s">
        <v>205</v>
      </c>
      <c r="E510" t="s">
        <v>1200</v>
      </c>
      <c r="F510">
        <v>20</v>
      </c>
      <c r="G510"/>
      <c r="H510" t="s">
        <v>217</v>
      </c>
      <c r="I510" t="s">
        <v>218</v>
      </c>
      <c r="J510">
        <v>5870</v>
      </c>
      <c r="K510" t="s">
        <v>209</v>
      </c>
      <c r="L510">
        <v>30.5</v>
      </c>
      <c r="M510" t="s">
        <v>1201</v>
      </c>
      <c r="N510" t="s">
        <v>210</v>
      </c>
      <c r="O510"/>
      <c r="P510" s="37"/>
      <c r="Q510"/>
      <c r="R510"/>
      <c r="S510"/>
      <c r="T510" t="s">
        <v>245</v>
      </c>
      <c r="U510" t="s">
        <v>213</v>
      </c>
      <c r="V510" t="s">
        <v>214</v>
      </c>
      <c r="W510">
        <v>10</v>
      </c>
      <c r="X510">
        <v>10</v>
      </c>
      <c r="Y510">
        <v>1</v>
      </c>
      <c r="Z510" t="s">
        <v>1202</v>
      </c>
      <c r="AA510" t="s">
        <v>220</v>
      </c>
      <c r="AB510"/>
      <c r="AC510">
        <v>0</v>
      </c>
      <c r="AD510" s="28" t="str">
        <f t="shared" si="64"/>
        <v>PF</v>
      </c>
      <c r="AE510" s="38" t="str">
        <f t="shared" si="65"/>
        <v>00/01/1900</v>
      </c>
      <c r="AF510" s="28" t="str">
        <f t="shared" si="66"/>
        <v>oui</v>
      </c>
      <c r="AG510" s="28" t="str">
        <f t="shared" si="67"/>
        <v>client</v>
      </c>
      <c r="AH510" s="28">
        <f>IF(T510&lt;&gt;"Partiellement livré",J510,IFERROR(VLOOKUP(B510&amp;F510,[2]VL10E!A:I,9,0),J510))</f>
        <v>5870</v>
      </c>
      <c r="AI510" s="28" t="e">
        <f t="shared" ca="1" si="68"/>
        <v>#VALUE!</v>
      </c>
      <c r="AJ510" s="28" t="e">
        <f t="shared" si="69"/>
        <v>#VALUE!</v>
      </c>
      <c r="AK510" s="28" t="e">
        <f t="shared" si="70"/>
        <v>#VALUE!</v>
      </c>
      <c r="AL510" s="28" t="e">
        <f t="shared" ca="1" si="71"/>
        <v>#VALUE!</v>
      </c>
      <c r="AM510" s="28" t="str">
        <f>IF(LEFT(VLOOKUP(H510,'[1]Base Articles - Fam PIC'!$A:$U,12,FALSE),6)="conbid","Conbid",IF(LEFT(VLOOKUP(H510,'[1]Base Articles - Fam PIC'!$A:$U,12,FALSE),9)="DF Spirit","Airbus Autre","Autre"))</f>
        <v>Conbid</v>
      </c>
      <c r="AN510" s="28" t="str">
        <f>VLOOKUP(H510,'[1]Base Articles - Fam PIC'!$A:$E,5,0)</f>
        <v>UkadPF005</v>
      </c>
      <c r="AO510" s="28"/>
    </row>
    <row r="511" spans="1:41" ht="15" customHeight="1" x14ac:dyDescent="0.25">
      <c r="A511" s="36" t="str">
        <f t="shared" si="63"/>
        <v>AVOIR F</v>
      </c>
      <c r="B511">
        <v>60000228</v>
      </c>
      <c r="C511" t="s">
        <v>1189</v>
      </c>
      <c r="D511" t="s">
        <v>932</v>
      </c>
      <c r="E511" t="s">
        <v>1203</v>
      </c>
      <c r="F511">
        <v>10</v>
      </c>
      <c r="G511"/>
      <c r="H511" t="s">
        <v>933</v>
      </c>
      <c r="I511" t="s">
        <v>933</v>
      </c>
      <c r="J511">
        <v>6620</v>
      </c>
      <c r="K511" t="s">
        <v>209</v>
      </c>
      <c r="L511">
        <v>0.6</v>
      </c>
      <c r="M511" t="s">
        <v>1204</v>
      </c>
      <c r="N511" t="s">
        <v>243</v>
      </c>
      <c r="O511"/>
      <c r="P511" s="37"/>
      <c r="Q511"/>
      <c r="R511"/>
      <c r="S511"/>
      <c r="T511" t="s">
        <v>245</v>
      </c>
      <c r="U511"/>
      <c r="V511" t="s">
        <v>214</v>
      </c>
      <c r="W511">
        <v>100</v>
      </c>
      <c r="X511"/>
      <c r="Y511"/>
      <c r="Z511" t="s">
        <v>1205</v>
      </c>
      <c r="AA511" t="s">
        <v>220</v>
      </c>
      <c r="AB511"/>
      <c r="AC511">
        <v>0</v>
      </c>
      <c r="AD511" s="28" t="str">
        <f t="shared" si="64"/>
        <v>TO</v>
      </c>
      <c r="AE511" s="38" t="str">
        <f t="shared" si="65"/>
        <v>00/01/1900</v>
      </c>
      <c r="AF511" s="28" t="str">
        <f t="shared" si="66"/>
        <v>oui</v>
      </c>
      <c r="AG511" s="28" t="str">
        <f t="shared" si="67"/>
        <v>client</v>
      </c>
      <c r="AH511" s="28">
        <f>IF(T511&lt;&gt;"Partiellement livré",J511,IFERROR(VLOOKUP(B511&amp;F511,[2]VL10E!A:I,9,0),J511))</f>
        <v>6620</v>
      </c>
      <c r="AI511" s="28" t="e">
        <f t="shared" ca="1" si="68"/>
        <v>#VALUE!</v>
      </c>
      <c r="AJ511" s="28" t="e">
        <f t="shared" si="69"/>
        <v>#VALUE!</v>
      </c>
      <c r="AK511" s="28" t="e">
        <f t="shared" si="70"/>
        <v>#VALUE!</v>
      </c>
      <c r="AL511" s="28" t="e">
        <f t="shared" ca="1" si="71"/>
        <v>#VALUE!</v>
      </c>
      <c r="AM511" s="28" t="str">
        <f>IF(LEFT(VLOOKUP(H511,'[1]Base Articles - Fam PIC'!$A:$U,12,FALSE),6)="conbid","Conbid",IF(LEFT(VLOOKUP(H511,'[1]Base Articles - Fam PIC'!$A:$U,12,FALSE),9)="DF Spirit","Airbus Autre","Autre"))</f>
        <v>Autre</v>
      </c>
      <c r="AN511" s="28">
        <f>VLOOKUP(H511,'[1]Base Articles - Fam PIC'!$A:$E,5,0)</f>
        <v>0</v>
      </c>
      <c r="AO511" s="28"/>
    </row>
    <row r="512" spans="1:41" ht="15" customHeight="1" x14ac:dyDescent="0.25">
      <c r="A512" s="36" t="str">
        <f t="shared" si="63"/>
        <v>6000031</v>
      </c>
      <c r="B512">
        <v>60000315</v>
      </c>
      <c r="C512" t="s">
        <v>1189</v>
      </c>
      <c r="D512" t="s">
        <v>476</v>
      </c>
      <c r="E512">
        <v>60000315</v>
      </c>
      <c r="F512">
        <v>10</v>
      </c>
      <c r="G512"/>
      <c r="H512" t="s">
        <v>1206</v>
      </c>
      <c r="I512" t="s">
        <v>1207</v>
      </c>
      <c r="J512">
        <v>1</v>
      </c>
      <c r="K512" t="s">
        <v>240</v>
      </c>
      <c r="L512" t="s">
        <v>1208</v>
      </c>
      <c r="M512" t="s">
        <v>1209</v>
      </c>
      <c r="N512" t="s">
        <v>243</v>
      </c>
      <c r="O512"/>
      <c r="P512" s="37"/>
      <c r="Q512"/>
      <c r="R512"/>
      <c r="S512"/>
      <c r="T512" t="s">
        <v>245</v>
      </c>
      <c r="U512" t="s">
        <v>213</v>
      </c>
      <c r="V512" t="s">
        <v>214</v>
      </c>
      <c r="W512">
        <v>10</v>
      </c>
      <c r="X512"/>
      <c r="Y512"/>
      <c r="Z512" t="s">
        <v>1210</v>
      </c>
      <c r="AA512" t="s">
        <v>298</v>
      </c>
      <c r="AB512"/>
      <c r="AC512">
        <v>0</v>
      </c>
      <c r="AD512" s="28" t="str">
        <f t="shared" si="64"/>
        <v>PF</v>
      </c>
      <c r="AE512" s="38" t="str">
        <f t="shared" si="65"/>
        <v>00/01/1900</v>
      </c>
      <c r="AF512" s="28" t="str">
        <f t="shared" si="66"/>
        <v>oui</v>
      </c>
      <c r="AG512" s="28" t="str">
        <f t="shared" si="67"/>
        <v>client</v>
      </c>
      <c r="AH512" s="28">
        <f>IF(T512&lt;&gt;"Partiellement livré",J512,IFERROR(VLOOKUP(B512&amp;F512,[2]VL10E!A:I,9,0),J512))</f>
        <v>1</v>
      </c>
      <c r="AI512" s="28" t="e">
        <f t="shared" ca="1" si="68"/>
        <v>#VALUE!</v>
      </c>
      <c r="AJ512" s="28" t="e">
        <f t="shared" si="69"/>
        <v>#VALUE!</v>
      </c>
      <c r="AK512" s="28" t="e">
        <f t="shared" si="70"/>
        <v>#VALUE!</v>
      </c>
      <c r="AL512" s="28" t="e">
        <f t="shared" ca="1" si="71"/>
        <v>#VALUE!</v>
      </c>
      <c r="AM512" s="28" t="str">
        <f>IF(LEFT(VLOOKUP(H512,'[1]Base Articles - Fam PIC'!$A:$U,12,FALSE),6)="conbid","Conbid",IF(LEFT(VLOOKUP(H512,'[1]Base Articles - Fam PIC'!$A:$U,12,FALSE),9)="DF Spirit","Airbus Autre","Autre"))</f>
        <v>Autre</v>
      </c>
      <c r="AN512" s="28" t="str">
        <f>VLOOKUP(H512,'[1]Base Articles - Fam PIC'!$A:$E,5,0)</f>
        <v>UkadPF004</v>
      </c>
      <c r="AO512" s="28"/>
    </row>
    <row r="513" spans="1:41" ht="15" customHeight="1" x14ac:dyDescent="0.25">
      <c r="A513" s="36" t="str">
        <f t="shared" ref="A513:A576" si="72">LEFT(E513,7)</f>
        <v>PO15</v>
      </c>
      <c r="B513">
        <v>70000033</v>
      </c>
      <c r="C513" t="s">
        <v>1211</v>
      </c>
      <c r="D513" t="s">
        <v>1062</v>
      </c>
      <c r="E513" t="s">
        <v>1212</v>
      </c>
      <c r="F513">
        <v>10</v>
      </c>
      <c r="G513"/>
      <c r="H513" t="s">
        <v>1213</v>
      </c>
      <c r="I513" t="s">
        <v>1214</v>
      </c>
      <c r="J513">
        <v>202570</v>
      </c>
      <c r="K513" t="s">
        <v>209</v>
      </c>
      <c r="L513">
        <v>20</v>
      </c>
      <c r="M513" t="s">
        <v>1215</v>
      </c>
      <c r="N513" t="s">
        <v>210</v>
      </c>
      <c r="O513"/>
      <c r="P513" s="37"/>
      <c r="Q513"/>
      <c r="R513"/>
      <c r="S513"/>
      <c r="T513" t="s">
        <v>245</v>
      </c>
      <c r="U513" t="s">
        <v>213</v>
      </c>
      <c r="V513" t="s">
        <v>214</v>
      </c>
      <c r="W513">
        <v>10</v>
      </c>
      <c r="X513"/>
      <c r="Y513"/>
      <c r="Z513" t="s">
        <v>1216</v>
      </c>
      <c r="AA513" t="s">
        <v>246</v>
      </c>
      <c r="AB513"/>
      <c r="AC513">
        <v>0</v>
      </c>
      <c r="AD513" s="28" t="str">
        <f t="shared" si="64"/>
        <v>LI</v>
      </c>
      <c r="AE513" s="38" t="str">
        <f t="shared" si="65"/>
        <v>00/01/1900</v>
      </c>
      <c r="AF513" s="28" t="str">
        <f t="shared" si="66"/>
        <v>oui</v>
      </c>
      <c r="AG513" s="28" t="str">
        <f t="shared" si="67"/>
        <v>stock</v>
      </c>
      <c r="AH513" s="28">
        <f>IF(T513&lt;&gt;"Partiellement livré",J513,IFERROR(VLOOKUP(B513&amp;F513,[2]VL10E!A:I,9,0),J513))</f>
        <v>202570</v>
      </c>
      <c r="AI513" s="28" t="e">
        <f t="shared" ca="1" si="68"/>
        <v>#VALUE!</v>
      </c>
      <c r="AJ513" s="28" t="e">
        <f t="shared" si="69"/>
        <v>#VALUE!</v>
      </c>
      <c r="AK513" s="28" t="e">
        <f t="shared" si="70"/>
        <v>#VALUE!</v>
      </c>
      <c r="AL513" s="28" t="e">
        <f t="shared" ca="1" si="71"/>
        <v>#VALUE!</v>
      </c>
      <c r="AM513" s="28" t="str">
        <f>IF(LEFT(VLOOKUP(H513,'[1]Base Articles - Fam PIC'!$A:$U,12,FALSE),6)="conbid","Conbid",IF(LEFT(VLOOKUP(H513,'[1]Base Articles - Fam PIC'!$A:$U,12,FALSE),9)="DF Spirit","Airbus Autre","Autre"))</f>
        <v>Autre</v>
      </c>
      <c r="AN513" s="28">
        <f>VLOOKUP(H513,'[1]Base Articles - Fam PIC'!$A:$E,5,0)</f>
        <v>0</v>
      </c>
      <c r="AO513" s="28"/>
    </row>
    <row r="514" spans="1:41" ht="15" customHeight="1" x14ac:dyDescent="0.25">
      <c r="A514" s="36" t="str">
        <f t="shared" si="72"/>
        <v>PO15</v>
      </c>
      <c r="B514">
        <v>70000033</v>
      </c>
      <c r="C514" t="s">
        <v>1211</v>
      </c>
      <c r="D514" t="s">
        <v>1062</v>
      </c>
      <c r="E514" t="s">
        <v>1212</v>
      </c>
      <c r="F514">
        <v>20</v>
      </c>
      <c r="G514"/>
      <c r="H514" t="s">
        <v>1217</v>
      </c>
      <c r="I514" t="s">
        <v>1218</v>
      </c>
      <c r="J514">
        <v>72280</v>
      </c>
      <c r="K514" t="s">
        <v>209</v>
      </c>
      <c r="L514">
        <v>20</v>
      </c>
      <c r="M514" t="s">
        <v>1219</v>
      </c>
      <c r="N514" t="s">
        <v>210</v>
      </c>
      <c r="O514"/>
      <c r="P514" s="37"/>
      <c r="Q514"/>
      <c r="R514"/>
      <c r="S514"/>
      <c r="T514" t="s">
        <v>245</v>
      </c>
      <c r="U514" t="s">
        <v>213</v>
      </c>
      <c r="V514" t="s">
        <v>214</v>
      </c>
      <c r="W514">
        <v>10</v>
      </c>
      <c r="X514"/>
      <c r="Y514"/>
      <c r="Z514" t="s">
        <v>1216</v>
      </c>
      <c r="AA514" t="s">
        <v>246</v>
      </c>
      <c r="AB514"/>
      <c r="AC514">
        <v>0</v>
      </c>
      <c r="AD514" s="28" t="str">
        <f t="shared" ref="AD514:AD544" si="73">LEFT(H514,2)</f>
        <v>LI</v>
      </c>
      <c r="AE514" s="38" t="str">
        <f t="shared" ref="AE514:AE544" si="74">TEXT(IF(ISERROR(MONTH(P514)),LEFT(P514,2)&amp;"/"&amp;MID(P514,4,2)&amp;"/"&amp;RIGHT(P514,4),TEXT(P514,"jj/mm/aaaa")),"jj/mm/aaaa")</f>
        <v>00/01/1900</v>
      </c>
      <c r="AF514" s="28" t="str">
        <f t="shared" ref="AF514:AF544" si="75">IF(J514&lt;1,"non","oui")</f>
        <v>oui</v>
      </c>
      <c r="AG514" s="28" t="str">
        <f t="shared" ref="AG514:AG544" si="76">IF(D514="UTEXAM","stock","client")</f>
        <v>stock</v>
      </c>
      <c r="AH514" s="28">
        <f>IF(T514&lt;&gt;"Partiellement livré",J514,IFERROR(VLOOKUP(B514&amp;F514,[2]VL10E!A:I,9,0),J514))</f>
        <v>72280</v>
      </c>
      <c r="AI514" s="28" t="e">
        <f t="shared" ref="AI514:AI577" ca="1" si="77">IF((AE514-TODAY())&lt;90,"oui","non")</f>
        <v>#VALUE!</v>
      </c>
      <c r="AJ514" s="28" t="e">
        <f t="shared" ref="AJ514:AJ577" si="78">YEAR(AE514)&amp;"-"&amp;IF(LEN(MONTH(AE514))=1,"0"&amp;MONTH(AE514),MONTH(AE514))</f>
        <v>#VALUE!</v>
      </c>
      <c r="AK514" s="28" t="e">
        <f t="shared" ref="AK514:AK577" si="79">YEAR(AE514)&amp;"-"&amp;IF(LEN(WEEKNUM(AE514))=1,"0"&amp;WEEKNUM(AE514),WEEKNUM(AE514))</f>
        <v>#VALUE!</v>
      </c>
      <c r="AL514" s="28" t="e">
        <f t="shared" ref="AL514:AL577" ca="1" si="80">IF((-TODAY()+AE514)&lt;0,"retard",YEAR(AE514)&amp;"-"&amp;IF(LEN(WEEKNUM(AE514))=1,"0"&amp;WEEKNUM(AE514),WEEKNUM(AE514)))</f>
        <v>#VALUE!</v>
      </c>
      <c r="AM514" s="28" t="str">
        <f>IF(LEFT(VLOOKUP(H514,'[1]Base Articles - Fam PIC'!$A:$U,12,FALSE),6)="conbid","Conbid",IF(LEFT(VLOOKUP(H514,'[1]Base Articles - Fam PIC'!$A:$U,12,FALSE),9)="DF Spirit","Airbus Autre","Autre"))</f>
        <v>Autre</v>
      </c>
      <c r="AN514" s="28">
        <f>VLOOKUP(H514,'[1]Base Articles - Fam PIC'!$A:$E,5,0)</f>
        <v>0</v>
      </c>
      <c r="AO514" s="28"/>
    </row>
    <row r="515" spans="1:41" ht="15" customHeight="1" x14ac:dyDescent="0.25">
      <c r="A515" s="36" t="str">
        <f t="shared" si="72"/>
        <v/>
      </c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 s="37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 s="28" t="str">
        <f t="shared" si="73"/>
        <v/>
      </c>
      <c r="AE515" s="38" t="str">
        <f t="shared" si="74"/>
        <v>00/01/1900</v>
      </c>
      <c r="AF515" s="28" t="str">
        <f t="shared" si="75"/>
        <v>non</v>
      </c>
      <c r="AG515" s="28" t="str">
        <f t="shared" si="76"/>
        <v>client</v>
      </c>
      <c r="AH515" s="28">
        <f>IF(T515&lt;&gt;"Partiellement livré",J515,IFERROR(VLOOKUP(B515&amp;F515,[2]VL10E!A:I,9,0),J515))</f>
        <v>0</v>
      </c>
      <c r="AI515" s="28" t="e">
        <f t="shared" ca="1" si="77"/>
        <v>#VALUE!</v>
      </c>
      <c r="AJ515" s="28" t="e">
        <f t="shared" si="78"/>
        <v>#VALUE!</v>
      </c>
      <c r="AK515" s="28" t="e">
        <f t="shared" si="79"/>
        <v>#VALUE!</v>
      </c>
      <c r="AL515" s="28" t="e">
        <f t="shared" ca="1" si="80"/>
        <v>#VALUE!</v>
      </c>
      <c r="AM515" s="28" t="e">
        <f>IF(LEFT(VLOOKUP(H515,'[1]Base Articles - Fam PIC'!$A:$U,12,FALSE),6)="conbid","Conbid",IF(LEFT(VLOOKUP(H515,'[1]Base Articles - Fam PIC'!$A:$U,12,FALSE),9)="DF Spirit","Airbus Autre","Autre"))</f>
        <v>#N/A</v>
      </c>
      <c r="AN515" s="28" t="e">
        <f>VLOOKUP(H515,'[1]Base Articles - Fam PIC'!$A:$E,5,0)</f>
        <v>#N/A</v>
      </c>
      <c r="AO515" s="28"/>
    </row>
    <row r="516" spans="1:41" ht="15" customHeight="1" x14ac:dyDescent="0.25">
      <c r="A516" s="36" t="str">
        <f t="shared" si="72"/>
        <v/>
      </c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 s="37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 s="28" t="str">
        <f t="shared" si="73"/>
        <v/>
      </c>
      <c r="AE516" s="38" t="str">
        <f t="shared" si="74"/>
        <v>00/01/1900</v>
      </c>
      <c r="AF516" s="28" t="str">
        <f t="shared" si="75"/>
        <v>non</v>
      </c>
      <c r="AG516" s="28" t="str">
        <f t="shared" si="76"/>
        <v>client</v>
      </c>
      <c r="AH516" s="28">
        <f>IF(T516&lt;&gt;"Partiellement livré",J516,IFERROR(VLOOKUP(B516&amp;F516,[2]VL10E!A:I,9,0),J516))</f>
        <v>0</v>
      </c>
      <c r="AI516" s="28" t="e">
        <f t="shared" ca="1" si="77"/>
        <v>#VALUE!</v>
      </c>
      <c r="AJ516" s="28" t="e">
        <f t="shared" si="78"/>
        <v>#VALUE!</v>
      </c>
      <c r="AK516" s="28" t="e">
        <f t="shared" si="79"/>
        <v>#VALUE!</v>
      </c>
      <c r="AL516" s="28" t="e">
        <f t="shared" ca="1" si="80"/>
        <v>#VALUE!</v>
      </c>
      <c r="AM516" s="28" t="e">
        <f>IF(LEFT(VLOOKUP(H516,'[1]Base Articles - Fam PIC'!$A:$U,12,FALSE),6)="conbid","Conbid",IF(LEFT(VLOOKUP(H516,'[1]Base Articles - Fam PIC'!$A:$U,12,FALSE),9)="DF Spirit","Airbus Autre","Autre"))</f>
        <v>#N/A</v>
      </c>
      <c r="AN516" s="28" t="e">
        <f>VLOOKUP(H516,'[1]Base Articles - Fam PIC'!$A:$E,5,0)</f>
        <v>#N/A</v>
      </c>
      <c r="AO516" s="28"/>
    </row>
    <row r="517" spans="1:41" ht="15" customHeight="1" x14ac:dyDescent="0.25">
      <c r="A517" s="36" t="str">
        <f t="shared" si="72"/>
        <v/>
      </c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 s="3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 s="28" t="str">
        <f t="shared" si="73"/>
        <v/>
      </c>
      <c r="AE517" s="38" t="str">
        <f t="shared" si="74"/>
        <v>00/01/1900</v>
      </c>
      <c r="AF517" s="28" t="str">
        <f t="shared" si="75"/>
        <v>non</v>
      </c>
      <c r="AG517" s="28" t="str">
        <f t="shared" si="76"/>
        <v>client</v>
      </c>
      <c r="AH517" s="28">
        <f>IF(T517&lt;&gt;"Partiellement livré",J517,IFERROR(VLOOKUP(B517&amp;F517,[2]VL10E!A:I,9,0),J517))</f>
        <v>0</v>
      </c>
      <c r="AI517" s="28" t="e">
        <f t="shared" ca="1" si="77"/>
        <v>#VALUE!</v>
      </c>
      <c r="AJ517" s="28" t="e">
        <f t="shared" si="78"/>
        <v>#VALUE!</v>
      </c>
      <c r="AK517" s="28" t="e">
        <f t="shared" si="79"/>
        <v>#VALUE!</v>
      </c>
      <c r="AL517" s="28" t="e">
        <f t="shared" ca="1" si="80"/>
        <v>#VALUE!</v>
      </c>
      <c r="AM517" s="28" t="e">
        <f>IF(LEFT(VLOOKUP(H517,'[1]Base Articles - Fam PIC'!$A:$U,12,FALSE),6)="conbid","Conbid",IF(LEFT(VLOOKUP(H517,'[1]Base Articles - Fam PIC'!$A:$U,12,FALSE),9)="DF Spirit","Airbus Autre","Autre"))</f>
        <v>#N/A</v>
      </c>
      <c r="AN517" s="28" t="e">
        <f>VLOOKUP(H517,'[1]Base Articles - Fam PIC'!$A:$E,5,0)</f>
        <v>#N/A</v>
      </c>
      <c r="AO517" s="28"/>
    </row>
    <row r="518" spans="1:41" ht="15" customHeight="1" x14ac:dyDescent="0.25">
      <c r="A518" s="36" t="str">
        <f t="shared" si="72"/>
        <v/>
      </c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 s="37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 s="28" t="str">
        <f t="shared" si="73"/>
        <v/>
      </c>
      <c r="AE518" s="38" t="str">
        <f t="shared" si="74"/>
        <v>00/01/1900</v>
      </c>
      <c r="AF518" s="28" t="str">
        <f t="shared" si="75"/>
        <v>non</v>
      </c>
      <c r="AG518" s="28" t="str">
        <f t="shared" si="76"/>
        <v>client</v>
      </c>
      <c r="AH518" s="28">
        <f>IF(T518&lt;&gt;"Partiellement livré",J518,IFERROR(VLOOKUP(B518&amp;F518,[2]VL10E!A:I,9,0),J518))</f>
        <v>0</v>
      </c>
      <c r="AI518" s="28" t="e">
        <f t="shared" ca="1" si="77"/>
        <v>#VALUE!</v>
      </c>
      <c r="AJ518" s="28" t="e">
        <f t="shared" si="78"/>
        <v>#VALUE!</v>
      </c>
      <c r="AK518" s="28" t="e">
        <f t="shared" si="79"/>
        <v>#VALUE!</v>
      </c>
      <c r="AL518" s="28" t="e">
        <f t="shared" ca="1" si="80"/>
        <v>#VALUE!</v>
      </c>
      <c r="AM518" s="28" t="e">
        <f>IF(LEFT(VLOOKUP(H518,'[1]Base Articles - Fam PIC'!$A:$U,12,FALSE),6)="conbid","Conbid",IF(LEFT(VLOOKUP(H518,'[1]Base Articles - Fam PIC'!$A:$U,12,FALSE),9)="DF Spirit","Airbus Autre","Autre"))</f>
        <v>#N/A</v>
      </c>
      <c r="AN518" s="28" t="e">
        <f>VLOOKUP(H518,'[1]Base Articles - Fam PIC'!$A:$E,5,0)</f>
        <v>#N/A</v>
      </c>
      <c r="AO518" s="28"/>
    </row>
    <row r="519" spans="1:41" ht="15" customHeight="1" x14ac:dyDescent="0.25">
      <c r="A519" s="36" t="str">
        <f t="shared" si="72"/>
        <v/>
      </c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 s="37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 s="28" t="str">
        <f t="shared" si="73"/>
        <v/>
      </c>
      <c r="AE519" s="38" t="str">
        <f t="shared" si="74"/>
        <v>00/01/1900</v>
      </c>
      <c r="AF519" s="28" t="str">
        <f t="shared" si="75"/>
        <v>non</v>
      </c>
      <c r="AG519" s="28" t="str">
        <f t="shared" si="76"/>
        <v>client</v>
      </c>
      <c r="AH519" s="28">
        <f>IF(T519&lt;&gt;"Partiellement livré",J519,IFERROR(VLOOKUP(B519&amp;F519,[2]VL10E!A:I,9,0),J519))</f>
        <v>0</v>
      </c>
      <c r="AI519" s="28" t="e">
        <f t="shared" ca="1" si="77"/>
        <v>#VALUE!</v>
      </c>
      <c r="AJ519" s="28" t="e">
        <f t="shared" si="78"/>
        <v>#VALUE!</v>
      </c>
      <c r="AK519" s="28" t="e">
        <f t="shared" si="79"/>
        <v>#VALUE!</v>
      </c>
      <c r="AL519" s="28" t="e">
        <f t="shared" ca="1" si="80"/>
        <v>#VALUE!</v>
      </c>
      <c r="AM519" s="28" t="e">
        <f>IF(LEFT(VLOOKUP(H519,'[1]Base Articles - Fam PIC'!$A:$U,12,FALSE),6)="conbid","Conbid",IF(LEFT(VLOOKUP(H519,'[1]Base Articles - Fam PIC'!$A:$U,12,FALSE),9)="DF Spirit","Airbus Autre","Autre"))</f>
        <v>#N/A</v>
      </c>
      <c r="AN519" s="28" t="e">
        <f>VLOOKUP(H519,'[1]Base Articles - Fam PIC'!$A:$E,5,0)</f>
        <v>#N/A</v>
      </c>
      <c r="AO519" s="28"/>
    </row>
    <row r="520" spans="1:41" ht="15" customHeight="1" x14ac:dyDescent="0.25">
      <c r="A520" s="36" t="str">
        <f t="shared" si="72"/>
        <v/>
      </c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 s="37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 s="28" t="str">
        <f t="shared" si="73"/>
        <v/>
      </c>
      <c r="AE520" s="38" t="str">
        <f t="shared" si="74"/>
        <v>00/01/1900</v>
      </c>
      <c r="AF520" s="28" t="str">
        <f t="shared" si="75"/>
        <v>non</v>
      </c>
      <c r="AG520" s="28" t="str">
        <f t="shared" si="76"/>
        <v>client</v>
      </c>
      <c r="AH520" s="28">
        <f>IF(T520&lt;&gt;"Partiellement livré",J520,IFERROR(VLOOKUP(B520&amp;F520,[2]VL10E!A:I,9,0),J520))</f>
        <v>0</v>
      </c>
      <c r="AI520" s="28" t="e">
        <f t="shared" ca="1" si="77"/>
        <v>#VALUE!</v>
      </c>
      <c r="AJ520" s="28" t="e">
        <f t="shared" si="78"/>
        <v>#VALUE!</v>
      </c>
      <c r="AK520" s="28" t="e">
        <f t="shared" si="79"/>
        <v>#VALUE!</v>
      </c>
      <c r="AL520" s="28" t="e">
        <f t="shared" ca="1" si="80"/>
        <v>#VALUE!</v>
      </c>
      <c r="AM520" s="28" t="e">
        <f>IF(LEFT(VLOOKUP(H520,'[1]Base Articles - Fam PIC'!$A:$U,12,FALSE),6)="conbid","Conbid",IF(LEFT(VLOOKUP(H520,'[1]Base Articles - Fam PIC'!$A:$U,12,FALSE),9)="DF Spirit","Airbus Autre","Autre"))</f>
        <v>#N/A</v>
      </c>
      <c r="AN520" s="28" t="e">
        <f>VLOOKUP(H520,'[1]Base Articles - Fam PIC'!$A:$E,5,0)</f>
        <v>#N/A</v>
      </c>
      <c r="AO520" s="28"/>
    </row>
    <row r="521" spans="1:41" ht="15" customHeight="1" x14ac:dyDescent="0.25">
      <c r="A521" s="36" t="str">
        <f t="shared" si="72"/>
        <v/>
      </c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 s="37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 s="28" t="str">
        <f t="shared" si="73"/>
        <v/>
      </c>
      <c r="AE521" s="38" t="str">
        <f t="shared" si="74"/>
        <v>00/01/1900</v>
      </c>
      <c r="AF521" s="28" t="str">
        <f t="shared" si="75"/>
        <v>non</v>
      </c>
      <c r="AG521" s="28" t="str">
        <f t="shared" si="76"/>
        <v>client</v>
      </c>
      <c r="AH521" s="28">
        <f>IF(T521&lt;&gt;"Partiellement livré",J521,IFERROR(VLOOKUP(B521&amp;F521,[2]VL10E!A:I,9,0),J521))</f>
        <v>0</v>
      </c>
      <c r="AI521" s="28" t="e">
        <f t="shared" ca="1" si="77"/>
        <v>#VALUE!</v>
      </c>
      <c r="AJ521" s="28" t="e">
        <f t="shared" si="78"/>
        <v>#VALUE!</v>
      </c>
      <c r="AK521" s="28" t="e">
        <f t="shared" si="79"/>
        <v>#VALUE!</v>
      </c>
      <c r="AL521" s="28" t="e">
        <f t="shared" ca="1" si="80"/>
        <v>#VALUE!</v>
      </c>
      <c r="AM521" s="28" t="e">
        <f>IF(LEFT(VLOOKUP(H521,'[1]Base Articles - Fam PIC'!$A:$U,12,FALSE),6)="conbid","Conbid",IF(LEFT(VLOOKUP(H521,'[1]Base Articles - Fam PIC'!$A:$U,12,FALSE),9)="DF Spirit","Airbus Autre","Autre"))</f>
        <v>#N/A</v>
      </c>
      <c r="AN521" s="28" t="e">
        <f>VLOOKUP(H521,'[1]Base Articles - Fam PIC'!$A:$E,5,0)</f>
        <v>#N/A</v>
      </c>
      <c r="AO521" s="28"/>
    </row>
    <row r="522" spans="1:41" ht="15" customHeight="1" x14ac:dyDescent="0.25">
      <c r="A522" s="36" t="str">
        <f t="shared" si="72"/>
        <v/>
      </c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 s="37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 s="28" t="str">
        <f t="shared" si="73"/>
        <v/>
      </c>
      <c r="AE522" s="38" t="str">
        <f t="shared" si="74"/>
        <v>00/01/1900</v>
      </c>
      <c r="AF522" s="28" t="str">
        <f t="shared" si="75"/>
        <v>non</v>
      </c>
      <c r="AG522" s="28" t="str">
        <f t="shared" si="76"/>
        <v>client</v>
      </c>
      <c r="AH522" s="28">
        <f>IF(T522&lt;&gt;"Partiellement livré",J522,IFERROR(VLOOKUP(B522&amp;F522,[2]VL10E!A:I,9,0),J522))</f>
        <v>0</v>
      </c>
      <c r="AI522" s="28" t="e">
        <f t="shared" ca="1" si="77"/>
        <v>#VALUE!</v>
      </c>
      <c r="AJ522" s="28" t="e">
        <f t="shared" si="78"/>
        <v>#VALUE!</v>
      </c>
      <c r="AK522" s="28" t="e">
        <f t="shared" si="79"/>
        <v>#VALUE!</v>
      </c>
      <c r="AL522" s="28" t="e">
        <f t="shared" ca="1" si="80"/>
        <v>#VALUE!</v>
      </c>
      <c r="AM522" s="28" t="e">
        <f>IF(LEFT(VLOOKUP(H522,'[1]Base Articles - Fam PIC'!$A:$U,12,FALSE),6)="conbid","Conbid",IF(LEFT(VLOOKUP(H522,'[1]Base Articles - Fam PIC'!$A:$U,12,FALSE),9)="DF Spirit","Airbus Autre","Autre"))</f>
        <v>#N/A</v>
      </c>
      <c r="AN522" s="28" t="e">
        <f>VLOOKUP(H522,'[1]Base Articles - Fam PIC'!$A:$E,5,0)</f>
        <v>#N/A</v>
      </c>
      <c r="AO522" s="28"/>
    </row>
    <row r="523" spans="1:41" ht="15" customHeight="1" x14ac:dyDescent="0.25">
      <c r="A523" s="36" t="str">
        <f t="shared" si="72"/>
        <v/>
      </c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 s="37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 s="28" t="str">
        <f t="shared" si="73"/>
        <v/>
      </c>
      <c r="AE523" s="38" t="str">
        <f t="shared" si="74"/>
        <v>00/01/1900</v>
      </c>
      <c r="AF523" s="28" t="str">
        <f t="shared" si="75"/>
        <v>non</v>
      </c>
      <c r="AG523" s="28" t="str">
        <f t="shared" si="76"/>
        <v>client</v>
      </c>
      <c r="AH523" s="28">
        <f>IF(T523&lt;&gt;"Partiellement livré",J523,IFERROR(VLOOKUP(B523&amp;F523,[2]VL10E!A:I,9,0),J523))</f>
        <v>0</v>
      </c>
      <c r="AI523" s="28" t="e">
        <f t="shared" ca="1" si="77"/>
        <v>#VALUE!</v>
      </c>
      <c r="AJ523" s="28" t="e">
        <f t="shared" si="78"/>
        <v>#VALUE!</v>
      </c>
      <c r="AK523" s="28" t="e">
        <f t="shared" si="79"/>
        <v>#VALUE!</v>
      </c>
      <c r="AL523" s="28" t="e">
        <f t="shared" ca="1" si="80"/>
        <v>#VALUE!</v>
      </c>
      <c r="AM523" s="28" t="e">
        <f>IF(LEFT(VLOOKUP(H523,'[1]Base Articles - Fam PIC'!$A:$U,12,FALSE),6)="conbid","Conbid",IF(LEFT(VLOOKUP(H523,'[1]Base Articles - Fam PIC'!$A:$U,12,FALSE),9)="DF Spirit","Airbus Autre","Autre"))</f>
        <v>#N/A</v>
      </c>
      <c r="AN523" s="28" t="e">
        <f>VLOOKUP(H523,'[1]Base Articles - Fam PIC'!$A:$E,5,0)</f>
        <v>#N/A</v>
      </c>
      <c r="AO523" s="28"/>
    </row>
    <row r="524" spans="1:41" ht="15" customHeight="1" x14ac:dyDescent="0.25">
      <c r="A524" s="36" t="str">
        <f t="shared" si="72"/>
        <v/>
      </c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 s="37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 s="28" t="str">
        <f t="shared" si="73"/>
        <v/>
      </c>
      <c r="AE524" s="38" t="str">
        <f t="shared" si="74"/>
        <v>00/01/1900</v>
      </c>
      <c r="AF524" s="28" t="str">
        <f t="shared" si="75"/>
        <v>non</v>
      </c>
      <c r="AG524" s="28" t="str">
        <f t="shared" si="76"/>
        <v>client</v>
      </c>
      <c r="AH524" s="28">
        <f>IF(T524&lt;&gt;"Partiellement livré",J524,IFERROR(VLOOKUP(B524&amp;F524,[2]VL10E!A:I,9,0),J524))</f>
        <v>0</v>
      </c>
      <c r="AI524" s="28" t="e">
        <f t="shared" ca="1" si="77"/>
        <v>#VALUE!</v>
      </c>
      <c r="AJ524" s="28" t="e">
        <f t="shared" si="78"/>
        <v>#VALUE!</v>
      </c>
      <c r="AK524" s="28" t="e">
        <f t="shared" si="79"/>
        <v>#VALUE!</v>
      </c>
      <c r="AL524" s="28" t="e">
        <f t="shared" ca="1" si="80"/>
        <v>#VALUE!</v>
      </c>
      <c r="AM524" s="28" t="e">
        <f>IF(LEFT(VLOOKUP(H524,'[1]Base Articles - Fam PIC'!$A:$U,12,FALSE),6)="conbid","Conbid",IF(LEFT(VLOOKUP(H524,'[1]Base Articles - Fam PIC'!$A:$U,12,FALSE),9)="DF Spirit","Airbus Autre","Autre"))</f>
        <v>#N/A</v>
      </c>
      <c r="AN524" s="28" t="e">
        <f>VLOOKUP(H524,'[1]Base Articles - Fam PIC'!$A:$E,5,0)</f>
        <v>#N/A</v>
      </c>
      <c r="AO524" s="28"/>
    </row>
    <row r="525" spans="1:41" ht="15" customHeight="1" x14ac:dyDescent="0.25">
      <c r="A525" s="36" t="str">
        <f t="shared" si="72"/>
        <v/>
      </c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 s="37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 s="28" t="str">
        <f t="shared" si="73"/>
        <v/>
      </c>
      <c r="AE525" s="38" t="str">
        <f t="shared" si="74"/>
        <v>00/01/1900</v>
      </c>
      <c r="AF525" s="28" t="str">
        <f t="shared" si="75"/>
        <v>non</v>
      </c>
      <c r="AG525" s="28" t="str">
        <f t="shared" si="76"/>
        <v>client</v>
      </c>
      <c r="AH525" s="28">
        <f>IF(T525&lt;&gt;"Partiellement livré",J525,IFERROR(VLOOKUP(B525&amp;F525,[2]VL10E!A:I,9,0),J525))</f>
        <v>0</v>
      </c>
      <c r="AI525" s="28" t="e">
        <f t="shared" ca="1" si="77"/>
        <v>#VALUE!</v>
      </c>
      <c r="AJ525" s="28" t="e">
        <f t="shared" si="78"/>
        <v>#VALUE!</v>
      </c>
      <c r="AK525" s="28" t="e">
        <f t="shared" si="79"/>
        <v>#VALUE!</v>
      </c>
      <c r="AL525" s="28" t="e">
        <f t="shared" ca="1" si="80"/>
        <v>#VALUE!</v>
      </c>
      <c r="AM525" s="28" t="e">
        <f>IF(LEFT(VLOOKUP(H525,'[1]Base Articles - Fam PIC'!$A:$U,12,FALSE),6)="conbid","Conbid",IF(LEFT(VLOOKUP(H525,'[1]Base Articles - Fam PIC'!$A:$U,12,FALSE),9)="DF Spirit","Airbus Autre","Autre"))</f>
        <v>#N/A</v>
      </c>
      <c r="AN525" s="28" t="e">
        <f>VLOOKUP(H525,'[1]Base Articles - Fam PIC'!$A:$E,5,0)</f>
        <v>#N/A</v>
      </c>
      <c r="AO525" s="28"/>
    </row>
    <row r="526" spans="1:41" ht="15" customHeight="1" x14ac:dyDescent="0.25">
      <c r="A526" s="36" t="str">
        <f t="shared" si="72"/>
        <v/>
      </c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 s="37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 s="28" t="str">
        <f t="shared" si="73"/>
        <v/>
      </c>
      <c r="AE526" s="38" t="str">
        <f t="shared" si="74"/>
        <v>00/01/1900</v>
      </c>
      <c r="AF526" s="28" t="str">
        <f t="shared" si="75"/>
        <v>non</v>
      </c>
      <c r="AG526" s="28" t="str">
        <f t="shared" si="76"/>
        <v>client</v>
      </c>
      <c r="AH526" s="28">
        <f>IF(T526&lt;&gt;"Partiellement livré",J526,IFERROR(VLOOKUP(B526&amp;F526,[2]VL10E!A:I,9,0),J526))</f>
        <v>0</v>
      </c>
      <c r="AI526" s="28" t="e">
        <f t="shared" ca="1" si="77"/>
        <v>#VALUE!</v>
      </c>
      <c r="AJ526" s="28" t="e">
        <f t="shared" si="78"/>
        <v>#VALUE!</v>
      </c>
      <c r="AK526" s="28" t="e">
        <f t="shared" si="79"/>
        <v>#VALUE!</v>
      </c>
      <c r="AL526" s="28" t="e">
        <f t="shared" ca="1" si="80"/>
        <v>#VALUE!</v>
      </c>
      <c r="AM526" s="28" t="e">
        <f>IF(LEFT(VLOOKUP(H526,'[1]Base Articles - Fam PIC'!$A:$U,12,FALSE),6)="conbid","Conbid",IF(LEFT(VLOOKUP(H526,'[1]Base Articles - Fam PIC'!$A:$U,12,FALSE),9)="DF Spirit","Airbus Autre","Autre"))</f>
        <v>#N/A</v>
      </c>
      <c r="AN526" s="28" t="e">
        <f>VLOOKUP(H526,'[1]Base Articles - Fam PIC'!$A:$E,5,0)</f>
        <v>#N/A</v>
      </c>
      <c r="AO526" s="28"/>
    </row>
    <row r="527" spans="1:41" ht="15" customHeight="1" x14ac:dyDescent="0.25">
      <c r="A527" s="36" t="str">
        <f t="shared" si="72"/>
        <v/>
      </c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 s="37"/>
      <c r="Q527"/>
      <c r="R527"/>
      <c r="S527"/>
      <c r="T527"/>
      <c r="U527"/>
      <c r="V527"/>
      <c r="W527"/>
      <c r="X527"/>
      <c r="Y527"/>
      <c r="Z527"/>
      <c r="AA527"/>
      <c r="AB527"/>
      <c r="AC527"/>
      <c r="AD527" s="28" t="str">
        <f t="shared" si="73"/>
        <v/>
      </c>
      <c r="AE527" s="38" t="str">
        <f t="shared" si="74"/>
        <v>00/01/1900</v>
      </c>
      <c r="AF527" s="28" t="str">
        <f t="shared" si="75"/>
        <v>non</v>
      </c>
      <c r="AG527" s="28" t="str">
        <f t="shared" si="76"/>
        <v>client</v>
      </c>
      <c r="AH527" s="28">
        <f>IF(T527&lt;&gt;"Partiellement livré",J527,IFERROR(VLOOKUP(B527&amp;F527,[2]VL10E!A:I,9,0),J527))</f>
        <v>0</v>
      </c>
      <c r="AI527" s="28" t="e">
        <f t="shared" ca="1" si="77"/>
        <v>#VALUE!</v>
      </c>
      <c r="AJ527" s="28" t="e">
        <f t="shared" si="78"/>
        <v>#VALUE!</v>
      </c>
      <c r="AK527" s="28" t="e">
        <f t="shared" si="79"/>
        <v>#VALUE!</v>
      </c>
      <c r="AL527" s="28" t="e">
        <f t="shared" ca="1" si="80"/>
        <v>#VALUE!</v>
      </c>
      <c r="AM527" s="28" t="e">
        <f>IF(LEFT(VLOOKUP(H527,'[1]Base Articles - Fam PIC'!$A:$U,12,FALSE),6)="conbid","Conbid",IF(LEFT(VLOOKUP(H527,'[1]Base Articles - Fam PIC'!$A:$U,12,FALSE),9)="DF Spirit","Airbus Autre","Autre"))</f>
        <v>#N/A</v>
      </c>
      <c r="AN527" s="28" t="e">
        <f>VLOOKUP(H527,'[1]Base Articles - Fam PIC'!$A:$E,5,0)</f>
        <v>#N/A</v>
      </c>
      <c r="AO527" s="28"/>
    </row>
    <row r="528" spans="1:41" ht="15" customHeight="1" x14ac:dyDescent="0.25">
      <c r="A528" s="36" t="str">
        <f t="shared" si="72"/>
        <v/>
      </c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 s="37"/>
      <c r="Q528"/>
      <c r="R528"/>
      <c r="S528"/>
      <c r="T528"/>
      <c r="U528"/>
      <c r="V528"/>
      <c r="W528"/>
      <c r="X528"/>
      <c r="Y528"/>
      <c r="Z528"/>
      <c r="AA528"/>
      <c r="AB528"/>
      <c r="AC528"/>
      <c r="AD528" s="28" t="str">
        <f t="shared" si="73"/>
        <v/>
      </c>
      <c r="AE528" s="38" t="str">
        <f t="shared" si="74"/>
        <v>00/01/1900</v>
      </c>
      <c r="AF528" s="28" t="str">
        <f t="shared" si="75"/>
        <v>non</v>
      </c>
      <c r="AG528" s="28" t="str">
        <f t="shared" si="76"/>
        <v>client</v>
      </c>
      <c r="AH528" s="28">
        <f>IF(T528&lt;&gt;"Partiellement livré",J528,IFERROR(VLOOKUP(B528&amp;F528,[2]VL10E!A:I,9,0),J528))</f>
        <v>0</v>
      </c>
      <c r="AI528" s="28" t="e">
        <f t="shared" ca="1" si="77"/>
        <v>#VALUE!</v>
      </c>
      <c r="AJ528" s="28" t="e">
        <f t="shared" si="78"/>
        <v>#VALUE!</v>
      </c>
      <c r="AK528" s="28" t="e">
        <f t="shared" si="79"/>
        <v>#VALUE!</v>
      </c>
      <c r="AL528" s="28" t="e">
        <f t="shared" ca="1" si="80"/>
        <v>#VALUE!</v>
      </c>
      <c r="AM528" s="28" t="e">
        <f>IF(LEFT(VLOOKUP(H528,'[1]Base Articles - Fam PIC'!$A:$U,12,FALSE),6)="conbid","Conbid",IF(LEFT(VLOOKUP(H528,'[1]Base Articles - Fam PIC'!$A:$U,12,FALSE),9)="DF Spirit","Airbus Autre","Autre"))</f>
        <v>#N/A</v>
      </c>
      <c r="AN528" s="28" t="e">
        <f>VLOOKUP(H528,'[1]Base Articles - Fam PIC'!$A:$E,5,0)</f>
        <v>#N/A</v>
      </c>
      <c r="AO528" s="28"/>
    </row>
    <row r="529" spans="1:41" ht="15" customHeight="1" x14ac:dyDescent="0.25">
      <c r="A529" s="36" t="str">
        <f t="shared" si="72"/>
        <v/>
      </c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 s="37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 s="28" t="str">
        <f t="shared" si="73"/>
        <v/>
      </c>
      <c r="AE529" s="38" t="str">
        <f t="shared" si="74"/>
        <v>00/01/1900</v>
      </c>
      <c r="AF529" s="28" t="str">
        <f t="shared" si="75"/>
        <v>non</v>
      </c>
      <c r="AG529" s="28" t="str">
        <f t="shared" si="76"/>
        <v>client</v>
      </c>
      <c r="AH529" s="28">
        <f>IF(T529&lt;&gt;"Partiellement livré",J529,IFERROR(VLOOKUP(B529&amp;F529,[2]VL10E!A:I,9,0),J529))</f>
        <v>0</v>
      </c>
      <c r="AI529" s="28" t="e">
        <f t="shared" ca="1" si="77"/>
        <v>#VALUE!</v>
      </c>
      <c r="AJ529" s="28" t="e">
        <f t="shared" si="78"/>
        <v>#VALUE!</v>
      </c>
      <c r="AK529" s="28" t="e">
        <f t="shared" si="79"/>
        <v>#VALUE!</v>
      </c>
      <c r="AL529" s="28" t="e">
        <f t="shared" ca="1" si="80"/>
        <v>#VALUE!</v>
      </c>
      <c r="AM529" s="28" t="e">
        <f>IF(LEFT(VLOOKUP(H529,'[1]Base Articles - Fam PIC'!$A:$U,12,FALSE),6)="conbid","Conbid",IF(LEFT(VLOOKUP(H529,'[1]Base Articles - Fam PIC'!$A:$U,12,FALSE),9)="DF Spirit","Airbus Autre","Autre"))</f>
        <v>#N/A</v>
      </c>
      <c r="AN529" s="28" t="e">
        <f>VLOOKUP(H529,'[1]Base Articles - Fam PIC'!$A:$E,5,0)</f>
        <v>#N/A</v>
      </c>
    </row>
    <row r="530" spans="1:41" ht="15" customHeight="1" x14ac:dyDescent="0.25">
      <c r="A530" s="36" t="str">
        <f t="shared" si="72"/>
        <v/>
      </c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 s="37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 s="28" t="str">
        <f t="shared" si="73"/>
        <v/>
      </c>
      <c r="AE530" s="38" t="str">
        <f t="shared" si="74"/>
        <v>00/01/1900</v>
      </c>
      <c r="AF530" s="28" t="str">
        <f t="shared" si="75"/>
        <v>non</v>
      </c>
      <c r="AG530" s="28" t="str">
        <f t="shared" si="76"/>
        <v>client</v>
      </c>
      <c r="AH530" s="28">
        <f>IF(T530&lt;&gt;"Partiellement livré",J530,IFERROR(VLOOKUP(B530&amp;F530,[2]VL10E!A:I,9,0),J530))</f>
        <v>0</v>
      </c>
      <c r="AI530" s="28" t="e">
        <f t="shared" ca="1" si="77"/>
        <v>#VALUE!</v>
      </c>
      <c r="AJ530" s="28" t="e">
        <f t="shared" si="78"/>
        <v>#VALUE!</v>
      </c>
      <c r="AK530" s="28" t="e">
        <f t="shared" si="79"/>
        <v>#VALUE!</v>
      </c>
      <c r="AL530" s="28" t="e">
        <f t="shared" ca="1" si="80"/>
        <v>#VALUE!</v>
      </c>
      <c r="AM530" s="28" t="e">
        <f>IF(LEFT(VLOOKUP(H530,'[1]Base Articles - Fam PIC'!$A:$U,12,FALSE),6)="conbid","Conbid",IF(LEFT(VLOOKUP(H530,'[1]Base Articles - Fam PIC'!$A:$U,12,FALSE),9)="DF Spirit","Airbus Autre","Autre"))</f>
        <v>#N/A</v>
      </c>
      <c r="AN530" s="28" t="e">
        <f>VLOOKUP(H530,'[1]Base Articles - Fam PIC'!$A:$E,5,0)</f>
        <v>#N/A</v>
      </c>
    </row>
    <row r="531" spans="1:41" ht="15" customHeight="1" x14ac:dyDescent="0.25">
      <c r="A531" s="36" t="str">
        <f t="shared" si="72"/>
        <v/>
      </c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 s="37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 s="28" t="str">
        <f t="shared" si="73"/>
        <v/>
      </c>
      <c r="AE531" s="38" t="str">
        <f t="shared" si="74"/>
        <v>00/01/1900</v>
      </c>
      <c r="AF531" s="28" t="str">
        <f t="shared" si="75"/>
        <v>non</v>
      </c>
      <c r="AG531" s="28" t="str">
        <f t="shared" si="76"/>
        <v>client</v>
      </c>
      <c r="AH531" s="28">
        <f>IF(T531&lt;&gt;"Partiellement livré",J531,IFERROR(VLOOKUP(B531&amp;F531,[2]VL10E!A:I,9,0),J531))</f>
        <v>0</v>
      </c>
      <c r="AI531" s="28" t="e">
        <f t="shared" ca="1" si="77"/>
        <v>#VALUE!</v>
      </c>
      <c r="AJ531" s="28" t="e">
        <f t="shared" si="78"/>
        <v>#VALUE!</v>
      </c>
      <c r="AK531" s="28" t="e">
        <f t="shared" si="79"/>
        <v>#VALUE!</v>
      </c>
      <c r="AL531" s="28" t="e">
        <f t="shared" ca="1" si="80"/>
        <v>#VALUE!</v>
      </c>
      <c r="AM531" s="28" t="e">
        <f>IF(LEFT(VLOOKUP(H531,'[1]Base Articles - Fam PIC'!$A:$U,12,FALSE),6)="conbid","Conbid",IF(LEFT(VLOOKUP(H531,'[1]Base Articles - Fam PIC'!$A:$U,12,FALSE),9)="DF Spirit","Airbus Autre","Autre"))</f>
        <v>#N/A</v>
      </c>
      <c r="AN531" s="28" t="e">
        <f>VLOOKUP(H531,'[1]Base Articles - Fam PIC'!$A:$E,5,0)</f>
        <v>#N/A</v>
      </c>
    </row>
    <row r="532" spans="1:41" ht="15" customHeight="1" x14ac:dyDescent="0.25">
      <c r="A532" s="36" t="str">
        <f t="shared" si="72"/>
        <v/>
      </c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 s="37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 s="28" t="str">
        <f t="shared" si="73"/>
        <v/>
      </c>
      <c r="AE532" s="38" t="str">
        <f t="shared" si="74"/>
        <v>00/01/1900</v>
      </c>
      <c r="AF532" s="28" t="str">
        <f t="shared" si="75"/>
        <v>non</v>
      </c>
      <c r="AG532" s="28" t="str">
        <f t="shared" si="76"/>
        <v>client</v>
      </c>
      <c r="AH532" s="28">
        <f>IF(T532&lt;&gt;"Partiellement livré",J532,IFERROR(VLOOKUP(B532&amp;F532,[2]VL10E!A:I,9,0),J532))</f>
        <v>0</v>
      </c>
      <c r="AI532" s="28" t="e">
        <f t="shared" ca="1" si="77"/>
        <v>#VALUE!</v>
      </c>
      <c r="AJ532" s="28" t="e">
        <f t="shared" si="78"/>
        <v>#VALUE!</v>
      </c>
      <c r="AK532" s="28" t="e">
        <f t="shared" si="79"/>
        <v>#VALUE!</v>
      </c>
      <c r="AL532" s="28" t="e">
        <f t="shared" ca="1" si="80"/>
        <v>#VALUE!</v>
      </c>
      <c r="AM532" s="28" t="e">
        <f>IF(LEFT(VLOOKUP(H532,'[1]Base Articles - Fam PIC'!$A:$U,12,FALSE),6)="conbid","Conbid",IF(LEFT(VLOOKUP(H532,'[1]Base Articles - Fam PIC'!$A:$U,12,FALSE),9)="DF Spirit","Airbus Autre","Autre"))</f>
        <v>#N/A</v>
      </c>
      <c r="AN532" s="28" t="e">
        <f>VLOOKUP(H532,'[1]Base Articles - Fam PIC'!$A:$E,5,0)</f>
        <v>#N/A</v>
      </c>
    </row>
    <row r="533" spans="1:41" ht="15" customHeight="1" x14ac:dyDescent="0.25">
      <c r="A533" s="36" t="str">
        <f t="shared" si="72"/>
        <v/>
      </c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 s="37"/>
      <c r="Q533"/>
      <c r="R533"/>
      <c r="S533"/>
      <c r="T533"/>
      <c r="U533"/>
      <c r="V533"/>
      <c r="W533"/>
      <c r="X533"/>
      <c r="Y533"/>
      <c r="Z533"/>
      <c r="AA533"/>
      <c r="AB533"/>
      <c r="AC533"/>
      <c r="AD533" s="28" t="str">
        <f t="shared" si="73"/>
        <v/>
      </c>
      <c r="AE533" s="38" t="str">
        <f t="shared" si="74"/>
        <v>00/01/1900</v>
      </c>
      <c r="AF533" s="28" t="str">
        <f t="shared" si="75"/>
        <v>non</v>
      </c>
      <c r="AG533" s="28" t="str">
        <f t="shared" si="76"/>
        <v>client</v>
      </c>
      <c r="AH533" s="28">
        <f>IF(T533&lt;&gt;"Partiellement livré",J533,IFERROR(VLOOKUP(B533&amp;F533,[2]VL10E!A:I,9,0),J533))</f>
        <v>0</v>
      </c>
      <c r="AI533" s="28" t="e">
        <f t="shared" ca="1" si="77"/>
        <v>#VALUE!</v>
      </c>
      <c r="AJ533" s="28" t="e">
        <f t="shared" si="78"/>
        <v>#VALUE!</v>
      </c>
      <c r="AK533" s="28" t="e">
        <f t="shared" si="79"/>
        <v>#VALUE!</v>
      </c>
      <c r="AL533" s="28" t="e">
        <f t="shared" ca="1" si="80"/>
        <v>#VALUE!</v>
      </c>
      <c r="AM533" s="28" t="e">
        <f>IF(LEFT(VLOOKUP(H533,'[1]Base Articles - Fam PIC'!$A:$U,12,FALSE),6)="conbid","Conbid",IF(LEFT(VLOOKUP(H533,'[1]Base Articles - Fam PIC'!$A:$U,12,FALSE),9)="DF Spirit","Airbus Autre","Autre"))</f>
        <v>#N/A</v>
      </c>
      <c r="AN533" s="28" t="e">
        <f>VLOOKUP(H533,'[1]Base Articles - Fam PIC'!$A:$E,5,0)</f>
        <v>#N/A</v>
      </c>
    </row>
    <row r="534" spans="1:41" ht="15" customHeight="1" x14ac:dyDescent="0.25">
      <c r="A534" s="36" t="str">
        <f t="shared" si="72"/>
        <v/>
      </c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 s="37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 s="28" t="str">
        <f t="shared" si="73"/>
        <v/>
      </c>
      <c r="AE534" s="38" t="str">
        <f t="shared" si="74"/>
        <v>00/01/1900</v>
      </c>
      <c r="AF534" s="28" t="str">
        <f t="shared" si="75"/>
        <v>non</v>
      </c>
      <c r="AG534" s="28" t="str">
        <f t="shared" si="76"/>
        <v>client</v>
      </c>
      <c r="AH534" s="28">
        <f>IF(T534&lt;&gt;"Partiellement livré",J534,IFERROR(VLOOKUP(B534&amp;F534,[2]VL10E!A:I,9,0),J534))</f>
        <v>0</v>
      </c>
      <c r="AI534" s="28" t="e">
        <f t="shared" ca="1" si="77"/>
        <v>#VALUE!</v>
      </c>
      <c r="AJ534" s="28" t="e">
        <f t="shared" si="78"/>
        <v>#VALUE!</v>
      </c>
      <c r="AK534" s="28" t="e">
        <f t="shared" si="79"/>
        <v>#VALUE!</v>
      </c>
      <c r="AL534" s="28" t="e">
        <f t="shared" ca="1" si="80"/>
        <v>#VALUE!</v>
      </c>
      <c r="AM534" s="28" t="e">
        <f>IF(LEFT(VLOOKUP(H534,'[1]Base Articles - Fam PIC'!$A:$U,12,FALSE),6)="conbid","Conbid",IF(LEFT(VLOOKUP(H534,'[1]Base Articles - Fam PIC'!$A:$U,12,FALSE),9)="DF Spirit","Airbus Autre","Autre"))</f>
        <v>#N/A</v>
      </c>
      <c r="AN534" s="28" t="e">
        <f>VLOOKUP(H534,'[1]Base Articles - Fam PIC'!$A:$E,5,0)</f>
        <v>#N/A</v>
      </c>
      <c r="AO534" s="40"/>
    </row>
    <row r="535" spans="1:41" ht="15" customHeight="1" x14ac:dyDescent="0.25">
      <c r="A535" s="36" t="str">
        <f t="shared" si="72"/>
        <v/>
      </c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 s="37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 s="28" t="str">
        <f t="shared" si="73"/>
        <v/>
      </c>
      <c r="AE535" s="38" t="str">
        <f t="shared" si="74"/>
        <v>00/01/1900</v>
      </c>
      <c r="AF535" s="28" t="str">
        <f t="shared" si="75"/>
        <v>non</v>
      </c>
      <c r="AG535" s="28" t="str">
        <f t="shared" si="76"/>
        <v>client</v>
      </c>
      <c r="AH535" s="28">
        <f>IF(T535&lt;&gt;"Partiellement livré",J535,IFERROR(VLOOKUP(B535&amp;F535,[2]VL10E!A:I,9,0),J535))</f>
        <v>0</v>
      </c>
      <c r="AI535" s="28" t="e">
        <f t="shared" ca="1" si="77"/>
        <v>#VALUE!</v>
      </c>
      <c r="AJ535" s="28" t="e">
        <f t="shared" si="78"/>
        <v>#VALUE!</v>
      </c>
      <c r="AK535" s="28" t="e">
        <f t="shared" si="79"/>
        <v>#VALUE!</v>
      </c>
      <c r="AL535" s="28" t="e">
        <f t="shared" ca="1" si="80"/>
        <v>#VALUE!</v>
      </c>
      <c r="AM535" s="28" t="e">
        <f>IF(LEFT(VLOOKUP(H535,'[1]Base Articles - Fam PIC'!$A:$U,12,FALSE),6)="conbid","Conbid",IF(LEFT(VLOOKUP(H535,'[1]Base Articles - Fam PIC'!$A:$U,12,FALSE),9)="DF Spirit","Airbus Autre","Autre"))</f>
        <v>#N/A</v>
      </c>
      <c r="AN535" s="28" t="e">
        <f>VLOOKUP(H535,'[1]Base Articles - Fam PIC'!$A:$E,5,0)</f>
        <v>#N/A</v>
      </c>
    </row>
    <row r="536" spans="1:41" ht="15" customHeight="1" x14ac:dyDescent="0.25">
      <c r="A536" s="36" t="str">
        <f t="shared" si="72"/>
        <v/>
      </c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 s="37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 s="28" t="str">
        <f t="shared" si="73"/>
        <v/>
      </c>
      <c r="AE536" s="38" t="str">
        <f t="shared" si="74"/>
        <v>00/01/1900</v>
      </c>
      <c r="AF536" s="28" t="str">
        <f t="shared" si="75"/>
        <v>non</v>
      </c>
      <c r="AG536" s="28" t="str">
        <f t="shared" si="76"/>
        <v>client</v>
      </c>
      <c r="AH536" s="28">
        <f>IF(T536&lt;&gt;"Partiellement livré",J536,IFERROR(VLOOKUP(B536&amp;F536,[2]VL10E!A:I,9,0),J536))</f>
        <v>0</v>
      </c>
      <c r="AI536" s="28" t="e">
        <f t="shared" ca="1" si="77"/>
        <v>#VALUE!</v>
      </c>
      <c r="AJ536" s="28" t="e">
        <f t="shared" si="78"/>
        <v>#VALUE!</v>
      </c>
      <c r="AK536" s="28" t="e">
        <f t="shared" si="79"/>
        <v>#VALUE!</v>
      </c>
      <c r="AL536" s="28" t="e">
        <f t="shared" ca="1" si="80"/>
        <v>#VALUE!</v>
      </c>
      <c r="AM536" s="28" t="e">
        <f>IF(LEFT(VLOOKUP(H536,'[1]Base Articles - Fam PIC'!$A:$U,12,FALSE),6)="conbid","Conbid",IF(LEFT(VLOOKUP(H536,'[1]Base Articles - Fam PIC'!$A:$U,12,FALSE),9)="DF Spirit","Airbus Autre","Autre"))</f>
        <v>#N/A</v>
      </c>
      <c r="AN536" s="28" t="e">
        <f>VLOOKUP(H536,'[1]Base Articles - Fam PIC'!$A:$E,5,0)</f>
        <v>#N/A</v>
      </c>
    </row>
    <row r="537" spans="1:41" ht="15" customHeight="1" x14ac:dyDescent="0.25">
      <c r="A537" s="36" t="str">
        <f t="shared" si="72"/>
        <v/>
      </c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 s="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 s="28" t="str">
        <f t="shared" si="73"/>
        <v/>
      </c>
      <c r="AE537" s="38" t="str">
        <f t="shared" si="74"/>
        <v>00/01/1900</v>
      </c>
      <c r="AF537" s="28" t="str">
        <f t="shared" si="75"/>
        <v>non</v>
      </c>
      <c r="AG537" s="28" t="str">
        <f t="shared" si="76"/>
        <v>client</v>
      </c>
      <c r="AH537" s="28">
        <f>IF(T537&lt;&gt;"Partiellement livré",J537,IFERROR(VLOOKUP(B537&amp;F537,[2]VL10E!A:I,9,0),J537))</f>
        <v>0</v>
      </c>
      <c r="AI537" s="28" t="e">
        <f t="shared" ca="1" si="77"/>
        <v>#VALUE!</v>
      </c>
      <c r="AJ537" s="28" t="e">
        <f t="shared" si="78"/>
        <v>#VALUE!</v>
      </c>
      <c r="AK537" s="28" t="e">
        <f t="shared" si="79"/>
        <v>#VALUE!</v>
      </c>
      <c r="AL537" s="28" t="e">
        <f t="shared" ca="1" si="80"/>
        <v>#VALUE!</v>
      </c>
      <c r="AM537" s="28" t="e">
        <f>IF(LEFT(VLOOKUP(H537,'[1]Base Articles - Fam PIC'!$A:$U,12,FALSE),6)="conbid","Conbid",IF(LEFT(VLOOKUP(H537,'[1]Base Articles - Fam PIC'!$A:$U,12,FALSE),9)="DF Spirit","Airbus Autre","Autre"))</f>
        <v>#N/A</v>
      </c>
      <c r="AN537" s="28" t="e">
        <f>VLOOKUP(H537,'[1]Base Articles - Fam PIC'!$A:$E,5,0)</f>
        <v>#N/A</v>
      </c>
    </row>
    <row r="538" spans="1:41" ht="15" customHeight="1" x14ac:dyDescent="0.25">
      <c r="A538" s="36" t="str">
        <f t="shared" si="72"/>
        <v/>
      </c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 s="37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 s="28" t="str">
        <f t="shared" si="73"/>
        <v/>
      </c>
      <c r="AE538" s="38" t="str">
        <f t="shared" si="74"/>
        <v>00/01/1900</v>
      </c>
      <c r="AF538" s="28" t="str">
        <f t="shared" si="75"/>
        <v>non</v>
      </c>
      <c r="AG538" s="28" t="str">
        <f t="shared" si="76"/>
        <v>client</v>
      </c>
      <c r="AH538" s="28">
        <f>IF(T538&lt;&gt;"Partiellement livré",J538,IFERROR(VLOOKUP(B538&amp;F538,[2]VL10E!A:I,9,0),J538))</f>
        <v>0</v>
      </c>
      <c r="AI538" s="28" t="e">
        <f t="shared" ca="1" si="77"/>
        <v>#VALUE!</v>
      </c>
      <c r="AJ538" s="28" t="e">
        <f t="shared" si="78"/>
        <v>#VALUE!</v>
      </c>
      <c r="AK538" s="28" t="e">
        <f t="shared" si="79"/>
        <v>#VALUE!</v>
      </c>
      <c r="AL538" s="28" t="e">
        <f t="shared" ca="1" si="80"/>
        <v>#VALUE!</v>
      </c>
      <c r="AM538" s="28" t="e">
        <f>IF(LEFT(VLOOKUP(H538,'[1]Base Articles - Fam PIC'!$A:$U,12,FALSE),6)="conbid","Conbid",IF(LEFT(VLOOKUP(H538,'[1]Base Articles - Fam PIC'!$A:$U,12,FALSE),9)="DF Spirit","Airbus Autre","Autre"))</f>
        <v>#N/A</v>
      </c>
      <c r="AN538" s="28" t="e">
        <f>VLOOKUP(H538,'[1]Base Articles - Fam PIC'!$A:$E,5,0)</f>
        <v>#N/A</v>
      </c>
    </row>
    <row r="539" spans="1:41" ht="15" customHeight="1" x14ac:dyDescent="0.25">
      <c r="A539" s="36" t="str">
        <f t="shared" si="72"/>
        <v/>
      </c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 s="28" t="str">
        <f t="shared" si="73"/>
        <v/>
      </c>
      <c r="AE539" s="38" t="str">
        <f t="shared" si="74"/>
        <v>00/01/1900</v>
      </c>
      <c r="AF539" s="28" t="str">
        <f t="shared" si="75"/>
        <v>non</v>
      </c>
      <c r="AG539" s="28" t="str">
        <f t="shared" si="76"/>
        <v>client</v>
      </c>
      <c r="AH539" s="28">
        <f>IF(T539&lt;&gt;"Partiellement livré",J539,IFERROR(VLOOKUP(B539&amp;F539,[2]VL10E!A:I,9,0),J539))</f>
        <v>0</v>
      </c>
      <c r="AI539" s="28" t="e">
        <f t="shared" ca="1" si="77"/>
        <v>#VALUE!</v>
      </c>
      <c r="AJ539" s="28" t="e">
        <f t="shared" si="78"/>
        <v>#VALUE!</v>
      </c>
      <c r="AK539" s="28" t="e">
        <f t="shared" si="79"/>
        <v>#VALUE!</v>
      </c>
      <c r="AL539" s="28" t="e">
        <f t="shared" ca="1" si="80"/>
        <v>#VALUE!</v>
      </c>
      <c r="AM539" s="28" t="e">
        <f>IF(LEFT(VLOOKUP(H539,'[1]Base Articles - Fam PIC'!$A:$U,12,FALSE),6)="conbid","Conbid",IF(LEFT(VLOOKUP(H539,'[1]Base Articles - Fam PIC'!$A:$U,12,FALSE),9)="DF Spirit","Airbus Autre","Autre"))</f>
        <v>#N/A</v>
      </c>
      <c r="AN539" s="28" t="e">
        <f>VLOOKUP(H539,'[1]Base Articles - Fam PIC'!$A:$E,5,0)</f>
        <v>#N/A</v>
      </c>
    </row>
    <row r="540" spans="1:41" ht="15" customHeight="1" x14ac:dyDescent="0.25">
      <c r="A540" s="36" t="str">
        <f t="shared" si="72"/>
        <v/>
      </c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 s="28" t="str">
        <f t="shared" si="73"/>
        <v/>
      </c>
      <c r="AE540" s="38" t="str">
        <f t="shared" si="74"/>
        <v>00/01/1900</v>
      </c>
      <c r="AF540" s="28" t="str">
        <f t="shared" si="75"/>
        <v>non</v>
      </c>
      <c r="AG540" s="28" t="str">
        <f t="shared" si="76"/>
        <v>client</v>
      </c>
      <c r="AH540" s="28">
        <f>IF(T540&lt;&gt;"Partiellement livré",J540,IFERROR(VLOOKUP(B540&amp;F540,[2]VL10E!A:I,9,0),J540))</f>
        <v>0</v>
      </c>
      <c r="AI540" s="28" t="e">
        <f t="shared" ca="1" si="77"/>
        <v>#VALUE!</v>
      </c>
      <c r="AJ540" s="28" t="e">
        <f t="shared" si="78"/>
        <v>#VALUE!</v>
      </c>
      <c r="AK540" s="28" t="e">
        <f t="shared" si="79"/>
        <v>#VALUE!</v>
      </c>
      <c r="AL540" s="28" t="e">
        <f t="shared" ca="1" si="80"/>
        <v>#VALUE!</v>
      </c>
      <c r="AM540" s="28" t="e">
        <f>IF(LEFT(VLOOKUP(H540,'[1]Base Articles - Fam PIC'!$A:$U,12,FALSE),6)="conbid","Conbid",IF(LEFT(VLOOKUP(H540,'[1]Base Articles - Fam PIC'!$A:$U,12,FALSE),9)="DF Spirit","Airbus Autre","Autre"))</f>
        <v>#N/A</v>
      </c>
      <c r="AN540" s="28" t="e">
        <f>VLOOKUP(H540,'[1]Base Articles - Fam PIC'!$A:$E,5,0)</f>
        <v>#N/A</v>
      </c>
    </row>
    <row r="541" spans="1:41" ht="15" customHeight="1" x14ac:dyDescent="0.25">
      <c r="A541" s="36" t="str">
        <f t="shared" si="72"/>
        <v/>
      </c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 s="28" t="str">
        <f t="shared" si="73"/>
        <v/>
      </c>
      <c r="AE541" s="38" t="str">
        <f t="shared" si="74"/>
        <v>00/01/1900</v>
      </c>
      <c r="AF541" s="28" t="str">
        <f t="shared" si="75"/>
        <v>non</v>
      </c>
      <c r="AG541" s="28" t="str">
        <f t="shared" si="76"/>
        <v>client</v>
      </c>
      <c r="AH541" s="28">
        <f>IF(T541&lt;&gt;"Partiellement livré",J541,IFERROR(VLOOKUP(B541&amp;F541,[2]VL10E!A:I,9,0),J541))</f>
        <v>0</v>
      </c>
      <c r="AI541" s="28" t="e">
        <f t="shared" ca="1" si="77"/>
        <v>#VALUE!</v>
      </c>
      <c r="AJ541" s="28" t="e">
        <f t="shared" si="78"/>
        <v>#VALUE!</v>
      </c>
      <c r="AK541" s="28" t="e">
        <f t="shared" si="79"/>
        <v>#VALUE!</v>
      </c>
      <c r="AL541" s="28" t="e">
        <f t="shared" ca="1" si="80"/>
        <v>#VALUE!</v>
      </c>
      <c r="AM541" s="28" t="e">
        <f>IF(LEFT(VLOOKUP(H541,'[1]Base Articles - Fam PIC'!$A:$U,12,FALSE),6)="conbid","Conbid",IF(LEFT(VLOOKUP(H541,'[1]Base Articles - Fam PIC'!$A:$U,12,FALSE),9)="DF Spirit","Airbus Autre","Autre"))</f>
        <v>#N/A</v>
      </c>
      <c r="AN541" s="28" t="e">
        <f>VLOOKUP(H541,'[1]Base Articles - Fam PIC'!$A:$E,5,0)</f>
        <v>#N/A</v>
      </c>
    </row>
    <row r="542" spans="1:41" ht="15" customHeight="1" x14ac:dyDescent="0.25">
      <c r="A542" s="36" t="str">
        <f t="shared" si="72"/>
        <v/>
      </c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  <c r="AB542"/>
      <c r="AC542"/>
      <c r="AD542" s="28" t="str">
        <f t="shared" si="73"/>
        <v/>
      </c>
      <c r="AE542" s="38" t="str">
        <f t="shared" si="74"/>
        <v>00/01/1900</v>
      </c>
      <c r="AF542" s="28" t="str">
        <f t="shared" si="75"/>
        <v>non</v>
      </c>
      <c r="AG542" s="28" t="str">
        <f t="shared" si="76"/>
        <v>client</v>
      </c>
      <c r="AH542" s="28">
        <f>IF(T542&lt;&gt;"Partiellement livré",J542,IFERROR(VLOOKUP(B542&amp;F542,[2]VL10E!A:I,9,0),J542))</f>
        <v>0</v>
      </c>
      <c r="AI542" s="28" t="e">
        <f t="shared" ca="1" si="77"/>
        <v>#VALUE!</v>
      </c>
      <c r="AJ542" s="28" t="e">
        <f t="shared" si="78"/>
        <v>#VALUE!</v>
      </c>
      <c r="AK542" s="28" t="e">
        <f t="shared" si="79"/>
        <v>#VALUE!</v>
      </c>
      <c r="AL542" s="28" t="e">
        <f t="shared" ca="1" si="80"/>
        <v>#VALUE!</v>
      </c>
      <c r="AM542" s="28" t="e">
        <f>IF(LEFT(VLOOKUP(H542,'[1]Base Articles - Fam PIC'!$A:$U,12,FALSE),6)="conbid","Conbid",IF(LEFT(VLOOKUP(H542,'[1]Base Articles - Fam PIC'!$A:$U,12,FALSE),9)="DF Spirit","Airbus Autre","Autre"))</f>
        <v>#N/A</v>
      </c>
      <c r="AN542" s="28" t="e">
        <f>VLOOKUP(H542,'[1]Base Articles - Fam PIC'!$A:$E,5,0)</f>
        <v>#N/A</v>
      </c>
    </row>
    <row r="543" spans="1:41" ht="15" customHeight="1" x14ac:dyDescent="0.25">
      <c r="A543" s="36" t="str">
        <f t="shared" si="72"/>
        <v/>
      </c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  <c r="AD543" s="28" t="str">
        <f t="shared" si="73"/>
        <v/>
      </c>
      <c r="AE543" s="38" t="str">
        <f t="shared" si="74"/>
        <v>00/01/1900</v>
      </c>
      <c r="AF543" s="28" t="str">
        <f t="shared" si="75"/>
        <v>non</v>
      </c>
      <c r="AG543" s="28" t="str">
        <f t="shared" si="76"/>
        <v>client</v>
      </c>
      <c r="AH543" s="28">
        <f>IF(T543&lt;&gt;"Partiellement livré",J543,IFERROR(VLOOKUP(B543&amp;F543,[2]VL10E!A:I,9,0),J543))</f>
        <v>0</v>
      </c>
      <c r="AI543" s="28" t="e">
        <f t="shared" ca="1" si="77"/>
        <v>#VALUE!</v>
      </c>
      <c r="AJ543" s="28" t="e">
        <f t="shared" si="78"/>
        <v>#VALUE!</v>
      </c>
      <c r="AK543" s="28" t="e">
        <f t="shared" si="79"/>
        <v>#VALUE!</v>
      </c>
      <c r="AL543" s="28" t="e">
        <f t="shared" ca="1" si="80"/>
        <v>#VALUE!</v>
      </c>
      <c r="AM543" s="28" t="e">
        <f>IF(LEFT(VLOOKUP(H543,'[1]Base Articles - Fam PIC'!$A:$U,12,FALSE),6)="conbid","Conbid",IF(LEFT(VLOOKUP(H543,'[1]Base Articles - Fam PIC'!$A:$U,12,FALSE),9)="DF Spirit","Airbus Autre","Autre"))</f>
        <v>#N/A</v>
      </c>
      <c r="AN543" s="28" t="e">
        <f>VLOOKUP(H543,'[1]Base Articles - Fam PIC'!$A:$E,5,0)</f>
        <v>#N/A</v>
      </c>
    </row>
    <row r="544" spans="1:41" ht="15" customHeight="1" x14ac:dyDescent="0.25">
      <c r="A544" s="36" t="str">
        <f t="shared" si="72"/>
        <v/>
      </c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 s="28" t="str">
        <f t="shared" si="73"/>
        <v/>
      </c>
      <c r="AE544" s="38" t="str">
        <f t="shared" si="74"/>
        <v>00/01/1900</v>
      </c>
      <c r="AF544" s="28" t="str">
        <f t="shared" si="75"/>
        <v>non</v>
      </c>
      <c r="AG544" s="28" t="str">
        <f t="shared" si="76"/>
        <v>client</v>
      </c>
      <c r="AH544" s="28">
        <f>IF(T544&lt;&gt;"Partiellement livré",J544,IFERROR(VLOOKUP(B544&amp;F544,[2]VL10E!A:I,9,0),J544))</f>
        <v>0</v>
      </c>
      <c r="AI544" s="28" t="e">
        <f t="shared" ca="1" si="77"/>
        <v>#VALUE!</v>
      </c>
      <c r="AJ544" s="28" t="e">
        <f t="shared" si="78"/>
        <v>#VALUE!</v>
      </c>
      <c r="AK544" s="28" t="e">
        <f t="shared" si="79"/>
        <v>#VALUE!</v>
      </c>
      <c r="AL544" s="28" t="e">
        <f t="shared" ca="1" si="80"/>
        <v>#VALUE!</v>
      </c>
      <c r="AM544" s="28" t="e">
        <f>IF(LEFT(VLOOKUP(H544,'[1]Base Articles - Fam PIC'!$A:$U,12,FALSE),6)="conbid","Conbid",IF(LEFT(VLOOKUP(H544,'[1]Base Articles - Fam PIC'!$A:$U,12,FALSE),9)="DF Spirit","Airbus Autre","Autre"))</f>
        <v>#N/A</v>
      </c>
      <c r="AN544" s="28" t="e">
        <f>VLOOKUP(H544,'[1]Base Articles - Fam PIC'!$A:$E,5,0)</f>
        <v>#N/A</v>
      </c>
    </row>
    <row r="545" spans="1:40" ht="15" customHeight="1" x14ac:dyDescent="0.25">
      <c r="A545" s="36" t="str">
        <f t="shared" si="72"/>
        <v/>
      </c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  <c r="AB545"/>
      <c r="AC545"/>
      <c r="AD545" s="28" t="str">
        <f>LEFT(H545,2)</f>
        <v/>
      </c>
      <c r="AE545" s="38" t="str">
        <f>TEXT(IF(ISERROR(MONTH(P545)),LEFT(P545,2)&amp;"/"&amp;MID(P545,4,2)&amp;"/"&amp;RIGHT(P545,4),TEXT(P545,"jj/mm/aaaa")),"jj/mm/aaaa")</f>
        <v>00/01/1900</v>
      </c>
      <c r="AF545" s="28" t="str">
        <f>IF(J545&lt;1,"non","oui")</f>
        <v>non</v>
      </c>
      <c r="AG545" s="28" t="str">
        <f>IF(D545="UTEXAM","stock","client")</f>
        <v>client</v>
      </c>
      <c r="AH545" s="28">
        <f>IF(T545&lt;&gt;"Partiellement livré",J545,IFERROR(VLOOKUP(B545&amp;F545,[2]VL10E!A:I,9,0),J545))</f>
        <v>0</v>
      </c>
      <c r="AI545" s="28" t="e">
        <f t="shared" ca="1" si="77"/>
        <v>#VALUE!</v>
      </c>
      <c r="AJ545" s="28" t="e">
        <f t="shared" si="78"/>
        <v>#VALUE!</v>
      </c>
      <c r="AK545" s="28" t="e">
        <f t="shared" si="79"/>
        <v>#VALUE!</v>
      </c>
      <c r="AL545" s="28" t="e">
        <f t="shared" ca="1" si="80"/>
        <v>#VALUE!</v>
      </c>
      <c r="AM545" s="28" t="e">
        <f>IF(LEFT(VLOOKUP(H545,'[1]Base Articles - Fam PIC'!$A:$U,12,FALSE),6)="conbid","Conbid",IF(LEFT(VLOOKUP(H545,'[1]Base Articles - Fam PIC'!$A:$U,12,FALSE),9)="DF Spirit","Airbus Autre","Autre"))</f>
        <v>#N/A</v>
      </c>
      <c r="AN545" s="28" t="e">
        <f>VLOOKUP(H545,'[1]Base Articles - Fam PIC'!$A:$E,5,0)</f>
        <v>#N/A</v>
      </c>
    </row>
    <row r="546" spans="1:40" ht="15" customHeight="1" x14ac:dyDescent="0.25">
      <c r="A546" s="36" t="str">
        <f t="shared" si="72"/>
        <v/>
      </c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  <c r="AA546"/>
      <c r="AB546"/>
      <c r="AC546"/>
      <c r="AD546" s="28" t="str">
        <f>LEFT(H546,2)</f>
        <v/>
      </c>
      <c r="AE546" s="38" t="str">
        <f>TEXT(IF(ISERROR(MONTH(P546)),LEFT(P546,2)&amp;"/"&amp;MID(P546,4,2)&amp;"/"&amp;RIGHT(P546,4),TEXT(P546,"jj/mm/aaaa")),"jj/mm/aaaa")</f>
        <v>00/01/1900</v>
      </c>
      <c r="AF546" s="28" t="str">
        <f>IF(J546&lt;1,"non","oui")</f>
        <v>non</v>
      </c>
      <c r="AG546" s="28" t="str">
        <f>IF(D546="UTEXAM","stock","client")</f>
        <v>client</v>
      </c>
      <c r="AH546" s="28">
        <f>IF(T546&lt;&gt;"Partiellement livré",J546,IFERROR(VLOOKUP(B546&amp;F546,[2]VL10E!A:I,9,0),J546))</f>
        <v>0</v>
      </c>
      <c r="AI546" s="28" t="e">
        <f t="shared" ca="1" si="77"/>
        <v>#VALUE!</v>
      </c>
      <c r="AJ546" s="28" t="e">
        <f t="shared" si="78"/>
        <v>#VALUE!</v>
      </c>
      <c r="AK546" s="28" t="e">
        <f t="shared" si="79"/>
        <v>#VALUE!</v>
      </c>
      <c r="AL546" s="28" t="e">
        <f t="shared" ca="1" si="80"/>
        <v>#VALUE!</v>
      </c>
      <c r="AM546" s="28" t="e">
        <f>IF(LEFT(VLOOKUP(H546,'[1]Base Articles - Fam PIC'!$A:$U,12,FALSE),6)="conbid","Conbid",IF(LEFT(VLOOKUP(H546,'[1]Base Articles - Fam PIC'!$A:$U,12,FALSE),9)="DF Spirit","Airbus Autre","Autre"))</f>
        <v>#N/A</v>
      </c>
      <c r="AN546" s="28" t="e">
        <f>VLOOKUP(H546,'[1]Base Articles - Fam PIC'!$A:$E,5,0)</f>
        <v>#N/A</v>
      </c>
    </row>
    <row r="547" spans="1:40" ht="15" customHeight="1" x14ac:dyDescent="0.25">
      <c r="A547" s="36" t="str">
        <f t="shared" si="72"/>
        <v/>
      </c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 s="28" t="str">
        <f>LEFT(H547,2)</f>
        <v/>
      </c>
      <c r="AE547" s="38" t="str">
        <f>TEXT(IF(ISERROR(MONTH(P547)),LEFT(P547,2)&amp;"/"&amp;MID(P547,4,2)&amp;"/"&amp;RIGHT(P547,4),TEXT(P547,"jj/mm/aaaa")),"jj/mm/aaaa")</f>
        <v>00/01/1900</v>
      </c>
      <c r="AF547" s="28" t="str">
        <f>IF(J547&lt;1,"non","oui")</f>
        <v>non</v>
      </c>
      <c r="AG547" s="28" t="str">
        <f>IF(D547="UTEXAM","stock","client")</f>
        <v>client</v>
      </c>
      <c r="AH547" s="28">
        <f>IF(T547&lt;&gt;"Partiellement livré",J547,IFERROR(VLOOKUP(B547&amp;F547,[2]VL10E!A:I,9,0),J547))</f>
        <v>0</v>
      </c>
      <c r="AI547" s="28" t="e">
        <f t="shared" ca="1" si="77"/>
        <v>#VALUE!</v>
      </c>
      <c r="AJ547" s="28" t="e">
        <f t="shared" si="78"/>
        <v>#VALUE!</v>
      </c>
      <c r="AK547" s="28" t="e">
        <f t="shared" si="79"/>
        <v>#VALUE!</v>
      </c>
      <c r="AL547" s="28" t="e">
        <f t="shared" ca="1" si="80"/>
        <v>#VALUE!</v>
      </c>
      <c r="AM547" s="28" t="e">
        <f>IF(LEFT(VLOOKUP(H547,'[1]Base Articles - Fam PIC'!$A:$U,12,FALSE),6)="conbid","Conbid",IF(LEFT(VLOOKUP(H547,'[1]Base Articles - Fam PIC'!$A:$U,12,FALSE),9)="DF Spirit","Airbus Autre","Autre"))</f>
        <v>#N/A</v>
      </c>
      <c r="AN547" s="28" t="e">
        <f>VLOOKUP(H547,'[1]Base Articles - Fam PIC'!$A:$E,5,0)</f>
        <v>#N/A</v>
      </c>
    </row>
    <row r="548" spans="1:40" ht="15" customHeight="1" x14ac:dyDescent="0.25">
      <c r="A548" s="36" t="str">
        <f t="shared" si="72"/>
        <v/>
      </c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  <c r="AB548"/>
      <c r="AC548"/>
      <c r="AD548" s="28" t="str">
        <f t="shared" ref="AD548:AD596" si="81">LEFT(H548,2)</f>
        <v/>
      </c>
      <c r="AE548" s="38" t="str">
        <f t="shared" ref="AE548:AE596" si="82">TEXT(IF(ISERROR(MONTH(P548)),LEFT(P548,2)&amp;"/"&amp;MID(P548,4,2)&amp;"/"&amp;RIGHT(P548,4),TEXT(P548,"jj/mm/aaaa")),"jj/mm/aaaa")</f>
        <v>00/01/1900</v>
      </c>
      <c r="AF548" s="28" t="str">
        <f t="shared" ref="AF548:AF596" si="83">IF(J548&lt;1,"non","oui")</f>
        <v>non</v>
      </c>
      <c r="AG548" s="28" t="str">
        <f t="shared" ref="AG548:AG596" si="84">IF(D548="UTEXAM","stock","client")</f>
        <v>client</v>
      </c>
      <c r="AH548" s="28">
        <f>IF(T548&lt;&gt;"Partiellement livré",J548,IFERROR(VLOOKUP(B548&amp;F548,[2]VL10E!A:I,9,0),J548))</f>
        <v>0</v>
      </c>
      <c r="AI548" s="28" t="e">
        <f t="shared" ca="1" si="77"/>
        <v>#VALUE!</v>
      </c>
      <c r="AJ548" s="28" t="e">
        <f t="shared" si="78"/>
        <v>#VALUE!</v>
      </c>
      <c r="AK548" s="28" t="e">
        <f t="shared" si="79"/>
        <v>#VALUE!</v>
      </c>
      <c r="AL548" s="28" t="e">
        <f t="shared" ca="1" si="80"/>
        <v>#VALUE!</v>
      </c>
      <c r="AM548" s="28" t="e">
        <f>IF(LEFT(VLOOKUP(H548,'[1]Base Articles - Fam PIC'!$A:$U,12,FALSE),6)="conbid","Conbid",IF(LEFT(VLOOKUP(H548,'[1]Base Articles - Fam PIC'!$A:$U,12,FALSE),9)="DF Spirit","Airbus Autre","Autre"))</f>
        <v>#N/A</v>
      </c>
      <c r="AN548" s="28" t="e">
        <f>VLOOKUP(H548,'[1]Base Articles - Fam PIC'!$A:$E,5,0)</f>
        <v>#N/A</v>
      </c>
    </row>
    <row r="549" spans="1:40" ht="15" customHeight="1" x14ac:dyDescent="0.25">
      <c r="A549" s="36" t="str">
        <f t="shared" si="72"/>
        <v/>
      </c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  <c r="Y549"/>
      <c r="Z549"/>
      <c r="AA549"/>
      <c r="AB549"/>
      <c r="AC549"/>
      <c r="AD549" s="28" t="str">
        <f t="shared" si="81"/>
        <v/>
      </c>
      <c r="AE549" s="38" t="str">
        <f t="shared" si="82"/>
        <v>00/01/1900</v>
      </c>
      <c r="AF549" s="28" t="str">
        <f t="shared" si="83"/>
        <v>non</v>
      </c>
      <c r="AG549" s="28" t="str">
        <f t="shared" si="84"/>
        <v>client</v>
      </c>
      <c r="AH549" s="28">
        <f>IF(T549&lt;&gt;"Partiellement livré",J549,IFERROR(VLOOKUP(B549&amp;F549,[2]VL10E!A:I,9,0),J549))</f>
        <v>0</v>
      </c>
      <c r="AI549" s="28" t="e">
        <f t="shared" ca="1" si="77"/>
        <v>#VALUE!</v>
      </c>
      <c r="AJ549" s="28" t="e">
        <f t="shared" si="78"/>
        <v>#VALUE!</v>
      </c>
      <c r="AK549" s="28" t="e">
        <f t="shared" si="79"/>
        <v>#VALUE!</v>
      </c>
      <c r="AL549" s="28" t="e">
        <f t="shared" ca="1" si="80"/>
        <v>#VALUE!</v>
      </c>
      <c r="AM549" s="28" t="e">
        <f>IF(LEFT(VLOOKUP(H549,'[1]Base Articles - Fam PIC'!$A:$U,12,FALSE),6)="conbid","Conbid",IF(LEFT(VLOOKUP(H549,'[1]Base Articles - Fam PIC'!$A:$U,12,FALSE),9)="DF Spirit","Airbus Autre","Autre"))</f>
        <v>#N/A</v>
      </c>
      <c r="AN549" s="28" t="e">
        <f>VLOOKUP(H549,'[1]Base Articles - Fam PIC'!$A:$E,5,0)</f>
        <v>#N/A</v>
      </c>
    </row>
    <row r="550" spans="1:40" ht="15" customHeight="1" x14ac:dyDescent="0.25">
      <c r="A550" s="36" t="str">
        <f t="shared" si="72"/>
        <v/>
      </c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  <c r="AD550" s="28" t="str">
        <f t="shared" si="81"/>
        <v/>
      </c>
      <c r="AE550" s="38" t="str">
        <f t="shared" si="82"/>
        <v>00/01/1900</v>
      </c>
      <c r="AF550" s="28" t="str">
        <f t="shared" si="83"/>
        <v>non</v>
      </c>
      <c r="AG550" s="28" t="str">
        <f t="shared" si="84"/>
        <v>client</v>
      </c>
      <c r="AH550" s="28">
        <f>IF(T550&lt;&gt;"Partiellement livré",J550,IFERROR(VLOOKUP(B550&amp;F550,[2]VL10E!A:I,9,0),J550))</f>
        <v>0</v>
      </c>
      <c r="AI550" s="28" t="e">
        <f t="shared" ca="1" si="77"/>
        <v>#VALUE!</v>
      </c>
      <c r="AJ550" s="28" t="e">
        <f t="shared" si="78"/>
        <v>#VALUE!</v>
      </c>
      <c r="AK550" s="28" t="e">
        <f t="shared" si="79"/>
        <v>#VALUE!</v>
      </c>
      <c r="AL550" s="28" t="e">
        <f t="shared" ca="1" si="80"/>
        <v>#VALUE!</v>
      </c>
      <c r="AM550" s="28" t="e">
        <f>IF(LEFT(VLOOKUP(H550,'[1]Base Articles - Fam PIC'!$A:$U,12,FALSE),6)="conbid","Conbid",IF(LEFT(VLOOKUP(H550,'[1]Base Articles - Fam PIC'!$A:$U,12,FALSE),9)="DF Spirit","Airbus Autre","Autre"))</f>
        <v>#N/A</v>
      </c>
      <c r="AN550" s="28" t="e">
        <f>VLOOKUP(H550,'[1]Base Articles - Fam PIC'!$A:$E,5,0)</f>
        <v>#N/A</v>
      </c>
    </row>
    <row r="551" spans="1:40" ht="15" customHeight="1" x14ac:dyDescent="0.25">
      <c r="A551" s="36" t="str">
        <f t="shared" si="72"/>
        <v/>
      </c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  <c r="AB551"/>
      <c r="AC551"/>
      <c r="AD551" s="28" t="str">
        <f t="shared" si="81"/>
        <v/>
      </c>
      <c r="AE551" s="38" t="str">
        <f t="shared" si="82"/>
        <v>00/01/1900</v>
      </c>
      <c r="AF551" s="28" t="str">
        <f t="shared" si="83"/>
        <v>non</v>
      </c>
      <c r="AG551" s="28" t="str">
        <f t="shared" si="84"/>
        <v>client</v>
      </c>
      <c r="AH551" s="28">
        <f>IF(T551&lt;&gt;"Partiellement livré",J551,IFERROR(VLOOKUP(B551&amp;F551,[2]VL10E!A:I,9,0),J551))</f>
        <v>0</v>
      </c>
      <c r="AI551" s="28" t="e">
        <f t="shared" ca="1" si="77"/>
        <v>#VALUE!</v>
      </c>
      <c r="AJ551" s="28" t="e">
        <f t="shared" si="78"/>
        <v>#VALUE!</v>
      </c>
      <c r="AK551" s="28" t="e">
        <f t="shared" si="79"/>
        <v>#VALUE!</v>
      </c>
      <c r="AL551" s="28" t="e">
        <f t="shared" ca="1" si="80"/>
        <v>#VALUE!</v>
      </c>
      <c r="AM551" s="28" t="e">
        <f>IF(LEFT(VLOOKUP(H551,'[1]Base Articles - Fam PIC'!$A:$U,12,FALSE),6)="conbid","Conbid",IF(LEFT(VLOOKUP(H551,'[1]Base Articles - Fam PIC'!$A:$U,12,FALSE),9)="DF Spirit","Airbus Autre","Autre"))</f>
        <v>#N/A</v>
      </c>
      <c r="AN551" s="28" t="e">
        <f>VLOOKUP(H551,'[1]Base Articles - Fam PIC'!$A:$E,5,0)</f>
        <v>#N/A</v>
      </c>
    </row>
    <row r="552" spans="1:40" ht="15" customHeight="1" x14ac:dyDescent="0.25">
      <c r="A552" s="36" t="str">
        <f t="shared" si="72"/>
        <v/>
      </c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 s="28" t="str">
        <f t="shared" si="81"/>
        <v/>
      </c>
      <c r="AE552" s="38" t="str">
        <f t="shared" si="82"/>
        <v>00/01/1900</v>
      </c>
      <c r="AF552" s="28" t="str">
        <f t="shared" si="83"/>
        <v>non</v>
      </c>
      <c r="AG552" s="28" t="str">
        <f t="shared" si="84"/>
        <v>client</v>
      </c>
      <c r="AH552" s="28">
        <f>IF(T552&lt;&gt;"Partiellement livré",J552,IFERROR(VLOOKUP(B552&amp;F552,[2]VL10E!A:I,9,0),J552))</f>
        <v>0</v>
      </c>
      <c r="AI552" s="28" t="e">
        <f t="shared" ca="1" si="77"/>
        <v>#VALUE!</v>
      </c>
      <c r="AJ552" s="28" t="e">
        <f t="shared" si="78"/>
        <v>#VALUE!</v>
      </c>
      <c r="AK552" s="28" t="e">
        <f t="shared" si="79"/>
        <v>#VALUE!</v>
      </c>
      <c r="AL552" s="28" t="e">
        <f t="shared" ca="1" si="80"/>
        <v>#VALUE!</v>
      </c>
      <c r="AM552" s="28" t="e">
        <f>IF(LEFT(VLOOKUP(H552,'[1]Base Articles - Fam PIC'!$A:$U,12,FALSE),6)="conbid","Conbid",IF(LEFT(VLOOKUP(H552,'[1]Base Articles - Fam PIC'!$A:$U,12,FALSE),9)="DF Spirit","Airbus Autre","Autre"))</f>
        <v>#N/A</v>
      </c>
      <c r="AN552" s="28" t="e">
        <f>VLOOKUP(H552,'[1]Base Articles - Fam PIC'!$A:$E,5,0)</f>
        <v>#N/A</v>
      </c>
    </row>
    <row r="553" spans="1:40" ht="15" customHeight="1" x14ac:dyDescent="0.25">
      <c r="A553" s="36" t="str">
        <f t="shared" si="72"/>
        <v/>
      </c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 s="28" t="str">
        <f t="shared" si="81"/>
        <v/>
      </c>
      <c r="AE553" s="38" t="str">
        <f t="shared" si="82"/>
        <v>00/01/1900</v>
      </c>
      <c r="AF553" s="28" t="str">
        <f t="shared" si="83"/>
        <v>non</v>
      </c>
      <c r="AG553" s="28" t="str">
        <f t="shared" si="84"/>
        <v>client</v>
      </c>
      <c r="AH553" s="28">
        <f>IF(T553&lt;&gt;"Partiellement livré",J553,IFERROR(VLOOKUP(B553&amp;F553,[2]VL10E!A:I,9,0),J553))</f>
        <v>0</v>
      </c>
      <c r="AI553" s="28" t="e">
        <f t="shared" ca="1" si="77"/>
        <v>#VALUE!</v>
      </c>
      <c r="AJ553" s="28" t="e">
        <f t="shared" si="78"/>
        <v>#VALUE!</v>
      </c>
      <c r="AK553" s="28" t="e">
        <f t="shared" si="79"/>
        <v>#VALUE!</v>
      </c>
      <c r="AL553" s="28" t="e">
        <f t="shared" ca="1" si="80"/>
        <v>#VALUE!</v>
      </c>
      <c r="AM553" s="28" t="e">
        <f>IF(LEFT(VLOOKUP(H553,'[1]Base Articles - Fam PIC'!$A:$U,12,FALSE),6)="conbid","Conbid",IF(LEFT(VLOOKUP(H553,'[1]Base Articles - Fam PIC'!$A:$U,12,FALSE),9)="DF Spirit","Airbus Autre","Autre"))</f>
        <v>#N/A</v>
      </c>
      <c r="AN553" s="28" t="e">
        <f>VLOOKUP(H553,'[1]Base Articles - Fam PIC'!$A:$E,5,0)</f>
        <v>#N/A</v>
      </c>
    </row>
    <row r="554" spans="1:40" ht="15" customHeight="1" x14ac:dyDescent="0.25">
      <c r="A554" s="36" t="str">
        <f t="shared" si="72"/>
        <v/>
      </c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 s="28" t="str">
        <f t="shared" si="81"/>
        <v/>
      </c>
      <c r="AE554" s="38" t="str">
        <f t="shared" si="82"/>
        <v>00/01/1900</v>
      </c>
      <c r="AF554" s="28" t="str">
        <f t="shared" si="83"/>
        <v>non</v>
      </c>
      <c r="AG554" s="28" t="str">
        <f t="shared" si="84"/>
        <v>client</v>
      </c>
      <c r="AH554" s="28">
        <f>IF(T554&lt;&gt;"Partiellement livré",J554,IFERROR(VLOOKUP(B554&amp;F554,[2]VL10E!A:I,9,0),J554))</f>
        <v>0</v>
      </c>
      <c r="AI554" s="28" t="e">
        <f t="shared" ca="1" si="77"/>
        <v>#VALUE!</v>
      </c>
      <c r="AJ554" s="28" t="e">
        <f t="shared" si="78"/>
        <v>#VALUE!</v>
      </c>
      <c r="AK554" s="28" t="e">
        <f t="shared" si="79"/>
        <v>#VALUE!</v>
      </c>
      <c r="AL554" s="28" t="e">
        <f t="shared" ca="1" si="80"/>
        <v>#VALUE!</v>
      </c>
      <c r="AM554" s="28" t="e">
        <f>IF(LEFT(VLOOKUP(H554,'[1]Base Articles - Fam PIC'!$A:$U,12,FALSE),6)="conbid","Conbid",IF(LEFT(VLOOKUP(H554,'[1]Base Articles - Fam PIC'!$A:$U,12,FALSE),9)="DF Spirit","Airbus Autre","Autre"))</f>
        <v>#N/A</v>
      </c>
      <c r="AN554" s="28" t="e">
        <f>VLOOKUP(H554,'[1]Base Articles - Fam PIC'!$A:$E,5,0)</f>
        <v>#N/A</v>
      </c>
    </row>
    <row r="555" spans="1:40" ht="15" customHeight="1" x14ac:dyDescent="0.25">
      <c r="A555" s="36" t="str">
        <f t="shared" si="72"/>
        <v/>
      </c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  <c r="AA555"/>
      <c r="AB555"/>
      <c r="AC555"/>
      <c r="AD555" s="28" t="str">
        <f t="shared" si="81"/>
        <v/>
      </c>
      <c r="AE555" s="38" t="str">
        <f t="shared" si="82"/>
        <v>00/01/1900</v>
      </c>
      <c r="AF555" s="28" t="str">
        <f t="shared" si="83"/>
        <v>non</v>
      </c>
      <c r="AG555" s="28" t="str">
        <f t="shared" si="84"/>
        <v>client</v>
      </c>
      <c r="AH555" s="28">
        <f>IF(T555&lt;&gt;"Partiellement livré",J555,IFERROR(VLOOKUP(B555&amp;F555,[2]VL10E!A:I,9,0),J555))</f>
        <v>0</v>
      </c>
      <c r="AI555" s="28" t="e">
        <f t="shared" ca="1" si="77"/>
        <v>#VALUE!</v>
      </c>
      <c r="AJ555" s="28" t="e">
        <f t="shared" si="78"/>
        <v>#VALUE!</v>
      </c>
      <c r="AK555" s="28" t="e">
        <f t="shared" si="79"/>
        <v>#VALUE!</v>
      </c>
      <c r="AL555" s="28" t="e">
        <f t="shared" ca="1" si="80"/>
        <v>#VALUE!</v>
      </c>
      <c r="AM555" s="28" t="e">
        <f>IF(LEFT(VLOOKUP(H555,'[1]Base Articles - Fam PIC'!$A:$U,12,FALSE),6)="conbid","Conbid",IF(LEFT(VLOOKUP(H555,'[1]Base Articles - Fam PIC'!$A:$U,12,FALSE),9)="DF Spirit","Airbus Autre","Autre"))</f>
        <v>#N/A</v>
      </c>
      <c r="AN555" s="28" t="e">
        <f>VLOOKUP(H555,'[1]Base Articles - Fam PIC'!$A:$E,5,0)</f>
        <v>#N/A</v>
      </c>
    </row>
    <row r="556" spans="1:40" ht="15" customHeight="1" x14ac:dyDescent="0.25">
      <c r="A556" s="36" t="str">
        <f t="shared" si="72"/>
        <v/>
      </c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  <c r="AB556"/>
      <c r="AC556"/>
      <c r="AD556" s="28" t="str">
        <f t="shared" si="81"/>
        <v/>
      </c>
      <c r="AE556" s="38" t="str">
        <f t="shared" si="82"/>
        <v>00/01/1900</v>
      </c>
      <c r="AF556" s="28" t="str">
        <f t="shared" si="83"/>
        <v>non</v>
      </c>
      <c r="AG556" s="28" t="str">
        <f t="shared" si="84"/>
        <v>client</v>
      </c>
      <c r="AH556" s="28">
        <f>IF(T556&lt;&gt;"Partiellement livré",J556,IFERROR(VLOOKUP(B556&amp;F556,[2]VL10E!A:I,9,0),J556))</f>
        <v>0</v>
      </c>
      <c r="AI556" s="28" t="e">
        <f t="shared" ca="1" si="77"/>
        <v>#VALUE!</v>
      </c>
      <c r="AJ556" s="28" t="e">
        <f t="shared" si="78"/>
        <v>#VALUE!</v>
      </c>
      <c r="AK556" s="28" t="e">
        <f t="shared" si="79"/>
        <v>#VALUE!</v>
      </c>
      <c r="AL556" s="28" t="e">
        <f t="shared" ca="1" si="80"/>
        <v>#VALUE!</v>
      </c>
      <c r="AM556" s="28" t="e">
        <f>IF(LEFT(VLOOKUP(H556,'[1]Base Articles - Fam PIC'!$A:$U,12,FALSE),6)="conbid","Conbid",IF(LEFT(VLOOKUP(H556,'[1]Base Articles - Fam PIC'!$A:$U,12,FALSE),9)="DF Spirit","Airbus Autre","Autre"))</f>
        <v>#N/A</v>
      </c>
      <c r="AN556" s="28" t="e">
        <f>VLOOKUP(H556,'[1]Base Articles - Fam PIC'!$A:$E,5,0)</f>
        <v>#N/A</v>
      </c>
    </row>
    <row r="557" spans="1:40" ht="15" customHeight="1" x14ac:dyDescent="0.25">
      <c r="A557" s="36" t="str">
        <f t="shared" si="72"/>
        <v/>
      </c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  <c r="AB557"/>
      <c r="AC557"/>
      <c r="AD557" s="28" t="str">
        <f t="shared" si="81"/>
        <v/>
      </c>
      <c r="AE557" s="38" t="str">
        <f t="shared" si="82"/>
        <v>00/01/1900</v>
      </c>
      <c r="AF557" s="28" t="str">
        <f t="shared" si="83"/>
        <v>non</v>
      </c>
      <c r="AG557" s="28" t="str">
        <f t="shared" si="84"/>
        <v>client</v>
      </c>
      <c r="AH557" s="28">
        <f>IF(T557&lt;&gt;"Partiellement livré",J557,IFERROR(VLOOKUP(B557&amp;F557,[2]VL10E!A:I,9,0),J557))</f>
        <v>0</v>
      </c>
      <c r="AI557" s="28" t="e">
        <f t="shared" ca="1" si="77"/>
        <v>#VALUE!</v>
      </c>
      <c r="AJ557" s="28" t="e">
        <f t="shared" si="78"/>
        <v>#VALUE!</v>
      </c>
      <c r="AK557" s="28" t="e">
        <f t="shared" si="79"/>
        <v>#VALUE!</v>
      </c>
      <c r="AL557" s="28" t="e">
        <f t="shared" ca="1" si="80"/>
        <v>#VALUE!</v>
      </c>
      <c r="AM557" s="28" t="e">
        <f>IF(LEFT(VLOOKUP(H557,'[1]Base Articles - Fam PIC'!$A:$U,12,FALSE),6)="conbid","Conbid",IF(LEFT(VLOOKUP(H557,'[1]Base Articles - Fam PIC'!$A:$U,12,FALSE),9)="DF Spirit","Airbus Autre","Autre"))</f>
        <v>#N/A</v>
      </c>
      <c r="AN557" s="28" t="e">
        <f>VLOOKUP(H557,'[1]Base Articles - Fam PIC'!$A:$E,5,0)</f>
        <v>#N/A</v>
      </c>
    </row>
    <row r="558" spans="1:40" ht="15" customHeight="1" x14ac:dyDescent="0.25">
      <c r="A558" s="36" t="str">
        <f t="shared" si="72"/>
        <v/>
      </c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  <c r="Y558"/>
      <c r="Z558"/>
      <c r="AA558"/>
      <c r="AB558"/>
      <c r="AC558"/>
      <c r="AD558" s="28" t="str">
        <f t="shared" si="81"/>
        <v/>
      </c>
      <c r="AE558" s="38" t="str">
        <f t="shared" si="82"/>
        <v>00/01/1900</v>
      </c>
      <c r="AF558" s="28" t="str">
        <f t="shared" si="83"/>
        <v>non</v>
      </c>
      <c r="AG558" s="28" t="str">
        <f t="shared" si="84"/>
        <v>client</v>
      </c>
      <c r="AH558" s="28">
        <f>IF(T558&lt;&gt;"Partiellement livré",J558,IFERROR(VLOOKUP(B558&amp;F558,[2]VL10E!A:I,9,0),J558))</f>
        <v>0</v>
      </c>
      <c r="AI558" s="28" t="e">
        <f t="shared" ca="1" si="77"/>
        <v>#VALUE!</v>
      </c>
      <c r="AJ558" s="28" t="e">
        <f t="shared" si="78"/>
        <v>#VALUE!</v>
      </c>
      <c r="AK558" s="28" t="e">
        <f t="shared" si="79"/>
        <v>#VALUE!</v>
      </c>
      <c r="AL558" s="28" t="e">
        <f t="shared" ca="1" si="80"/>
        <v>#VALUE!</v>
      </c>
      <c r="AM558" s="28" t="e">
        <f>IF(LEFT(VLOOKUP(H558,'[1]Base Articles - Fam PIC'!$A:$U,12,FALSE),6)="conbid","Conbid",IF(LEFT(VLOOKUP(H558,'[1]Base Articles - Fam PIC'!$A:$U,12,FALSE),9)="DF Spirit","Airbus Autre","Autre"))</f>
        <v>#N/A</v>
      </c>
      <c r="AN558" s="28" t="e">
        <f>VLOOKUP(H558,'[1]Base Articles - Fam PIC'!$A:$E,5,0)</f>
        <v>#N/A</v>
      </c>
    </row>
    <row r="559" spans="1:40" ht="15" customHeight="1" x14ac:dyDescent="0.25">
      <c r="A559" s="36" t="str">
        <f t="shared" si="72"/>
        <v/>
      </c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 s="28" t="str">
        <f t="shared" si="81"/>
        <v/>
      </c>
      <c r="AE559" s="38" t="str">
        <f t="shared" si="82"/>
        <v>00/01/1900</v>
      </c>
      <c r="AF559" s="28" t="str">
        <f t="shared" si="83"/>
        <v>non</v>
      </c>
      <c r="AG559" s="28" t="str">
        <f t="shared" si="84"/>
        <v>client</v>
      </c>
      <c r="AH559" s="28">
        <f>IF(T559&lt;&gt;"Partiellement livré",J559,IFERROR(VLOOKUP(B559&amp;F559,[2]VL10E!A:I,9,0),J559))</f>
        <v>0</v>
      </c>
      <c r="AI559" s="28" t="e">
        <f t="shared" ca="1" si="77"/>
        <v>#VALUE!</v>
      </c>
      <c r="AJ559" s="28" t="e">
        <f t="shared" si="78"/>
        <v>#VALUE!</v>
      </c>
      <c r="AK559" s="28" t="e">
        <f t="shared" si="79"/>
        <v>#VALUE!</v>
      </c>
      <c r="AL559" s="28" t="e">
        <f t="shared" ca="1" si="80"/>
        <v>#VALUE!</v>
      </c>
      <c r="AM559" s="28" t="e">
        <f>IF(LEFT(VLOOKUP(H559,'[1]Base Articles - Fam PIC'!$A:$U,12,FALSE),6)="conbid","Conbid",IF(LEFT(VLOOKUP(H559,'[1]Base Articles - Fam PIC'!$A:$U,12,FALSE),9)="DF Spirit","Airbus Autre","Autre"))</f>
        <v>#N/A</v>
      </c>
      <c r="AN559" s="28" t="e">
        <f>VLOOKUP(H559,'[1]Base Articles - Fam PIC'!$A:$E,5,0)</f>
        <v>#N/A</v>
      </c>
    </row>
    <row r="560" spans="1:40" ht="15" customHeight="1" x14ac:dyDescent="0.25">
      <c r="A560" s="36" t="str">
        <f t="shared" si="72"/>
        <v/>
      </c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  <c r="AB560"/>
      <c r="AC560"/>
      <c r="AD560" s="28" t="str">
        <f t="shared" si="81"/>
        <v/>
      </c>
      <c r="AE560" s="38" t="str">
        <f t="shared" si="82"/>
        <v>00/01/1900</v>
      </c>
      <c r="AF560" s="28" t="str">
        <f t="shared" si="83"/>
        <v>non</v>
      </c>
      <c r="AG560" s="28" t="str">
        <f t="shared" si="84"/>
        <v>client</v>
      </c>
      <c r="AH560" s="28">
        <f>IF(T560&lt;&gt;"Partiellement livré",J560,IFERROR(VLOOKUP(B560&amp;F560,[2]VL10E!A:I,9,0),J560))</f>
        <v>0</v>
      </c>
      <c r="AI560" s="28" t="e">
        <f t="shared" ca="1" si="77"/>
        <v>#VALUE!</v>
      </c>
      <c r="AJ560" s="28" t="e">
        <f t="shared" si="78"/>
        <v>#VALUE!</v>
      </c>
      <c r="AK560" s="28" t="e">
        <f t="shared" si="79"/>
        <v>#VALUE!</v>
      </c>
      <c r="AL560" s="28" t="e">
        <f t="shared" ca="1" si="80"/>
        <v>#VALUE!</v>
      </c>
      <c r="AM560" s="28" t="e">
        <f>IF(LEFT(VLOOKUP(H560,'[1]Base Articles - Fam PIC'!$A:$U,12,FALSE),6)="conbid","Conbid",IF(LEFT(VLOOKUP(H560,'[1]Base Articles - Fam PIC'!$A:$U,12,FALSE),9)="DF Spirit","Airbus Autre","Autre"))</f>
        <v>#N/A</v>
      </c>
      <c r="AN560" s="28" t="e">
        <f>VLOOKUP(H560,'[1]Base Articles - Fam PIC'!$A:$E,5,0)</f>
        <v>#N/A</v>
      </c>
    </row>
    <row r="561" spans="1:40" ht="15" customHeight="1" x14ac:dyDescent="0.25">
      <c r="A561" s="36" t="str">
        <f t="shared" si="72"/>
        <v/>
      </c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  <c r="Z561"/>
      <c r="AA561"/>
      <c r="AB561"/>
      <c r="AC561"/>
      <c r="AD561" s="28" t="str">
        <f t="shared" si="81"/>
        <v/>
      </c>
      <c r="AE561" s="38" t="str">
        <f t="shared" si="82"/>
        <v>00/01/1900</v>
      </c>
      <c r="AF561" s="28" t="str">
        <f t="shared" si="83"/>
        <v>non</v>
      </c>
      <c r="AG561" s="28" t="str">
        <f t="shared" si="84"/>
        <v>client</v>
      </c>
      <c r="AH561" s="28">
        <f>IF(T561&lt;&gt;"Partiellement livré",J561,IFERROR(VLOOKUP(B561&amp;F561,[2]VL10E!A:I,9,0),J561))</f>
        <v>0</v>
      </c>
      <c r="AI561" s="28" t="e">
        <f t="shared" ca="1" si="77"/>
        <v>#VALUE!</v>
      </c>
      <c r="AJ561" s="28" t="e">
        <f t="shared" si="78"/>
        <v>#VALUE!</v>
      </c>
      <c r="AK561" s="28" t="e">
        <f t="shared" si="79"/>
        <v>#VALUE!</v>
      </c>
      <c r="AL561" s="28" t="e">
        <f t="shared" ca="1" si="80"/>
        <v>#VALUE!</v>
      </c>
      <c r="AM561" s="28" t="e">
        <f>IF(LEFT(VLOOKUP(H561,'[1]Base Articles - Fam PIC'!$A:$U,12,FALSE),6)="conbid","Conbid",IF(LEFT(VLOOKUP(H561,'[1]Base Articles - Fam PIC'!$A:$U,12,FALSE),9)="DF Spirit","Airbus Autre","Autre"))</f>
        <v>#N/A</v>
      </c>
      <c r="AN561" s="28" t="e">
        <f>VLOOKUP(H561,'[1]Base Articles - Fam PIC'!$A:$E,5,0)</f>
        <v>#N/A</v>
      </c>
    </row>
    <row r="562" spans="1:40" ht="15" customHeight="1" x14ac:dyDescent="0.25">
      <c r="A562" s="36" t="str">
        <f t="shared" si="72"/>
        <v/>
      </c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 s="28" t="str">
        <f t="shared" si="81"/>
        <v/>
      </c>
      <c r="AE562" s="38" t="str">
        <f t="shared" si="82"/>
        <v>00/01/1900</v>
      </c>
      <c r="AF562" s="28" t="str">
        <f t="shared" si="83"/>
        <v>non</v>
      </c>
      <c r="AG562" s="28" t="str">
        <f t="shared" si="84"/>
        <v>client</v>
      </c>
      <c r="AH562" s="28">
        <f>IF(T562&lt;&gt;"Partiellement livré",J562,IFERROR(VLOOKUP(B562&amp;F562,[2]VL10E!A:I,9,0),J562))</f>
        <v>0</v>
      </c>
      <c r="AI562" s="28" t="e">
        <f t="shared" ca="1" si="77"/>
        <v>#VALUE!</v>
      </c>
      <c r="AJ562" s="28" t="e">
        <f t="shared" si="78"/>
        <v>#VALUE!</v>
      </c>
      <c r="AK562" s="28" t="e">
        <f t="shared" si="79"/>
        <v>#VALUE!</v>
      </c>
      <c r="AL562" s="28" t="e">
        <f t="shared" ca="1" si="80"/>
        <v>#VALUE!</v>
      </c>
      <c r="AM562" s="28" t="e">
        <f>IF(LEFT(VLOOKUP(H562,'[1]Base Articles - Fam PIC'!$A:$U,12,FALSE),6)="conbid","Conbid",IF(LEFT(VLOOKUP(H562,'[1]Base Articles - Fam PIC'!$A:$U,12,FALSE),9)="DF Spirit","Airbus Autre","Autre"))</f>
        <v>#N/A</v>
      </c>
      <c r="AN562" s="28" t="e">
        <f>VLOOKUP(H562,'[1]Base Articles - Fam PIC'!$A:$E,5,0)</f>
        <v>#N/A</v>
      </c>
    </row>
    <row r="563" spans="1:40" ht="15" customHeight="1" x14ac:dyDescent="0.25">
      <c r="A563" s="36" t="str">
        <f t="shared" si="72"/>
        <v/>
      </c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  <c r="AB563"/>
      <c r="AC563"/>
      <c r="AD563" s="28" t="str">
        <f t="shared" si="81"/>
        <v/>
      </c>
      <c r="AE563" s="38" t="str">
        <f t="shared" si="82"/>
        <v>00/01/1900</v>
      </c>
      <c r="AF563" s="28" t="str">
        <f t="shared" si="83"/>
        <v>non</v>
      </c>
      <c r="AG563" s="28" t="str">
        <f t="shared" si="84"/>
        <v>client</v>
      </c>
      <c r="AH563" s="28">
        <f>IF(T563&lt;&gt;"Partiellement livré",J563,IFERROR(VLOOKUP(B563&amp;F563,[2]VL10E!A:I,9,0),J563))</f>
        <v>0</v>
      </c>
      <c r="AI563" s="28" t="e">
        <f t="shared" ca="1" si="77"/>
        <v>#VALUE!</v>
      </c>
      <c r="AJ563" s="28" t="e">
        <f t="shared" si="78"/>
        <v>#VALUE!</v>
      </c>
      <c r="AK563" s="28" t="e">
        <f t="shared" si="79"/>
        <v>#VALUE!</v>
      </c>
      <c r="AL563" s="28" t="e">
        <f t="shared" ca="1" si="80"/>
        <v>#VALUE!</v>
      </c>
      <c r="AM563" s="28" t="e">
        <f>IF(LEFT(VLOOKUP(H563,'[1]Base Articles - Fam PIC'!$A:$U,12,FALSE),6)="conbid","Conbid",IF(LEFT(VLOOKUP(H563,'[1]Base Articles - Fam PIC'!$A:$U,12,FALSE),9)="DF Spirit","Airbus Autre","Autre"))</f>
        <v>#N/A</v>
      </c>
      <c r="AN563" s="28" t="e">
        <f>VLOOKUP(H563,'[1]Base Articles - Fam PIC'!$A:$E,5,0)</f>
        <v>#N/A</v>
      </c>
    </row>
    <row r="564" spans="1:40" ht="15" customHeight="1" x14ac:dyDescent="0.25">
      <c r="A564" s="36" t="str">
        <f t="shared" si="72"/>
        <v/>
      </c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  <c r="Y564"/>
      <c r="Z564"/>
      <c r="AA564"/>
      <c r="AB564"/>
      <c r="AC564"/>
      <c r="AD564" s="28" t="str">
        <f t="shared" si="81"/>
        <v/>
      </c>
      <c r="AE564" s="38" t="str">
        <f t="shared" si="82"/>
        <v>00/01/1900</v>
      </c>
      <c r="AF564" s="28" t="str">
        <f t="shared" si="83"/>
        <v>non</v>
      </c>
      <c r="AG564" s="28" t="str">
        <f t="shared" si="84"/>
        <v>client</v>
      </c>
      <c r="AH564" s="28">
        <f>IF(T564&lt;&gt;"Partiellement livré",J564,IFERROR(VLOOKUP(B564&amp;F564,[2]VL10E!A:I,9,0),J564))</f>
        <v>0</v>
      </c>
      <c r="AI564" s="28" t="e">
        <f t="shared" ca="1" si="77"/>
        <v>#VALUE!</v>
      </c>
      <c r="AJ564" s="28" t="e">
        <f t="shared" si="78"/>
        <v>#VALUE!</v>
      </c>
      <c r="AK564" s="28" t="e">
        <f t="shared" si="79"/>
        <v>#VALUE!</v>
      </c>
      <c r="AL564" s="28" t="e">
        <f t="shared" ca="1" si="80"/>
        <v>#VALUE!</v>
      </c>
      <c r="AM564" s="28" t="e">
        <f>IF(LEFT(VLOOKUP(H564,'[1]Base Articles - Fam PIC'!$A:$U,12,FALSE),6)="conbid","Conbid",IF(LEFT(VLOOKUP(H564,'[1]Base Articles - Fam PIC'!$A:$U,12,FALSE),9)="DF Spirit","Airbus Autre","Autre"))</f>
        <v>#N/A</v>
      </c>
      <c r="AN564" s="28" t="e">
        <f>VLOOKUP(H564,'[1]Base Articles - Fam PIC'!$A:$E,5,0)</f>
        <v>#N/A</v>
      </c>
    </row>
    <row r="565" spans="1:40" ht="15" customHeight="1" x14ac:dyDescent="0.25">
      <c r="A565" s="36" t="str">
        <f t="shared" si="72"/>
        <v/>
      </c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 s="28" t="str">
        <f t="shared" si="81"/>
        <v/>
      </c>
      <c r="AE565" s="38" t="str">
        <f t="shared" si="82"/>
        <v>00/01/1900</v>
      </c>
      <c r="AF565" s="28" t="str">
        <f t="shared" si="83"/>
        <v>non</v>
      </c>
      <c r="AG565" s="28" t="str">
        <f t="shared" si="84"/>
        <v>client</v>
      </c>
      <c r="AH565" s="28">
        <f>IF(T565&lt;&gt;"Partiellement livré",J565,IFERROR(VLOOKUP(B565&amp;F565,[2]VL10E!A:I,9,0),J565))</f>
        <v>0</v>
      </c>
      <c r="AI565" s="28" t="e">
        <f t="shared" ca="1" si="77"/>
        <v>#VALUE!</v>
      </c>
      <c r="AJ565" s="28" t="e">
        <f t="shared" si="78"/>
        <v>#VALUE!</v>
      </c>
      <c r="AK565" s="28" t="e">
        <f t="shared" si="79"/>
        <v>#VALUE!</v>
      </c>
      <c r="AL565" s="28" t="e">
        <f t="shared" ca="1" si="80"/>
        <v>#VALUE!</v>
      </c>
      <c r="AM565" s="28" t="e">
        <f>IF(LEFT(VLOOKUP(H565,'[1]Base Articles - Fam PIC'!$A:$U,12,FALSE),6)="conbid","Conbid",IF(LEFT(VLOOKUP(H565,'[1]Base Articles - Fam PIC'!$A:$U,12,FALSE),9)="DF Spirit","Airbus Autre","Autre"))</f>
        <v>#N/A</v>
      </c>
      <c r="AN565" s="28" t="e">
        <f>VLOOKUP(H565,'[1]Base Articles - Fam PIC'!$A:$E,5,0)</f>
        <v>#N/A</v>
      </c>
    </row>
    <row r="566" spans="1:40" ht="15" customHeight="1" x14ac:dyDescent="0.25">
      <c r="A566" s="36" t="str">
        <f t="shared" si="72"/>
        <v/>
      </c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  <c r="AB566"/>
      <c r="AC566"/>
      <c r="AD566" s="28" t="str">
        <f t="shared" si="81"/>
        <v/>
      </c>
      <c r="AE566" s="38" t="str">
        <f t="shared" si="82"/>
        <v>00/01/1900</v>
      </c>
      <c r="AF566" s="28" t="str">
        <f t="shared" si="83"/>
        <v>non</v>
      </c>
      <c r="AG566" s="28" t="str">
        <f t="shared" si="84"/>
        <v>client</v>
      </c>
      <c r="AH566" s="28">
        <f>IF(T566&lt;&gt;"Partiellement livré",J566,IFERROR(VLOOKUP(B566&amp;F566,[2]VL10E!A:I,9,0),J566))</f>
        <v>0</v>
      </c>
      <c r="AI566" s="28" t="e">
        <f t="shared" ca="1" si="77"/>
        <v>#VALUE!</v>
      </c>
      <c r="AJ566" s="28" t="e">
        <f t="shared" si="78"/>
        <v>#VALUE!</v>
      </c>
      <c r="AK566" s="28" t="e">
        <f t="shared" si="79"/>
        <v>#VALUE!</v>
      </c>
      <c r="AL566" s="28" t="e">
        <f t="shared" ca="1" si="80"/>
        <v>#VALUE!</v>
      </c>
      <c r="AM566" s="28" t="e">
        <f>IF(LEFT(VLOOKUP(H566,'[1]Base Articles - Fam PIC'!$A:$U,12,FALSE),6)="conbid","Conbid",IF(LEFT(VLOOKUP(H566,'[1]Base Articles - Fam PIC'!$A:$U,12,FALSE),9)="DF Spirit","Airbus Autre","Autre"))</f>
        <v>#N/A</v>
      </c>
      <c r="AN566" s="28" t="e">
        <f>VLOOKUP(H566,'[1]Base Articles - Fam PIC'!$A:$E,5,0)</f>
        <v>#N/A</v>
      </c>
    </row>
    <row r="567" spans="1:40" ht="15" customHeight="1" x14ac:dyDescent="0.25">
      <c r="A567" s="36" t="str">
        <f t="shared" si="72"/>
        <v/>
      </c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  <c r="Y567"/>
      <c r="Z567"/>
      <c r="AA567"/>
      <c r="AB567"/>
      <c r="AC567"/>
      <c r="AD567" s="28" t="str">
        <f t="shared" si="81"/>
        <v/>
      </c>
      <c r="AE567" s="38" t="str">
        <f t="shared" si="82"/>
        <v>00/01/1900</v>
      </c>
      <c r="AF567" s="28" t="str">
        <f t="shared" si="83"/>
        <v>non</v>
      </c>
      <c r="AG567" s="28" t="str">
        <f t="shared" si="84"/>
        <v>client</v>
      </c>
      <c r="AH567" s="28">
        <f>IF(T567&lt;&gt;"Partiellement livré",J567,IFERROR(VLOOKUP(B567&amp;F567,[2]VL10E!A:I,9,0),J567))</f>
        <v>0</v>
      </c>
      <c r="AI567" s="28" t="e">
        <f t="shared" ca="1" si="77"/>
        <v>#VALUE!</v>
      </c>
      <c r="AJ567" s="28" t="e">
        <f t="shared" si="78"/>
        <v>#VALUE!</v>
      </c>
      <c r="AK567" s="28" t="e">
        <f t="shared" si="79"/>
        <v>#VALUE!</v>
      </c>
      <c r="AL567" s="28" t="e">
        <f t="shared" ca="1" si="80"/>
        <v>#VALUE!</v>
      </c>
      <c r="AM567" s="28" t="e">
        <f>IF(LEFT(VLOOKUP(H567,'[1]Base Articles - Fam PIC'!$A:$U,12,FALSE),6)="conbid","Conbid",IF(LEFT(VLOOKUP(H567,'[1]Base Articles - Fam PIC'!$A:$U,12,FALSE),9)="DF Spirit","Airbus Autre","Autre"))</f>
        <v>#N/A</v>
      </c>
      <c r="AN567" s="28" t="e">
        <f>VLOOKUP(H567,'[1]Base Articles - Fam PIC'!$A:$E,5,0)</f>
        <v>#N/A</v>
      </c>
    </row>
    <row r="568" spans="1:40" ht="15" customHeight="1" x14ac:dyDescent="0.25">
      <c r="A568" s="36" t="str">
        <f t="shared" si="72"/>
        <v/>
      </c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  <c r="AB568"/>
      <c r="AC568"/>
      <c r="AD568" s="28" t="str">
        <f t="shared" si="81"/>
        <v/>
      </c>
      <c r="AE568" s="38" t="str">
        <f t="shared" si="82"/>
        <v>00/01/1900</v>
      </c>
      <c r="AF568" s="28" t="str">
        <f t="shared" si="83"/>
        <v>non</v>
      </c>
      <c r="AG568" s="28" t="str">
        <f t="shared" si="84"/>
        <v>client</v>
      </c>
      <c r="AH568" s="28">
        <f>IF(T568&lt;&gt;"Partiellement livré",J568,IFERROR(VLOOKUP(B568&amp;F568,[2]VL10E!A:I,9,0),J568))</f>
        <v>0</v>
      </c>
      <c r="AI568" s="28" t="e">
        <f t="shared" ca="1" si="77"/>
        <v>#VALUE!</v>
      </c>
      <c r="AJ568" s="28" t="e">
        <f t="shared" si="78"/>
        <v>#VALUE!</v>
      </c>
      <c r="AK568" s="28" t="e">
        <f t="shared" si="79"/>
        <v>#VALUE!</v>
      </c>
      <c r="AL568" s="28" t="e">
        <f t="shared" ca="1" si="80"/>
        <v>#VALUE!</v>
      </c>
      <c r="AM568" s="28" t="e">
        <f>IF(LEFT(VLOOKUP(H568,'[1]Base Articles - Fam PIC'!$A:$U,12,FALSE),6)="conbid","Conbid",IF(LEFT(VLOOKUP(H568,'[1]Base Articles - Fam PIC'!$A:$U,12,FALSE),9)="DF Spirit","Airbus Autre","Autre"))</f>
        <v>#N/A</v>
      </c>
      <c r="AN568" s="28" t="e">
        <f>VLOOKUP(H568,'[1]Base Articles - Fam PIC'!$A:$E,5,0)</f>
        <v>#N/A</v>
      </c>
    </row>
    <row r="569" spans="1:40" ht="15" customHeight="1" x14ac:dyDescent="0.25">
      <c r="A569" s="36" t="str">
        <f t="shared" si="72"/>
        <v/>
      </c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  <c r="AB569"/>
      <c r="AC569"/>
      <c r="AD569" s="28" t="str">
        <f t="shared" si="81"/>
        <v/>
      </c>
      <c r="AE569" s="38" t="str">
        <f t="shared" si="82"/>
        <v>00/01/1900</v>
      </c>
      <c r="AF569" s="28" t="str">
        <f t="shared" si="83"/>
        <v>non</v>
      </c>
      <c r="AG569" s="28" t="str">
        <f t="shared" si="84"/>
        <v>client</v>
      </c>
      <c r="AH569" s="28">
        <f>IF(T569&lt;&gt;"Partiellement livré",J569,IFERROR(VLOOKUP(B569&amp;F569,[2]VL10E!A:I,9,0),J569))</f>
        <v>0</v>
      </c>
      <c r="AI569" s="28" t="e">
        <f t="shared" ca="1" si="77"/>
        <v>#VALUE!</v>
      </c>
      <c r="AJ569" s="28" t="e">
        <f t="shared" si="78"/>
        <v>#VALUE!</v>
      </c>
      <c r="AK569" s="28" t="e">
        <f t="shared" si="79"/>
        <v>#VALUE!</v>
      </c>
      <c r="AL569" s="28" t="e">
        <f t="shared" ca="1" si="80"/>
        <v>#VALUE!</v>
      </c>
      <c r="AM569" s="28" t="e">
        <f>IF(LEFT(VLOOKUP(H569,'[1]Base Articles - Fam PIC'!$A:$U,12,FALSE),6)="conbid","Conbid",IF(LEFT(VLOOKUP(H569,'[1]Base Articles - Fam PIC'!$A:$U,12,FALSE),9)="DF Spirit","Airbus Autre","Autre"))</f>
        <v>#N/A</v>
      </c>
      <c r="AN569" s="28" t="e">
        <f>VLOOKUP(H569,'[1]Base Articles - Fam PIC'!$A:$E,5,0)</f>
        <v>#N/A</v>
      </c>
    </row>
    <row r="570" spans="1:40" ht="15" customHeight="1" x14ac:dyDescent="0.25">
      <c r="A570" s="36" t="str">
        <f t="shared" si="72"/>
        <v/>
      </c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  <c r="Y570"/>
      <c r="Z570"/>
      <c r="AA570"/>
      <c r="AB570"/>
      <c r="AC570"/>
      <c r="AD570" s="28" t="str">
        <f t="shared" si="81"/>
        <v/>
      </c>
      <c r="AE570" s="38" t="str">
        <f t="shared" si="82"/>
        <v>00/01/1900</v>
      </c>
      <c r="AF570" s="28" t="str">
        <f t="shared" si="83"/>
        <v>non</v>
      </c>
      <c r="AG570" s="28" t="str">
        <f t="shared" si="84"/>
        <v>client</v>
      </c>
      <c r="AH570" s="28">
        <f>IF(T570&lt;&gt;"Partiellement livré",J570,IFERROR(VLOOKUP(B570&amp;F570,[2]VL10E!A:I,9,0),J570))</f>
        <v>0</v>
      </c>
      <c r="AI570" s="28" t="e">
        <f t="shared" ca="1" si="77"/>
        <v>#VALUE!</v>
      </c>
      <c r="AJ570" s="28" t="e">
        <f t="shared" si="78"/>
        <v>#VALUE!</v>
      </c>
      <c r="AK570" s="28" t="e">
        <f t="shared" si="79"/>
        <v>#VALUE!</v>
      </c>
      <c r="AL570" s="28" t="e">
        <f t="shared" ca="1" si="80"/>
        <v>#VALUE!</v>
      </c>
      <c r="AM570" s="28" t="e">
        <f>IF(LEFT(VLOOKUP(H570,'[1]Base Articles - Fam PIC'!$A:$U,12,FALSE),6)="conbid","Conbid",IF(LEFT(VLOOKUP(H570,'[1]Base Articles - Fam PIC'!$A:$U,12,FALSE),9)="DF Spirit","Airbus Autre","Autre"))</f>
        <v>#N/A</v>
      </c>
      <c r="AN570" s="28" t="e">
        <f>VLOOKUP(H570,'[1]Base Articles - Fam PIC'!$A:$E,5,0)</f>
        <v>#N/A</v>
      </c>
    </row>
    <row r="571" spans="1:40" ht="15" customHeight="1" x14ac:dyDescent="0.25">
      <c r="A571" s="36" t="str">
        <f t="shared" si="72"/>
        <v/>
      </c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  <c r="AB571"/>
      <c r="AC571"/>
      <c r="AD571" s="28" t="str">
        <f t="shared" si="81"/>
        <v/>
      </c>
      <c r="AE571" s="38" t="str">
        <f t="shared" si="82"/>
        <v>00/01/1900</v>
      </c>
      <c r="AF571" s="28" t="str">
        <f t="shared" si="83"/>
        <v>non</v>
      </c>
      <c r="AG571" s="28" t="str">
        <f t="shared" si="84"/>
        <v>client</v>
      </c>
      <c r="AH571" s="28">
        <f>IF(T571&lt;&gt;"Partiellement livré",J571,IFERROR(VLOOKUP(B571&amp;F571,[2]VL10E!A:I,9,0),J571))</f>
        <v>0</v>
      </c>
      <c r="AI571" s="28" t="e">
        <f t="shared" ca="1" si="77"/>
        <v>#VALUE!</v>
      </c>
      <c r="AJ571" s="28" t="e">
        <f t="shared" si="78"/>
        <v>#VALUE!</v>
      </c>
      <c r="AK571" s="28" t="e">
        <f t="shared" si="79"/>
        <v>#VALUE!</v>
      </c>
      <c r="AL571" s="28" t="e">
        <f t="shared" ca="1" si="80"/>
        <v>#VALUE!</v>
      </c>
      <c r="AM571" s="28" t="e">
        <f>IF(LEFT(VLOOKUP(H571,'[1]Base Articles - Fam PIC'!$A:$U,12,FALSE),6)="conbid","Conbid",IF(LEFT(VLOOKUP(H571,'[1]Base Articles - Fam PIC'!$A:$U,12,FALSE),9)="DF Spirit","Airbus Autre","Autre"))</f>
        <v>#N/A</v>
      </c>
      <c r="AN571" s="28" t="e">
        <f>VLOOKUP(H571,'[1]Base Articles - Fam PIC'!$A:$E,5,0)</f>
        <v>#N/A</v>
      </c>
    </row>
    <row r="572" spans="1:40" ht="15" customHeight="1" x14ac:dyDescent="0.25">
      <c r="A572" s="36" t="str">
        <f t="shared" si="72"/>
        <v/>
      </c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  <c r="AB572"/>
      <c r="AC572"/>
      <c r="AD572" s="28" t="str">
        <f t="shared" si="81"/>
        <v/>
      </c>
      <c r="AE572" s="38" t="str">
        <f t="shared" si="82"/>
        <v>00/01/1900</v>
      </c>
      <c r="AF572" s="28" t="str">
        <f t="shared" si="83"/>
        <v>non</v>
      </c>
      <c r="AG572" s="28" t="str">
        <f t="shared" si="84"/>
        <v>client</v>
      </c>
      <c r="AH572" s="28">
        <f>IF(T572&lt;&gt;"Partiellement livré",J572,IFERROR(VLOOKUP(B572&amp;F572,[2]VL10E!A:I,9,0),J572))</f>
        <v>0</v>
      </c>
      <c r="AI572" s="28" t="e">
        <f t="shared" ca="1" si="77"/>
        <v>#VALUE!</v>
      </c>
      <c r="AJ572" s="28" t="e">
        <f t="shared" si="78"/>
        <v>#VALUE!</v>
      </c>
      <c r="AK572" s="28" t="e">
        <f t="shared" si="79"/>
        <v>#VALUE!</v>
      </c>
      <c r="AL572" s="28" t="e">
        <f t="shared" ca="1" si="80"/>
        <v>#VALUE!</v>
      </c>
      <c r="AM572" s="28" t="e">
        <f>IF(LEFT(VLOOKUP(H572,'[1]Base Articles - Fam PIC'!$A:$U,12,FALSE),6)="conbid","Conbid",IF(LEFT(VLOOKUP(H572,'[1]Base Articles - Fam PIC'!$A:$U,12,FALSE),9)="DF Spirit","Airbus Autre","Autre"))</f>
        <v>#N/A</v>
      </c>
      <c r="AN572" s="28" t="e">
        <f>VLOOKUP(H572,'[1]Base Articles - Fam PIC'!$A:$E,5,0)</f>
        <v>#N/A</v>
      </c>
    </row>
    <row r="573" spans="1:40" ht="15" customHeight="1" x14ac:dyDescent="0.25">
      <c r="A573" s="36" t="str">
        <f t="shared" si="72"/>
        <v/>
      </c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  <c r="Y573"/>
      <c r="Z573"/>
      <c r="AA573"/>
      <c r="AB573"/>
      <c r="AC573"/>
      <c r="AD573" s="28" t="str">
        <f t="shared" si="81"/>
        <v/>
      </c>
      <c r="AE573" s="38" t="str">
        <f t="shared" si="82"/>
        <v>00/01/1900</v>
      </c>
      <c r="AF573" s="28" t="str">
        <f t="shared" si="83"/>
        <v>non</v>
      </c>
      <c r="AG573" s="28" t="str">
        <f t="shared" si="84"/>
        <v>client</v>
      </c>
      <c r="AH573" s="28">
        <f>IF(T573&lt;&gt;"Partiellement livré",J573,IFERROR(VLOOKUP(B573&amp;F573,[2]VL10E!A:I,9,0),J573))</f>
        <v>0</v>
      </c>
      <c r="AI573" s="28" t="e">
        <f t="shared" ca="1" si="77"/>
        <v>#VALUE!</v>
      </c>
      <c r="AJ573" s="28" t="e">
        <f t="shared" si="78"/>
        <v>#VALUE!</v>
      </c>
      <c r="AK573" s="28" t="e">
        <f t="shared" si="79"/>
        <v>#VALUE!</v>
      </c>
      <c r="AL573" s="28" t="e">
        <f t="shared" ca="1" si="80"/>
        <v>#VALUE!</v>
      </c>
      <c r="AM573" s="28" t="e">
        <f>IF(LEFT(VLOOKUP(H573,'[1]Base Articles - Fam PIC'!$A:$U,12,FALSE),6)="conbid","Conbid",IF(LEFT(VLOOKUP(H573,'[1]Base Articles - Fam PIC'!$A:$U,12,FALSE),9)="DF Spirit","Airbus Autre","Autre"))</f>
        <v>#N/A</v>
      </c>
      <c r="AN573" s="28" t="e">
        <f>VLOOKUP(H573,'[1]Base Articles - Fam PIC'!$A:$E,5,0)</f>
        <v>#N/A</v>
      </c>
    </row>
    <row r="574" spans="1:40" ht="15" customHeight="1" x14ac:dyDescent="0.25">
      <c r="A574" s="36" t="str">
        <f t="shared" si="72"/>
        <v/>
      </c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  <c r="AB574"/>
      <c r="AC574"/>
      <c r="AD574" s="28" t="str">
        <f t="shared" si="81"/>
        <v/>
      </c>
      <c r="AE574" s="38" t="str">
        <f t="shared" si="82"/>
        <v>00/01/1900</v>
      </c>
      <c r="AF574" s="28" t="str">
        <f t="shared" si="83"/>
        <v>non</v>
      </c>
      <c r="AG574" s="28" t="str">
        <f t="shared" si="84"/>
        <v>client</v>
      </c>
      <c r="AH574" s="28">
        <f>IF(T574&lt;&gt;"Partiellement livré",J574,IFERROR(VLOOKUP(B574&amp;F574,[2]VL10E!A:I,9,0),J574))</f>
        <v>0</v>
      </c>
      <c r="AI574" s="28" t="e">
        <f t="shared" ca="1" si="77"/>
        <v>#VALUE!</v>
      </c>
      <c r="AJ574" s="28" t="e">
        <f t="shared" si="78"/>
        <v>#VALUE!</v>
      </c>
      <c r="AK574" s="28" t="e">
        <f t="shared" si="79"/>
        <v>#VALUE!</v>
      </c>
      <c r="AL574" s="28" t="e">
        <f t="shared" ca="1" si="80"/>
        <v>#VALUE!</v>
      </c>
      <c r="AM574" s="28" t="e">
        <f>IF(LEFT(VLOOKUP(H574,'[1]Base Articles - Fam PIC'!$A:$U,12,FALSE),6)="conbid","Conbid",IF(LEFT(VLOOKUP(H574,'[1]Base Articles - Fam PIC'!$A:$U,12,FALSE),9)="DF Spirit","Airbus Autre","Autre"))</f>
        <v>#N/A</v>
      </c>
      <c r="AN574" s="28" t="e">
        <f>VLOOKUP(H574,'[1]Base Articles - Fam PIC'!$A:$E,5,0)</f>
        <v>#N/A</v>
      </c>
    </row>
    <row r="575" spans="1:40" ht="15" customHeight="1" x14ac:dyDescent="0.25">
      <c r="A575" s="36" t="str">
        <f t="shared" si="72"/>
        <v/>
      </c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  <c r="AB575"/>
      <c r="AC575"/>
      <c r="AD575" s="28" t="str">
        <f t="shared" si="81"/>
        <v/>
      </c>
      <c r="AE575" s="38" t="str">
        <f t="shared" si="82"/>
        <v>00/01/1900</v>
      </c>
      <c r="AF575" s="28" t="str">
        <f t="shared" si="83"/>
        <v>non</v>
      </c>
      <c r="AG575" s="28" t="str">
        <f t="shared" si="84"/>
        <v>client</v>
      </c>
      <c r="AH575" s="28">
        <f>IF(T575&lt;&gt;"Partiellement livré",J575,IFERROR(VLOOKUP(B575&amp;F575,[2]VL10E!A:I,9,0),J575))</f>
        <v>0</v>
      </c>
      <c r="AI575" s="28" t="e">
        <f t="shared" ca="1" si="77"/>
        <v>#VALUE!</v>
      </c>
      <c r="AJ575" s="28" t="e">
        <f t="shared" si="78"/>
        <v>#VALUE!</v>
      </c>
      <c r="AK575" s="28" t="e">
        <f t="shared" si="79"/>
        <v>#VALUE!</v>
      </c>
      <c r="AL575" s="28" t="e">
        <f t="shared" ca="1" si="80"/>
        <v>#VALUE!</v>
      </c>
      <c r="AM575" s="28" t="e">
        <f>IF(LEFT(VLOOKUP(H575,'[1]Base Articles - Fam PIC'!$A:$U,12,FALSE),6)="conbid","Conbid",IF(LEFT(VLOOKUP(H575,'[1]Base Articles - Fam PIC'!$A:$U,12,FALSE),9)="DF Spirit","Airbus Autre","Autre"))</f>
        <v>#N/A</v>
      </c>
      <c r="AN575" s="28" t="e">
        <f>VLOOKUP(H575,'[1]Base Articles - Fam PIC'!$A:$E,5,0)</f>
        <v>#N/A</v>
      </c>
    </row>
    <row r="576" spans="1:40" ht="15" customHeight="1" x14ac:dyDescent="0.25">
      <c r="A576" s="36" t="str">
        <f t="shared" si="72"/>
        <v/>
      </c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  <c r="AD576" s="28" t="str">
        <f t="shared" si="81"/>
        <v/>
      </c>
      <c r="AE576" s="38" t="str">
        <f t="shared" si="82"/>
        <v>00/01/1900</v>
      </c>
      <c r="AF576" s="28" t="str">
        <f t="shared" si="83"/>
        <v>non</v>
      </c>
      <c r="AG576" s="28" t="str">
        <f t="shared" si="84"/>
        <v>client</v>
      </c>
      <c r="AH576" s="28">
        <f>IF(T576&lt;&gt;"Partiellement livré",J576,IFERROR(VLOOKUP(B576&amp;F576,[2]VL10E!A:I,9,0),J576))</f>
        <v>0</v>
      </c>
      <c r="AI576" s="28" t="e">
        <f t="shared" ca="1" si="77"/>
        <v>#VALUE!</v>
      </c>
      <c r="AJ576" s="28" t="e">
        <f t="shared" si="78"/>
        <v>#VALUE!</v>
      </c>
      <c r="AK576" s="28" t="e">
        <f t="shared" si="79"/>
        <v>#VALUE!</v>
      </c>
      <c r="AL576" s="28" t="e">
        <f t="shared" ca="1" si="80"/>
        <v>#VALUE!</v>
      </c>
      <c r="AM576" s="28" t="e">
        <f>IF(LEFT(VLOOKUP(H576,'[1]Base Articles - Fam PIC'!$A:$U,12,FALSE),6)="conbid","Conbid",IF(LEFT(VLOOKUP(H576,'[1]Base Articles - Fam PIC'!$A:$U,12,FALSE),9)="DF Spirit","Airbus Autre","Autre"))</f>
        <v>#N/A</v>
      </c>
      <c r="AN576" s="28" t="e">
        <f>VLOOKUP(H576,'[1]Base Articles - Fam PIC'!$A:$E,5,0)</f>
        <v>#N/A</v>
      </c>
    </row>
    <row r="577" spans="1:40" ht="15" customHeight="1" x14ac:dyDescent="0.25">
      <c r="A577" s="36" t="str">
        <f t="shared" ref="A577:A596" si="85">LEFT(E577,7)</f>
        <v/>
      </c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  <c r="AB577"/>
      <c r="AC577"/>
      <c r="AD577" s="28" t="str">
        <f t="shared" si="81"/>
        <v/>
      </c>
      <c r="AE577" s="38" t="str">
        <f t="shared" si="82"/>
        <v>00/01/1900</v>
      </c>
      <c r="AF577" s="28" t="str">
        <f t="shared" si="83"/>
        <v>non</v>
      </c>
      <c r="AG577" s="28" t="str">
        <f t="shared" si="84"/>
        <v>client</v>
      </c>
      <c r="AH577" s="28">
        <f>IF(T577&lt;&gt;"Partiellement livré",J577,IFERROR(VLOOKUP(B577&amp;F577,[2]VL10E!A:I,9,0),J577))</f>
        <v>0</v>
      </c>
      <c r="AI577" s="28" t="e">
        <f t="shared" ca="1" si="77"/>
        <v>#VALUE!</v>
      </c>
      <c r="AJ577" s="28" t="e">
        <f t="shared" si="78"/>
        <v>#VALUE!</v>
      </c>
      <c r="AK577" s="28" t="e">
        <f t="shared" si="79"/>
        <v>#VALUE!</v>
      </c>
      <c r="AL577" s="28" t="e">
        <f t="shared" ca="1" si="80"/>
        <v>#VALUE!</v>
      </c>
      <c r="AM577" s="28" t="e">
        <f>IF(LEFT(VLOOKUP(H577,'[1]Base Articles - Fam PIC'!$A:$U,12,FALSE),6)="conbid","Conbid",IF(LEFT(VLOOKUP(H577,'[1]Base Articles - Fam PIC'!$A:$U,12,FALSE),9)="DF Spirit","Airbus Autre","Autre"))</f>
        <v>#N/A</v>
      </c>
      <c r="AN577" s="28" t="e">
        <f>VLOOKUP(H577,'[1]Base Articles - Fam PIC'!$A:$E,5,0)</f>
        <v>#N/A</v>
      </c>
    </row>
    <row r="578" spans="1:40" ht="15" customHeight="1" x14ac:dyDescent="0.25">
      <c r="A578" s="36" t="str">
        <f t="shared" si="85"/>
        <v/>
      </c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 s="28" t="str">
        <f t="shared" si="81"/>
        <v/>
      </c>
      <c r="AE578" s="38" t="str">
        <f t="shared" si="82"/>
        <v>00/01/1900</v>
      </c>
      <c r="AF578" s="28" t="str">
        <f t="shared" si="83"/>
        <v>non</v>
      </c>
      <c r="AG578" s="28" t="str">
        <f t="shared" si="84"/>
        <v>client</v>
      </c>
      <c r="AH578" s="28">
        <f>IF(T578&lt;&gt;"Partiellement livré",J578,IFERROR(VLOOKUP(B578&amp;F578,[2]VL10E!A:I,9,0),J578))</f>
        <v>0</v>
      </c>
      <c r="AI578" s="28" t="e">
        <f t="shared" ref="AI578:AI596" ca="1" si="86">IF((AE578-TODAY())&lt;90,"oui","non")</f>
        <v>#VALUE!</v>
      </c>
      <c r="AJ578" s="28" t="e">
        <f t="shared" ref="AJ578:AJ596" si="87">YEAR(AE578)&amp;"-"&amp;IF(LEN(MONTH(AE578))=1,"0"&amp;MONTH(AE578),MONTH(AE578))</f>
        <v>#VALUE!</v>
      </c>
      <c r="AK578" s="28" t="e">
        <f t="shared" ref="AK578:AK596" si="88">YEAR(AE578)&amp;"-"&amp;IF(LEN(WEEKNUM(AE578))=1,"0"&amp;WEEKNUM(AE578),WEEKNUM(AE578))</f>
        <v>#VALUE!</v>
      </c>
      <c r="AL578" s="28" t="e">
        <f t="shared" ref="AL578:AL596" ca="1" si="89">IF((-TODAY()+AE578)&lt;0,"retard",YEAR(AE578)&amp;"-"&amp;IF(LEN(WEEKNUM(AE578))=1,"0"&amp;WEEKNUM(AE578),WEEKNUM(AE578)))</f>
        <v>#VALUE!</v>
      </c>
      <c r="AM578" s="28" t="e">
        <f>IF(LEFT(VLOOKUP(H578,'[1]Base Articles - Fam PIC'!$A:$U,12,FALSE),6)="conbid","Conbid",IF(LEFT(VLOOKUP(H578,'[1]Base Articles - Fam PIC'!$A:$U,12,FALSE),9)="DF Spirit","Airbus Autre","Autre"))</f>
        <v>#N/A</v>
      </c>
      <c r="AN578" s="28" t="e">
        <f>VLOOKUP(H578,'[1]Base Articles - Fam PIC'!$A:$E,5,0)</f>
        <v>#N/A</v>
      </c>
    </row>
    <row r="579" spans="1:40" ht="15" customHeight="1" x14ac:dyDescent="0.25">
      <c r="A579" s="36" t="str">
        <f t="shared" si="85"/>
        <v/>
      </c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  <c r="Y579"/>
      <c r="Z579"/>
      <c r="AA579"/>
      <c r="AB579"/>
      <c r="AC579"/>
      <c r="AD579" s="28" t="str">
        <f t="shared" si="81"/>
        <v/>
      </c>
      <c r="AE579" s="38" t="str">
        <f t="shared" si="82"/>
        <v>00/01/1900</v>
      </c>
      <c r="AF579" s="28" t="str">
        <f t="shared" si="83"/>
        <v>non</v>
      </c>
      <c r="AG579" s="28" t="str">
        <f t="shared" si="84"/>
        <v>client</v>
      </c>
      <c r="AH579" s="28">
        <f>IF(T579&lt;&gt;"Partiellement livré",J579,IFERROR(VLOOKUP(B579&amp;F579,[2]VL10E!A:I,9,0),J579))</f>
        <v>0</v>
      </c>
      <c r="AI579" s="28" t="e">
        <f t="shared" ca="1" si="86"/>
        <v>#VALUE!</v>
      </c>
      <c r="AJ579" s="28" t="e">
        <f t="shared" si="87"/>
        <v>#VALUE!</v>
      </c>
      <c r="AK579" s="28" t="e">
        <f t="shared" si="88"/>
        <v>#VALUE!</v>
      </c>
      <c r="AL579" s="28" t="e">
        <f t="shared" ca="1" si="89"/>
        <v>#VALUE!</v>
      </c>
      <c r="AM579" s="28" t="e">
        <f>IF(LEFT(VLOOKUP(H579,'[1]Base Articles - Fam PIC'!$A:$U,12,FALSE),6)="conbid","Conbid",IF(LEFT(VLOOKUP(H579,'[1]Base Articles - Fam PIC'!$A:$U,12,FALSE),9)="DF Spirit","Airbus Autre","Autre"))</f>
        <v>#N/A</v>
      </c>
      <c r="AN579" s="28" t="e">
        <f>VLOOKUP(H579,'[1]Base Articles - Fam PIC'!$A:$E,5,0)</f>
        <v>#N/A</v>
      </c>
    </row>
    <row r="580" spans="1:40" ht="15" customHeight="1" x14ac:dyDescent="0.25">
      <c r="A580" s="36" t="str">
        <f t="shared" si="85"/>
        <v/>
      </c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 s="28" t="str">
        <f t="shared" si="81"/>
        <v/>
      </c>
      <c r="AE580" s="38" t="str">
        <f t="shared" si="82"/>
        <v>00/01/1900</v>
      </c>
      <c r="AF580" s="28" t="str">
        <f t="shared" si="83"/>
        <v>non</v>
      </c>
      <c r="AG580" s="28" t="str">
        <f t="shared" si="84"/>
        <v>client</v>
      </c>
      <c r="AH580" s="28">
        <f>IF(T580&lt;&gt;"Partiellement livré",J580,IFERROR(VLOOKUP(B580&amp;F580,[2]VL10E!A:I,9,0),J580))</f>
        <v>0</v>
      </c>
      <c r="AI580" s="28" t="e">
        <f t="shared" ca="1" si="86"/>
        <v>#VALUE!</v>
      </c>
      <c r="AJ580" s="28" t="e">
        <f t="shared" si="87"/>
        <v>#VALUE!</v>
      </c>
      <c r="AK580" s="28" t="e">
        <f t="shared" si="88"/>
        <v>#VALUE!</v>
      </c>
      <c r="AL580" s="28" t="e">
        <f t="shared" ca="1" si="89"/>
        <v>#VALUE!</v>
      </c>
      <c r="AM580" s="28" t="e">
        <f>IF(LEFT(VLOOKUP(H580,'[1]Base Articles - Fam PIC'!$A:$U,12,FALSE),6)="conbid","Conbid",IF(LEFT(VLOOKUP(H580,'[1]Base Articles - Fam PIC'!$A:$U,12,FALSE),9)="DF Spirit","Airbus Autre","Autre"))</f>
        <v>#N/A</v>
      </c>
      <c r="AN580" s="28" t="e">
        <f>VLOOKUP(H580,'[1]Base Articles - Fam PIC'!$A:$E,5,0)</f>
        <v>#N/A</v>
      </c>
    </row>
    <row r="581" spans="1:40" ht="15" customHeight="1" x14ac:dyDescent="0.25">
      <c r="A581" s="36" t="str">
        <f t="shared" si="85"/>
        <v/>
      </c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  <c r="AB581"/>
      <c r="AC581"/>
      <c r="AD581" s="28" t="str">
        <f t="shared" si="81"/>
        <v/>
      </c>
      <c r="AE581" s="38" t="str">
        <f t="shared" si="82"/>
        <v>00/01/1900</v>
      </c>
      <c r="AF581" s="28" t="str">
        <f t="shared" si="83"/>
        <v>non</v>
      </c>
      <c r="AG581" s="28" t="str">
        <f t="shared" si="84"/>
        <v>client</v>
      </c>
      <c r="AH581" s="28">
        <f>IF(T581&lt;&gt;"Partiellement livré",J581,IFERROR(VLOOKUP(B581&amp;F581,[2]VL10E!A:I,9,0),J581))</f>
        <v>0</v>
      </c>
      <c r="AI581" s="28" t="e">
        <f t="shared" ca="1" si="86"/>
        <v>#VALUE!</v>
      </c>
      <c r="AJ581" s="28" t="e">
        <f t="shared" si="87"/>
        <v>#VALUE!</v>
      </c>
      <c r="AK581" s="28" t="e">
        <f t="shared" si="88"/>
        <v>#VALUE!</v>
      </c>
      <c r="AL581" s="28" t="e">
        <f t="shared" ca="1" si="89"/>
        <v>#VALUE!</v>
      </c>
      <c r="AM581" s="28" t="e">
        <f>IF(LEFT(VLOOKUP(H581,'[1]Base Articles - Fam PIC'!$A:$U,12,FALSE),6)="conbid","Conbid",IF(LEFT(VLOOKUP(H581,'[1]Base Articles - Fam PIC'!$A:$U,12,FALSE),9)="DF Spirit","Airbus Autre","Autre"))</f>
        <v>#N/A</v>
      </c>
      <c r="AN581" s="28" t="e">
        <f>VLOOKUP(H581,'[1]Base Articles - Fam PIC'!$A:$E,5,0)</f>
        <v>#N/A</v>
      </c>
    </row>
    <row r="582" spans="1:40" ht="15" customHeight="1" x14ac:dyDescent="0.25">
      <c r="A582" s="36" t="str">
        <f t="shared" si="85"/>
        <v/>
      </c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  <c r="AA582"/>
      <c r="AB582"/>
      <c r="AC582"/>
      <c r="AD582" s="28" t="str">
        <f t="shared" si="81"/>
        <v/>
      </c>
      <c r="AE582" s="38" t="str">
        <f t="shared" si="82"/>
        <v>00/01/1900</v>
      </c>
      <c r="AF582" s="28" t="str">
        <f t="shared" si="83"/>
        <v>non</v>
      </c>
      <c r="AG582" s="28" t="str">
        <f t="shared" si="84"/>
        <v>client</v>
      </c>
      <c r="AH582" s="28">
        <f>IF(T582&lt;&gt;"Partiellement livré",J582,IFERROR(VLOOKUP(B582&amp;F582,[2]VL10E!A:I,9,0),J582))</f>
        <v>0</v>
      </c>
      <c r="AI582" s="28" t="e">
        <f t="shared" ca="1" si="86"/>
        <v>#VALUE!</v>
      </c>
      <c r="AJ582" s="28" t="e">
        <f t="shared" si="87"/>
        <v>#VALUE!</v>
      </c>
      <c r="AK582" s="28" t="e">
        <f t="shared" si="88"/>
        <v>#VALUE!</v>
      </c>
      <c r="AL582" s="28" t="e">
        <f t="shared" ca="1" si="89"/>
        <v>#VALUE!</v>
      </c>
      <c r="AM582" s="28" t="e">
        <f>IF(LEFT(VLOOKUP(H582,'[1]Base Articles - Fam PIC'!$A:$U,12,FALSE),6)="conbid","Conbid",IF(LEFT(VLOOKUP(H582,'[1]Base Articles - Fam PIC'!$A:$U,12,FALSE),9)="DF Spirit","Airbus Autre","Autre"))</f>
        <v>#N/A</v>
      </c>
      <c r="AN582" s="28" t="e">
        <f>VLOOKUP(H582,'[1]Base Articles - Fam PIC'!$A:$E,5,0)</f>
        <v>#N/A</v>
      </c>
    </row>
    <row r="583" spans="1:40" ht="15" customHeight="1" x14ac:dyDescent="0.25">
      <c r="A583" s="36" t="str">
        <f t="shared" si="85"/>
        <v/>
      </c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  <c r="AB583"/>
      <c r="AC583"/>
      <c r="AD583" s="28" t="str">
        <f t="shared" si="81"/>
        <v/>
      </c>
      <c r="AE583" s="38" t="str">
        <f t="shared" si="82"/>
        <v>00/01/1900</v>
      </c>
      <c r="AF583" s="28" t="str">
        <f t="shared" si="83"/>
        <v>non</v>
      </c>
      <c r="AG583" s="28" t="str">
        <f t="shared" si="84"/>
        <v>client</v>
      </c>
      <c r="AH583" s="28">
        <f>IF(T583&lt;&gt;"Partiellement livré",J583,IFERROR(VLOOKUP(B583&amp;F583,[2]VL10E!A:I,9,0),J583))</f>
        <v>0</v>
      </c>
      <c r="AI583" s="28" t="e">
        <f t="shared" ca="1" si="86"/>
        <v>#VALUE!</v>
      </c>
      <c r="AJ583" s="28" t="e">
        <f t="shared" si="87"/>
        <v>#VALUE!</v>
      </c>
      <c r="AK583" s="28" t="e">
        <f t="shared" si="88"/>
        <v>#VALUE!</v>
      </c>
      <c r="AL583" s="28" t="e">
        <f t="shared" ca="1" si="89"/>
        <v>#VALUE!</v>
      </c>
      <c r="AM583" s="28" t="e">
        <f>IF(LEFT(VLOOKUP(H583,'[1]Base Articles - Fam PIC'!$A:$U,12,FALSE),6)="conbid","Conbid",IF(LEFT(VLOOKUP(H583,'[1]Base Articles - Fam PIC'!$A:$U,12,FALSE),9)="DF Spirit","Airbus Autre","Autre"))</f>
        <v>#N/A</v>
      </c>
      <c r="AN583" s="28" t="e">
        <f>VLOOKUP(H583,'[1]Base Articles - Fam PIC'!$A:$E,5,0)</f>
        <v>#N/A</v>
      </c>
    </row>
    <row r="584" spans="1:40" ht="15" customHeight="1" x14ac:dyDescent="0.25">
      <c r="A584" s="36" t="str">
        <f t="shared" si="85"/>
        <v/>
      </c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  <c r="AB584"/>
      <c r="AC584"/>
      <c r="AD584" s="28" t="str">
        <f t="shared" si="81"/>
        <v/>
      </c>
      <c r="AE584" s="38" t="str">
        <f t="shared" si="82"/>
        <v>00/01/1900</v>
      </c>
      <c r="AF584" s="28" t="str">
        <f t="shared" si="83"/>
        <v>non</v>
      </c>
      <c r="AG584" s="28" t="str">
        <f t="shared" si="84"/>
        <v>client</v>
      </c>
      <c r="AH584" s="28">
        <f>IF(T584&lt;&gt;"Partiellement livré",J584,IFERROR(VLOOKUP(B584&amp;F584,[2]VL10E!A:I,9,0),J584))</f>
        <v>0</v>
      </c>
      <c r="AI584" s="28" t="e">
        <f t="shared" ca="1" si="86"/>
        <v>#VALUE!</v>
      </c>
      <c r="AJ584" s="28" t="e">
        <f t="shared" si="87"/>
        <v>#VALUE!</v>
      </c>
      <c r="AK584" s="28" t="e">
        <f t="shared" si="88"/>
        <v>#VALUE!</v>
      </c>
      <c r="AL584" s="28" t="e">
        <f t="shared" ca="1" si="89"/>
        <v>#VALUE!</v>
      </c>
      <c r="AM584" s="28" t="e">
        <f>IF(LEFT(VLOOKUP(H584,'[1]Base Articles - Fam PIC'!$A:$U,12,FALSE),6)="conbid","Conbid",IF(LEFT(VLOOKUP(H584,'[1]Base Articles - Fam PIC'!$A:$U,12,FALSE),9)="DF Spirit","Airbus Autre","Autre"))</f>
        <v>#N/A</v>
      </c>
      <c r="AN584" s="28" t="e">
        <f>VLOOKUP(H584,'[1]Base Articles - Fam PIC'!$A:$E,5,0)</f>
        <v>#N/A</v>
      </c>
    </row>
    <row r="585" spans="1:40" ht="15" customHeight="1" x14ac:dyDescent="0.25">
      <c r="A585" s="36" t="str">
        <f t="shared" si="85"/>
        <v/>
      </c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  <c r="Y585"/>
      <c r="Z585"/>
      <c r="AA585"/>
      <c r="AB585"/>
      <c r="AC585"/>
      <c r="AD585" s="28" t="str">
        <f t="shared" si="81"/>
        <v/>
      </c>
      <c r="AE585" s="38" t="str">
        <f t="shared" si="82"/>
        <v>00/01/1900</v>
      </c>
      <c r="AF585" s="28" t="str">
        <f t="shared" si="83"/>
        <v>non</v>
      </c>
      <c r="AG585" s="28" t="str">
        <f t="shared" si="84"/>
        <v>client</v>
      </c>
      <c r="AH585" s="28">
        <f>IF(T585&lt;&gt;"Partiellement livré",J585,IFERROR(VLOOKUP(B585&amp;F585,[2]VL10E!A:I,9,0),J585))</f>
        <v>0</v>
      </c>
      <c r="AI585" s="28" t="e">
        <f t="shared" ca="1" si="86"/>
        <v>#VALUE!</v>
      </c>
      <c r="AJ585" s="28" t="e">
        <f t="shared" si="87"/>
        <v>#VALUE!</v>
      </c>
      <c r="AK585" s="28" t="e">
        <f t="shared" si="88"/>
        <v>#VALUE!</v>
      </c>
      <c r="AL585" s="28" t="e">
        <f t="shared" ca="1" si="89"/>
        <v>#VALUE!</v>
      </c>
      <c r="AM585" s="28" t="e">
        <f>IF(LEFT(VLOOKUP(H585,'[1]Base Articles - Fam PIC'!$A:$U,12,FALSE),6)="conbid","Conbid",IF(LEFT(VLOOKUP(H585,'[1]Base Articles - Fam PIC'!$A:$U,12,FALSE),9)="DF Spirit","Airbus Autre","Autre"))</f>
        <v>#N/A</v>
      </c>
      <c r="AN585" s="28" t="e">
        <f>VLOOKUP(H585,'[1]Base Articles - Fam PIC'!$A:$E,5,0)</f>
        <v>#N/A</v>
      </c>
    </row>
    <row r="586" spans="1:40" ht="15" customHeight="1" x14ac:dyDescent="0.25">
      <c r="A586" s="36" t="str">
        <f t="shared" si="85"/>
        <v/>
      </c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  <c r="AB586"/>
      <c r="AC586"/>
      <c r="AD586" s="28" t="str">
        <f t="shared" si="81"/>
        <v/>
      </c>
      <c r="AE586" s="38" t="str">
        <f t="shared" si="82"/>
        <v>00/01/1900</v>
      </c>
      <c r="AF586" s="28" t="str">
        <f t="shared" si="83"/>
        <v>non</v>
      </c>
      <c r="AG586" s="28" t="str">
        <f t="shared" si="84"/>
        <v>client</v>
      </c>
      <c r="AH586" s="28">
        <f>IF(T586&lt;&gt;"Partiellement livré",J586,IFERROR(VLOOKUP(B586&amp;F586,[2]VL10E!A:I,9,0),J586))</f>
        <v>0</v>
      </c>
      <c r="AI586" s="28" t="e">
        <f t="shared" ca="1" si="86"/>
        <v>#VALUE!</v>
      </c>
      <c r="AJ586" s="28" t="e">
        <f t="shared" si="87"/>
        <v>#VALUE!</v>
      </c>
      <c r="AK586" s="28" t="e">
        <f t="shared" si="88"/>
        <v>#VALUE!</v>
      </c>
      <c r="AL586" s="28" t="e">
        <f t="shared" ca="1" si="89"/>
        <v>#VALUE!</v>
      </c>
      <c r="AM586" s="28" t="e">
        <f>IF(LEFT(VLOOKUP(H586,'[1]Base Articles - Fam PIC'!$A:$U,12,FALSE),6)="conbid","Conbid",IF(LEFT(VLOOKUP(H586,'[1]Base Articles - Fam PIC'!$A:$U,12,FALSE),9)="DF Spirit","Airbus Autre","Autre"))</f>
        <v>#N/A</v>
      </c>
      <c r="AN586" s="28" t="e">
        <f>VLOOKUP(H586,'[1]Base Articles - Fam PIC'!$A:$E,5,0)</f>
        <v>#N/A</v>
      </c>
    </row>
    <row r="587" spans="1:40" ht="15" customHeight="1" x14ac:dyDescent="0.25">
      <c r="A587" s="36" t="str">
        <f t="shared" si="85"/>
        <v/>
      </c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  <c r="AB587"/>
      <c r="AC587"/>
      <c r="AD587" s="28" t="str">
        <f t="shared" si="81"/>
        <v/>
      </c>
      <c r="AE587" s="38" t="str">
        <f t="shared" si="82"/>
        <v>00/01/1900</v>
      </c>
      <c r="AF587" s="28" t="str">
        <f t="shared" si="83"/>
        <v>non</v>
      </c>
      <c r="AG587" s="28" t="str">
        <f t="shared" si="84"/>
        <v>client</v>
      </c>
      <c r="AH587" s="28">
        <f>IF(T587&lt;&gt;"Partiellement livré",J587,IFERROR(VLOOKUP(B587&amp;F587,[2]VL10E!A:I,9,0),J587))</f>
        <v>0</v>
      </c>
      <c r="AI587" s="28" t="e">
        <f t="shared" ca="1" si="86"/>
        <v>#VALUE!</v>
      </c>
      <c r="AJ587" s="28" t="e">
        <f t="shared" si="87"/>
        <v>#VALUE!</v>
      </c>
      <c r="AK587" s="28" t="e">
        <f t="shared" si="88"/>
        <v>#VALUE!</v>
      </c>
      <c r="AL587" s="28" t="e">
        <f t="shared" ca="1" si="89"/>
        <v>#VALUE!</v>
      </c>
      <c r="AM587" s="28" t="e">
        <f>IF(LEFT(VLOOKUP(H587,'[1]Base Articles - Fam PIC'!$A:$U,12,FALSE),6)="conbid","Conbid",IF(LEFT(VLOOKUP(H587,'[1]Base Articles - Fam PIC'!$A:$U,12,FALSE),9)="DF Spirit","Airbus Autre","Autre"))</f>
        <v>#N/A</v>
      </c>
      <c r="AN587" s="28" t="e">
        <f>VLOOKUP(H587,'[1]Base Articles - Fam PIC'!$A:$E,5,0)</f>
        <v>#N/A</v>
      </c>
    </row>
    <row r="588" spans="1:40" ht="15" customHeight="1" x14ac:dyDescent="0.25">
      <c r="A588" s="36" t="str">
        <f t="shared" si="85"/>
        <v/>
      </c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  <c r="AA588"/>
      <c r="AB588"/>
      <c r="AC588"/>
      <c r="AD588" s="28" t="str">
        <f t="shared" si="81"/>
        <v/>
      </c>
      <c r="AE588" s="38" t="str">
        <f t="shared" si="82"/>
        <v>00/01/1900</v>
      </c>
      <c r="AF588" s="28" t="s">
        <v>39</v>
      </c>
      <c r="AG588" s="28" t="str">
        <f t="shared" si="84"/>
        <v>client</v>
      </c>
      <c r="AH588" s="28">
        <f>IF(T588&lt;&gt;"Partiellement livré",J588,IFERROR(VLOOKUP(B588&amp;F588,[2]VL10E!A:I,9,0),J588))</f>
        <v>0</v>
      </c>
      <c r="AI588" s="28" t="e">
        <f t="shared" ca="1" si="86"/>
        <v>#VALUE!</v>
      </c>
      <c r="AJ588" s="28" t="e">
        <f t="shared" si="87"/>
        <v>#VALUE!</v>
      </c>
      <c r="AK588" s="28" t="e">
        <f t="shared" si="88"/>
        <v>#VALUE!</v>
      </c>
      <c r="AL588" s="28" t="e">
        <f t="shared" ca="1" si="89"/>
        <v>#VALUE!</v>
      </c>
      <c r="AM588" s="28" t="e">
        <f>IF(LEFT(VLOOKUP(H588,'[1]Base Articles - Fam PIC'!$A:$U,12,FALSE),6)="conbid","Conbid",IF(LEFT(VLOOKUP(H588,'[1]Base Articles - Fam PIC'!$A:$U,12,FALSE),9)="DF Spirit","Airbus Autre","Autre"))</f>
        <v>#N/A</v>
      </c>
      <c r="AN588" s="28" t="e">
        <f>VLOOKUP(H588,'[1]Base Articles - Fam PIC'!$A:$E,5,0)</f>
        <v>#N/A</v>
      </c>
    </row>
    <row r="589" spans="1:40" ht="15" customHeight="1" x14ac:dyDescent="0.25">
      <c r="A589" s="36" t="str">
        <f t="shared" si="85"/>
        <v/>
      </c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 s="28" t="str">
        <f t="shared" si="81"/>
        <v/>
      </c>
      <c r="AE589" s="38" t="str">
        <f t="shared" si="82"/>
        <v>00/01/1900</v>
      </c>
      <c r="AF589" s="28" t="s">
        <v>39</v>
      </c>
      <c r="AG589" s="28" t="str">
        <f t="shared" si="84"/>
        <v>client</v>
      </c>
      <c r="AH589" s="28">
        <f>IF(T589&lt;&gt;"Partiellement livré",J589,IFERROR(VLOOKUP(B589&amp;F589,[2]VL10E!A:I,9,0),J589))</f>
        <v>0</v>
      </c>
      <c r="AI589" s="28" t="e">
        <f t="shared" ca="1" si="86"/>
        <v>#VALUE!</v>
      </c>
      <c r="AJ589" s="28" t="e">
        <f t="shared" si="87"/>
        <v>#VALUE!</v>
      </c>
      <c r="AK589" s="28" t="e">
        <f t="shared" si="88"/>
        <v>#VALUE!</v>
      </c>
      <c r="AL589" s="28" t="e">
        <f t="shared" ca="1" si="89"/>
        <v>#VALUE!</v>
      </c>
      <c r="AM589" s="28" t="e">
        <f>IF(LEFT(VLOOKUP(H589,'[1]Base Articles - Fam PIC'!$A:$U,12,FALSE),6)="conbid","Conbid",IF(LEFT(VLOOKUP(H589,'[1]Base Articles - Fam PIC'!$A:$U,12,FALSE),9)="DF Spirit","Airbus Autre","Autre"))</f>
        <v>#N/A</v>
      </c>
      <c r="AN589" s="28" t="e">
        <f>VLOOKUP(H589,'[1]Base Articles - Fam PIC'!$A:$E,5,0)</f>
        <v>#N/A</v>
      </c>
    </row>
    <row r="590" spans="1:40" ht="15" customHeight="1" x14ac:dyDescent="0.25">
      <c r="A590" s="36" t="str">
        <f t="shared" si="85"/>
        <v/>
      </c>
      <c r="AD590" s="28" t="str">
        <f t="shared" si="81"/>
        <v/>
      </c>
      <c r="AE590" s="38" t="str">
        <f t="shared" si="82"/>
        <v>00/01/1900</v>
      </c>
      <c r="AF590" s="28" t="s">
        <v>39</v>
      </c>
      <c r="AG590" s="28" t="str">
        <f t="shared" si="84"/>
        <v>client</v>
      </c>
      <c r="AH590" s="28">
        <f>IF(T590&lt;&gt;"Partiellement livré",J590,IFERROR(VLOOKUP(B590&amp;F590,[2]VL10E!A:I,9,0),J590))</f>
        <v>0</v>
      </c>
      <c r="AI590" s="28" t="e">
        <f t="shared" ca="1" si="86"/>
        <v>#VALUE!</v>
      </c>
      <c r="AJ590" s="28" t="e">
        <f t="shared" si="87"/>
        <v>#VALUE!</v>
      </c>
      <c r="AK590" s="28" t="e">
        <f t="shared" si="88"/>
        <v>#VALUE!</v>
      </c>
      <c r="AL590" s="28" t="e">
        <f t="shared" ca="1" si="89"/>
        <v>#VALUE!</v>
      </c>
      <c r="AM590" s="28" t="e">
        <f>IF(LEFT(VLOOKUP(H590,'[1]Base Articles - Fam PIC'!$A:$U,12,FALSE),6)="conbid","Conbid",IF(LEFT(VLOOKUP(H590,'[1]Base Articles - Fam PIC'!$A:$U,12,FALSE),9)="DF Spirit","Airbus Autre","Autre"))</f>
        <v>#N/A</v>
      </c>
      <c r="AN590" s="28" t="e">
        <f>VLOOKUP(H590,'[1]Base Articles - Fam PIC'!$A:$E,5,0)</f>
        <v>#N/A</v>
      </c>
    </row>
    <row r="591" spans="1:40" ht="15" customHeight="1" x14ac:dyDescent="0.25">
      <c r="A591" s="36" t="str">
        <f t="shared" si="85"/>
        <v/>
      </c>
      <c r="AD591" s="28" t="str">
        <f t="shared" si="81"/>
        <v/>
      </c>
      <c r="AE591" s="38" t="str">
        <f t="shared" si="82"/>
        <v>00/01/1900</v>
      </c>
      <c r="AF591" s="28" t="s">
        <v>39</v>
      </c>
      <c r="AG591" s="28" t="str">
        <f t="shared" si="84"/>
        <v>client</v>
      </c>
      <c r="AH591" s="28">
        <f>IF(T591&lt;&gt;"Partiellement livré",J591,IFERROR(VLOOKUP(B591&amp;F591,[2]VL10E!A:I,9,0),J591))</f>
        <v>0</v>
      </c>
      <c r="AI591" s="28" t="e">
        <f t="shared" ca="1" si="86"/>
        <v>#VALUE!</v>
      </c>
      <c r="AJ591" s="28" t="e">
        <f t="shared" si="87"/>
        <v>#VALUE!</v>
      </c>
      <c r="AK591" s="28" t="e">
        <f t="shared" si="88"/>
        <v>#VALUE!</v>
      </c>
      <c r="AL591" s="28" t="e">
        <f t="shared" ca="1" si="89"/>
        <v>#VALUE!</v>
      </c>
      <c r="AM591" s="28" t="e">
        <f>IF(LEFT(VLOOKUP(H591,'[1]Base Articles - Fam PIC'!$A:$U,12,FALSE),6)="conbid","Conbid",IF(LEFT(VLOOKUP(H591,'[1]Base Articles - Fam PIC'!$A:$U,12,FALSE),9)="DF Spirit","Airbus Autre","Autre"))</f>
        <v>#N/A</v>
      </c>
      <c r="AN591" s="28" t="e">
        <f>VLOOKUP(H591,'[1]Base Articles - Fam PIC'!$A:$E,5,0)</f>
        <v>#N/A</v>
      </c>
    </row>
    <row r="592" spans="1:40" ht="15" customHeight="1" x14ac:dyDescent="0.25">
      <c r="A592" s="36" t="str">
        <f t="shared" si="85"/>
        <v/>
      </c>
      <c r="AD592" s="28" t="str">
        <f t="shared" si="81"/>
        <v/>
      </c>
      <c r="AE592" s="38" t="str">
        <f t="shared" si="82"/>
        <v>00/01/1900</v>
      </c>
      <c r="AF592" s="28" t="s">
        <v>39</v>
      </c>
      <c r="AG592" s="28" t="str">
        <f t="shared" si="84"/>
        <v>client</v>
      </c>
      <c r="AH592" s="28">
        <f>IF(T592&lt;&gt;"Partiellement livré",J592,IFERROR(VLOOKUP(B592&amp;F592,[2]VL10E!A:I,9,0),J592))</f>
        <v>0</v>
      </c>
      <c r="AI592" s="28" t="e">
        <f t="shared" ca="1" si="86"/>
        <v>#VALUE!</v>
      </c>
      <c r="AJ592" s="28" t="e">
        <f t="shared" si="87"/>
        <v>#VALUE!</v>
      </c>
      <c r="AK592" s="28" t="e">
        <f t="shared" si="88"/>
        <v>#VALUE!</v>
      </c>
      <c r="AL592" s="28" t="e">
        <f t="shared" ca="1" si="89"/>
        <v>#VALUE!</v>
      </c>
      <c r="AM592" s="28" t="e">
        <f>IF(LEFT(VLOOKUP(H592,'[1]Base Articles - Fam PIC'!$A:$U,12,FALSE),6)="conbid","Conbid",IF(LEFT(VLOOKUP(H592,'[1]Base Articles - Fam PIC'!$A:$U,12,FALSE),9)="DF Spirit","Airbus Autre","Autre"))</f>
        <v>#N/A</v>
      </c>
      <c r="AN592" s="28" t="e">
        <f>VLOOKUP(H592,'[1]Base Articles - Fam PIC'!$A:$E,5,0)</f>
        <v>#N/A</v>
      </c>
    </row>
    <row r="593" spans="1:40" ht="15" customHeight="1" x14ac:dyDescent="0.25">
      <c r="A593" s="36" t="str">
        <f t="shared" si="85"/>
        <v/>
      </c>
      <c r="AD593" s="28" t="str">
        <f t="shared" si="81"/>
        <v/>
      </c>
      <c r="AE593" s="38" t="str">
        <f t="shared" si="82"/>
        <v>00/01/1900</v>
      </c>
      <c r="AF593" s="28" t="str">
        <f t="shared" si="83"/>
        <v>non</v>
      </c>
      <c r="AG593" s="28" t="str">
        <f t="shared" si="84"/>
        <v>client</v>
      </c>
      <c r="AH593" s="28">
        <f>IF(T593&lt;&gt;"Partiellement livré",J593,IFERROR(VLOOKUP(B593&amp;F593,[2]VL10E!A:I,9,0),J593))</f>
        <v>0</v>
      </c>
      <c r="AI593" s="28" t="e">
        <f t="shared" ca="1" si="86"/>
        <v>#VALUE!</v>
      </c>
      <c r="AJ593" s="28" t="e">
        <f t="shared" si="87"/>
        <v>#VALUE!</v>
      </c>
      <c r="AK593" s="28" t="e">
        <f t="shared" si="88"/>
        <v>#VALUE!</v>
      </c>
      <c r="AL593" s="28" t="e">
        <f t="shared" ca="1" si="89"/>
        <v>#VALUE!</v>
      </c>
      <c r="AM593" s="28" t="e">
        <f>IF(LEFT(VLOOKUP(H593,'[1]Base Articles - Fam PIC'!$A:$U,12,FALSE),6)="conbid","Conbid",IF(LEFT(VLOOKUP(H593,'[1]Base Articles - Fam PIC'!$A:$U,12,FALSE),9)="DF Spirit","Airbus Autre","Autre"))</f>
        <v>#N/A</v>
      </c>
      <c r="AN593" s="28" t="e">
        <f>VLOOKUP(H593,'[1]Base Articles - Fam PIC'!$A:$E,5,0)</f>
        <v>#N/A</v>
      </c>
    </row>
    <row r="594" spans="1:40" ht="15" customHeight="1" x14ac:dyDescent="0.25">
      <c r="A594" s="36" t="str">
        <f t="shared" si="85"/>
        <v/>
      </c>
      <c r="AD594" s="28" t="str">
        <f t="shared" si="81"/>
        <v/>
      </c>
      <c r="AE594" s="38" t="str">
        <f t="shared" si="82"/>
        <v>00/01/1900</v>
      </c>
      <c r="AF594" s="28" t="s">
        <v>39</v>
      </c>
      <c r="AG594" s="28" t="str">
        <f t="shared" si="84"/>
        <v>client</v>
      </c>
      <c r="AH594" s="28">
        <f>IF(T594&lt;&gt;"Partiellement livré",J594,IFERROR(VLOOKUP(B594&amp;F594,[2]VL10E!A:I,9,0),J594))</f>
        <v>0</v>
      </c>
      <c r="AI594" s="28" t="e">
        <f t="shared" ca="1" si="86"/>
        <v>#VALUE!</v>
      </c>
      <c r="AJ594" s="28" t="e">
        <f t="shared" si="87"/>
        <v>#VALUE!</v>
      </c>
      <c r="AK594" s="28" t="e">
        <f t="shared" si="88"/>
        <v>#VALUE!</v>
      </c>
      <c r="AL594" s="28" t="e">
        <f t="shared" ca="1" si="89"/>
        <v>#VALUE!</v>
      </c>
      <c r="AM594" s="28" t="e">
        <f>IF(LEFT(VLOOKUP(H594,'[1]Base Articles - Fam PIC'!$A:$U,12,FALSE),6)="conbid","Conbid",IF(LEFT(VLOOKUP(H594,'[1]Base Articles - Fam PIC'!$A:$U,12,FALSE),9)="DF Spirit","Airbus Autre","Autre"))</f>
        <v>#N/A</v>
      </c>
      <c r="AN594" s="28" t="e">
        <f>VLOOKUP(H594,'[1]Base Articles - Fam PIC'!$A:$E,5,0)</f>
        <v>#N/A</v>
      </c>
    </row>
    <row r="595" spans="1:40" ht="15" customHeight="1" x14ac:dyDescent="0.25">
      <c r="A595" s="36" t="str">
        <f t="shared" si="85"/>
        <v/>
      </c>
      <c r="AD595" s="28" t="str">
        <f t="shared" si="81"/>
        <v/>
      </c>
      <c r="AE595" s="38" t="str">
        <f t="shared" si="82"/>
        <v>00/01/1900</v>
      </c>
      <c r="AF595" s="28" t="str">
        <f t="shared" si="83"/>
        <v>non</v>
      </c>
      <c r="AG595" s="28" t="str">
        <f t="shared" si="84"/>
        <v>client</v>
      </c>
      <c r="AH595" s="28">
        <f>IF(T595&lt;&gt;"Partiellement livré",J595,IFERROR(VLOOKUP(B595&amp;F595,[2]VL10E!A:I,9,0),J595))</f>
        <v>0</v>
      </c>
      <c r="AI595" s="28" t="e">
        <f t="shared" ca="1" si="86"/>
        <v>#VALUE!</v>
      </c>
      <c r="AJ595" s="28" t="e">
        <f t="shared" si="87"/>
        <v>#VALUE!</v>
      </c>
      <c r="AK595" s="28" t="e">
        <f t="shared" si="88"/>
        <v>#VALUE!</v>
      </c>
      <c r="AL595" s="28" t="e">
        <f t="shared" ca="1" si="89"/>
        <v>#VALUE!</v>
      </c>
      <c r="AM595" s="28" t="e">
        <f>IF(LEFT(VLOOKUP(H595,'[1]Base Articles - Fam PIC'!$A:$U,12,FALSE),6)="conbid","Conbid",IF(LEFT(VLOOKUP(H595,'[1]Base Articles - Fam PIC'!$A:$U,12,FALSE),9)="DF Spirit","Airbus Autre","Autre"))</f>
        <v>#N/A</v>
      </c>
      <c r="AN595" s="28" t="e">
        <f>VLOOKUP(H595,'[1]Base Articles - Fam PIC'!$A:$E,5,0)</f>
        <v>#N/A</v>
      </c>
    </row>
    <row r="596" spans="1:40" ht="15" customHeight="1" x14ac:dyDescent="0.25">
      <c r="A596" s="36" t="str">
        <f t="shared" si="85"/>
        <v/>
      </c>
      <c r="AD596" s="28" t="str">
        <f t="shared" si="81"/>
        <v/>
      </c>
      <c r="AE596" s="38" t="str">
        <f t="shared" si="82"/>
        <v>00/01/1900</v>
      </c>
      <c r="AF596" s="28" t="str">
        <f t="shared" si="83"/>
        <v>non</v>
      </c>
      <c r="AG596" s="28" t="str">
        <f t="shared" si="84"/>
        <v>client</v>
      </c>
      <c r="AH596" s="28">
        <f>IF(T596&lt;&gt;"Partiellement livré",J596,IFERROR(VLOOKUP(B596&amp;F596,[2]VL10E!A:I,9,0),J596))</f>
        <v>0</v>
      </c>
      <c r="AI596" s="28" t="e">
        <f t="shared" ca="1" si="86"/>
        <v>#VALUE!</v>
      </c>
      <c r="AJ596" s="28" t="e">
        <f t="shared" si="87"/>
        <v>#VALUE!</v>
      </c>
      <c r="AK596" s="28" t="e">
        <f t="shared" si="88"/>
        <v>#VALUE!</v>
      </c>
      <c r="AL596" s="28" t="e">
        <f t="shared" ca="1" si="89"/>
        <v>#VALUE!</v>
      </c>
      <c r="AM596" s="28" t="e">
        <f>IF(LEFT(VLOOKUP(H596,'[1]Base Articles - Fam PIC'!$A:$U,12,FALSE),6)="conbid","Conbid",IF(LEFT(VLOOKUP(H596,'[1]Base Articles - Fam PIC'!$A:$U,12,FALSE),9)="DF Spirit","Airbus Autre","Autre"))</f>
        <v>#N/A</v>
      </c>
      <c r="AN596" s="28" t="e">
        <f>VLOOKUP(H596,'[1]Base Articles - Fam PIC'!$A:$E,5,0)</f>
        <v>#N/A</v>
      </c>
    </row>
    <row r="597" spans="1:40" ht="15" customHeight="1" x14ac:dyDescent="0.25">
      <c r="AM597" s="28" t="e">
        <f>IF(LEFT(VLOOKUP(H597,'[1]Base Articles - Fam PIC'!$A:$U,12,FALSE),6)="conbid","Conbid",IF(LEFT(VLOOKUP(H597,'[1]Base Articles - Fam PIC'!$A:$U,12,FALSE),9)="DF Spirit","Airbus Autre","Autre"))</f>
        <v>#N/A</v>
      </c>
    </row>
    <row r="598" spans="1:40" ht="15" customHeight="1" x14ac:dyDescent="0.25">
      <c r="AM598" s="28" t="e">
        <f>IF(LEFT(VLOOKUP(H598,'[1]Base Articles - Fam PIC'!$A:$U,12,FALSE),6)="conbid","Conbid",IF(LEFT(VLOOKUP(H598,'[1]Base Articles - Fam PIC'!$A:$U,12,FALSE),9)="DF Spirit","Airbus Autre","Autre"))</f>
        <v>#N/A</v>
      </c>
    </row>
    <row r="599" spans="1:40" ht="15" customHeight="1" x14ac:dyDescent="0.25">
      <c r="AM599" s="28" t="e">
        <f>IF(LEFT(VLOOKUP(H599,'[1]Base Articles - Fam PIC'!$A:$U,12,FALSE),6)="conbid","Conbid",IF(LEFT(VLOOKUP(H599,'[1]Base Articles - Fam PIC'!$A:$U,12,FALSE),9)="DF Spirit","Airbus Autre","Autre"))</f>
        <v>#N/A</v>
      </c>
    </row>
    <row r="600" spans="1:40" ht="15" customHeight="1" x14ac:dyDescent="0.25">
      <c r="AM600" s="28" t="e">
        <f>IF(LEFT(VLOOKUP(H600,'[1]Base Articles - Fam PIC'!$A:$U,12,FALSE),6)="conbid","Conbid",IF(LEFT(VLOOKUP(H600,'[1]Base Articles - Fam PIC'!$A:$U,12,FALSE),9)="DF Spirit","Airbus Autre","Autre"))</f>
        <v>#N/A</v>
      </c>
    </row>
    <row r="601" spans="1:40" ht="15" customHeight="1" x14ac:dyDescent="0.25">
      <c r="AM601" s="28" t="e">
        <f>IF(LEFT(VLOOKUP(H601,'[1]Base Articles - Fam PIC'!$A:$U,12,FALSE),6)="conbid","Conbid",IF(LEFT(VLOOKUP(H601,'[1]Base Articles - Fam PIC'!$A:$U,12,FALSE),9)="DF Spirit","Airbus Autre","Autre"))</f>
        <v>#N/A</v>
      </c>
    </row>
    <row r="602" spans="1:40" ht="15" customHeight="1" x14ac:dyDescent="0.25">
      <c r="AM602" s="28" t="e">
        <f>IF(LEFT(VLOOKUP(H602,'[1]Base Articles - Fam PIC'!$A:$U,12,FALSE),6)="conbid","Conbid",IF(LEFT(VLOOKUP(H602,'[1]Base Articles - Fam PIC'!$A:$U,12,FALSE),9)="DF Spirit","Airbus Autre","Autre"))</f>
        <v>#N/A</v>
      </c>
    </row>
    <row r="603" spans="1:40" ht="15" customHeight="1" x14ac:dyDescent="0.25">
      <c r="AM603" s="28" t="e">
        <f>IF(LEFT(VLOOKUP(H603,'[1]Base Articles - Fam PIC'!$A:$U,12,FALSE),6)="conbid","Conbid",IF(LEFT(VLOOKUP(H603,'[1]Base Articles - Fam PIC'!$A:$U,12,FALSE),9)="DF Spirit","Airbus Autre","Autre"))</f>
        <v>#N/A</v>
      </c>
    </row>
    <row r="604" spans="1:40" ht="15" customHeight="1" x14ac:dyDescent="0.25">
      <c r="AM604" s="28" t="e">
        <f>IF(LEFT(VLOOKUP(H604,'[1]Base Articles - Fam PIC'!$A:$U,12,FALSE),6)="conbid","Conbid",IF(LEFT(VLOOKUP(H604,'[1]Base Articles - Fam PIC'!$A:$U,12,FALSE),9)="DF Spirit","Airbus Autre","Autre"))</f>
        <v>#N/A</v>
      </c>
    </row>
    <row r="605" spans="1:40" ht="15" customHeight="1" x14ac:dyDescent="0.25">
      <c r="AM605" s="28" t="e">
        <f>IF(LEFT(VLOOKUP(H605,'[1]Base Articles - Fam PIC'!$A:$U,12,FALSE),6)="conbid","Conbid",IF(LEFT(VLOOKUP(H605,'[1]Base Articles - Fam PIC'!$A:$U,12,FALSE),9)="DF Spirit","Airbus Autre","Autre"))</f>
        <v>#N/A</v>
      </c>
    </row>
    <row r="606" spans="1:40" ht="15" customHeight="1" x14ac:dyDescent="0.25">
      <c r="AM606" s="28" t="e">
        <f>IF(LEFT(VLOOKUP(H606,'[1]Base Articles - Fam PIC'!$A:$U,12,FALSE),6)="conbid","Conbid",IF(LEFT(VLOOKUP(H606,'[1]Base Articles - Fam PIC'!$A:$U,12,FALSE),9)="DF Spirit","Airbus Autre","Autre"))</f>
        <v>#N/A</v>
      </c>
    </row>
    <row r="607" spans="1:40" ht="15" customHeight="1" x14ac:dyDescent="0.25">
      <c r="AM607" s="28" t="e">
        <f>IF(LEFT(VLOOKUP(H607,'[1]Base Articles - Fam PIC'!$A:$U,12,FALSE),6)="conbid","Conbid",IF(LEFT(VLOOKUP(H607,'[1]Base Articles - Fam PIC'!$A:$U,12,FALSE),9)="DF Spirit","Airbus Autre","Autre"))</f>
        <v>#N/A</v>
      </c>
    </row>
    <row r="608" spans="1:40" ht="15" customHeight="1" x14ac:dyDescent="0.25">
      <c r="AM608" s="28" t="e">
        <f>IF(LEFT(VLOOKUP(H608,'[1]Base Articles - Fam PIC'!$A:$U,12,FALSE),6)="conbid","Conbid",IF(LEFT(VLOOKUP(H608,'[1]Base Articles - Fam PIC'!$A:$U,12,FALSE),9)="DF Spirit","Airbus Autre","Autre"))</f>
        <v>#N/A</v>
      </c>
    </row>
    <row r="609" spans="39:39" ht="15" customHeight="1" x14ac:dyDescent="0.25">
      <c r="AM609" s="28" t="e">
        <f>IF(LEFT(VLOOKUP(H609,'[1]Base Articles - Fam PIC'!$A:$U,12,FALSE),6)="conbid","Conbid",IF(LEFT(VLOOKUP(H609,'[1]Base Articles - Fam PIC'!$A:$U,12,FALSE),9)="DF Spirit","Airbus Autre","Autre"))</f>
        <v>#N/A</v>
      </c>
    </row>
    <row r="610" spans="39:39" ht="15" customHeight="1" x14ac:dyDescent="0.25">
      <c r="AM610" s="28" t="e">
        <f>IF(LEFT(VLOOKUP(H610,'[1]Base Articles - Fam PIC'!$A:$U,12,FALSE),6)="conbid","Conbid",IF(LEFT(VLOOKUP(H610,'[1]Base Articles - Fam PIC'!$A:$U,12,FALSE),9)="DF Spirit","Airbus Autre","Autre"))</f>
        <v>#N/A</v>
      </c>
    </row>
    <row r="611" spans="39:39" ht="15" customHeight="1" x14ac:dyDescent="0.25">
      <c r="AM611" s="28" t="e">
        <f>IF(LEFT(VLOOKUP(H611,'[1]Base Articles - Fam PIC'!$A:$U,12,FALSE),6)="conbid","Conbid",IF(LEFT(VLOOKUP(H611,'[1]Base Articles - Fam PIC'!$A:$U,12,FALSE),9)="DF Spirit","Airbus Autre","Autre"))</f>
        <v>#N/A</v>
      </c>
    </row>
    <row r="612" spans="39:39" ht="15" customHeight="1" x14ac:dyDescent="0.25">
      <c r="AM612" s="28" t="e">
        <f>IF(LEFT(VLOOKUP(H612,'[1]Base Articles - Fam PIC'!$A:$U,12,FALSE),6)="conbid","Conbid",IF(LEFT(VLOOKUP(H612,'[1]Base Articles - Fam PIC'!$A:$U,12,FALSE),9)="DF Spirit","Airbus Autre","Autre"))</f>
        <v>#N/A</v>
      </c>
    </row>
    <row r="613" spans="39:39" ht="15" customHeight="1" x14ac:dyDescent="0.25">
      <c r="AM613" s="28" t="e">
        <f>IF(LEFT(VLOOKUP(H613,'[1]Base Articles - Fam PIC'!$A:$U,12,FALSE),6)="conbid","Conbid",IF(LEFT(VLOOKUP(H613,'[1]Base Articles - Fam PIC'!$A:$U,12,FALSE),9)="DF Spirit","Airbus Autre","Autre"))</f>
        <v>#N/A</v>
      </c>
    </row>
    <row r="614" spans="39:39" ht="15" customHeight="1" x14ac:dyDescent="0.25">
      <c r="AM614" s="28" t="e">
        <f>IF(LEFT(VLOOKUP(H614,'[1]Base Articles - Fam PIC'!$A:$U,12,FALSE),6)="conbid","Conbid",IF(LEFT(VLOOKUP(H614,'[1]Base Articles - Fam PIC'!$A:$U,12,FALSE),9)="DF Spirit","Airbus Autre","Autre"))</f>
        <v>#N/A</v>
      </c>
    </row>
    <row r="615" spans="39:39" ht="15" customHeight="1" x14ac:dyDescent="0.25">
      <c r="AM615" s="28" t="e">
        <f>IF(LEFT(VLOOKUP(H615,'[1]Base Articles - Fam PIC'!$A:$U,12,FALSE),6)="conbid","Conbid",IF(LEFT(VLOOKUP(H615,'[1]Base Articles - Fam PIC'!$A:$U,12,FALSE),9)="DF Spirit","Airbus Autre","Autre"))</f>
        <v>#N/A</v>
      </c>
    </row>
    <row r="616" spans="39:39" ht="15" customHeight="1" x14ac:dyDescent="0.25">
      <c r="AM616" s="28" t="e">
        <f>IF(LEFT(VLOOKUP(H616,'[1]Base Articles - Fam PIC'!$A:$U,12,FALSE),6)="conbid","Conbid",IF(LEFT(VLOOKUP(H616,'[1]Base Articles - Fam PIC'!$A:$U,12,FALSE),9)="DF Spirit","Airbus Autre","Autre"))</f>
        <v>#N/A</v>
      </c>
    </row>
    <row r="617" spans="39:39" ht="15" customHeight="1" x14ac:dyDescent="0.25">
      <c r="AM617" s="28" t="e">
        <f>IF(LEFT(VLOOKUP(H617,'[1]Base Articles - Fam PIC'!$A:$U,12,FALSE),6)="conbid","Conbid",IF(LEFT(VLOOKUP(H617,'[1]Base Articles - Fam PIC'!$A:$U,12,FALSE),9)="DF Spirit","Airbus Autre","Autre"))</f>
        <v>#N/A</v>
      </c>
    </row>
    <row r="618" spans="39:39" ht="15" customHeight="1" x14ac:dyDescent="0.25">
      <c r="AM618" s="28" t="e">
        <f>IF(LEFT(VLOOKUP(H618,'[1]Base Articles - Fam PIC'!$A:$U,12,FALSE),6)="conbid","Conbid",IF(LEFT(VLOOKUP(H618,'[1]Base Articles - Fam PIC'!$A:$U,12,FALSE),9)="DF Spirit","Airbus Autre","Autre"))</f>
        <v>#N/A</v>
      </c>
    </row>
    <row r="619" spans="39:39" ht="15" customHeight="1" x14ac:dyDescent="0.25">
      <c r="AM619" s="28" t="e">
        <f>IF(LEFT(VLOOKUP(H619,'[1]Base Articles - Fam PIC'!$A:$U,12,FALSE),6)="conbid","Conbid",IF(LEFT(VLOOKUP(H619,'[1]Base Articles - Fam PIC'!$A:$U,12,FALSE),9)="DF Spirit","Airbus Autre","Autre"))</f>
        <v>#N/A</v>
      </c>
    </row>
    <row r="620" spans="39:39" ht="15" customHeight="1" x14ac:dyDescent="0.25">
      <c r="AM620" s="28" t="e">
        <f>IF(LEFT(VLOOKUP(H620,'[1]Base Articles - Fam PIC'!$A:$U,12,FALSE),6)="conbid","Conbid",IF(LEFT(VLOOKUP(H620,'[1]Base Articles - Fam PIC'!$A:$U,12,FALSE),9)="DF Spirit","Airbus Autre","Autre"))</f>
        <v>#N/A</v>
      </c>
    </row>
    <row r="621" spans="39:39" ht="15" customHeight="1" x14ac:dyDescent="0.25">
      <c r="AM621" s="28" t="e">
        <f>IF(LEFT(VLOOKUP(H621,'[1]Base Articles - Fam PIC'!$A:$U,12,FALSE),6)="conbid","Conbid",IF(LEFT(VLOOKUP(H621,'[1]Base Articles - Fam PIC'!$A:$U,12,FALSE),9)="DF Spirit","Airbus Autre","Autre"))</f>
        <v>#N/A</v>
      </c>
    </row>
    <row r="622" spans="39:39" ht="15" customHeight="1" x14ac:dyDescent="0.25">
      <c r="AM622" s="28" t="e">
        <f>IF(LEFT(VLOOKUP(H622,'[1]Base Articles - Fam PIC'!$A:$U,12,FALSE),6)="conbid","Conbid",IF(LEFT(VLOOKUP(H622,'[1]Base Articles - Fam PIC'!$A:$U,12,FALSE),9)="DF Spirit","Airbus Autre","Autre"))</f>
        <v>#N/A</v>
      </c>
    </row>
    <row r="623" spans="39:39" ht="15" customHeight="1" x14ac:dyDescent="0.25">
      <c r="AM623" s="28" t="e">
        <f>IF(LEFT(VLOOKUP(H623,'[1]Base Articles - Fam PIC'!$A:$U,12,FALSE),6)="conbid","Conbid",IF(LEFT(VLOOKUP(H623,'[1]Base Articles - Fam PIC'!$A:$U,12,FALSE),9)="DF Spirit","Airbus Autre","Autre"))</f>
        <v>#N/A</v>
      </c>
    </row>
    <row r="624" spans="39:39" ht="15" customHeight="1" x14ac:dyDescent="0.25">
      <c r="AM624" s="28" t="e">
        <f>IF(LEFT(VLOOKUP(H624,'[1]Base Articles - Fam PIC'!$A:$U,12,FALSE),6)="conbid","Conbid",IF(LEFT(VLOOKUP(H624,'[1]Base Articles - Fam PIC'!$A:$U,12,FALSE),9)="DF Spirit","Airbus Autre","Autre"))</f>
        <v>#N/A</v>
      </c>
    </row>
    <row r="625" spans="30:39" ht="15" customHeight="1" x14ac:dyDescent="0.25">
      <c r="AD625" s="28" t="str">
        <f>LEFT(H622,2)</f>
        <v/>
      </c>
      <c r="AM625" s="28" t="e">
        <f>IF(LEFT(VLOOKUP(H625,'[1]Base Articles - Fam PIC'!$A:$U,12,FALSE),6)="conbid","Conbid",IF(LEFT(VLOOKUP(H625,'[1]Base Articles - Fam PIC'!$A:$U,12,FALSE),9)="DF Spirit","Airbus Autre","Autre"))</f>
        <v>#N/A</v>
      </c>
    </row>
    <row r="626" spans="30:39" ht="15" customHeight="1" x14ac:dyDescent="0.25">
      <c r="AD626" s="28" t="str">
        <f>LEFT(H623,2)</f>
        <v/>
      </c>
      <c r="AM626" s="28" t="e">
        <f>IF(LEFT(VLOOKUP(H626,'[1]Base Articles - Fam PIC'!$A:$U,12,FALSE),6)="conbid","Conbid",IF(LEFT(VLOOKUP(H626,'[1]Base Articles - Fam PIC'!$A:$U,12,FALSE),9)="DF Spirit","Airbus Autre","Autre"))</f>
        <v>#N/A</v>
      </c>
    </row>
    <row r="627" spans="30:39" ht="15" customHeight="1" x14ac:dyDescent="0.25">
      <c r="AD627" s="28" t="str">
        <f>LEFT(H624,2)</f>
        <v/>
      </c>
      <c r="AM627" s="28" t="e">
        <f>IF(LEFT(VLOOKUP(H627,'[1]Base Articles - Fam PIC'!$A:$U,12,FALSE),6)="conbid","Conbid",IF(LEFT(VLOOKUP(H627,'[1]Base Articles - Fam PIC'!$A:$U,12,FALSE),9)="DF Spirit","Airbus Autre","Autre"))</f>
        <v>#N/A</v>
      </c>
    </row>
    <row r="628" spans="30:39" ht="15" customHeight="1" x14ac:dyDescent="0.25">
      <c r="AD628" s="28" t="str">
        <f>LEFT(H625,2)</f>
        <v/>
      </c>
      <c r="AM628" s="28" t="e">
        <f>IF(LEFT(VLOOKUP(H628,'[1]Base Articles - Fam PIC'!$A:$U,12,FALSE),6)="conbid","Conbid",IF(LEFT(VLOOKUP(H628,'[1]Base Articles - Fam PIC'!$A:$U,12,FALSE),9)="DF Spirit","Airbus Autre","Autre"))</f>
        <v>#N/A</v>
      </c>
    </row>
  </sheetData>
  <autoFilter ref="B1:AN628" xr:uid="{00000000-0009-0000-0000-000002000000}">
    <sortState xmlns:xlrd2="http://schemas.microsoft.com/office/spreadsheetml/2017/richdata2" ref="B9:AM406">
      <sortCondition ref="P1:P629"/>
    </sortState>
  </autoFilter>
  <pageMargins left="0.7" right="0.7" top="0.75" bottom="0.75" header="0.3" footer="0.3"/>
  <pageSetup paperSize="9" scale="2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8E21ED5E3B71409E1CC16CF2B60FE3" ma:contentTypeVersion="2" ma:contentTypeDescription="Crée un document." ma:contentTypeScope="" ma:versionID="01929546543fd922079dc6f8717d7f03">
  <xsd:schema xmlns:xsd="http://www.w3.org/2001/XMLSchema" xmlns:xs="http://www.w3.org/2001/XMLSchema" xmlns:p="http://schemas.microsoft.com/office/2006/metadata/properties" xmlns:ns2="f783a6e3-8280-419c-a7d9-3635df47df85" targetNamespace="http://schemas.microsoft.com/office/2006/metadata/properties" ma:root="true" ma:fieldsID="ad63a1045f9eb094e995afa59fe4ddc1" ns2:_="">
    <xsd:import namespace="f783a6e3-8280-419c-a7d9-3635df47df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83a6e3-8280-419c-a7d9-3635df47df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8187ACC-58CB-42A3-ADD0-F30BD7BDD8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3F24B1-3338-4863-B1D4-FDA1041B78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83a6e3-8280-419c-a7d9-3635df47df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F9C9379-AACA-4B55-8D0A-4B379DF6470E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f783a6e3-8280-419c-a7d9-3635df47df85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IMPACT</vt:lpstr>
      <vt:lpstr>Feuil3</vt:lpstr>
      <vt:lpstr>Etat_cde SAP_230420</vt:lpstr>
      <vt:lpstr>Impact</vt:lpstr>
      <vt:lpstr>'Etat_cde SAP_230420'!Zone_d_impression</vt:lpstr>
    </vt:vector>
  </TitlesOfParts>
  <Manager/>
  <Company>Eramet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FUJS Raphaelle</dc:creator>
  <cp:keywords/>
  <dc:description/>
  <cp:lastModifiedBy>Patrick DELABORDE</cp:lastModifiedBy>
  <cp:revision/>
  <dcterms:created xsi:type="dcterms:W3CDTF">2020-03-31T13:34:29Z</dcterms:created>
  <dcterms:modified xsi:type="dcterms:W3CDTF">2020-05-03T19:01:06Z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0x010100AD8E21ED5E3B71409E1CC16CF2B60FE3</vt:lpwstr>
  </property>
</Properties>
</file>