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2.xml" ContentType="application/vnd.openxmlformats-officedocument.spreadsheetml.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225" windowWidth="15315" windowHeight="9090" activeTab="2"/>
  </bookViews>
  <sheets>
    <sheet name="TOURNURES" sheetId="1" r:id="rId1"/>
    <sheet name="Taux changes" sheetId="2" r:id="rId2"/>
    <sheet name="Graph Solide" sheetId="5" r:id="rId3"/>
    <sheet name="MASSIFS" sheetId="3" r:id="rId4"/>
    <sheet name="Graph Copeaux" sheetId="4" r:id="rId5"/>
  </sheets>
  <definedNames>
    <definedName name="basecopeaux">Tableau1[#All]</definedName>
    <definedName name="basemassifs">Tableau14[#All]</definedName>
  </definedNames>
  <calcPr calcId="145621"/>
  <pivotCaches>
    <pivotCache cacheId="4" r:id="rId6"/>
    <pivotCache cacheId="2" r:id="rId7"/>
  </pivotCaches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P3" i="3"/>
  <c r="P9" i="3"/>
  <c r="P17" i="3"/>
  <c r="P19" i="3"/>
  <c r="P21" i="3"/>
  <c r="P23" i="3"/>
  <c r="P30" i="3"/>
  <c r="P33" i="3"/>
  <c r="P39" i="3"/>
  <c r="P42" i="3"/>
  <c r="P44" i="3"/>
  <c r="P45" i="3"/>
  <c r="P46" i="3"/>
  <c r="P51" i="3"/>
  <c r="P52" i="3"/>
  <c r="P54" i="3"/>
  <c r="P57" i="3"/>
  <c r="P60" i="3"/>
  <c r="P69" i="3"/>
  <c r="P74" i="3"/>
  <c r="P75" i="3"/>
  <c r="P77" i="3"/>
  <c r="P79" i="3"/>
  <c r="P81" i="3"/>
  <c r="P82" i="3"/>
  <c r="P83" i="3"/>
  <c r="P84" i="3"/>
  <c r="P85" i="3"/>
  <c r="P87" i="3"/>
  <c r="P90" i="3"/>
  <c r="P91" i="3"/>
  <c r="P93" i="3"/>
  <c r="P95" i="3"/>
  <c r="P99" i="3"/>
  <c r="P102" i="3"/>
  <c r="P105" i="3"/>
  <c r="P106" i="3"/>
  <c r="P109" i="3"/>
  <c r="O3" i="3"/>
  <c r="O9" i="3"/>
  <c r="O17" i="3"/>
  <c r="O19" i="3"/>
  <c r="O21" i="3"/>
  <c r="O23" i="3"/>
  <c r="O30" i="3"/>
  <c r="O33" i="3"/>
  <c r="O39" i="3"/>
  <c r="O42" i="3"/>
  <c r="O44" i="3"/>
  <c r="O45" i="3"/>
  <c r="O46" i="3"/>
  <c r="O51" i="3"/>
  <c r="O52" i="3"/>
  <c r="O54" i="3"/>
  <c r="O57" i="3"/>
  <c r="O60" i="3"/>
  <c r="O69" i="3"/>
  <c r="O74" i="3"/>
  <c r="O75" i="3"/>
  <c r="O77" i="3"/>
  <c r="O79" i="3"/>
  <c r="O81" i="3"/>
  <c r="O82" i="3"/>
  <c r="O83" i="3"/>
  <c r="O84" i="3"/>
  <c r="O85" i="3"/>
  <c r="O87" i="3"/>
  <c r="O90" i="3"/>
  <c r="O91" i="3"/>
  <c r="O93" i="3"/>
  <c r="O95" i="3"/>
  <c r="O99" i="3"/>
  <c r="O102" i="3"/>
  <c r="O105" i="3"/>
  <c r="O106" i="3"/>
  <c r="O109" i="3"/>
  <c r="M60" i="3" l="1"/>
  <c r="G61" i="3"/>
  <c r="M61" i="3" l="1"/>
  <c r="G50" i="3"/>
  <c r="M51" i="3"/>
  <c r="M52" i="3"/>
  <c r="G53" i="3"/>
  <c r="M54" i="3"/>
  <c r="G55" i="3"/>
  <c r="G56" i="3"/>
  <c r="M57" i="3"/>
  <c r="G58" i="3"/>
  <c r="G59" i="3"/>
  <c r="G62" i="3"/>
  <c r="G63" i="3"/>
  <c r="G64" i="3"/>
  <c r="G65" i="3"/>
  <c r="G66" i="3"/>
  <c r="G67" i="3"/>
  <c r="G68" i="3"/>
  <c r="M69" i="3"/>
  <c r="G70" i="3"/>
  <c r="G71" i="3"/>
  <c r="G72" i="3"/>
  <c r="G73" i="3"/>
  <c r="M74" i="3"/>
  <c r="M75" i="3"/>
  <c r="G76" i="3"/>
  <c r="M77" i="3"/>
  <c r="G78" i="3"/>
  <c r="M79" i="3"/>
  <c r="G80" i="3"/>
  <c r="M81" i="3"/>
  <c r="M82" i="3"/>
  <c r="M83" i="3"/>
  <c r="M84" i="3"/>
  <c r="M85" i="3"/>
  <c r="G86" i="3"/>
  <c r="M87" i="3"/>
  <c r="G88" i="3"/>
  <c r="G89" i="3"/>
  <c r="M90" i="3"/>
  <c r="M91" i="3"/>
  <c r="G92" i="3"/>
  <c r="M93" i="3"/>
  <c r="G94" i="3"/>
  <c r="M95" i="3"/>
  <c r="G96" i="3"/>
  <c r="G97" i="3"/>
  <c r="G98" i="3"/>
  <c r="M99" i="3"/>
  <c r="G100" i="3"/>
  <c r="G101" i="3"/>
  <c r="M102" i="3"/>
  <c r="G103" i="3"/>
  <c r="G104" i="3"/>
  <c r="M105" i="3"/>
  <c r="M106" i="3"/>
  <c r="G107" i="3"/>
  <c r="G108" i="3"/>
  <c r="M109" i="3"/>
  <c r="G40" i="3"/>
  <c r="G41" i="3"/>
  <c r="M42" i="3"/>
  <c r="G43" i="3"/>
  <c r="M44" i="3"/>
  <c r="M45" i="3"/>
  <c r="M46" i="3"/>
  <c r="G47" i="3"/>
  <c r="G48" i="3"/>
  <c r="G49" i="3"/>
  <c r="G38" i="3"/>
  <c r="M39" i="3"/>
  <c r="K38" i="3"/>
  <c r="N38" i="3" s="1"/>
  <c r="K39" i="3"/>
  <c r="N39" i="3" s="1"/>
  <c r="K40" i="3"/>
  <c r="N40" i="3" s="1"/>
  <c r="K41" i="3"/>
  <c r="N41" i="3" s="1"/>
  <c r="K42" i="3"/>
  <c r="N42" i="3" s="1"/>
  <c r="K43" i="3"/>
  <c r="N43" i="3" s="1"/>
  <c r="K44" i="3"/>
  <c r="N44" i="3" s="1"/>
  <c r="K45" i="3"/>
  <c r="N45" i="3" s="1"/>
  <c r="K46" i="3"/>
  <c r="N46" i="3" s="1"/>
  <c r="K47" i="3"/>
  <c r="N47" i="3" s="1"/>
  <c r="K48" i="3"/>
  <c r="N48" i="3" s="1"/>
  <c r="K49" i="3"/>
  <c r="N49" i="3" s="1"/>
  <c r="K50" i="3"/>
  <c r="N50" i="3" s="1"/>
  <c r="K51" i="3"/>
  <c r="N51" i="3" s="1"/>
  <c r="K52" i="3"/>
  <c r="N52" i="3" s="1"/>
  <c r="K53" i="3"/>
  <c r="N53" i="3" s="1"/>
  <c r="K54" i="3"/>
  <c r="N54" i="3" s="1"/>
  <c r="K55" i="3"/>
  <c r="N55" i="3" s="1"/>
  <c r="K56" i="3"/>
  <c r="N56" i="3" s="1"/>
  <c r="K57" i="3"/>
  <c r="N57" i="3" s="1"/>
  <c r="K58" i="3"/>
  <c r="N58" i="3" s="1"/>
  <c r="K59" i="3"/>
  <c r="N59" i="3" s="1"/>
  <c r="K60" i="3"/>
  <c r="N60" i="3" s="1"/>
  <c r="Q60" i="3" s="1"/>
  <c r="K61" i="3"/>
  <c r="N61" i="3" s="1"/>
  <c r="K62" i="3"/>
  <c r="N62" i="3" s="1"/>
  <c r="K63" i="3"/>
  <c r="N63" i="3" s="1"/>
  <c r="K64" i="3"/>
  <c r="N64" i="3" s="1"/>
  <c r="K65" i="3"/>
  <c r="N65" i="3" s="1"/>
  <c r="K66" i="3"/>
  <c r="N66" i="3" s="1"/>
  <c r="K67" i="3"/>
  <c r="N67" i="3" s="1"/>
  <c r="K68" i="3"/>
  <c r="N68" i="3" s="1"/>
  <c r="K69" i="3"/>
  <c r="N69" i="3" s="1"/>
  <c r="K70" i="3"/>
  <c r="N70" i="3" s="1"/>
  <c r="K71" i="3"/>
  <c r="N71" i="3" s="1"/>
  <c r="K72" i="3"/>
  <c r="N72" i="3" s="1"/>
  <c r="K73" i="3"/>
  <c r="N73" i="3" s="1"/>
  <c r="K74" i="3"/>
  <c r="N74" i="3" s="1"/>
  <c r="K75" i="3"/>
  <c r="N75" i="3" s="1"/>
  <c r="K76" i="3"/>
  <c r="N76" i="3" s="1"/>
  <c r="K77" i="3"/>
  <c r="N77" i="3" s="1"/>
  <c r="K78" i="3"/>
  <c r="N78" i="3" s="1"/>
  <c r="K79" i="3"/>
  <c r="N79" i="3" s="1"/>
  <c r="K80" i="3"/>
  <c r="N80" i="3" s="1"/>
  <c r="K81" i="3"/>
  <c r="N81" i="3" s="1"/>
  <c r="K82" i="3"/>
  <c r="N82" i="3" s="1"/>
  <c r="K83" i="3"/>
  <c r="N83" i="3" s="1"/>
  <c r="K84" i="3"/>
  <c r="N84" i="3" s="1"/>
  <c r="K85" i="3"/>
  <c r="N85" i="3" s="1"/>
  <c r="K86" i="3"/>
  <c r="N86" i="3" s="1"/>
  <c r="K87" i="3"/>
  <c r="N87" i="3" s="1"/>
  <c r="K88" i="3"/>
  <c r="N88" i="3" s="1"/>
  <c r="K89" i="3"/>
  <c r="N89" i="3" s="1"/>
  <c r="K90" i="3"/>
  <c r="N90" i="3" s="1"/>
  <c r="K91" i="3"/>
  <c r="N91" i="3" s="1"/>
  <c r="K92" i="3"/>
  <c r="N92" i="3" s="1"/>
  <c r="K93" i="3"/>
  <c r="N93" i="3" s="1"/>
  <c r="K94" i="3"/>
  <c r="N94" i="3" s="1"/>
  <c r="K95" i="3"/>
  <c r="N95" i="3" s="1"/>
  <c r="K96" i="3"/>
  <c r="N96" i="3" s="1"/>
  <c r="K97" i="3"/>
  <c r="N97" i="3" s="1"/>
  <c r="K98" i="3"/>
  <c r="N98" i="3" s="1"/>
  <c r="K99" i="3"/>
  <c r="N99" i="3" s="1"/>
  <c r="K100" i="3"/>
  <c r="N100" i="3" s="1"/>
  <c r="K101" i="3"/>
  <c r="N101" i="3" s="1"/>
  <c r="K102" i="3"/>
  <c r="N102" i="3" s="1"/>
  <c r="K103" i="3"/>
  <c r="N103" i="3" s="1"/>
  <c r="K104" i="3"/>
  <c r="N104" i="3" s="1"/>
  <c r="K105" i="3"/>
  <c r="N105" i="3" s="1"/>
  <c r="K106" i="3"/>
  <c r="N106" i="3" s="1"/>
  <c r="K107" i="3"/>
  <c r="N107" i="3" s="1"/>
  <c r="K108" i="3"/>
  <c r="N108" i="3" s="1"/>
  <c r="K109" i="3"/>
  <c r="N109" i="3" s="1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M38" i="3" l="1"/>
  <c r="Q38" i="3" s="1"/>
  <c r="O38" i="3"/>
  <c r="P38" i="3" s="1"/>
  <c r="Q46" i="3"/>
  <c r="Q42" i="3"/>
  <c r="M108" i="3"/>
  <c r="Q108" i="3" s="1"/>
  <c r="O108" i="3"/>
  <c r="P108" i="3" s="1"/>
  <c r="M104" i="3"/>
  <c r="Q104" i="3" s="1"/>
  <c r="O104" i="3"/>
  <c r="P104" i="3" s="1"/>
  <c r="M100" i="3"/>
  <c r="Q100" i="3" s="1"/>
  <c r="O100" i="3"/>
  <c r="P100" i="3" s="1"/>
  <c r="M96" i="3"/>
  <c r="Q96" i="3" s="1"/>
  <c r="O96" i="3"/>
  <c r="P96" i="3" s="1"/>
  <c r="M92" i="3"/>
  <c r="Q92" i="3" s="1"/>
  <c r="O92" i="3"/>
  <c r="P92" i="3" s="1"/>
  <c r="M88" i="3"/>
  <c r="Q88" i="3" s="1"/>
  <c r="O88" i="3"/>
  <c r="P88" i="3" s="1"/>
  <c r="Q84" i="3"/>
  <c r="M80" i="3"/>
  <c r="Q80" i="3" s="1"/>
  <c r="O80" i="3"/>
  <c r="P80" i="3" s="1"/>
  <c r="M76" i="3"/>
  <c r="Q76" i="3" s="1"/>
  <c r="O76" i="3"/>
  <c r="P76" i="3" s="1"/>
  <c r="M72" i="3"/>
  <c r="Q72" i="3" s="1"/>
  <c r="O72" i="3"/>
  <c r="P72" i="3" s="1"/>
  <c r="M68" i="3"/>
  <c r="Q68" i="3" s="1"/>
  <c r="O68" i="3"/>
  <c r="P68" i="3" s="1"/>
  <c r="M64" i="3"/>
  <c r="Q64" i="3" s="1"/>
  <c r="O64" i="3"/>
  <c r="P64" i="3" s="1"/>
  <c r="M58" i="3"/>
  <c r="Q58" i="3" s="1"/>
  <c r="O58" i="3"/>
  <c r="P58" i="3" s="1"/>
  <c r="Q54" i="3"/>
  <c r="M50" i="3"/>
  <c r="Q50" i="3" s="1"/>
  <c r="O50" i="3"/>
  <c r="P50" i="3" s="1"/>
  <c r="M49" i="3"/>
  <c r="Q49" i="3" s="1"/>
  <c r="O49" i="3"/>
  <c r="P49" i="3" s="1"/>
  <c r="Q45" i="3"/>
  <c r="M41" i="3"/>
  <c r="Q41" i="3" s="1"/>
  <c r="O41" i="3"/>
  <c r="P41" i="3" s="1"/>
  <c r="M107" i="3"/>
  <c r="Q107" i="3" s="1"/>
  <c r="O107" i="3"/>
  <c r="P107" i="3" s="1"/>
  <c r="M103" i="3"/>
  <c r="Q103" i="3" s="1"/>
  <c r="O103" i="3"/>
  <c r="P103" i="3" s="1"/>
  <c r="Q99" i="3"/>
  <c r="Q95" i="3"/>
  <c r="Q91" i="3"/>
  <c r="Q87" i="3"/>
  <c r="Q83" i="3"/>
  <c r="Q79" i="3"/>
  <c r="Q75" i="3"/>
  <c r="M71" i="3"/>
  <c r="Q71" i="3" s="1"/>
  <c r="O71" i="3"/>
  <c r="P71" i="3" s="1"/>
  <c r="M67" i="3"/>
  <c r="Q67" i="3" s="1"/>
  <c r="O67" i="3"/>
  <c r="P67" i="3" s="1"/>
  <c r="M63" i="3"/>
  <c r="Q63" i="3" s="1"/>
  <c r="O63" i="3"/>
  <c r="P63" i="3" s="1"/>
  <c r="Q57" i="3"/>
  <c r="M53" i="3"/>
  <c r="Q53" i="3" s="1"/>
  <c r="O53" i="3"/>
  <c r="P53" i="3" s="1"/>
  <c r="M48" i="3"/>
  <c r="Q48" i="3" s="1"/>
  <c r="O48" i="3"/>
  <c r="P48" i="3" s="1"/>
  <c r="Q44" i="3"/>
  <c r="M40" i="3"/>
  <c r="Q40" i="3" s="1"/>
  <c r="O40" i="3"/>
  <c r="P40" i="3" s="1"/>
  <c r="Q106" i="3"/>
  <c r="Q102" i="3"/>
  <c r="M98" i="3"/>
  <c r="Q98" i="3" s="1"/>
  <c r="O98" i="3"/>
  <c r="P98" i="3" s="1"/>
  <c r="M94" i="3"/>
  <c r="Q94" i="3" s="1"/>
  <c r="O94" i="3"/>
  <c r="P94" i="3" s="1"/>
  <c r="Q90" i="3"/>
  <c r="M86" i="3"/>
  <c r="Q86" i="3" s="1"/>
  <c r="O86" i="3"/>
  <c r="P86" i="3" s="1"/>
  <c r="Q82" i="3"/>
  <c r="M78" i="3"/>
  <c r="Q78" i="3" s="1"/>
  <c r="O78" i="3"/>
  <c r="P78" i="3" s="1"/>
  <c r="Q74" i="3"/>
  <c r="M70" i="3"/>
  <c r="Q70" i="3" s="1"/>
  <c r="O70" i="3"/>
  <c r="P70" i="3" s="1"/>
  <c r="M66" i="3"/>
  <c r="Q66" i="3" s="1"/>
  <c r="O66" i="3"/>
  <c r="P66" i="3" s="1"/>
  <c r="M62" i="3"/>
  <c r="Q62" i="3" s="1"/>
  <c r="O62" i="3"/>
  <c r="P62" i="3" s="1"/>
  <c r="M56" i="3"/>
  <c r="Q56" i="3" s="1"/>
  <c r="O56" i="3"/>
  <c r="P56" i="3" s="1"/>
  <c r="Q52" i="3"/>
  <c r="O61" i="3"/>
  <c r="P61" i="3" s="1"/>
  <c r="Q39" i="3"/>
  <c r="M47" i="3"/>
  <c r="Q47" i="3" s="1"/>
  <c r="O47" i="3"/>
  <c r="P47" i="3" s="1"/>
  <c r="M43" i="3"/>
  <c r="Q43" i="3" s="1"/>
  <c r="O43" i="3"/>
  <c r="P43" i="3" s="1"/>
  <c r="Q109" i="3"/>
  <c r="Q105" i="3"/>
  <c r="M101" i="3"/>
  <c r="Q101" i="3" s="1"/>
  <c r="O101" i="3"/>
  <c r="P101" i="3" s="1"/>
  <c r="M97" i="3"/>
  <c r="Q97" i="3" s="1"/>
  <c r="O97" i="3"/>
  <c r="P97" i="3" s="1"/>
  <c r="Q93" i="3"/>
  <c r="M89" i="3"/>
  <c r="Q89" i="3" s="1"/>
  <c r="O89" i="3"/>
  <c r="P89" i="3" s="1"/>
  <c r="Q85" i="3"/>
  <c r="Q81" i="3"/>
  <c r="Q77" i="3"/>
  <c r="M73" i="3"/>
  <c r="Q73" i="3" s="1"/>
  <c r="O73" i="3"/>
  <c r="P73" i="3" s="1"/>
  <c r="Q69" i="3"/>
  <c r="M65" i="3"/>
  <c r="Q65" i="3" s="1"/>
  <c r="O65" i="3"/>
  <c r="P65" i="3" s="1"/>
  <c r="M59" i="3"/>
  <c r="Q59" i="3" s="1"/>
  <c r="O59" i="3"/>
  <c r="P59" i="3" s="1"/>
  <c r="M55" i="3"/>
  <c r="Q55" i="3" s="1"/>
  <c r="O55" i="3"/>
  <c r="P55" i="3" s="1"/>
  <c r="Q51" i="3"/>
  <c r="Q61" i="3"/>
  <c r="G26" i="3"/>
  <c r="G27" i="3"/>
  <c r="G28" i="3"/>
  <c r="G29" i="3"/>
  <c r="M30" i="3"/>
  <c r="G31" i="3"/>
  <c r="G32" i="3"/>
  <c r="M33" i="3"/>
  <c r="G34" i="3"/>
  <c r="G35" i="3"/>
  <c r="G36" i="3"/>
  <c r="G37" i="3"/>
  <c r="G14" i="3"/>
  <c r="G15" i="3"/>
  <c r="G16" i="3"/>
  <c r="M17" i="3"/>
  <c r="G18" i="3"/>
  <c r="M19" i="3"/>
  <c r="G20" i="3"/>
  <c r="M21" i="3"/>
  <c r="G22" i="3"/>
  <c r="M23" i="3"/>
  <c r="G24" i="3"/>
  <c r="G25" i="3"/>
  <c r="M3" i="3"/>
  <c r="G4" i="3"/>
  <c r="G5" i="3"/>
  <c r="G6" i="3"/>
  <c r="G7" i="3"/>
  <c r="G8" i="3"/>
  <c r="M9" i="3"/>
  <c r="G10" i="3"/>
  <c r="G11" i="3"/>
  <c r="G12" i="3"/>
  <c r="G13" i="3"/>
  <c r="G2" i="3"/>
  <c r="E11" i="3"/>
  <c r="K3" i="3"/>
  <c r="N3" i="3" s="1"/>
  <c r="K4" i="3"/>
  <c r="N4" i="3" s="1"/>
  <c r="K5" i="3"/>
  <c r="N5" i="3" s="1"/>
  <c r="K6" i="3"/>
  <c r="N6" i="3" s="1"/>
  <c r="K7" i="3"/>
  <c r="N7" i="3" s="1"/>
  <c r="K8" i="3"/>
  <c r="N8" i="3" s="1"/>
  <c r="K9" i="3"/>
  <c r="N9" i="3" s="1"/>
  <c r="K10" i="3"/>
  <c r="N10" i="3" s="1"/>
  <c r="K11" i="3"/>
  <c r="N11" i="3" s="1"/>
  <c r="K12" i="3"/>
  <c r="N12" i="3" s="1"/>
  <c r="K13" i="3"/>
  <c r="N13" i="3" s="1"/>
  <c r="K14" i="3"/>
  <c r="N14" i="3" s="1"/>
  <c r="K15" i="3"/>
  <c r="N15" i="3" s="1"/>
  <c r="K16" i="3"/>
  <c r="N16" i="3" s="1"/>
  <c r="K17" i="3"/>
  <c r="N17" i="3" s="1"/>
  <c r="K18" i="3"/>
  <c r="N18" i="3" s="1"/>
  <c r="K19" i="3"/>
  <c r="N19" i="3" s="1"/>
  <c r="K20" i="3"/>
  <c r="N20" i="3" s="1"/>
  <c r="K21" i="3"/>
  <c r="N21" i="3" s="1"/>
  <c r="K22" i="3"/>
  <c r="N22" i="3" s="1"/>
  <c r="K23" i="3"/>
  <c r="N23" i="3" s="1"/>
  <c r="K24" i="3"/>
  <c r="N24" i="3" s="1"/>
  <c r="K25" i="3"/>
  <c r="N25" i="3" s="1"/>
  <c r="K26" i="3"/>
  <c r="N26" i="3" s="1"/>
  <c r="K27" i="3"/>
  <c r="N27" i="3" s="1"/>
  <c r="K28" i="3"/>
  <c r="N28" i="3" s="1"/>
  <c r="K29" i="3"/>
  <c r="N29" i="3" s="1"/>
  <c r="K30" i="3"/>
  <c r="N30" i="3" s="1"/>
  <c r="K31" i="3"/>
  <c r="N31" i="3" s="1"/>
  <c r="K32" i="3"/>
  <c r="N32" i="3" s="1"/>
  <c r="K33" i="3"/>
  <c r="N33" i="3" s="1"/>
  <c r="K34" i="3"/>
  <c r="N34" i="3" s="1"/>
  <c r="K35" i="3"/>
  <c r="N35" i="3" s="1"/>
  <c r="K36" i="3"/>
  <c r="N36" i="3" s="1"/>
  <c r="K37" i="3"/>
  <c r="N37" i="3" s="1"/>
  <c r="K2" i="3"/>
  <c r="N2" i="3" s="1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2" i="3"/>
  <c r="K3" i="1"/>
  <c r="N3" i="1" s="1"/>
  <c r="K4" i="1"/>
  <c r="N4" i="1" s="1"/>
  <c r="K5" i="1"/>
  <c r="N5" i="1" s="1"/>
  <c r="K6" i="1"/>
  <c r="N6" i="1" s="1"/>
  <c r="K7" i="1"/>
  <c r="N7" i="1" s="1"/>
  <c r="K8" i="1"/>
  <c r="N8" i="1" s="1"/>
  <c r="K9" i="1"/>
  <c r="N9" i="1" s="1"/>
  <c r="K10" i="1"/>
  <c r="N10" i="1" s="1"/>
  <c r="K11" i="1"/>
  <c r="N11" i="1" s="1"/>
  <c r="K12" i="1"/>
  <c r="N12" i="1" s="1"/>
  <c r="K13" i="1"/>
  <c r="N13" i="1" s="1"/>
  <c r="K14" i="1"/>
  <c r="N14" i="1" s="1"/>
  <c r="K15" i="1"/>
  <c r="N15" i="1" s="1"/>
  <c r="K16" i="1"/>
  <c r="N16" i="1" s="1"/>
  <c r="K17" i="1"/>
  <c r="N17" i="1" s="1"/>
  <c r="K18" i="1"/>
  <c r="N18" i="1" s="1"/>
  <c r="K19" i="1"/>
  <c r="N19" i="1" s="1"/>
  <c r="K20" i="1"/>
  <c r="N20" i="1" s="1"/>
  <c r="K21" i="1"/>
  <c r="N21" i="1" s="1"/>
  <c r="K22" i="1"/>
  <c r="N22" i="1" s="1"/>
  <c r="K23" i="1"/>
  <c r="N23" i="1" s="1"/>
  <c r="K24" i="1"/>
  <c r="N24" i="1" s="1"/>
  <c r="K25" i="1"/>
  <c r="N25" i="1" s="1"/>
  <c r="K26" i="1"/>
  <c r="N26" i="1" s="1"/>
  <c r="K27" i="1"/>
  <c r="N27" i="1" s="1"/>
  <c r="K28" i="1"/>
  <c r="N28" i="1" s="1"/>
  <c r="K29" i="1"/>
  <c r="N29" i="1" s="1"/>
  <c r="K30" i="1"/>
  <c r="N30" i="1" s="1"/>
  <c r="K31" i="1"/>
  <c r="N31" i="1" s="1"/>
  <c r="K32" i="1"/>
  <c r="N32" i="1" s="1"/>
  <c r="K33" i="1"/>
  <c r="N33" i="1" s="1"/>
  <c r="K34" i="1"/>
  <c r="N34" i="1" s="1"/>
  <c r="K35" i="1"/>
  <c r="N35" i="1" s="1"/>
  <c r="K36" i="1"/>
  <c r="N36" i="1" s="1"/>
  <c r="K37" i="1"/>
  <c r="N37" i="1" s="1"/>
  <c r="K38" i="1"/>
  <c r="N38" i="1" s="1"/>
  <c r="K39" i="1"/>
  <c r="N39" i="1" s="1"/>
  <c r="K40" i="1"/>
  <c r="N40" i="1" s="1"/>
  <c r="K41" i="1"/>
  <c r="N41" i="1" s="1"/>
  <c r="K42" i="1"/>
  <c r="N42" i="1" s="1"/>
  <c r="K43" i="1"/>
  <c r="N43" i="1" s="1"/>
  <c r="K2" i="1"/>
  <c r="N2" i="1" s="1"/>
  <c r="N46" i="1" s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2" i="1"/>
  <c r="H3" i="1"/>
  <c r="M13" i="3" l="1"/>
  <c r="Q13" i="3" s="1"/>
  <c r="O13" i="3"/>
  <c r="P13" i="3" s="1"/>
  <c r="Q9" i="3"/>
  <c r="M5" i="3"/>
  <c r="Q5" i="3" s="1"/>
  <c r="O5" i="3"/>
  <c r="P5" i="3" s="1"/>
  <c r="M24" i="3"/>
  <c r="Q24" i="3" s="1"/>
  <c r="O24" i="3"/>
  <c r="P24" i="3" s="1"/>
  <c r="M20" i="3"/>
  <c r="Q20" i="3" s="1"/>
  <c r="O20" i="3"/>
  <c r="P20" i="3" s="1"/>
  <c r="M16" i="3"/>
  <c r="Q16" i="3" s="1"/>
  <c r="O16" i="3"/>
  <c r="P16" i="3" s="1"/>
  <c r="M36" i="3"/>
  <c r="Q36" i="3" s="1"/>
  <c r="O36" i="3"/>
  <c r="P36" i="3" s="1"/>
  <c r="M32" i="3"/>
  <c r="Q32" i="3" s="1"/>
  <c r="O32" i="3"/>
  <c r="P32" i="3" s="1"/>
  <c r="M28" i="3"/>
  <c r="Q28" i="3" s="1"/>
  <c r="O28" i="3"/>
  <c r="P28" i="3" s="1"/>
  <c r="M12" i="3"/>
  <c r="Q12" i="3" s="1"/>
  <c r="O12" i="3"/>
  <c r="P12" i="3" s="1"/>
  <c r="M8" i="3"/>
  <c r="Q8" i="3" s="1"/>
  <c r="O8" i="3"/>
  <c r="P8" i="3" s="1"/>
  <c r="M4" i="3"/>
  <c r="Q4" i="3" s="1"/>
  <c r="O4" i="3"/>
  <c r="P4" i="3" s="1"/>
  <c r="Q23" i="3"/>
  <c r="Q19" i="3"/>
  <c r="M15" i="3"/>
  <c r="Q15" i="3" s="1"/>
  <c r="O15" i="3"/>
  <c r="P15" i="3" s="1"/>
  <c r="M35" i="3"/>
  <c r="Q35" i="3" s="1"/>
  <c r="O35" i="3"/>
  <c r="P35" i="3" s="1"/>
  <c r="M31" i="3"/>
  <c r="Q31" i="3" s="1"/>
  <c r="O31" i="3"/>
  <c r="P31" i="3" s="1"/>
  <c r="M27" i="3"/>
  <c r="Q27" i="3" s="1"/>
  <c r="O27" i="3"/>
  <c r="P27" i="3" s="1"/>
  <c r="N112" i="3"/>
  <c r="M11" i="3"/>
  <c r="Q11" i="3" s="1"/>
  <c r="O11" i="3"/>
  <c r="P11" i="3" s="1"/>
  <c r="M7" i="3"/>
  <c r="Q7" i="3" s="1"/>
  <c r="O7" i="3"/>
  <c r="P7" i="3" s="1"/>
  <c r="Q3" i="3"/>
  <c r="M22" i="3"/>
  <c r="Q22" i="3" s="1"/>
  <c r="O22" i="3"/>
  <c r="P22" i="3" s="1"/>
  <c r="M18" i="3"/>
  <c r="Q18" i="3" s="1"/>
  <c r="O18" i="3"/>
  <c r="P18" i="3" s="1"/>
  <c r="M14" i="3"/>
  <c r="O14" i="3"/>
  <c r="P14" i="3" s="1"/>
  <c r="M34" i="3"/>
  <c r="Q34" i="3" s="1"/>
  <c r="O34" i="3"/>
  <c r="P34" i="3" s="1"/>
  <c r="Q30" i="3"/>
  <c r="M26" i="3"/>
  <c r="Q26" i="3" s="1"/>
  <c r="O26" i="3"/>
  <c r="P26" i="3" s="1"/>
  <c r="M2" i="3"/>
  <c r="Q2" i="3" s="1"/>
  <c r="O2" i="3"/>
  <c r="P2" i="3" s="1"/>
  <c r="M10" i="3"/>
  <c r="Q10" i="3" s="1"/>
  <c r="O10" i="3"/>
  <c r="P10" i="3" s="1"/>
  <c r="M6" i="3"/>
  <c r="Q6" i="3" s="1"/>
  <c r="O6" i="3"/>
  <c r="P6" i="3" s="1"/>
  <c r="M25" i="3"/>
  <c r="Q25" i="3" s="1"/>
  <c r="O25" i="3"/>
  <c r="P25" i="3" s="1"/>
  <c r="Q21" i="3"/>
  <c r="Q17" i="3"/>
  <c r="M37" i="3"/>
  <c r="Q37" i="3" s="1"/>
  <c r="O37" i="3"/>
  <c r="P37" i="3" s="1"/>
  <c r="Q33" i="3"/>
  <c r="M29" i="3"/>
  <c r="Q29" i="3" s="1"/>
  <c r="O29" i="3"/>
  <c r="P29" i="3" s="1"/>
  <c r="G42" i="1"/>
  <c r="O42" i="1" s="1"/>
  <c r="P42" i="1" s="1"/>
  <c r="G39" i="1"/>
  <c r="O39" i="1" s="1"/>
  <c r="P39" i="1" s="1"/>
  <c r="G36" i="1"/>
  <c r="O36" i="1" s="1"/>
  <c r="P36" i="1" s="1"/>
  <c r="G34" i="1"/>
  <c r="O34" i="1" s="1"/>
  <c r="P34" i="1" s="1"/>
  <c r="G30" i="1"/>
  <c r="O30" i="1" s="1"/>
  <c r="P30" i="1" s="1"/>
  <c r="G27" i="1"/>
  <c r="O27" i="1" s="1"/>
  <c r="P27" i="1" s="1"/>
  <c r="M112" i="3" l="1"/>
  <c r="Q14" i="3"/>
  <c r="Q112" i="3" s="1"/>
  <c r="P112" i="3" s="1"/>
  <c r="M42" i="1"/>
  <c r="Q42" i="1" s="1"/>
  <c r="M30" i="1"/>
  <c r="Q30" i="1" s="1"/>
  <c r="M34" i="1"/>
  <c r="Q34" i="1" s="1"/>
  <c r="M36" i="1"/>
  <c r="Q36" i="1" s="1"/>
  <c r="M27" i="1"/>
  <c r="Q27" i="1" s="1"/>
  <c r="M39" i="1"/>
  <c r="Q39" i="1" s="1"/>
  <c r="G26" i="1"/>
  <c r="O26" i="1" s="1"/>
  <c r="P26" i="1" s="1"/>
  <c r="G28" i="1"/>
  <c r="O28" i="1" s="1"/>
  <c r="P28" i="1" s="1"/>
  <c r="G29" i="1"/>
  <c r="O29" i="1" s="1"/>
  <c r="P29" i="1" s="1"/>
  <c r="G32" i="1"/>
  <c r="O32" i="1" s="1"/>
  <c r="P32" i="1" s="1"/>
  <c r="G33" i="1"/>
  <c r="O33" i="1" s="1"/>
  <c r="P33" i="1" s="1"/>
  <c r="G35" i="1"/>
  <c r="O35" i="1" s="1"/>
  <c r="P35" i="1" s="1"/>
  <c r="G38" i="1"/>
  <c r="O38" i="1" s="1"/>
  <c r="P38" i="1" s="1"/>
  <c r="G40" i="1"/>
  <c r="O40" i="1" s="1"/>
  <c r="P40" i="1" s="1"/>
  <c r="G41" i="1"/>
  <c r="O41" i="1" s="1"/>
  <c r="P41" i="1" s="1"/>
  <c r="G43" i="1"/>
  <c r="O43" i="1" s="1"/>
  <c r="P43" i="1" s="1"/>
  <c r="M26" i="1"/>
  <c r="Q26" i="1" s="1"/>
  <c r="G25" i="1"/>
  <c r="O25" i="1" s="1"/>
  <c r="P25" i="1" s="1"/>
  <c r="G16" i="1"/>
  <c r="O16" i="1" s="1"/>
  <c r="P16" i="1" s="1"/>
  <c r="G17" i="1"/>
  <c r="O17" i="1" s="1"/>
  <c r="P17" i="1" s="1"/>
  <c r="G18" i="1"/>
  <c r="O18" i="1" s="1"/>
  <c r="P18" i="1" s="1"/>
  <c r="G19" i="1"/>
  <c r="O19" i="1" s="1"/>
  <c r="P19" i="1" s="1"/>
  <c r="G20" i="1"/>
  <c r="O20" i="1" s="1"/>
  <c r="P20" i="1" s="1"/>
  <c r="G22" i="1"/>
  <c r="O22" i="1" s="1"/>
  <c r="P22" i="1" s="1"/>
  <c r="G23" i="1"/>
  <c r="O23" i="1" s="1"/>
  <c r="P23" i="1" s="1"/>
  <c r="G15" i="1"/>
  <c r="O15" i="1" s="1"/>
  <c r="P15" i="1" s="1"/>
  <c r="M22" i="1" l="1"/>
  <c r="Q22" i="1" s="1"/>
  <c r="M18" i="1"/>
  <c r="Q18" i="1" s="1"/>
  <c r="M38" i="1"/>
  <c r="Q38" i="1" s="1"/>
  <c r="M21" i="1"/>
  <c r="Q21" i="1" s="1"/>
  <c r="M43" i="1"/>
  <c r="Q43" i="1" s="1"/>
  <c r="M37" i="1"/>
  <c r="Q37" i="1" s="1"/>
  <c r="M31" i="1"/>
  <c r="Q31" i="1" s="1"/>
  <c r="M29" i="1"/>
  <c r="Q29" i="1" s="1"/>
  <c r="M32" i="1"/>
  <c r="Q32" i="1" s="1"/>
  <c r="M15" i="1"/>
  <c r="Q15" i="1" s="1"/>
  <c r="M17" i="1"/>
  <c r="Q17" i="1" s="1"/>
  <c r="M24" i="1"/>
  <c r="Q24" i="1" s="1"/>
  <c r="M20" i="1"/>
  <c r="Q20" i="1" s="1"/>
  <c r="M16" i="1"/>
  <c r="Q16" i="1" s="1"/>
  <c r="M41" i="1"/>
  <c r="Q41" i="1" s="1"/>
  <c r="M35" i="1"/>
  <c r="Q35" i="1" s="1"/>
  <c r="M23" i="1"/>
  <c r="Q23" i="1" s="1"/>
  <c r="M19" i="1"/>
  <c r="Q19" i="1" s="1"/>
  <c r="M25" i="1"/>
  <c r="Q25" i="1" s="1"/>
  <c r="M40" i="1"/>
  <c r="Q40" i="1" s="1"/>
  <c r="M33" i="1"/>
  <c r="Q33" i="1" s="1"/>
  <c r="M28" i="1"/>
  <c r="Q28" i="1" s="1"/>
  <c r="G14" i="1"/>
  <c r="O14" i="1" s="1"/>
  <c r="P14" i="1" s="1"/>
  <c r="G13" i="1"/>
  <c r="O13" i="1" s="1"/>
  <c r="P13" i="1" s="1"/>
  <c r="G3" i="1"/>
  <c r="O3" i="1" s="1"/>
  <c r="P3" i="1" s="1"/>
  <c r="G4" i="1"/>
  <c r="O4" i="1" s="1"/>
  <c r="P4" i="1" s="1"/>
  <c r="G5" i="1"/>
  <c r="O5" i="1" s="1"/>
  <c r="P5" i="1" s="1"/>
  <c r="G6" i="1"/>
  <c r="O6" i="1" s="1"/>
  <c r="P6" i="1" s="1"/>
  <c r="G7" i="1"/>
  <c r="O7" i="1" s="1"/>
  <c r="P7" i="1" s="1"/>
  <c r="G8" i="1"/>
  <c r="O8" i="1" s="1"/>
  <c r="P8" i="1" s="1"/>
  <c r="G9" i="1"/>
  <c r="O9" i="1" s="1"/>
  <c r="P9" i="1" s="1"/>
  <c r="G10" i="1"/>
  <c r="O10" i="1" s="1"/>
  <c r="P10" i="1" s="1"/>
  <c r="G11" i="1"/>
  <c r="O11" i="1" s="1"/>
  <c r="P11" i="1" s="1"/>
  <c r="G12" i="1"/>
  <c r="O12" i="1" s="1"/>
  <c r="P12" i="1" s="1"/>
  <c r="G2" i="1"/>
  <c r="M12" i="1" l="1"/>
  <c r="Q12" i="1" s="1"/>
  <c r="M8" i="1"/>
  <c r="Q8" i="1" s="1"/>
  <c r="M4" i="1"/>
  <c r="Q4" i="1" s="1"/>
  <c r="M11" i="1"/>
  <c r="Q11" i="1" s="1"/>
  <c r="M7" i="1"/>
  <c r="Q7" i="1" s="1"/>
  <c r="M3" i="1"/>
  <c r="Q3" i="1" s="1"/>
  <c r="M10" i="1"/>
  <c r="Q10" i="1" s="1"/>
  <c r="M6" i="1"/>
  <c r="Q6" i="1" s="1"/>
  <c r="M13" i="1"/>
  <c r="Q13" i="1" s="1"/>
  <c r="M2" i="1"/>
  <c r="O2" i="1"/>
  <c r="P2" i="1" s="1"/>
  <c r="M9" i="1"/>
  <c r="Q9" i="1" s="1"/>
  <c r="M5" i="1"/>
  <c r="Q5" i="1" s="1"/>
  <c r="M14" i="1"/>
  <c r="Q14" i="1" s="1"/>
  <c r="Q2" i="1" l="1"/>
  <c r="Q46" i="1" s="1"/>
  <c r="P46" i="1" s="1"/>
  <c r="M46" i="1"/>
</calcChain>
</file>

<file path=xl/sharedStrings.xml><?xml version="1.0" encoding="utf-8"?>
<sst xmlns="http://schemas.openxmlformats.org/spreadsheetml/2006/main" count="207" uniqueCount="33">
  <si>
    <t>Période</t>
  </si>
  <si>
    <t>Qualité</t>
  </si>
  <si>
    <t>Prix de vente $/T</t>
  </si>
  <si>
    <t>TA6V</t>
  </si>
  <si>
    <t>Nuance</t>
  </si>
  <si>
    <t>Quantité (T)</t>
  </si>
  <si>
    <t>EUR / DEVISE  -  EUR / CURRENCIE</t>
  </si>
  <si>
    <t>DEVISE / EUR  -  CURRENCIE / EUR</t>
  </si>
  <si>
    <t>Date</t>
  </si>
  <si>
    <t>Tx change</t>
  </si>
  <si>
    <t>Prix de vente €/T</t>
  </si>
  <si>
    <t>TA6V ELI</t>
  </si>
  <si>
    <t>CA $</t>
  </si>
  <si>
    <t>Prix de référence MP Maxi $/T</t>
  </si>
  <si>
    <t>Prix de référence MP Mini $/T</t>
  </si>
  <si>
    <t>Prix de référence MP Mini $/kg</t>
  </si>
  <si>
    <t>Prix de référence MP Maxi $/kg</t>
  </si>
  <si>
    <t>Classe A</t>
  </si>
  <si>
    <t>Classe C</t>
  </si>
  <si>
    <t>Estampage</t>
  </si>
  <si>
    <t>Ecart /maxi
$/tonnes</t>
  </si>
  <si>
    <t>Ecart/maxi %</t>
  </si>
  <si>
    <t>VENTE mprices Maxi $</t>
  </si>
  <si>
    <t>Ecart Vente $</t>
  </si>
  <si>
    <t>Mois</t>
  </si>
  <si>
    <t>Année</t>
  </si>
  <si>
    <t>(Tous)</t>
  </si>
  <si>
    <t>Étiquettes de lignes</t>
  </si>
  <si>
    <t>Total général</t>
  </si>
  <si>
    <t>Moyenne de Prix de vente $/T</t>
  </si>
  <si>
    <t>Moyenne de Prix de référence MP Maxi $/T</t>
  </si>
  <si>
    <t>Somme de Quantité (T)</t>
  </si>
  <si>
    <t>Étiquettes de colonnes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</si>
</sst>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 dd\,\ yyyy"/>
    <numFmt numFmtId="165" formatCode="_-* #,##0.00\ [$€-1]_-;\-* #,##0.00\ [$€-1]_-;_-* &quot;-&quot;??\ [$€-1]_-"/>
    <numFmt numFmtId="166" formatCode="0.0000"/>
    <numFmt numFmtId="167" formatCode="0.00000"/>
    <numFmt numFmtId="168" formatCode="[$-40C]mmmm\-yy;@"/>
    <numFmt numFmtId="169" formatCode="_-* #,##0\ _€_-;\-* #,##0\ _€_-;_-* &quot;-&quot;??\ _€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50">
    <xf numFmtId="0" fontId="0" fillId="0" borderId="0"/>
    <xf numFmtId="0" fontId="1" fillId="0" borderId="0"/>
    <xf numFmtId="0" fontId="6" fillId="0" borderId="0">
      <alignment vertical="top"/>
    </xf>
    <xf numFmtId="165" fontId="1" fillId="0" borderId="0" applyFont="0" applyFill="0" applyBorder="0" applyAlignment="0" applyProtection="0"/>
    <xf numFmtId="0" fontId="5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1" fillId="22" borderId="5" applyNumberForma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44" fontId="5" fillId="0" borderId="0" applyFont="0" applyFill="0" applyBorder="0" applyAlignment="0" applyProtection="0"/>
    <xf numFmtId="0" fontId="12" fillId="8" borderId="3" applyNumberFormat="0" applyAlignment="0" applyProtection="0"/>
    <xf numFmtId="0" fontId="13" fillId="24" borderId="0" applyNumberFormat="0" applyBorder="0" applyAlignment="0" applyProtection="0"/>
    <xf numFmtId="0" fontId="5" fillId="23" borderId="6" applyNumberFormat="0" applyFont="0" applyAlignment="0" applyProtection="0"/>
    <xf numFmtId="0" fontId="14" fillId="21" borderId="7" applyNumberFormat="0" applyAlignment="0" applyProtection="0"/>
    <xf numFmtId="9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7" fontId="0" fillId="0" borderId="0" xfId="0" applyNumberFormat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7" fontId="3" fillId="0" borderId="2" xfId="1" applyNumberFormat="1" applyFont="1" applyFill="1" applyBorder="1" applyAlignment="1">
      <alignment vertical="center"/>
    </xf>
    <xf numFmtId="167" fontId="2" fillId="0" borderId="2" xfId="1" applyNumberFormat="1" applyFont="1" applyFill="1" applyBorder="1" applyAlignment="1">
      <alignment horizontal="right" vertical="center"/>
    </xf>
    <xf numFmtId="168" fontId="0" fillId="0" borderId="0" xfId="0" applyNumberFormat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0" fontId="5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4" applyFont="1" applyFill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9" fontId="0" fillId="0" borderId="0" xfId="49" applyFont="1" applyBorder="1" applyAlignment="1">
      <alignment horizontal="center" vertical="center" wrapText="1"/>
    </xf>
    <xf numFmtId="169" fontId="0" fillId="0" borderId="0" xfId="48" applyNumberFormat="1" applyFont="1" applyAlignment="1">
      <alignment horizontal="center" vertical="center" wrapText="1"/>
    </xf>
    <xf numFmtId="169" fontId="0" fillId="0" borderId="12" xfId="48" applyNumberFormat="1" applyFont="1" applyBorder="1" applyAlignment="1">
      <alignment horizontal="center" vertical="center" wrapText="1"/>
    </xf>
    <xf numFmtId="9" fontId="0" fillId="0" borderId="0" xfId="49" applyFont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9" fontId="0" fillId="0" borderId="0" xfId="49" applyFont="1"/>
    <xf numFmtId="0" fontId="0" fillId="0" borderId="0" xfId="0" applyNumberFormat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168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50">
    <cellStyle name="20% - Colore 1" xfId="5"/>
    <cellStyle name="20% - Colore 2" xfId="6"/>
    <cellStyle name="20% - Colore 3" xfId="7"/>
    <cellStyle name="20% - Colore 4" xfId="8"/>
    <cellStyle name="20% - Colore 5" xfId="9"/>
    <cellStyle name="20% - Colore 6" xfId="10"/>
    <cellStyle name="40% - Colore 1" xfId="11"/>
    <cellStyle name="40% - Colore 2" xfId="12"/>
    <cellStyle name="40% - Colore 3" xfId="13"/>
    <cellStyle name="40% - Colore 4" xfId="14"/>
    <cellStyle name="40% - Colore 5" xfId="15"/>
    <cellStyle name="40% - Colore 6" xfId="16"/>
    <cellStyle name="60% - Colore 1" xfId="17"/>
    <cellStyle name="60% - Colore 2" xfId="18"/>
    <cellStyle name="60% - Colore 3" xfId="19"/>
    <cellStyle name="60% - Colore 4" xfId="20"/>
    <cellStyle name="60% - Colore 5" xfId="21"/>
    <cellStyle name="60% - Colore 6" xfId="22"/>
    <cellStyle name="Calcolo" xfId="23"/>
    <cellStyle name="Cella collegata" xfId="24"/>
    <cellStyle name="Cella da controllare" xfId="25"/>
    <cellStyle name="Colore 1" xfId="26"/>
    <cellStyle name="Colore 2" xfId="27"/>
    <cellStyle name="Colore 3" xfId="28"/>
    <cellStyle name="Colore 4" xfId="29"/>
    <cellStyle name="Colore 5" xfId="30"/>
    <cellStyle name="Colore 6" xfId="31"/>
    <cellStyle name="Euro" xfId="3"/>
    <cellStyle name="Euro 2" xfId="32"/>
    <cellStyle name="Input" xfId="33"/>
    <cellStyle name="Milliers" xfId="48" builtinId="3"/>
    <cellStyle name="Neutrale" xfId="34"/>
    <cellStyle name="Normal" xfId="0" builtinId="0"/>
    <cellStyle name="Normal 2" xfId="2"/>
    <cellStyle name="Normal 3" xfId="1"/>
    <cellStyle name="Normal 4" xfId="4"/>
    <cellStyle name="Nota" xfId="35"/>
    <cellStyle name="Output" xfId="36"/>
    <cellStyle name="Pourcentage" xfId="49" builtinId="5"/>
    <cellStyle name="Pourcentage 2" xfId="37"/>
    <cellStyle name="Testo avviso" xfId="38"/>
    <cellStyle name="Testo descrittivo" xfId="39"/>
    <cellStyle name="Titolo" xfId="40"/>
    <cellStyle name="Titolo 1" xfId="41"/>
    <cellStyle name="Titolo 2" xfId="42"/>
    <cellStyle name="Titolo 3" xfId="43"/>
    <cellStyle name="Titolo 4" xfId="44"/>
    <cellStyle name="Totale" xfId="45"/>
    <cellStyle name="Valore non valido" xfId="46"/>
    <cellStyle name="Valore valido" xfId="47"/>
  </cellStyles>
  <dxfs count="38">
    <dxf>
      <numFmt numFmtId="169" formatCode="_-* #,##0\ _€_-;\-* #,##0\ _€_-;_-* &quot;-&quot;??\ _€_-;_-@_-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169" formatCode="_-* #,##0\ _€_-;\-* #,##0\ _€_-;_-* &quot;-&quot;??\ _€_-;_-@_-"/>
      <alignment horizontal="center" vertical="center" textRotation="0" wrapText="1" indent="0" justifyLastLine="0" shrinkToFit="0" readingOrder="0"/>
    </dxf>
    <dxf>
      <numFmt numFmtId="169" formatCode="_-* #,##0\ _€_-;\-* #,##0\ _€_-;_-* &quot;-&quot;??\ _€_-;_-@_-"/>
      <alignment horizontal="center" vertical="center" textRotation="0" wrapText="1" indent="0" justifyLastLine="0" shrinkToFit="0" readingOrder="0"/>
    </dxf>
    <dxf>
      <numFmt numFmtId="169" formatCode="_-* #,##0\ _€_-;\-* #,##0\ _€_-;_-* &quot;-&quot;??\ _€_-;_-@_-"/>
      <alignment horizontal="center" vertical="center" textRotation="0" wrapText="1" indent="0" justifyLastLine="0" shrinkToFit="0" readingOrder="0"/>
    </dxf>
    <dxf>
      <numFmt numFmtId="167" formatCode="0.000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168" formatCode="[$-40C]mmmm\-yy;@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9" formatCode="_-* #,##0\ _€_-;\-* #,##0\ _€_-;_-* &quot;-&quot;??\ _€_-;_-@_-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7" formatCode="0.000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168" formatCode="[$-40C]mmmm\-yy;@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[2017 03 20 Comparatif ventes TA6V.xlsx]Graph Solide!Tableau croisé dynamique1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'Graph Solide'!$B$3</c:f>
              <c:strCache>
                <c:ptCount val="1"/>
                <c:pt idx="0">
                  <c:v>Moyenne de Prix de vente $/T</c:v>
                </c:pt>
              </c:strCache>
            </c:strRef>
          </c:tx>
          <c:marker>
            <c:symbol val="none"/>
          </c:marker>
          <c:cat>
            <c:strRef>
              <c:f>'Graph Solide'!$A$4:$A$40</c:f>
              <c:strCache>
                <c:ptCount val="36"/>
                <c:pt idx="0">
                  <c:v>janvier-14</c:v>
                </c:pt>
                <c:pt idx="1">
                  <c:v>février-14</c:v>
                </c:pt>
                <c:pt idx="2">
                  <c:v>mars-14</c:v>
                </c:pt>
                <c:pt idx="3">
                  <c:v>avril-14</c:v>
                </c:pt>
                <c:pt idx="4">
                  <c:v>mai-14</c:v>
                </c:pt>
                <c:pt idx="5">
                  <c:v>juin-14</c:v>
                </c:pt>
                <c:pt idx="6">
                  <c:v>juillet-14</c:v>
                </c:pt>
                <c:pt idx="7">
                  <c:v>août-14</c:v>
                </c:pt>
                <c:pt idx="8">
                  <c:v>septembre-14</c:v>
                </c:pt>
                <c:pt idx="9">
                  <c:v>octobre-14</c:v>
                </c:pt>
                <c:pt idx="10">
                  <c:v>novembre-14</c:v>
                </c:pt>
                <c:pt idx="11">
                  <c:v>décembre-14</c:v>
                </c:pt>
                <c:pt idx="12">
                  <c:v>janvier-15</c:v>
                </c:pt>
                <c:pt idx="13">
                  <c:v>février-15</c:v>
                </c:pt>
                <c:pt idx="14">
                  <c:v>mars-15</c:v>
                </c:pt>
                <c:pt idx="15">
                  <c:v>avril-15</c:v>
                </c:pt>
                <c:pt idx="16">
                  <c:v>mai-15</c:v>
                </c:pt>
                <c:pt idx="17">
                  <c:v>juin-15</c:v>
                </c:pt>
                <c:pt idx="18">
                  <c:v>juillet-15</c:v>
                </c:pt>
                <c:pt idx="19">
                  <c:v>août-15</c:v>
                </c:pt>
                <c:pt idx="20">
                  <c:v>septembre-15</c:v>
                </c:pt>
                <c:pt idx="21">
                  <c:v>octobre-15</c:v>
                </c:pt>
                <c:pt idx="22">
                  <c:v>novembre-15</c:v>
                </c:pt>
                <c:pt idx="23">
                  <c:v>décembre-15</c:v>
                </c:pt>
                <c:pt idx="24">
                  <c:v>janvier-16</c:v>
                </c:pt>
                <c:pt idx="25">
                  <c:v>février-16</c:v>
                </c:pt>
                <c:pt idx="26">
                  <c:v>mars-16</c:v>
                </c:pt>
                <c:pt idx="27">
                  <c:v>avril-16</c:v>
                </c:pt>
                <c:pt idx="28">
                  <c:v>mai-16</c:v>
                </c:pt>
                <c:pt idx="29">
                  <c:v>juin-16</c:v>
                </c:pt>
                <c:pt idx="30">
                  <c:v>juillet-16</c:v>
                </c:pt>
                <c:pt idx="31">
                  <c:v>août-16</c:v>
                </c:pt>
                <c:pt idx="32">
                  <c:v>septembre-16</c:v>
                </c:pt>
                <c:pt idx="33">
                  <c:v>octobre-16</c:v>
                </c:pt>
                <c:pt idx="34">
                  <c:v>novembre-16</c:v>
                </c:pt>
                <c:pt idx="35">
                  <c:v>décembre-16</c:v>
                </c:pt>
              </c:strCache>
            </c:strRef>
          </c:cat>
          <c:val>
            <c:numRef>
              <c:f>'Graph Solide'!$B$4:$B$40</c:f>
              <c:numCache>
                <c:formatCode>General</c:formatCode>
                <c:ptCount val="36"/>
                <c:pt idx="2">
                  <c:v>5917.4597999999996</c:v>
                </c:pt>
                <c:pt idx="4">
                  <c:v>6074.5519999999997</c:v>
                </c:pt>
                <c:pt idx="6">
                  <c:v>7610.96</c:v>
                </c:pt>
                <c:pt idx="12">
                  <c:v>7911.8080000000009</c:v>
                </c:pt>
                <c:pt idx="14">
                  <c:v>7402.8732</c:v>
                </c:pt>
                <c:pt idx="15">
                  <c:v>7366.8451999999997</c:v>
                </c:pt>
                <c:pt idx="18">
                  <c:v>7608.0439999999999</c:v>
                </c:pt>
                <c:pt idx="20">
                  <c:v>7415.5347999999994</c:v>
                </c:pt>
                <c:pt idx="22">
                  <c:v>7549.8235999999997</c:v>
                </c:pt>
                <c:pt idx="23">
                  <c:v>5194.7037999999993</c:v>
                </c:pt>
                <c:pt idx="24">
                  <c:v>4843.2107399999995</c:v>
                </c:pt>
                <c:pt idx="26">
                  <c:v>3940.1095</c:v>
                </c:pt>
                <c:pt idx="27">
                  <c:v>3853.0907999999999</c:v>
                </c:pt>
                <c:pt idx="29">
                  <c:v>5293.8186000000005</c:v>
                </c:pt>
                <c:pt idx="30">
                  <c:v>3818.8459999999995</c:v>
                </c:pt>
                <c:pt idx="33">
                  <c:v>4989.9629999999997</c:v>
                </c:pt>
                <c:pt idx="34">
                  <c:v>4756.1440000000002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Solide'!$C$3</c:f>
              <c:strCache>
                <c:ptCount val="1"/>
                <c:pt idx="0">
                  <c:v>Moyenne de Prix de référence MP Maxi $/T</c:v>
                </c:pt>
              </c:strCache>
            </c:strRef>
          </c:tx>
          <c:marker>
            <c:symbol val="none"/>
          </c:marker>
          <c:cat>
            <c:strRef>
              <c:f>'Graph Solide'!$A$4:$A$40</c:f>
              <c:strCache>
                <c:ptCount val="36"/>
                <c:pt idx="0">
                  <c:v>janvier-14</c:v>
                </c:pt>
                <c:pt idx="1">
                  <c:v>février-14</c:v>
                </c:pt>
                <c:pt idx="2">
                  <c:v>mars-14</c:v>
                </c:pt>
                <c:pt idx="3">
                  <c:v>avril-14</c:v>
                </c:pt>
                <c:pt idx="4">
                  <c:v>mai-14</c:v>
                </c:pt>
                <c:pt idx="5">
                  <c:v>juin-14</c:v>
                </c:pt>
                <c:pt idx="6">
                  <c:v>juillet-14</c:v>
                </c:pt>
                <c:pt idx="7">
                  <c:v>août-14</c:v>
                </c:pt>
                <c:pt idx="8">
                  <c:v>septembre-14</c:v>
                </c:pt>
                <c:pt idx="9">
                  <c:v>octobre-14</c:v>
                </c:pt>
                <c:pt idx="10">
                  <c:v>novembre-14</c:v>
                </c:pt>
                <c:pt idx="11">
                  <c:v>décembre-14</c:v>
                </c:pt>
                <c:pt idx="12">
                  <c:v>janvier-15</c:v>
                </c:pt>
                <c:pt idx="13">
                  <c:v>février-15</c:v>
                </c:pt>
                <c:pt idx="14">
                  <c:v>mars-15</c:v>
                </c:pt>
                <c:pt idx="15">
                  <c:v>avril-15</c:v>
                </c:pt>
                <c:pt idx="16">
                  <c:v>mai-15</c:v>
                </c:pt>
                <c:pt idx="17">
                  <c:v>juin-15</c:v>
                </c:pt>
                <c:pt idx="18">
                  <c:v>juillet-15</c:v>
                </c:pt>
                <c:pt idx="19">
                  <c:v>août-15</c:v>
                </c:pt>
                <c:pt idx="20">
                  <c:v>septembre-15</c:v>
                </c:pt>
                <c:pt idx="21">
                  <c:v>octobre-15</c:v>
                </c:pt>
                <c:pt idx="22">
                  <c:v>novembre-15</c:v>
                </c:pt>
                <c:pt idx="23">
                  <c:v>décembre-15</c:v>
                </c:pt>
                <c:pt idx="24">
                  <c:v>janvier-16</c:v>
                </c:pt>
                <c:pt idx="25">
                  <c:v>février-16</c:v>
                </c:pt>
                <c:pt idx="26">
                  <c:v>mars-16</c:v>
                </c:pt>
                <c:pt idx="27">
                  <c:v>avril-16</c:v>
                </c:pt>
                <c:pt idx="28">
                  <c:v>mai-16</c:v>
                </c:pt>
                <c:pt idx="29">
                  <c:v>juin-16</c:v>
                </c:pt>
                <c:pt idx="30">
                  <c:v>juillet-16</c:v>
                </c:pt>
                <c:pt idx="31">
                  <c:v>août-16</c:v>
                </c:pt>
                <c:pt idx="32">
                  <c:v>septembre-16</c:v>
                </c:pt>
                <c:pt idx="33">
                  <c:v>octobre-16</c:v>
                </c:pt>
                <c:pt idx="34">
                  <c:v>novembre-16</c:v>
                </c:pt>
                <c:pt idx="35">
                  <c:v>décembre-16</c:v>
                </c:pt>
              </c:strCache>
            </c:strRef>
          </c:cat>
          <c:val>
            <c:numRef>
              <c:f>'Graph Solide'!$C$4:$C$40</c:f>
              <c:numCache>
                <c:formatCode>General</c:formatCode>
                <c:ptCount val="36"/>
                <c:pt idx="0">
                  <c:v>4806.0999999999995</c:v>
                </c:pt>
                <c:pt idx="1">
                  <c:v>5263.5</c:v>
                </c:pt>
                <c:pt idx="2">
                  <c:v>5373.8</c:v>
                </c:pt>
                <c:pt idx="3">
                  <c:v>5676.9</c:v>
                </c:pt>
                <c:pt idx="4">
                  <c:v>6195</c:v>
                </c:pt>
                <c:pt idx="5">
                  <c:v>6641.4</c:v>
                </c:pt>
                <c:pt idx="6">
                  <c:v>6834.3</c:v>
                </c:pt>
                <c:pt idx="7">
                  <c:v>6834.3</c:v>
                </c:pt>
                <c:pt idx="8">
                  <c:v>6834.3</c:v>
                </c:pt>
                <c:pt idx="9">
                  <c:v>6834.3</c:v>
                </c:pt>
                <c:pt idx="10">
                  <c:v>6834.3</c:v>
                </c:pt>
                <c:pt idx="11">
                  <c:v>6834.3</c:v>
                </c:pt>
                <c:pt idx="12">
                  <c:v>6834.3</c:v>
                </c:pt>
                <c:pt idx="13">
                  <c:v>6861.9000000000005</c:v>
                </c:pt>
                <c:pt idx="14">
                  <c:v>6972.1</c:v>
                </c:pt>
                <c:pt idx="15">
                  <c:v>7054.8</c:v>
                </c:pt>
                <c:pt idx="16">
                  <c:v>7054.8</c:v>
                </c:pt>
                <c:pt idx="17">
                  <c:v>7192.5999999999995</c:v>
                </c:pt>
                <c:pt idx="18">
                  <c:v>7363.4000000000005</c:v>
                </c:pt>
                <c:pt idx="19">
                  <c:v>7385.5</c:v>
                </c:pt>
                <c:pt idx="20">
                  <c:v>7385.5</c:v>
                </c:pt>
                <c:pt idx="21">
                  <c:v>7341.4000000000005</c:v>
                </c:pt>
                <c:pt idx="22">
                  <c:v>7165</c:v>
                </c:pt>
                <c:pt idx="23">
                  <c:v>7165</c:v>
                </c:pt>
                <c:pt idx="24">
                  <c:v>6806.8</c:v>
                </c:pt>
                <c:pt idx="25">
                  <c:v>6613.9000000000005</c:v>
                </c:pt>
                <c:pt idx="26">
                  <c:v>6305.2</c:v>
                </c:pt>
                <c:pt idx="27">
                  <c:v>5566.7</c:v>
                </c:pt>
                <c:pt idx="28">
                  <c:v>5511.5999999999995</c:v>
                </c:pt>
                <c:pt idx="29">
                  <c:v>5511.5999999999995</c:v>
                </c:pt>
                <c:pt idx="30">
                  <c:v>5236</c:v>
                </c:pt>
                <c:pt idx="31">
                  <c:v>4684.8</c:v>
                </c:pt>
                <c:pt idx="32">
                  <c:v>4122.6000000000004</c:v>
                </c:pt>
                <c:pt idx="33">
                  <c:v>3995.8999999999996</c:v>
                </c:pt>
                <c:pt idx="34">
                  <c:v>3665.2</c:v>
                </c:pt>
                <c:pt idx="35">
                  <c:v>3527.4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623040"/>
        <c:axId val="135624576"/>
      </c:lineChart>
      <c:catAx>
        <c:axId val="135623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35624576"/>
        <c:crosses val="autoZero"/>
        <c:auto val="1"/>
        <c:lblAlgn val="ctr"/>
        <c:lblOffset val="100"/>
        <c:noMultiLvlLbl val="0"/>
      </c:catAx>
      <c:valAx>
        <c:axId val="135624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623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[2017 03 20 Comparatif ventes TA6V.xlsx]Graph Copeaux!Tableau croisé dynamique3</c:name>
    <c:fmtId val="0"/>
  </c:pivotSource>
  <c:chart>
    <c:autoTitleDeleted val="0"/>
    <c:pivotFmts>
      <c:pivotFmt>
        <c:idx val="0"/>
      </c:pivotFmt>
      <c:pivotFmt>
        <c:idx val="1"/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'Graph Copeaux'!$B$4</c:f>
              <c:strCache>
                <c:ptCount val="1"/>
                <c:pt idx="0">
                  <c:v>Moyenne de Prix de vente $/T</c:v>
                </c:pt>
              </c:strCache>
            </c:strRef>
          </c:tx>
          <c:cat>
            <c:strRef>
              <c:f>'Graph Copeaux'!$A$5:$A$38</c:f>
              <c:strCache>
                <c:ptCount val="33"/>
                <c:pt idx="0">
                  <c:v>janvier-14</c:v>
                </c:pt>
                <c:pt idx="1">
                  <c:v>mars-14</c:v>
                </c:pt>
                <c:pt idx="2">
                  <c:v>avril-14</c:v>
                </c:pt>
                <c:pt idx="3">
                  <c:v>mai-14</c:v>
                </c:pt>
                <c:pt idx="4">
                  <c:v>juin-14</c:v>
                </c:pt>
                <c:pt idx="5">
                  <c:v>septembre-14</c:v>
                </c:pt>
                <c:pt idx="6">
                  <c:v>octobre-14</c:v>
                </c:pt>
                <c:pt idx="7">
                  <c:v>novembre-14</c:v>
                </c:pt>
                <c:pt idx="8">
                  <c:v>décembre-14</c:v>
                </c:pt>
                <c:pt idx="9">
                  <c:v>janvier-15</c:v>
                </c:pt>
                <c:pt idx="10">
                  <c:v>février-15</c:v>
                </c:pt>
                <c:pt idx="11">
                  <c:v>mars-15</c:v>
                </c:pt>
                <c:pt idx="12">
                  <c:v>avril-15</c:v>
                </c:pt>
                <c:pt idx="13">
                  <c:v>mai-15</c:v>
                </c:pt>
                <c:pt idx="14">
                  <c:v>juin-15</c:v>
                </c:pt>
                <c:pt idx="15">
                  <c:v>juillet-15</c:v>
                </c:pt>
                <c:pt idx="16">
                  <c:v>août-15</c:v>
                </c:pt>
                <c:pt idx="17">
                  <c:v>septembre-15</c:v>
                </c:pt>
                <c:pt idx="18">
                  <c:v>octobre-15</c:v>
                </c:pt>
                <c:pt idx="19">
                  <c:v>novembre-15</c:v>
                </c:pt>
                <c:pt idx="20">
                  <c:v>décembre-15</c:v>
                </c:pt>
                <c:pt idx="21">
                  <c:v>janvier-16</c:v>
                </c:pt>
                <c:pt idx="22">
                  <c:v>février-16</c:v>
                </c:pt>
                <c:pt idx="23">
                  <c:v>mars-16</c:v>
                </c:pt>
                <c:pt idx="24">
                  <c:v>avril-16</c:v>
                </c:pt>
                <c:pt idx="25">
                  <c:v>mai-16</c:v>
                </c:pt>
                <c:pt idx="26">
                  <c:v>juin-16</c:v>
                </c:pt>
                <c:pt idx="27">
                  <c:v>juillet-16</c:v>
                </c:pt>
                <c:pt idx="28">
                  <c:v>août-16</c:v>
                </c:pt>
                <c:pt idx="29">
                  <c:v>septembre-16</c:v>
                </c:pt>
                <c:pt idx="30">
                  <c:v>octobre-16</c:v>
                </c:pt>
                <c:pt idx="31">
                  <c:v>novembre-16</c:v>
                </c:pt>
                <c:pt idx="32">
                  <c:v>décembre-16</c:v>
                </c:pt>
              </c:strCache>
            </c:strRef>
          </c:cat>
          <c:val>
            <c:numRef>
              <c:f>'Graph Copeaux'!$B$5:$B$38</c:f>
              <c:numCache>
                <c:formatCode>General</c:formatCode>
                <c:ptCount val="33"/>
                <c:pt idx="0">
                  <c:v>3283.0080000000003</c:v>
                </c:pt>
                <c:pt idx="1">
                  <c:v>3613.1954999999998</c:v>
                </c:pt>
                <c:pt idx="2">
                  <c:v>3974.8025000000002</c:v>
                </c:pt>
                <c:pt idx="3">
                  <c:v>4158.9972499999994</c:v>
                </c:pt>
                <c:pt idx="4">
                  <c:v>4679.9639999999999</c:v>
                </c:pt>
                <c:pt idx="5">
                  <c:v>4671.835</c:v>
                </c:pt>
                <c:pt idx="6">
                  <c:v>4535.4049999999997</c:v>
                </c:pt>
                <c:pt idx="7">
                  <c:v>4247.8670000000002</c:v>
                </c:pt>
                <c:pt idx="8">
                  <c:v>4355.1551250000002</c:v>
                </c:pt>
                <c:pt idx="9">
                  <c:v>5513.5412000000006</c:v>
                </c:pt>
                <c:pt idx="10">
                  <c:v>5345.8859999999995</c:v>
                </c:pt>
                <c:pt idx="11">
                  <c:v>6256.1091000000006</c:v>
                </c:pt>
                <c:pt idx="12">
                  <c:v>6102.7119999999995</c:v>
                </c:pt>
                <c:pt idx="13">
                  <c:v>5539.1854999999996</c:v>
                </c:pt>
                <c:pt idx="14">
                  <c:v>6342.5719999999992</c:v>
                </c:pt>
                <c:pt idx="15">
                  <c:v>6001.4041200000001</c:v>
                </c:pt>
                <c:pt idx="17">
                  <c:v>6216.616</c:v>
                </c:pt>
                <c:pt idx="18">
                  <c:v>5876.951</c:v>
                </c:pt>
                <c:pt idx="20">
                  <c:v>4562.9155000000001</c:v>
                </c:pt>
                <c:pt idx="21">
                  <c:v>2981.605</c:v>
                </c:pt>
                <c:pt idx="22">
                  <c:v>2065.0150000000003</c:v>
                </c:pt>
                <c:pt idx="23">
                  <c:v>2150.4118749999998</c:v>
                </c:pt>
                <c:pt idx="25">
                  <c:v>1812.2720000000002</c:v>
                </c:pt>
                <c:pt idx="26">
                  <c:v>1898.7465000000002</c:v>
                </c:pt>
                <c:pt idx="27">
                  <c:v>1839.2236249999999</c:v>
                </c:pt>
                <c:pt idx="29">
                  <c:v>2129.2160000000003</c:v>
                </c:pt>
                <c:pt idx="30">
                  <c:v>1934.3115</c:v>
                </c:pt>
                <c:pt idx="31">
                  <c:v>2046.2479999999998</c:v>
                </c:pt>
                <c:pt idx="32">
                  <c:v>2006.2324999999998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'Graph Copeaux'!$C$4</c:f>
              <c:strCache>
                <c:ptCount val="1"/>
                <c:pt idx="0">
                  <c:v>Moyenne de Prix de référence MP Maxi $/T</c:v>
                </c:pt>
              </c:strCache>
            </c:strRef>
          </c:tx>
          <c:cat>
            <c:strRef>
              <c:f>'Graph Copeaux'!$A$5:$A$38</c:f>
              <c:strCache>
                <c:ptCount val="33"/>
                <c:pt idx="0">
                  <c:v>janvier-14</c:v>
                </c:pt>
                <c:pt idx="1">
                  <c:v>mars-14</c:v>
                </c:pt>
                <c:pt idx="2">
                  <c:v>avril-14</c:v>
                </c:pt>
                <c:pt idx="3">
                  <c:v>mai-14</c:v>
                </c:pt>
                <c:pt idx="4">
                  <c:v>juin-14</c:v>
                </c:pt>
                <c:pt idx="5">
                  <c:v>septembre-14</c:v>
                </c:pt>
                <c:pt idx="6">
                  <c:v>octobre-14</c:v>
                </c:pt>
                <c:pt idx="7">
                  <c:v>novembre-14</c:v>
                </c:pt>
                <c:pt idx="8">
                  <c:v>décembre-14</c:v>
                </c:pt>
                <c:pt idx="9">
                  <c:v>janvier-15</c:v>
                </c:pt>
                <c:pt idx="10">
                  <c:v>février-15</c:v>
                </c:pt>
                <c:pt idx="11">
                  <c:v>mars-15</c:v>
                </c:pt>
                <c:pt idx="12">
                  <c:v>avril-15</c:v>
                </c:pt>
                <c:pt idx="13">
                  <c:v>mai-15</c:v>
                </c:pt>
                <c:pt idx="14">
                  <c:v>juin-15</c:v>
                </c:pt>
                <c:pt idx="15">
                  <c:v>juillet-15</c:v>
                </c:pt>
                <c:pt idx="16">
                  <c:v>août-15</c:v>
                </c:pt>
                <c:pt idx="17">
                  <c:v>septembre-15</c:v>
                </c:pt>
                <c:pt idx="18">
                  <c:v>octobre-15</c:v>
                </c:pt>
                <c:pt idx="19">
                  <c:v>novembre-15</c:v>
                </c:pt>
                <c:pt idx="20">
                  <c:v>décembre-15</c:v>
                </c:pt>
                <c:pt idx="21">
                  <c:v>janvier-16</c:v>
                </c:pt>
                <c:pt idx="22">
                  <c:v>février-16</c:v>
                </c:pt>
                <c:pt idx="23">
                  <c:v>mars-16</c:v>
                </c:pt>
                <c:pt idx="24">
                  <c:v>avril-16</c:v>
                </c:pt>
                <c:pt idx="25">
                  <c:v>mai-16</c:v>
                </c:pt>
                <c:pt idx="26">
                  <c:v>juin-16</c:v>
                </c:pt>
                <c:pt idx="27">
                  <c:v>juillet-16</c:v>
                </c:pt>
                <c:pt idx="28">
                  <c:v>août-16</c:v>
                </c:pt>
                <c:pt idx="29">
                  <c:v>septembre-16</c:v>
                </c:pt>
                <c:pt idx="30">
                  <c:v>octobre-16</c:v>
                </c:pt>
                <c:pt idx="31">
                  <c:v>novembre-16</c:v>
                </c:pt>
                <c:pt idx="32">
                  <c:v>décembre-16</c:v>
                </c:pt>
              </c:strCache>
            </c:strRef>
          </c:cat>
          <c:val>
            <c:numRef>
              <c:f>'Graph Copeaux'!$C$5:$C$38</c:f>
              <c:numCache>
                <c:formatCode>General</c:formatCode>
                <c:ptCount val="33"/>
                <c:pt idx="0">
                  <c:v>2866</c:v>
                </c:pt>
                <c:pt idx="1">
                  <c:v>3334.5</c:v>
                </c:pt>
                <c:pt idx="2">
                  <c:v>3417.2</c:v>
                </c:pt>
                <c:pt idx="3">
                  <c:v>3769.8999999999996</c:v>
                </c:pt>
                <c:pt idx="4">
                  <c:v>3885.6000000000004</c:v>
                </c:pt>
                <c:pt idx="5">
                  <c:v>3968.3160000000003</c:v>
                </c:pt>
                <c:pt idx="6">
                  <c:v>3968.3160000000003</c:v>
                </c:pt>
                <c:pt idx="7">
                  <c:v>4078.5470000000005</c:v>
                </c:pt>
                <c:pt idx="8">
                  <c:v>4188.7780000000002</c:v>
                </c:pt>
                <c:pt idx="9">
                  <c:v>4188.7780000000002</c:v>
                </c:pt>
                <c:pt idx="10">
                  <c:v>4243.8999999999996</c:v>
                </c:pt>
                <c:pt idx="11">
                  <c:v>4354.0999999999995</c:v>
                </c:pt>
                <c:pt idx="12">
                  <c:v>4409.2</c:v>
                </c:pt>
                <c:pt idx="13">
                  <c:v>4409.2</c:v>
                </c:pt>
                <c:pt idx="14">
                  <c:v>4657.3</c:v>
                </c:pt>
                <c:pt idx="15">
                  <c:v>4828.1000000000004</c:v>
                </c:pt>
                <c:pt idx="16">
                  <c:v>4850.2</c:v>
                </c:pt>
                <c:pt idx="17">
                  <c:v>4905.3</c:v>
                </c:pt>
                <c:pt idx="18">
                  <c:v>4850.2</c:v>
                </c:pt>
                <c:pt idx="19">
                  <c:v>4629.7</c:v>
                </c:pt>
                <c:pt idx="20">
                  <c:v>4431.3</c:v>
                </c:pt>
                <c:pt idx="21">
                  <c:v>3858.1</c:v>
                </c:pt>
                <c:pt idx="22">
                  <c:v>3747.9</c:v>
                </c:pt>
                <c:pt idx="23">
                  <c:v>3395.1</c:v>
                </c:pt>
                <c:pt idx="24">
                  <c:v>2838.4</c:v>
                </c:pt>
                <c:pt idx="25">
                  <c:v>2425.1</c:v>
                </c:pt>
                <c:pt idx="26">
                  <c:v>2204.6</c:v>
                </c:pt>
                <c:pt idx="27">
                  <c:v>2066.8000000000002</c:v>
                </c:pt>
                <c:pt idx="28">
                  <c:v>1873.8999999999999</c:v>
                </c:pt>
                <c:pt idx="29">
                  <c:v>1653.5</c:v>
                </c:pt>
                <c:pt idx="30">
                  <c:v>1515.7</c:v>
                </c:pt>
                <c:pt idx="31">
                  <c:v>1295.1999999999998</c:v>
                </c:pt>
                <c:pt idx="32">
                  <c:v>1344.8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432576"/>
        <c:axId val="145434112"/>
      </c:lineChart>
      <c:catAx>
        <c:axId val="145432576"/>
        <c:scaling>
          <c:orientation val="minMax"/>
        </c:scaling>
        <c:delete val="0"/>
        <c:axPos val="b"/>
        <c:majorTickMark val="out"/>
        <c:minorTickMark val="none"/>
        <c:tickLblPos val="nextTo"/>
        <c:crossAx val="145434112"/>
        <c:crosses val="autoZero"/>
        <c:auto val="1"/>
        <c:lblAlgn val="ctr"/>
        <c:lblOffset val="100"/>
        <c:noMultiLvlLbl val="0"/>
      </c:catAx>
      <c:valAx>
        <c:axId val="145434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432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</xdr:row>
      <xdr:rowOff>185737</xdr:rowOff>
    </xdr:from>
    <xdr:to>
      <xdr:col>11</xdr:col>
      <xdr:colOff>314325</xdr:colOff>
      <xdr:row>20</xdr:row>
      <xdr:rowOff>71437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trick Delaborde" refreshedDate="42818.490234375" createdVersion="4" refreshedVersion="4" minRefreshableVersion="3" recordCount="108">
  <cacheSource type="worksheet">
    <worksheetSource name="basemassifs"/>
  </cacheSource>
  <cacheFields count="17">
    <cacheField name="Période" numFmtId="168">
      <sharedItems containsSemiMixedTypes="0" containsNonDate="0" containsDate="1" containsString="0" minDate="2014-01-01T00:00:00" maxDate="2016-12-02T00:00:00" count="36"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</sharedItems>
    </cacheField>
    <cacheField name="Mois" numFmtId="0">
      <sharedItems containsSemiMixedTypes="0" containsString="0" containsNumber="1" containsInteger="1" minValue="1" maxValue="12"/>
    </cacheField>
    <cacheField name="Année" numFmtId="0">
      <sharedItems containsSemiMixedTypes="0" containsString="0" containsNumber="1" containsInteger="1" minValue="2014" maxValue="2016" count="3">
        <n v="2014"/>
        <n v="2015"/>
        <n v="2016"/>
      </sharedItems>
    </cacheField>
    <cacheField name="Qualité" numFmtId="0">
      <sharedItems count="3">
        <s v="Classe A"/>
        <s v="Classe C"/>
        <s v="Estampage"/>
      </sharedItems>
    </cacheField>
    <cacheField name="Quantité (T)" numFmtId="0">
      <sharedItems containsString="0" containsBlank="1" containsNumber="1" minValue="1" maxValue="92.9"/>
    </cacheField>
    <cacheField name="Prix de vente €/T" numFmtId="0">
      <sharedItems containsString="0" containsBlank="1" containsNumber="1" minValue="2000" maxValue="8050"/>
    </cacheField>
    <cacheField name="Prix de vente $/T" numFmtId="0">
      <sharedItems containsString="0" containsBlank="1" containsNumber="1" minValue="2219.7800000000002" maxValue="9006.5815000000002"/>
    </cacheField>
    <cacheField name="Prix de référence MP Mini $/kg" numFmtId="166">
      <sharedItems containsSemiMixedTypes="0" containsString="0" containsNumber="1" minValue="3.3069000000000002" maxValue="7.165"/>
    </cacheField>
    <cacheField name="Prix de référence MP Mini $/T" numFmtId="2">
      <sharedItems containsSemiMixedTypes="0" containsString="0" containsNumber="1" minValue="3306.9" maxValue="7165"/>
    </cacheField>
    <cacheField name="Prix de référence MP Maxi $/kg" numFmtId="166">
      <sharedItems containsSemiMixedTypes="0" containsString="0" containsNumber="1" minValue="3.5274000000000001" maxValue="7.3855000000000004"/>
    </cacheField>
    <cacheField name="Prix de référence MP Maxi $/T" numFmtId="2">
      <sharedItems containsSemiMixedTypes="0" containsString="0" containsNumber="1" minValue="3527.4" maxValue="7385.5"/>
    </cacheField>
    <cacheField name="Tx change" numFmtId="0">
      <sharedItems containsSemiMixedTypes="0" containsString="0" containsNumber="1" minValue="1.0755699999999999" maxValue="1.3825400000000001"/>
    </cacheField>
    <cacheField name="CA $" numFmtId="169">
      <sharedItems containsSemiMixedTypes="0" containsString="0" containsNumber="1" minValue="0" maxValue="740353.03305000009"/>
    </cacheField>
    <cacheField name="VENTE mprices Maxi $" numFmtId="169">
      <sharedItems containsSemiMixedTypes="0" containsString="0" containsNumber="1" minValue="0" maxValue="634906.47000000009"/>
    </cacheField>
    <cacheField name="Ecart /maxi_x000a_$/tonnes" numFmtId="169">
      <sharedItems containsMixedTypes="1" containsNumber="1" minValue="-4330.0524999999998" maxValue="2870.8549999999991"/>
    </cacheField>
    <cacheField name="Ecart/maxi %" numFmtId="9">
      <sharedItems containsMixedTypes="1" containsNumber="1" minValue="-0.64794455370170645" maxValue="0.81387282417644702"/>
    </cacheField>
    <cacheField name="Ecart Vente $" numFmtId="169">
      <sharedItems containsSemiMixedTypes="0" containsString="0" containsNumber="1" minValue="-220338.05540999994" maxValue="105446.563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atrick Delaborde" refreshedDate="42818.490234837962" createdVersion="4" refreshedVersion="4" minRefreshableVersion="3" recordCount="42">
  <cacheSource type="worksheet">
    <worksheetSource name="basecopeaux"/>
  </cacheSource>
  <cacheFields count="17">
    <cacheField name="Période" numFmtId="168">
      <sharedItems containsSemiMixedTypes="0" containsNonDate="0" containsDate="1" containsString="0" minDate="2014-01-01T00:00:00" maxDate="2016-12-02T00:00:00" count="33">
        <d v="2014-01-01T00:00:00"/>
        <d v="2014-03-01T00:00:00"/>
        <d v="2014-04-01T00:00:00"/>
        <d v="2014-05-01T00:00:00"/>
        <d v="2014-06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</sharedItems>
    </cacheField>
    <cacheField name="Mois" numFmtId="0">
      <sharedItems containsSemiMixedTypes="0" containsString="0" containsNumber="1" containsInteger="1" minValue="1" maxValue="12"/>
    </cacheField>
    <cacheField name="Année" numFmtId="0">
      <sharedItems containsSemiMixedTypes="0" containsString="0" containsNumber="1" containsInteger="1" minValue="2014" maxValue="2016" count="3">
        <n v="2014"/>
        <n v="2015"/>
        <n v="2016"/>
      </sharedItems>
    </cacheField>
    <cacheField name="Nuance" numFmtId="0">
      <sharedItems containsBlank="1" count="3">
        <s v="TA6V"/>
        <s v="TA6V ELI"/>
        <m/>
      </sharedItems>
    </cacheField>
    <cacheField name="Quantité (T)" numFmtId="0">
      <sharedItems containsString="0" containsBlank="1" containsNumber="1" minValue="0.76" maxValue="90"/>
    </cacheField>
    <cacheField name="Prix de vente €/T" numFmtId="0">
      <sharedItems containsString="0" containsBlank="1" containsNumber="1" containsInteger="1" minValue="1300" maxValue="5680"/>
    </cacheField>
    <cacheField name="Prix de vente $/T" numFmtId="0">
      <sharedItems containsString="0" containsBlank="1" containsNumber="1" minValue="1442.857" maxValue="6342.5719999999992"/>
    </cacheField>
    <cacheField name="Prix de référence MP Mini $/kg" numFmtId="166">
      <sharedItems containsSemiMixedTypes="0" containsString="0" containsNumber="1" minValue="1.0748" maxValue="4.6848000000000001"/>
    </cacheField>
    <cacheField name="Prix de référence MP Mini $/T" numFmtId="2">
      <sharedItems containsSemiMixedTypes="0" containsString="0" containsNumber="1" minValue="1074.8" maxValue="4684.8"/>
    </cacheField>
    <cacheField name="Prix de référence MP Maxi $/kg" numFmtId="2">
      <sharedItems containsSemiMixedTypes="0" containsString="0" containsNumber="1" minValue="1.2951999999999999" maxValue="4.9053000000000004"/>
    </cacheField>
    <cacheField name="Prix de référence MP Maxi $/T" numFmtId="2">
      <sharedItems containsSemiMixedTypes="0" containsString="0" containsNumber="1" minValue="1295.1999999999998" maxValue="4905.3"/>
    </cacheField>
    <cacheField name="Tx change" numFmtId="0">
      <sharedItems containsSemiMixedTypes="0" containsString="0" containsNumber="1" minValue="1.0755699999999999" maxValue="1.3825400000000001"/>
    </cacheField>
    <cacheField name="CA $" numFmtId="0">
      <sharedItems containsSemiMixedTypes="0" containsString="0" containsNumber="1" minValue="0" maxValue="339679.473192"/>
    </cacheField>
    <cacheField name="VENTE mprices Maxi $" numFmtId="0">
      <sharedItems containsSemiMixedTypes="0" containsString="0" containsNumber="1" minValue="0" maxValue="273270.46000000002"/>
    </cacheField>
    <cacheField name="Ecart /maxi_x000a_$/tonnes" numFmtId="2">
      <sharedItems containsString="0" containsBlank="1" containsNumber="1" minValue="-1952.2429999999999" maxValue="1902.0091000000011"/>
    </cacheField>
    <cacheField name="Ecart/maxi %" numFmtId="9">
      <sharedItems containsString="0" containsBlank="1" containsNumber="1" minValue="-0.57501781979912225" maxValue="0.57987029030265602"/>
    </cacheField>
    <cacheField name="Ecart Vente $" numFmtId="169">
      <sharedItems containsSemiMixedTypes="0" containsString="0" containsNumber="1" minValue="-58900.974999999991" maxValue="67594.3199999999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8">
  <r>
    <x v="0"/>
    <n v="1"/>
    <x v="0"/>
    <x v="0"/>
    <n v="50"/>
    <n v="3900"/>
    <n v="5334.8879999999999"/>
    <n v="4.6077000000000004"/>
    <n v="4607.7000000000007"/>
    <n v="4.8060999999999998"/>
    <n v="4806.0999999999995"/>
    <n v="1.36792"/>
    <n v="266744.40000000002"/>
    <n v="240304.99999999997"/>
    <n v="528.78800000000047"/>
    <n v="0.11002434406275369"/>
    <n v="26439.400000000052"/>
  </r>
  <r>
    <x v="1"/>
    <n v="2"/>
    <x v="0"/>
    <x v="0"/>
    <m/>
    <m/>
    <m/>
    <n v="4.9328000000000003"/>
    <n v="4932.8"/>
    <n v="5.2634999999999996"/>
    <n v="5263.5"/>
    <n v="1.3635900000000001"/>
    <n v="0"/>
    <n v="0"/>
    <s v=""/>
    <s v=""/>
    <n v="0"/>
  </r>
  <r>
    <x v="2"/>
    <n v="3"/>
    <x v="0"/>
    <x v="0"/>
    <n v="10"/>
    <n v="4800"/>
    <n v="6544.6559999999999"/>
    <n v="4.9603999999999999"/>
    <n v="4960.3999999999996"/>
    <n v="5.3738000000000001"/>
    <n v="5373.8"/>
    <n v="1.36347"/>
    <n v="65446.559999999998"/>
    <n v="53738"/>
    <n v="1170.8559999999998"/>
    <n v="0.2178823179128363"/>
    <n v="11708.559999999998"/>
  </r>
  <r>
    <x v="3"/>
    <n v="4"/>
    <x v="0"/>
    <x v="0"/>
    <n v="36"/>
    <n v="4350"/>
    <n v="6014.0490000000009"/>
    <n v="5.2359999999999998"/>
    <n v="5236"/>
    <n v="5.6768999999999998"/>
    <n v="5676.9"/>
    <n v="1.3825400000000001"/>
    <n v="216505.76400000002"/>
    <n v="204368.4"/>
    <n v="337.14900000000125"/>
    <n v="5.9389631665169598E-2"/>
    <n v="12137.364000000031"/>
  </r>
  <r>
    <x v="4"/>
    <n v="5"/>
    <x v="0"/>
    <x v="0"/>
    <n v="16.5"/>
    <n v="5535"/>
    <n v="7641.5102999999999"/>
    <n v="5.9303999999999997"/>
    <n v="5930.4"/>
    <n v="6.1950000000000003"/>
    <n v="6195"/>
    <n v="1.3805799999999999"/>
    <n v="126084.91995"/>
    <n v="102217.5"/>
    <n v="1446.5102999999999"/>
    <n v="0.23349641646489103"/>
    <n v="23867.419949999996"/>
  </r>
  <r>
    <x v="5"/>
    <n v="6"/>
    <x v="0"/>
    <x v="0"/>
    <n v="36"/>
    <n v="5300"/>
    <n v="7295.2380000000003"/>
    <n v="6.4760999999999997"/>
    <n v="6476.0999999999995"/>
    <n v="6.6414"/>
    <n v="6641.4"/>
    <n v="1.37646"/>
    <n v="262628.56800000003"/>
    <n v="239090.4"/>
    <n v="653.83800000000065"/>
    <n v="9.8448821031710279E-2"/>
    <n v="23538.168000000034"/>
  </r>
  <r>
    <x v="6"/>
    <n v="7"/>
    <x v="0"/>
    <x v="0"/>
    <n v="18"/>
    <n v="5420"/>
    <n v="7366.3220000000001"/>
    <n v="6.6139000000000001"/>
    <n v="6613.9000000000005"/>
    <n v="6.8342999999999998"/>
    <n v="6834.3"/>
    <n v="1.3591"/>
    <n v="132593.796"/>
    <n v="123017.40000000001"/>
    <n v="532.02199999999993"/>
    <n v="7.7845865706802436E-2"/>
    <n v="9576.3959999999934"/>
  </r>
  <r>
    <x v="7"/>
    <n v="8"/>
    <x v="0"/>
    <x v="0"/>
    <m/>
    <m/>
    <m/>
    <n v="6.6139000000000001"/>
    <n v="6613.9000000000005"/>
    <n v="6.8342999999999998"/>
    <n v="6834.3"/>
    <n v="1.35669"/>
    <n v="0"/>
    <n v="0"/>
    <s v=""/>
    <s v=""/>
    <n v="0"/>
  </r>
  <r>
    <x v="8"/>
    <n v="9"/>
    <x v="0"/>
    <x v="0"/>
    <n v="30"/>
    <n v="6350"/>
    <n v="8476.0434999999998"/>
    <n v="6.6139000000000001"/>
    <n v="6613.9000000000005"/>
    <n v="6.8342999999999998"/>
    <n v="6834.3"/>
    <n v="1.3348100000000001"/>
    <n v="254281.30499999999"/>
    <n v="205029"/>
    <n v="1641.7434999999996"/>
    <n v="0.2402211638353598"/>
    <n v="49252.304999999993"/>
  </r>
  <r>
    <x v="9"/>
    <n v="10"/>
    <x v="0"/>
    <x v="0"/>
    <n v="92.9"/>
    <n v="6150"/>
    <n v="7969.3545000000004"/>
    <n v="6.6139000000000001"/>
    <n v="6613.9000000000005"/>
    <n v="6.8342999999999998"/>
    <n v="6834.3"/>
    <n v="1.29583"/>
    <n v="740353.03305000009"/>
    <n v="634906.47000000009"/>
    <n v="1135.0545000000002"/>
    <n v="0.1660820420525877"/>
    <n v="105446.56305"/>
  </r>
  <r>
    <x v="10"/>
    <n v="11"/>
    <x v="0"/>
    <x v="0"/>
    <n v="18"/>
    <n v="5900"/>
    <n v="7481.3179999999993"/>
    <n v="6.6139000000000001"/>
    <n v="6613.9000000000005"/>
    <n v="6.8342999999999998"/>
    <n v="6834.3"/>
    <n v="1.2680199999999999"/>
    <n v="134663.72399999999"/>
    <n v="123017.40000000001"/>
    <n v="647.01799999999912"/>
    <n v="9.4672168327407213E-2"/>
    <n v="11646.323999999979"/>
  </r>
  <r>
    <x v="11"/>
    <n v="12"/>
    <x v="0"/>
    <x v="0"/>
    <n v="46.7"/>
    <n v="6150"/>
    <n v="7680.0585000000001"/>
    <n v="6.6139000000000001"/>
    <n v="6613.9000000000005"/>
    <n v="6.8342999999999998"/>
    <n v="6834.3"/>
    <n v="1.2487900000000001"/>
    <n v="358658.73195000004"/>
    <n v="319161.81000000006"/>
    <n v="845.75849999999991"/>
    <n v="0.12375203020060575"/>
    <n v="39496.921949999989"/>
  </r>
  <r>
    <x v="12"/>
    <n v="1"/>
    <x v="1"/>
    <x v="0"/>
    <n v="10"/>
    <n v="6600"/>
    <n v="8159.0520000000006"/>
    <n v="6.6139000000000001"/>
    <n v="6613.9000000000005"/>
    <n v="6.8342999999999998"/>
    <n v="6834.3"/>
    <n v="1.2362200000000001"/>
    <n v="81590.52"/>
    <n v="68343"/>
    <n v="1324.7520000000004"/>
    <n v="0.19383872525350077"/>
    <n v="13247.520000000004"/>
  </r>
  <r>
    <x v="13"/>
    <n v="2"/>
    <x v="1"/>
    <x v="0"/>
    <n v="29.7"/>
    <n v="6870"/>
    <n v="8071.7003999999997"/>
    <n v="6.6139000000000001"/>
    <n v="6613.9000000000005"/>
    <n v="6.8619000000000003"/>
    <n v="6861.9000000000005"/>
    <n v="1.17492"/>
    <n v="239729.50188"/>
    <n v="203798.43000000002"/>
    <n v="1209.8003999999992"/>
    <n v="0.17630691207974455"/>
    <n v="35931.071879999974"/>
  </r>
  <r>
    <x v="14"/>
    <n v="3"/>
    <x v="1"/>
    <x v="0"/>
    <n v="14.3"/>
    <n v="6375"/>
    <n v="7238.2387500000004"/>
    <n v="6.6139000000000001"/>
    <n v="6613.9000000000005"/>
    <n v="6.9721000000000002"/>
    <n v="6972.1"/>
    <n v="1.13541"/>
    <n v="103506.814125"/>
    <n v="99701.030000000013"/>
    <n v="266.13875000000007"/>
    <n v="3.8171963970683162E-2"/>
    <n v="3805.784124999991"/>
  </r>
  <r>
    <x v="15"/>
    <n v="4"/>
    <x v="1"/>
    <x v="0"/>
    <m/>
    <m/>
    <m/>
    <n v="6.6139000000000001"/>
    <n v="6613.9000000000005"/>
    <n v="7.0548000000000002"/>
    <n v="7054.8"/>
    <n v="1.0897699999999999"/>
    <n v="0"/>
    <n v="0"/>
    <s v=""/>
    <s v=""/>
    <n v="0"/>
  </r>
  <r>
    <x v="16"/>
    <n v="5"/>
    <x v="1"/>
    <x v="0"/>
    <n v="70"/>
    <n v="6700"/>
    <n v="7206.3189999999995"/>
    <n v="6.6139000000000001"/>
    <n v="6613.9000000000005"/>
    <n v="7.0548000000000002"/>
    <n v="7054.8"/>
    <n v="1.0755699999999999"/>
    <n v="504442.32999999996"/>
    <n v="493836"/>
    <n v="151.51899999999932"/>
    <n v="2.1477433803934812E-2"/>
    <n v="10606.329999999958"/>
  </r>
  <r>
    <x v="17"/>
    <n v="6"/>
    <x v="1"/>
    <x v="0"/>
    <m/>
    <m/>
    <m/>
    <n v="6.9446000000000003"/>
    <n v="6944.6"/>
    <n v="7.1925999999999997"/>
    <n v="7192.5999999999995"/>
    <n v="1.1166499999999999"/>
    <n v="0"/>
    <n v="0"/>
    <s v=""/>
    <s v=""/>
    <n v="0"/>
  </r>
  <r>
    <x v="18"/>
    <n v="7"/>
    <x v="1"/>
    <x v="0"/>
    <n v="25.4"/>
    <n v="8050"/>
    <n v="9006.5815000000002"/>
    <n v="7.1429999999999998"/>
    <n v="7143"/>
    <n v="7.3634000000000004"/>
    <n v="7363.4000000000005"/>
    <n v="1.11883"/>
    <n v="228767.17009999999"/>
    <n v="187030.36000000002"/>
    <n v="1643.1814999999997"/>
    <n v="0.22315526794687232"/>
    <n v="41736.810099999973"/>
  </r>
  <r>
    <x v="19"/>
    <n v="8"/>
    <x v="1"/>
    <x v="0"/>
    <m/>
    <m/>
    <m/>
    <n v="7.165"/>
    <n v="7165"/>
    <n v="7.3855000000000004"/>
    <n v="7385.5"/>
    <n v="1.1028100000000001"/>
    <n v="0"/>
    <n v="0"/>
    <s v=""/>
    <s v=""/>
    <n v="0"/>
  </r>
  <r>
    <x v="20"/>
    <n v="9"/>
    <x v="1"/>
    <x v="0"/>
    <n v="54"/>
    <n v="7170"/>
    <n v="7959.4886999999999"/>
    <n v="7.165"/>
    <n v="7165"/>
    <n v="7.3855000000000004"/>
    <n v="7385.5"/>
    <n v="1.1101099999999999"/>
    <n v="429812.3898"/>
    <n v="398817"/>
    <n v="573.98869999999988"/>
    <n v="7.7718326450477271E-2"/>
    <n v="30995.389800000004"/>
  </r>
  <r>
    <x v="21"/>
    <n v="10"/>
    <x v="1"/>
    <x v="0"/>
    <m/>
    <m/>
    <m/>
    <n v="7.1208999999999998"/>
    <n v="7120.9"/>
    <n v="7.3414000000000001"/>
    <n v="7341.4000000000005"/>
    <n v="1.1236999999999999"/>
    <n v="0"/>
    <n v="0"/>
    <s v=""/>
    <s v=""/>
    <n v="0"/>
  </r>
  <r>
    <x v="22"/>
    <n v="11"/>
    <x v="1"/>
    <x v="0"/>
    <n v="34"/>
    <n v="7087"/>
    <n v="7974.0089199999993"/>
    <n v="6.9446000000000003"/>
    <n v="6944.6"/>
    <n v="7.165"/>
    <n v="7165"/>
    <n v="1.1251599999999999"/>
    <n v="271116.30327999999"/>
    <n v="243610"/>
    <n v="809.00891999999931"/>
    <n v="0.11291122400558259"/>
    <n v="27506.303279999993"/>
  </r>
  <r>
    <x v="23"/>
    <n v="12"/>
    <x v="1"/>
    <x v="0"/>
    <n v="35"/>
    <n v="5871.25"/>
    <n v="6340.8325749999995"/>
    <n v="6.9446000000000003"/>
    <n v="6944.6"/>
    <n v="7.165"/>
    <n v="7165"/>
    <n v="1.0799799999999999"/>
    <n v="221929.14012499998"/>
    <n v="250775"/>
    <n v="-824.16742500000055"/>
    <n v="-0.1150268562456386"/>
    <n v="-28845.859875000024"/>
  </r>
  <r>
    <x v="24"/>
    <n v="1"/>
    <x v="2"/>
    <x v="0"/>
    <n v="23"/>
    <n v="5966.66"/>
    <n v="6469.1721051999994"/>
    <n v="6.5862999999999996"/>
    <n v="6586.2999999999993"/>
    <n v="6.8068"/>
    <n v="6806.8"/>
    <n v="1.08422"/>
    <n v="148790.95841959998"/>
    <n v="156556.4"/>
    <n v="-337.62789480000083"/>
    <n v="-4.9601559440559564E-2"/>
    <n v="-7765.4415804000164"/>
  </r>
  <r>
    <x v="25"/>
    <n v="2"/>
    <x v="2"/>
    <x v="0"/>
    <n v="3.8"/>
    <n v="6000"/>
    <n v="6521.1"/>
    <n v="6.3658000000000001"/>
    <n v="6365.8"/>
    <n v="6.6139000000000001"/>
    <n v="6613.9000000000005"/>
    <n v="1.0868500000000001"/>
    <n v="24780.18"/>
    <n v="25132.82"/>
    <n v="-92.800000000000182"/>
    <n v="-1.4031055806710137E-2"/>
    <n v="-352.63999999999942"/>
  </r>
  <r>
    <x v="26"/>
    <n v="3"/>
    <x v="2"/>
    <x v="0"/>
    <n v="20.6"/>
    <n v="5183"/>
    <n v="5752.55987"/>
    <n v="5.8643000000000001"/>
    <n v="5864.3"/>
    <n v="6.3052000000000001"/>
    <n v="6305.2"/>
    <n v="1.10989"/>
    <n v="118502.73332200001"/>
    <n v="129887.12000000001"/>
    <n v="-552.64012999999977"/>
    <n v="-8.7648310917972427E-2"/>
    <n v="-11384.386677999995"/>
  </r>
  <r>
    <x v="27"/>
    <n v="4"/>
    <x v="2"/>
    <x v="0"/>
    <n v="37.5"/>
    <n v="5220"/>
    <n v="5779.6361999999999"/>
    <n v="5.1257000000000001"/>
    <n v="5125.7"/>
    <n v="5.5667"/>
    <n v="5566.7"/>
    <n v="1.10721"/>
    <n v="216736.35749999998"/>
    <n v="208751.25"/>
    <n v="212.9362000000001"/>
    <n v="3.8251782923455567E-2"/>
    <n v="7985.1074999999837"/>
  </r>
  <r>
    <x v="28"/>
    <n v="5"/>
    <x v="2"/>
    <x v="0"/>
    <m/>
    <m/>
    <m/>
    <n v="5.0705999999999998"/>
    <n v="5070.5999999999995"/>
    <n v="5.5115999999999996"/>
    <n v="5511.5999999999995"/>
    <n v="1.1326700000000001"/>
    <n v="0"/>
    <n v="0"/>
    <s v=""/>
    <s v=""/>
    <n v="0"/>
  </r>
  <r>
    <x v="29"/>
    <n v="6"/>
    <x v="2"/>
    <x v="0"/>
    <n v="16.399999999999999"/>
    <n v="5000"/>
    <n v="5667.9000000000005"/>
    <n v="5.0705999999999998"/>
    <n v="5070.5999999999995"/>
    <n v="5.5115999999999996"/>
    <n v="5511.5999999999995"/>
    <n v="1.13358"/>
    <n v="92953.56"/>
    <n v="90390.239999999976"/>
    <n v="156.30000000000109"/>
    <n v="2.8358371434792275E-2"/>
    <n v="2563.3200000000215"/>
  </r>
  <r>
    <x v="30"/>
    <n v="7"/>
    <x v="2"/>
    <x v="0"/>
    <n v="26.5"/>
    <n v="5080"/>
    <n v="5705.8051999999998"/>
    <n v="4.8226000000000004"/>
    <n v="4822.6000000000004"/>
    <n v="5.2359999999999998"/>
    <n v="5236"/>
    <n v="1.1231899999999999"/>
    <n v="151203.83780000001"/>
    <n v="138754"/>
    <n v="469.80519999999979"/>
    <n v="8.9725974025973987E-2"/>
    <n v="12449.837800000008"/>
  </r>
  <r>
    <x v="31"/>
    <n v="8"/>
    <x v="2"/>
    <x v="0"/>
    <m/>
    <m/>
    <m/>
    <n v="4.4092000000000002"/>
    <n v="4409.2"/>
    <n v="4.6848000000000001"/>
    <n v="4684.8"/>
    <n v="1.10707"/>
    <n v="0"/>
    <n v="0"/>
    <s v=""/>
    <s v=""/>
    <n v="0"/>
  </r>
  <r>
    <x v="32"/>
    <n v="9"/>
    <x v="2"/>
    <x v="0"/>
    <n v="15"/>
    <n v="5050"/>
    <n v="5659.232"/>
    <n v="3.9022000000000001"/>
    <n v="3902.2000000000003"/>
    <n v="4.1226000000000003"/>
    <n v="4122.6000000000004"/>
    <n v="1.1206400000000001"/>
    <n v="84888.48"/>
    <n v="61839.000000000007"/>
    <n v="1536.6319999999996"/>
    <n v="0.37273371173531256"/>
    <n v="23049.479999999989"/>
  </r>
  <r>
    <x v="33"/>
    <n v="10"/>
    <x v="2"/>
    <x v="0"/>
    <n v="18.600000000000001"/>
    <n v="5316.66"/>
    <n v="5961.7835243999998"/>
    <n v="3.7753999999999999"/>
    <n v="3775.4"/>
    <n v="3.9958999999999998"/>
    <n v="3995.8999999999996"/>
    <n v="1.12134"/>
    <n v="110889.17355384001"/>
    <n v="74323.740000000005"/>
    <n v="1965.8835244000002"/>
    <n v="0.49197515563452549"/>
    <n v="36565.433553840005"/>
  </r>
  <r>
    <x v="34"/>
    <n v="11"/>
    <x v="2"/>
    <x v="0"/>
    <n v="30"/>
    <n v="5050"/>
    <n v="5585.7039999999997"/>
    <n v="3.4447000000000001"/>
    <n v="3444.7000000000003"/>
    <n v="3.6652"/>
    <n v="3665.2"/>
    <n v="1.10608"/>
    <n v="167571.12"/>
    <n v="109956"/>
    <n v="1920.5039999999999"/>
    <n v="0.52398341154643679"/>
    <n v="57615.119999999995"/>
  </r>
  <r>
    <x v="35"/>
    <n v="12"/>
    <x v="2"/>
    <x v="0"/>
    <n v="10"/>
    <n v="5900"/>
    <n v="6398.2549999999992"/>
    <n v="3.3069000000000002"/>
    <n v="3306.9"/>
    <n v="3.5274000000000001"/>
    <n v="3527.4"/>
    <n v="1.0844499999999999"/>
    <n v="63982.549999999988"/>
    <n v="35274"/>
    <n v="2870.8549999999991"/>
    <n v="0.81387282417644702"/>
    <n v="28708.549999999988"/>
  </r>
  <r>
    <x v="0"/>
    <n v="1"/>
    <x v="0"/>
    <x v="1"/>
    <n v="24"/>
    <n v="2450"/>
    <n v="3351.404"/>
    <n v="4.6077000000000004"/>
    <n v="4607.7000000000007"/>
    <n v="4.8060999999999998"/>
    <n v="4806.0999999999995"/>
    <n v="1.36792"/>
    <n v="80433.695999999996"/>
    <n v="115346.4"/>
    <n v="-1454.6959999999995"/>
    <n v="-0.30267701462724445"/>
    <n v="-34912.703999999998"/>
  </r>
  <r>
    <x v="1"/>
    <n v="2"/>
    <x v="0"/>
    <x v="1"/>
    <m/>
    <m/>
    <m/>
    <n v="4.9328000000000003"/>
    <n v="4932.8"/>
    <n v="5.2634999999999996"/>
    <n v="5263.5"/>
    <n v="1.3635900000000001"/>
    <n v="0"/>
    <n v="0"/>
    <s v=""/>
    <s v=""/>
    <n v="0"/>
  </r>
  <r>
    <x v="2"/>
    <n v="3"/>
    <x v="0"/>
    <x v="1"/>
    <n v="17"/>
    <n v="3710"/>
    <n v="5058.4736999999996"/>
    <n v="4.9603999999999999"/>
    <n v="4960.3999999999996"/>
    <n v="5.3738000000000001"/>
    <n v="5373.8"/>
    <n v="1.36347"/>
    <n v="85994.052899999995"/>
    <n v="91354.6"/>
    <n v="-315.32630000000063"/>
    <n v="-5.8678458446537018E-2"/>
    <n v="-5360.5471000000107"/>
  </r>
  <r>
    <x v="3"/>
    <n v="4"/>
    <x v="0"/>
    <x v="1"/>
    <n v="20"/>
    <n v="3750"/>
    <n v="5184.5250000000005"/>
    <n v="5.2359999999999998"/>
    <n v="5236"/>
    <n v="5.6768999999999998"/>
    <n v="5676.9"/>
    <n v="1.3825400000000001"/>
    <n v="103690.50000000001"/>
    <n v="113538"/>
    <n v="-492.37499999999909"/>
    <n v="-8.6733076150715904E-2"/>
    <n v="-9847.4999999999854"/>
  </r>
  <r>
    <x v="4"/>
    <n v="5"/>
    <x v="0"/>
    <x v="1"/>
    <m/>
    <m/>
    <m/>
    <n v="5.9303999999999997"/>
    <n v="5930.4"/>
    <n v="6.1950000000000003"/>
    <n v="6195"/>
    <n v="1.3805799999999999"/>
    <n v="0"/>
    <n v="0"/>
    <s v=""/>
    <s v=""/>
    <n v="0"/>
  </r>
  <r>
    <x v="5"/>
    <n v="6"/>
    <x v="0"/>
    <x v="1"/>
    <n v="13.8"/>
    <n v="4500"/>
    <n v="6194.07"/>
    <n v="6.4760999999999997"/>
    <n v="6476.0999999999995"/>
    <n v="6.6414"/>
    <n v="6641.4"/>
    <n v="1.37646"/>
    <n v="85478.165999999997"/>
    <n v="91651.319999999992"/>
    <n v="-447.32999999999993"/>
    <n v="-6.7354774595717759E-2"/>
    <n v="-6173.153999999995"/>
  </r>
  <r>
    <x v="6"/>
    <n v="7"/>
    <x v="0"/>
    <x v="1"/>
    <m/>
    <m/>
    <m/>
    <n v="6.6139000000000001"/>
    <n v="6613.9000000000005"/>
    <n v="6.8342999999999998"/>
    <n v="6834.3"/>
    <n v="1.3591"/>
    <n v="0"/>
    <n v="0"/>
    <s v=""/>
    <s v=""/>
    <n v="0"/>
  </r>
  <r>
    <x v="7"/>
    <n v="8"/>
    <x v="0"/>
    <x v="1"/>
    <m/>
    <m/>
    <m/>
    <n v="6.6139000000000001"/>
    <n v="6613.9000000000005"/>
    <n v="6.8342999999999998"/>
    <n v="6834.3"/>
    <n v="1.35669"/>
    <n v="0"/>
    <n v="0"/>
    <s v=""/>
    <s v=""/>
    <n v="0"/>
  </r>
  <r>
    <x v="8"/>
    <n v="9"/>
    <x v="0"/>
    <x v="1"/>
    <m/>
    <m/>
    <m/>
    <n v="6.6139000000000001"/>
    <n v="6613.9000000000005"/>
    <n v="6.8342999999999998"/>
    <n v="6834.3"/>
    <n v="1.3348100000000001"/>
    <n v="0"/>
    <n v="0"/>
    <s v=""/>
    <s v=""/>
    <n v="0"/>
  </r>
  <r>
    <x v="9"/>
    <n v="10"/>
    <x v="0"/>
    <x v="1"/>
    <n v="2.7"/>
    <n v="5000"/>
    <n v="6479.1500000000005"/>
    <n v="6.6139000000000001"/>
    <n v="6613.9000000000005"/>
    <n v="6.8342999999999998"/>
    <n v="6834.3"/>
    <n v="1.29583"/>
    <n v="17493.705000000002"/>
    <n v="18452.61"/>
    <n v="-355.14999999999964"/>
    <n v="-5.1965819469440851E-2"/>
    <n v="-958.90499999999884"/>
  </r>
  <r>
    <x v="10"/>
    <n v="11"/>
    <x v="0"/>
    <x v="1"/>
    <n v="46"/>
    <n v="5333"/>
    <n v="6762.3506599999992"/>
    <n v="6.6139000000000001"/>
    <n v="6613.9000000000005"/>
    <n v="6.8342999999999998"/>
    <n v="6834.3"/>
    <n v="1.2680199999999999"/>
    <n v="311068.13035999995"/>
    <n v="314377.8"/>
    <n v="-71.94934000000103"/>
    <n v="-1.052768242541314E-2"/>
    <n v="-3309.6696400000365"/>
  </r>
  <r>
    <x v="11"/>
    <n v="12"/>
    <x v="0"/>
    <x v="1"/>
    <n v="1.1000000000000001"/>
    <n v="5350"/>
    <n v="6681.0264999999999"/>
    <n v="6.6139000000000001"/>
    <n v="6613.9000000000005"/>
    <n v="6.8342999999999998"/>
    <n v="6834.3"/>
    <n v="1.2487900000000001"/>
    <n v="7349.1291500000007"/>
    <n v="7517.7300000000005"/>
    <n v="-153.27350000000024"/>
    <n v="-2.2427095679147864E-2"/>
    <n v="-168.60084999999981"/>
  </r>
  <r>
    <x v="12"/>
    <n v="1"/>
    <x v="1"/>
    <x v="1"/>
    <n v="19.8"/>
    <n v="5300"/>
    <n v="6551.9660000000003"/>
    <n v="6.6139000000000001"/>
    <n v="6613.9000000000005"/>
    <n v="6.8342999999999998"/>
    <n v="6834.3"/>
    <n v="1.2362200000000001"/>
    <n v="129728.92680000002"/>
    <n v="135319.14000000001"/>
    <n v="-282.33399999999983"/>
    <n v="-4.1311326690370603E-2"/>
    <n v="-5590.2131999999983"/>
  </r>
  <r>
    <x v="13"/>
    <n v="2"/>
    <x v="1"/>
    <x v="1"/>
    <m/>
    <m/>
    <m/>
    <n v="6.6139000000000001"/>
    <n v="6613.9000000000005"/>
    <n v="6.8619000000000003"/>
    <n v="6861.9000000000005"/>
    <n v="1.17492"/>
    <n v="0"/>
    <n v="0"/>
    <s v=""/>
    <s v=""/>
    <n v="0"/>
  </r>
  <r>
    <x v="14"/>
    <n v="3"/>
    <x v="1"/>
    <x v="1"/>
    <m/>
    <m/>
    <m/>
    <n v="6.6139000000000001"/>
    <n v="6613.9000000000005"/>
    <n v="6.9721000000000002"/>
    <n v="6972.1"/>
    <n v="1.13541"/>
    <n v="0"/>
    <n v="0"/>
    <s v=""/>
    <s v=""/>
    <n v="0"/>
  </r>
  <r>
    <x v="15"/>
    <n v="4"/>
    <x v="1"/>
    <x v="1"/>
    <n v="17"/>
    <n v="6435"/>
    <n v="7012.6699499999995"/>
    <n v="6.6139000000000001"/>
    <n v="6613.9000000000005"/>
    <n v="7.0548000000000002"/>
    <n v="7054.8"/>
    <n v="1.0897699999999999"/>
    <n v="119215.38914999999"/>
    <n v="119931.6"/>
    <n v="-42.130050000000665"/>
    <n v="-5.9718276917844109E-3"/>
    <n v="-716.21085000001767"/>
  </r>
  <r>
    <x v="16"/>
    <n v="5"/>
    <x v="1"/>
    <x v="1"/>
    <m/>
    <m/>
    <m/>
    <n v="6.6139000000000001"/>
    <n v="6613.9000000000005"/>
    <n v="7.0548000000000002"/>
    <n v="7054.8"/>
    <n v="1.0755699999999999"/>
    <n v="0"/>
    <n v="0"/>
    <s v=""/>
    <s v=""/>
    <n v="0"/>
  </r>
  <r>
    <x v="17"/>
    <n v="6"/>
    <x v="1"/>
    <x v="1"/>
    <n v="30.8"/>
    <n v="6425"/>
    <n v="7174.4762499999997"/>
    <n v="6.9446000000000003"/>
    <n v="6944.6"/>
    <n v="7.1925999999999997"/>
    <n v="7192.5999999999995"/>
    <n v="1.1166499999999999"/>
    <n v="220973.86849999998"/>
    <n v="221532.08"/>
    <n v="-18.123749999999745"/>
    <n v="-2.5197772710841347E-3"/>
    <n v="-558.21150000000489"/>
  </r>
  <r>
    <x v="18"/>
    <n v="7"/>
    <x v="1"/>
    <x v="1"/>
    <n v="34.799999999999997"/>
    <n v="6750"/>
    <n v="7552.1025"/>
    <n v="7.1429999999999998"/>
    <n v="7143"/>
    <n v="7.3634000000000004"/>
    <n v="7363.4000000000005"/>
    <n v="1.11883"/>
    <n v="262813.16699999996"/>
    <n v="256246.32"/>
    <n v="188.70249999999942"/>
    <n v="2.5627088029986068E-2"/>
    <n v="6566.8469999999506"/>
  </r>
  <r>
    <x v="19"/>
    <n v="8"/>
    <x v="1"/>
    <x v="1"/>
    <m/>
    <m/>
    <m/>
    <n v="7.165"/>
    <n v="7165"/>
    <n v="7.3855000000000004"/>
    <n v="7385.5"/>
    <n v="1.1028100000000001"/>
    <n v="0"/>
    <n v="0"/>
    <s v=""/>
    <s v=""/>
    <n v="0"/>
  </r>
  <r>
    <x v="20"/>
    <n v="9"/>
    <x v="1"/>
    <x v="1"/>
    <n v="10"/>
    <n v="4500"/>
    <n v="4995.4949999999999"/>
    <n v="7.165"/>
    <n v="7165"/>
    <n v="7.3855000000000004"/>
    <n v="7385.5"/>
    <n v="1.1101099999999999"/>
    <n v="49954.95"/>
    <n v="73855"/>
    <n v="-2390.0050000000001"/>
    <n v="-0.32360774490555821"/>
    <n v="-23900.050000000003"/>
  </r>
  <r>
    <x v="21"/>
    <n v="10"/>
    <x v="1"/>
    <x v="1"/>
    <n v="66.2"/>
    <n v="5200"/>
    <n v="5843.24"/>
    <n v="7.1208999999999998"/>
    <n v="7120.9"/>
    <n v="7.3414000000000001"/>
    <n v="7341.4000000000005"/>
    <n v="1.1236999999999999"/>
    <n v="386822.48800000001"/>
    <n v="486000.68000000005"/>
    <n v="-1498.1600000000008"/>
    <n v="-0.20407006837932828"/>
    <n v="-99178.192000000039"/>
  </r>
  <r>
    <x v="22"/>
    <n v="11"/>
    <x v="1"/>
    <x v="1"/>
    <m/>
    <m/>
    <m/>
    <n v="6.9446000000000003"/>
    <n v="6944.6"/>
    <n v="7.165"/>
    <n v="7165"/>
    <n v="1.1251599999999999"/>
    <n v="0"/>
    <n v="0"/>
    <s v=""/>
    <s v=""/>
    <n v="0"/>
  </r>
  <r>
    <x v="23"/>
    <n v="12"/>
    <x v="1"/>
    <x v="1"/>
    <n v="27"/>
    <n v="2625"/>
    <n v="2834.9474999999998"/>
    <n v="6.9446000000000003"/>
    <n v="6944.6"/>
    <n v="7.165"/>
    <n v="7165"/>
    <n v="1.0799799999999999"/>
    <n v="76543.58249999999"/>
    <n v="193455"/>
    <n v="-4330.0524999999998"/>
    <n v="-0.60433391486392185"/>
    <n v="-116911.41750000001"/>
  </r>
  <r>
    <x v="24"/>
    <n v="1"/>
    <x v="2"/>
    <x v="1"/>
    <n v="50"/>
    <n v="3200"/>
    <n v="3469.5039999999999"/>
    <n v="6.5862999999999996"/>
    <n v="6586.2999999999993"/>
    <n v="6.8068"/>
    <n v="6806.8"/>
    <n v="1.08422"/>
    <n v="173475.19999999998"/>
    <n v="340340"/>
    <n v="-3337.2960000000003"/>
    <n v="-0.49028853499441738"/>
    <n v="-166864.80000000002"/>
  </r>
  <r>
    <x v="25"/>
    <n v="2"/>
    <x v="2"/>
    <x v="1"/>
    <n v="55"/>
    <n v="3700"/>
    <n v="4021.3450000000003"/>
    <n v="6.3658000000000001"/>
    <n v="6365.8"/>
    <n v="6.6139000000000001"/>
    <n v="6613.9000000000005"/>
    <n v="1.0868500000000001"/>
    <n v="221173.97500000001"/>
    <n v="363764.50000000006"/>
    <n v="-2592.5550000000003"/>
    <n v="-0.39198581774747127"/>
    <n v="-142590.52500000005"/>
  </r>
  <r>
    <x v="26"/>
    <n v="3"/>
    <x v="2"/>
    <x v="1"/>
    <n v="1"/>
    <n v="2000"/>
    <n v="2219.7800000000002"/>
    <n v="5.8643000000000001"/>
    <n v="5864.3"/>
    <n v="6.3052000000000001"/>
    <n v="6305.2"/>
    <n v="1.10989"/>
    <n v="2219.7800000000002"/>
    <n v="6305.2"/>
    <n v="-4085.4199999999996"/>
    <n v="-0.64794455370170645"/>
    <n v="-4085.4199999999996"/>
  </r>
  <r>
    <x v="27"/>
    <n v="4"/>
    <x v="2"/>
    <x v="1"/>
    <n v="2"/>
    <n v="2020"/>
    <n v="2236.5642000000003"/>
    <n v="5.1257000000000001"/>
    <n v="5125.7"/>
    <n v="5.5667"/>
    <n v="5566.7"/>
    <n v="1.10721"/>
    <n v="4473.1284000000005"/>
    <n v="11133.4"/>
    <n v="-3330.1357999999996"/>
    <n v="-0.59822440584188108"/>
    <n v="-6660.2715999999991"/>
  </r>
  <r>
    <x v="28"/>
    <n v="5"/>
    <x v="2"/>
    <x v="1"/>
    <n v="4.93"/>
    <n v="4000"/>
    <n v="4530.68"/>
    <n v="5.0705999999999998"/>
    <n v="5070.5999999999995"/>
    <n v="5.5115999999999996"/>
    <n v="5511.5999999999995"/>
    <n v="1.1326700000000001"/>
    <n v="22336.252400000001"/>
    <n v="27172.187999999995"/>
    <n v="-980.91999999999916"/>
    <n v="-0.17797372813701998"/>
    <n v="-4835.9355999999934"/>
  </r>
  <r>
    <x v="29"/>
    <n v="6"/>
    <x v="2"/>
    <x v="1"/>
    <n v="69.739999999999995"/>
    <n v="2075"/>
    <n v="2352.1785"/>
    <n v="5.0705999999999998"/>
    <n v="5070.5999999999995"/>
    <n v="5.5115999999999996"/>
    <n v="5511.5999999999995"/>
    <n v="1.13358"/>
    <n v="164040.92859"/>
    <n v="384378.98399999994"/>
    <n v="-3159.4214999999995"/>
    <n v="-0.57323127585456124"/>
    <n v="-220338.05540999994"/>
  </r>
  <r>
    <x v="30"/>
    <n v="7"/>
    <x v="2"/>
    <x v="1"/>
    <n v="61"/>
    <n v="2445"/>
    <n v="2746.1995499999998"/>
    <n v="4.8226000000000004"/>
    <n v="4822.6000000000004"/>
    <n v="5.2359999999999998"/>
    <n v="5236"/>
    <n v="1.1231899999999999"/>
    <n v="167518.17254999999"/>
    <n v="319396"/>
    <n v="-2489.8004500000002"/>
    <n v="-0.47551574675324682"/>
    <n v="-151877.82745000001"/>
  </r>
  <r>
    <x v="31"/>
    <n v="8"/>
    <x v="2"/>
    <x v="1"/>
    <m/>
    <m/>
    <m/>
    <n v="4.4092000000000002"/>
    <n v="4409.2"/>
    <n v="4.6848000000000001"/>
    <n v="4684.8"/>
    <n v="1.10707"/>
    <n v="0"/>
    <n v="0"/>
    <s v=""/>
    <s v=""/>
    <n v="0"/>
  </r>
  <r>
    <x v="32"/>
    <n v="9"/>
    <x v="2"/>
    <x v="1"/>
    <n v="20"/>
    <n v="2040"/>
    <n v="2286.1056000000003"/>
    <n v="3.9022000000000001"/>
    <n v="3902.2000000000003"/>
    <n v="4.1226000000000003"/>
    <n v="4122.6000000000004"/>
    <n v="1.1206400000000001"/>
    <n v="45722.112000000008"/>
    <n v="82452"/>
    <n v="-1836.4944"/>
    <n v="-0.44546994615048752"/>
    <n v="-36729.887999999992"/>
  </r>
  <r>
    <x v="33"/>
    <n v="10"/>
    <x v="2"/>
    <x v="1"/>
    <n v="18"/>
    <n v="2265"/>
    <n v="2539.8350999999998"/>
    <n v="3.7753999999999999"/>
    <n v="3775.4"/>
    <n v="3.9958999999999998"/>
    <n v="3995.8999999999996"/>
    <n v="1.12134"/>
    <n v="45717.031799999997"/>
    <n v="71926.2"/>
    <n v="-1456.0648999999999"/>
    <n v="-0.36438972446757928"/>
    <n v="-26209.1682"/>
  </r>
  <r>
    <x v="34"/>
    <n v="11"/>
    <x v="2"/>
    <x v="1"/>
    <n v="59"/>
    <n v="2100"/>
    <n v="2322.768"/>
    <n v="3.4447000000000001"/>
    <n v="3444.7000000000003"/>
    <n v="3.6652"/>
    <n v="3665.2"/>
    <n v="1.10608"/>
    <n v="137043.31200000001"/>
    <n v="216246.8"/>
    <n v="-1342.4319999999998"/>
    <n v="-0.36626432391138269"/>
    <n v="-79203.487999999983"/>
  </r>
  <r>
    <x v="35"/>
    <n v="12"/>
    <x v="2"/>
    <x v="1"/>
    <n v="20"/>
    <n v="3800"/>
    <n v="4120.91"/>
    <n v="3.3069000000000002"/>
    <n v="3306.9"/>
    <n v="3.5274000000000001"/>
    <n v="3527.4"/>
    <n v="1.0844499999999999"/>
    <n v="82418.2"/>
    <n v="70548"/>
    <n v="593.50999999999976"/>
    <n v="0.16825707319838967"/>
    <n v="11870.199999999997"/>
  </r>
  <r>
    <x v="0"/>
    <n v="1"/>
    <x v="0"/>
    <x v="2"/>
    <m/>
    <m/>
    <m/>
    <n v="4.6077000000000004"/>
    <n v="4607.7000000000007"/>
    <n v="4.8060999999999998"/>
    <n v="4806.0999999999995"/>
    <n v="1.36792"/>
    <n v="0"/>
    <n v="0"/>
    <s v=""/>
    <s v=""/>
    <n v="0"/>
  </r>
  <r>
    <x v="1"/>
    <n v="2"/>
    <x v="0"/>
    <x v="2"/>
    <m/>
    <m/>
    <m/>
    <n v="4.9328000000000003"/>
    <n v="4932.8"/>
    <n v="5.2634999999999996"/>
    <n v="5263.5"/>
    <n v="1.3635900000000001"/>
    <n v="0"/>
    <n v="0"/>
    <s v=""/>
    <s v=""/>
    <n v="0"/>
  </r>
  <r>
    <x v="2"/>
    <n v="3"/>
    <x v="0"/>
    <x v="2"/>
    <n v="36"/>
    <n v="4340"/>
    <n v="5917.4597999999996"/>
    <n v="4.9603999999999999"/>
    <n v="4960.3999999999996"/>
    <n v="5.3738000000000001"/>
    <n v="5373.8"/>
    <n v="1.36347"/>
    <n v="213028.55279999998"/>
    <n v="193456.80000000002"/>
    <n v="543.65979999999945"/>
    <n v="0.10116859577952277"/>
    <n v="19571.752799999958"/>
  </r>
  <r>
    <x v="3"/>
    <n v="4"/>
    <x v="0"/>
    <x v="2"/>
    <m/>
    <m/>
    <m/>
    <n v="5.2359999999999998"/>
    <n v="5236"/>
    <n v="5.6768999999999998"/>
    <n v="5676.9"/>
    <n v="1.3825400000000001"/>
    <n v="0"/>
    <n v="0"/>
    <s v=""/>
    <s v=""/>
    <n v="0"/>
  </r>
  <r>
    <x v="4"/>
    <n v="5"/>
    <x v="0"/>
    <x v="2"/>
    <n v="18"/>
    <n v="4400"/>
    <n v="6074.5519999999997"/>
    <n v="5.9303999999999997"/>
    <n v="5930.4"/>
    <n v="6.1950000000000003"/>
    <n v="6195"/>
    <n v="1.3805799999999999"/>
    <n v="109341.93599999999"/>
    <n v="111510"/>
    <n v="-120.44800000000032"/>
    <n v="-1.9442776432606994E-2"/>
    <n v="-2168.064000000013"/>
  </r>
  <r>
    <x v="5"/>
    <n v="6"/>
    <x v="0"/>
    <x v="2"/>
    <m/>
    <m/>
    <m/>
    <n v="6.4760999999999997"/>
    <n v="6476.0999999999995"/>
    <n v="6.6414"/>
    <n v="6641.4"/>
    <n v="1.37646"/>
    <n v="0"/>
    <n v="0"/>
    <s v=""/>
    <s v=""/>
    <n v="0"/>
  </r>
  <r>
    <x v="6"/>
    <n v="7"/>
    <x v="0"/>
    <x v="2"/>
    <n v="36"/>
    <n v="5600"/>
    <n v="7610.96"/>
    <n v="6.6139000000000001"/>
    <n v="6613.9000000000005"/>
    <n v="6.8342999999999998"/>
    <n v="6834.3"/>
    <n v="1.3591"/>
    <n v="273994.56"/>
    <n v="246034.80000000002"/>
    <n v="776.65999999999985"/>
    <n v="0.1136414848631169"/>
    <n v="27959.75999999998"/>
  </r>
  <r>
    <x v="7"/>
    <n v="8"/>
    <x v="0"/>
    <x v="2"/>
    <m/>
    <m/>
    <m/>
    <n v="6.6139000000000001"/>
    <n v="6613.9000000000005"/>
    <n v="6.8342999999999998"/>
    <n v="6834.3"/>
    <n v="1.35669"/>
    <n v="0"/>
    <n v="0"/>
    <s v=""/>
    <s v=""/>
    <n v="0"/>
  </r>
  <r>
    <x v="8"/>
    <n v="9"/>
    <x v="0"/>
    <x v="2"/>
    <m/>
    <m/>
    <m/>
    <n v="6.6139000000000001"/>
    <n v="6613.9000000000005"/>
    <n v="6.8342999999999998"/>
    <n v="6834.3"/>
    <n v="1.3348100000000001"/>
    <n v="0"/>
    <n v="0"/>
    <s v=""/>
    <s v=""/>
    <n v="0"/>
  </r>
  <r>
    <x v="9"/>
    <n v="10"/>
    <x v="0"/>
    <x v="2"/>
    <m/>
    <m/>
    <m/>
    <n v="6.6139000000000001"/>
    <n v="6613.9000000000005"/>
    <n v="6.8342999999999998"/>
    <n v="6834.3"/>
    <n v="1.29583"/>
    <n v="0"/>
    <n v="0"/>
    <s v=""/>
    <s v=""/>
    <n v="0"/>
  </r>
  <r>
    <x v="10"/>
    <n v="11"/>
    <x v="0"/>
    <x v="2"/>
    <m/>
    <m/>
    <m/>
    <n v="6.6139000000000001"/>
    <n v="6613.9000000000005"/>
    <n v="6.8342999999999998"/>
    <n v="6834.3"/>
    <n v="1.2680199999999999"/>
    <n v="0"/>
    <n v="0"/>
    <s v=""/>
    <s v=""/>
    <n v="0"/>
  </r>
  <r>
    <x v="11"/>
    <n v="12"/>
    <x v="0"/>
    <x v="2"/>
    <m/>
    <m/>
    <m/>
    <n v="6.6139000000000001"/>
    <n v="6613.9000000000005"/>
    <n v="6.8342999999999998"/>
    <n v="6834.3"/>
    <n v="1.2487900000000001"/>
    <n v="0"/>
    <n v="0"/>
    <s v=""/>
    <s v=""/>
    <n v="0"/>
  </r>
  <r>
    <x v="12"/>
    <n v="1"/>
    <x v="1"/>
    <x v="2"/>
    <n v="45"/>
    <n v="6400"/>
    <n v="7911.8080000000009"/>
    <n v="6.6139000000000001"/>
    <n v="6613.9000000000005"/>
    <n v="6.8342999999999998"/>
    <n v="6834.3"/>
    <n v="1.2362200000000001"/>
    <n v="356031.36000000004"/>
    <n v="307543.5"/>
    <n v="1077.5080000000007"/>
    <n v="0.15766179418521292"/>
    <n v="48487.860000000044"/>
  </r>
  <r>
    <x v="13"/>
    <n v="2"/>
    <x v="1"/>
    <x v="2"/>
    <m/>
    <m/>
    <m/>
    <n v="6.6139000000000001"/>
    <n v="6613.9000000000005"/>
    <n v="6.8619000000000003"/>
    <n v="6861.9000000000005"/>
    <n v="1.17492"/>
    <n v="0"/>
    <n v="0"/>
    <s v=""/>
    <s v=""/>
    <n v="0"/>
  </r>
  <r>
    <x v="14"/>
    <n v="3"/>
    <x v="1"/>
    <x v="2"/>
    <n v="40"/>
    <n v="6520"/>
    <n v="7402.8732"/>
    <n v="6.6139000000000001"/>
    <n v="6613.9000000000005"/>
    <n v="6.9721000000000002"/>
    <n v="6972.1"/>
    <n v="1.13541"/>
    <n v="296114.92800000001"/>
    <n v="278884"/>
    <n v="430.77319999999963"/>
    <n v="6.1785287072761381E-2"/>
    <n v="17230.928000000014"/>
  </r>
  <r>
    <x v="15"/>
    <n v="4"/>
    <x v="1"/>
    <x v="2"/>
    <n v="30"/>
    <n v="6760"/>
    <n v="7366.8451999999997"/>
    <n v="6.6139000000000001"/>
    <n v="6613.9000000000005"/>
    <n v="7.0548000000000002"/>
    <n v="7054.8"/>
    <n v="1.0897699999999999"/>
    <n v="221005.356"/>
    <n v="211644"/>
    <n v="312.04519999999957"/>
    <n v="4.4231615354085096E-2"/>
    <n v="9361.3559999999998"/>
  </r>
  <r>
    <x v="16"/>
    <n v="5"/>
    <x v="1"/>
    <x v="2"/>
    <m/>
    <m/>
    <m/>
    <n v="6.6139000000000001"/>
    <n v="6613.9000000000005"/>
    <n v="7.0548000000000002"/>
    <n v="7054.8"/>
    <n v="1.0755699999999999"/>
    <n v="0"/>
    <n v="0"/>
    <s v=""/>
    <s v=""/>
    <n v="0"/>
  </r>
  <r>
    <x v="17"/>
    <n v="6"/>
    <x v="1"/>
    <x v="2"/>
    <m/>
    <m/>
    <m/>
    <n v="6.9446000000000003"/>
    <n v="6944.6"/>
    <n v="7.1925999999999997"/>
    <n v="7192.5999999999995"/>
    <n v="1.1166499999999999"/>
    <n v="0"/>
    <n v="0"/>
    <s v=""/>
    <s v=""/>
    <n v="0"/>
  </r>
  <r>
    <x v="18"/>
    <n v="7"/>
    <x v="1"/>
    <x v="2"/>
    <n v="35"/>
    <n v="6800"/>
    <n v="7608.0439999999999"/>
    <n v="7.1429999999999998"/>
    <n v="7143"/>
    <n v="7.3634000000000004"/>
    <n v="7363.4000000000005"/>
    <n v="1.11883"/>
    <n v="266281.53999999998"/>
    <n v="257719.00000000003"/>
    <n v="244.64399999999932"/>
    <n v="3.3224325719097059E-2"/>
    <n v="8562.5399999999499"/>
  </r>
  <r>
    <x v="19"/>
    <n v="8"/>
    <x v="1"/>
    <x v="2"/>
    <m/>
    <m/>
    <m/>
    <n v="7.165"/>
    <n v="7165"/>
    <n v="7.3855000000000004"/>
    <n v="7385.5"/>
    <n v="1.1028100000000001"/>
    <n v="0"/>
    <n v="0"/>
    <s v=""/>
    <s v=""/>
    <n v="0"/>
  </r>
  <r>
    <x v="20"/>
    <n v="9"/>
    <x v="1"/>
    <x v="2"/>
    <n v="40"/>
    <n v="6680"/>
    <n v="7415.5347999999994"/>
    <n v="7.165"/>
    <n v="7165"/>
    <n v="7.3855000000000004"/>
    <n v="7385.5"/>
    <n v="1.1101099999999999"/>
    <n v="296621.39199999999"/>
    <n v="295420"/>
    <n v="30.03479999999945"/>
    <n v="4.066725340193548E-3"/>
    <n v="1201.3919999999925"/>
  </r>
  <r>
    <x v="21"/>
    <n v="10"/>
    <x v="1"/>
    <x v="2"/>
    <m/>
    <m/>
    <m/>
    <n v="7.1208999999999998"/>
    <n v="7120.9"/>
    <n v="7.3414000000000001"/>
    <n v="7341.4000000000005"/>
    <n v="1.1236999999999999"/>
    <n v="0"/>
    <n v="0"/>
    <s v=""/>
    <s v=""/>
    <n v="0"/>
  </r>
  <r>
    <x v="22"/>
    <n v="11"/>
    <x v="1"/>
    <x v="2"/>
    <n v="15"/>
    <n v="6710"/>
    <n v="7549.8235999999997"/>
    <n v="6.9446000000000003"/>
    <n v="6944.6"/>
    <n v="7.165"/>
    <n v="7165"/>
    <n v="1.1251599999999999"/>
    <n v="113247.35399999999"/>
    <n v="107475"/>
    <n v="384.82359999999971"/>
    <n v="5.3708806699232337E-2"/>
    <n v="5772.3539999999921"/>
  </r>
  <r>
    <x v="23"/>
    <n v="12"/>
    <x v="1"/>
    <x v="2"/>
    <n v="35"/>
    <n v="4810"/>
    <n v="5194.7037999999993"/>
    <n v="6.9446000000000003"/>
    <n v="6944.6"/>
    <n v="7.165"/>
    <n v="7165"/>
    <n v="1.0799799999999999"/>
    <n v="181814.63299999997"/>
    <n v="250775"/>
    <n v="-1970.2962000000007"/>
    <n v="-0.27498900209351024"/>
    <n v="-68960.367000000027"/>
  </r>
  <r>
    <x v="24"/>
    <n v="1"/>
    <x v="2"/>
    <x v="2"/>
    <n v="35"/>
    <n v="4467"/>
    <n v="4843.2107399999995"/>
    <n v="6.5862999999999996"/>
    <n v="6586.2999999999993"/>
    <n v="6.8068"/>
    <n v="6806.8"/>
    <n v="1.08422"/>
    <n v="169512.37589999998"/>
    <n v="238238"/>
    <n v="-1963.5892600000006"/>
    <n v="-0.28847465181876958"/>
    <n v="-68725.624100000015"/>
  </r>
  <r>
    <x v="25"/>
    <n v="2"/>
    <x v="2"/>
    <x v="2"/>
    <m/>
    <m/>
    <m/>
    <n v="6.3658000000000001"/>
    <n v="6365.8"/>
    <n v="6.6139000000000001"/>
    <n v="6613.9000000000005"/>
    <n v="1.0868500000000001"/>
    <n v="0"/>
    <n v="0"/>
    <s v=""/>
    <s v=""/>
    <n v="0"/>
  </r>
  <r>
    <x v="26"/>
    <n v="3"/>
    <x v="2"/>
    <x v="2"/>
    <n v="35"/>
    <n v="3550"/>
    <n v="3940.1095"/>
    <n v="5.8643000000000001"/>
    <n v="5864.3"/>
    <n v="6.3052000000000001"/>
    <n v="6305.2"/>
    <n v="1.10989"/>
    <n v="137903.83249999999"/>
    <n v="220682"/>
    <n v="-2365.0904999999998"/>
    <n v="-0.37510158282052908"/>
    <n v="-82778.16750000001"/>
  </r>
  <r>
    <x v="27"/>
    <n v="4"/>
    <x v="2"/>
    <x v="2"/>
    <n v="15"/>
    <n v="3480"/>
    <n v="3853.0907999999999"/>
    <n v="5.1257000000000001"/>
    <n v="5125.7"/>
    <n v="5.5667"/>
    <n v="5566.7"/>
    <n v="1.10721"/>
    <n v="57796.362000000001"/>
    <n v="83500.5"/>
    <n v="-1713.6091999999999"/>
    <n v="-0.30783214471769627"/>
    <n v="-25704.137999999999"/>
  </r>
  <r>
    <x v="28"/>
    <n v="5"/>
    <x v="2"/>
    <x v="2"/>
    <m/>
    <m/>
    <m/>
    <n v="5.0705999999999998"/>
    <n v="5070.5999999999995"/>
    <n v="5.5115999999999996"/>
    <n v="5511.5999999999995"/>
    <n v="1.1326700000000001"/>
    <n v="0"/>
    <n v="0"/>
    <s v=""/>
    <s v=""/>
    <n v="0"/>
  </r>
  <r>
    <x v="29"/>
    <n v="6"/>
    <x v="2"/>
    <x v="2"/>
    <n v="25"/>
    <n v="4670"/>
    <n v="5293.8186000000005"/>
    <n v="5.0705999999999998"/>
    <n v="5070.5999999999995"/>
    <n v="5.5115999999999996"/>
    <n v="5511.5999999999995"/>
    <n v="1.13358"/>
    <n v="132345.46500000003"/>
    <n v="137790"/>
    <n v="-217.78139999999894"/>
    <n v="-3.9513281079904011E-2"/>
    <n v="-5444.5349999999744"/>
  </r>
  <r>
    <x v="30"/>
    <n v="7"/>
    <x v="2"/>
    <x v="2"/>
    <n v="20"/>
    <n v="3400"/>
    <n v="3818.8459999999995"/>
    <n v="4.8226000000000004"/>
    <n v="4822.6000000000004"/>
    <n v="5.2359999999999998"/>
    <n v="5236"/>
    <n v="1.1231899999999999"/>
    <n v="76376.919999999984"/>
    <n v="104720"/>
    <n v="-1417.1540000000005"/>
    <n v="-0.27065584415584426"/>
    <n v="-28343.080000000016"/>
  </r>
  <r>
    <x v="31"/>
    <n v="8"/>
    <x v="2"/>
    <x v="2"/>
    <m/>
    <m/>
    <m/>
    <n v="4.4092000000000002"/>
    <n v="4409.2"/>
    <n v="4.6848000000000001"/>
    <n v="4684.8"/>
    <n v="1.10707"/>
    <n v="0"/>
    <n v="0"/>
    <s v=""/>
    <s v=""/>
    <n v="0"/>
  </r>
  <r>
    <x v="32"/>
    <n v="9"/>
    <x v="2"/>
    <x v="2"/>
    <m/>
    <m/>
    <m/>
    <n v="3.9022000000000001"/>
    <n v="3902.2000000000003"/>
    <n v="4.1226000000000003"/>
    <n v="4122.6000000000004"/>
    <n v="1.1206400000000001"/>
    <n v="0"/>
    <n v="0"/>
    <s v=""/>
    <s v=""/>
    <n v="0"/>
  </r>
  <r>
    <x v="33"/>
    <n v="10"/>
    <x v="2"/>
    <x v="2"/>
    <n v="45"/>
    <n v="4450"/>
    <n v="4989.9629999999997"/>
    <n v="3.7753999999999999"/>
    <n v="3775.4"/>
    <n v="3.9958999999999998"/>
    <n v="3995.8999999999996"/>
    <n v="1.12134"/>
    <n v="224548.33499999999"/>
    <n v="179815.49999999997"/>
    <n v="994.0630000000001"/>
    <n v="0.24877074000850877"/>
    <n v="44732.835000000021"/>
  </r>
  <r>
    <x v="34"/>
    <n v="11"/>
    <x v="2"/>
    <x v="2"/>
    <n v="28"/>
    <n v="4300"/>
    <n v="4756.1440000000002"/>
    <n v="3.4447000000000001"/>
    <n v="3444.7000000000003"/>
    <n v="3.6652"/>
    <n v="3665.2"/>
    <n v="1.10608"/>
    <n v="133172.03200000001"/>
    <n v="102625.59999999999"/>
    <n v="1090.9440000000004"/>
    <n v="0.29764924151478789"/>
    <n v="30546.432000000015"/>
  </r>
  <r>
    <x v="35"/>
    <n v="12"/>
    <x v="2"/>
    <x v="2"/>
    <m/>
    <m/>
    <m/>
    <n v="3.3069000000000002"/>
    <n v="3306.9"/>
    <n v="3.5274000000000001"/>
    <n v="3527.4"/>
    <n v="1.0844499999999999"/>
    <n v="0"/>
    <n v="0"/>
    <s v=""/>
    <s v="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2">
  <r>
    <x v="0"/>
    <n v="1"/>
    <x v="0"/>
    <x v="0"/>
    <n v="19"/>
    <n v="2400"/>
    <n v="3283.0080000000003"/>
    <n v="2.6676000000000002"/>
    <n v="2667.6000000000004"/>
    <n v="2.8660000000000001"/>
    <n v="2866"/>
    <n v="1.36792"/>
    <n v="62377.152000000002"/>
    <n v="54454"/>
    <n v="417.00800000000027"/>
    <n v="0.14550174459176562"/>
    <n v="7923.1520000000019"/>
  </r>
  <r>
    <x v="1"/>
    <n v="3"/>
    <x v="0"/>
    <x v="0"/>
    <n v="13"/>
    <n v="2650"/>
    <n v="3613.1954999999998"/>
    <n v="2.9762"/>
    <n v="2976.2"/>
    <n v="3.3344999999999998"/>
    <n v="3334.5"/>
    <n v="1.36347"/>
    <n v="46971.541499999999"/>
    <n v="43348.5"/>
    <n v="278.69549999999981"/>
    <n v="8.3579397210976097E-2"/>
    <n v="3623.0414999999994"/>
  </r>
  <r>
    <x v="2"/>
    <n v="4"/>
    <x v="0"/>
    <x v="0"/>
    <n v="43"/>
    <n v="2875"/>
    <n v="3974.8025000000002"/>
    <n v="3.0589"/>
    <n v="3058.9"/>
    <n v="3.4171999999999998"/>
    <n v="3417.2"/>
    <n v="1.3825400000000001"/>
    <n v="170916.50750000001"/>
    <n v="146939.6"/>
    <n v="557.60250000000042"/>
    <n v="0.16317526044714983"/>
    <n v="23976.907500000001"/>
  </r>
  <r>
    <x v="3"/>
    <n v="5"/>
    <x v="0"/>
    <x v="1"/>
    <n v="6.9"/>
    <n v="2950"/>
    <n v="4072.7109999999998"/>
    <n v="3.4832999999999998"/>
    <n v="3483.2999999999997"/>
    <n v="3.7698999999999998"/>
    <n v="3769.8999999999996"/>
    <n v="1.3805799999999999"/>
    <n v="28101.705900000001"/>
    <n v="26012.309999999998"/>
    <n v="302.81100000000015"/>
    <n v="8.0323350752009387E-2"/>
    <n v="2089.3959000000032"/>
  </r>
  <r>
    <x v="3"/>
    <n v="5"/>
    <x v="0"/>
    <x v="0"/>
    <n v="12.5"/>
    <n v="3075"/>
    <n v="4245.2834999999995"/>
    <n v="3.4832999999999998"/>
    <n v="3483.2999999999997"/>
    <n v="3.7698999999999998"/>
    <n v="3769.8999999999996"/>
    <n v="1.3805799999999999"/>
    <n v="53066.043749999997"/>
    <n v="47123.749999999993"/>
    <n v="475.38349999999991"/>
    <n v="0.12609976391946734"/>
    <n v="5942.2937500000044"/>
  </r>
  <r>
    <x v="4"/>
    <n v="6"/>
    <x v="0"/>
    <x v="0"/>
    <n v="42.5"/>
    <n v="3400"/>
    <n v="4679.9639999999999"/>
    <n v="3.6926999999999999"/>
    <n v="3692.7"/>
    <n v="3.8856000000000002"/>
    <n v="3885.6000000000004"/>
    <n v="1.37646"/>
    <n v="198898.47"/>
    <n v="165138.00000000003"/>
    <n v="794.36399999999958"/>
    <n v="0.20443792464484237"/>
    <n v="33760.469999999972"/>
  </r>
  <r>
    <x v="5"/>
    <n v="9"/>
    <x v="0"/>
    <x v="0"/>
    <n v="60"/>
    <n v="3500"/>
    <n v="4671.835"/>
    <n v="3.77541175"/>
    <n v="3775.4117499999998"/>
    <n v="3.9683160000000002"/>
    <n v="3968.3160000000003"/>
    <n v="1.3348100000000001"/>
    <n v="280310.09999999998"/>
    <n v="238098.96000000002"/>
    <n v="703.51899999999978"/>
    <n v="0.17728401669625093"/>
    <n v="42211.139999999956"/>
  </r>
  <r>
    <x v="6"/>
    <n v="10"/>
    <x v="0"/>
    <x v="0"/>
    <n v="10"/>
    <n v="3500"/>
    <n v="4535.4049999999997"/>
    <n v="3.858085"/>
    <n v="3858.085"/>
    <n v="3.9683160000000002"/>
    <n v="3968.3160000000003"/>
    <n v="1.29583"/>
    <n v="45354.049999999996"/>
    <n v="39683.160000000003"/>
    <n v="567.08899999999949"/>
    <n v="0.14290419412163735"/>
    <n v="5670.8899999999921"/>
  </r>
  <r>
    <x v="6"/>
    <n v="10"/>
    <x v="0"/>
    <x v="1"/>
    <n v="3.5"/>
    <n v="3500"/>
    <n v="4535.4049999999997"/>
    <n v="3.858085"/>
    <n v="3858.085"/>
    <n v="3.9683160000000002"/>
    <n v="3968.3160000000003"/>
    <n v="1.29583"/>
    <n v="15873.9175"/>
    <n v="13889.106000000002"/>
    <n v="567.08899999999949"/>
    <n v="0.14290419412163735"/>
    <n v="1984.811499999998"/>
  </r>
  <r>
    <x v="7"/>
    <n v="11"/>
    <x v="0"/>
    <x v="0"/>
    <n v="16"/>
    <n v="3350"/>
    <n v="4247.8670000000002"/>
    <n v="3.9683160000000002"/>
    <n v="3968.3160000000003"/>
    <n v="4.0785470000000004"/>
    <n v="4078.5470000000005"/>
    <n v="1.2680199999999999"/>
    <n v="67965.872000000003"/>
    <n v="65256.752000000008"/>
    <n v="169.31999999999971"/>
    <n v="4.1514784554401281E-2"/>
    <n v="2709.1199999999953"/>
  </r>
  <r>
    <x v="8"/>
    <n v="12"/>
    <x v="0"/>
    <x v="0"/>
    <n v="42"/>
    <n v="3575"/>
    <n v="4464.42425"/>
    <n v="3.9683160000000002"/>
    <n v="3968.3160000000003"/>
    <n v="4.1887780000000001"/>
    <n v="4188.7780000000002"/>
    <n v="1.2487900000000001"/>
    <n v="187505.81849999999"/>
    <n v="175928.67600000001"/>
    <n v="275.64624999999978"/>
    <n v="6.5805886585538736E-2"/>
    <n v="11577.142499999987"/>
  </r>
  <r>
    <x v="8"/>
    <n v="12"/>
    <x v="0"/>
    <x v="1"/>
    <n v="2.2000000000000002"/>
    <n v="3400"/>
    <n v="4245.8860000000004"/>
    <n v="3.9683160000000002"/>
    <n v="3968.3160000000003"/>
    <n v="4.1887780000000001"/>
    <n v="4188.7780000000002"/>
    <n v="1.2487900000000001"/>
    <n v="9340.9492000000009"/>
    <n v="9215.3116000000009"/>
    <n v="57.108000000000175"/>
    <n v="1.3633570458973995E-2"/>
    <n v="125.63760000000002"/>
  </r>
  <r>
    <x v="9"/>
    <n v="1"/>
    <x v="1"/>
    <x v="0"/>
    <n v="45.75"/>
    <n v="4460"/>
    <n v="5513.5412000000006"/>
    <n v="3.9683160000000002"/>
    <n v="3968.3160000000003"/>
    <n v="4.1887780000000001"/>
    <n v="4188.7780000000002"/>
    <n v="1.2362200000000001"/>
    <n v="252244.50990000003"/>
    <n v="191636.59350000002"/>
    <n v="1324.7632000000003"/>
    <n v="0.31626483905329916"/>
    <n v="60607.916400000016"/>
  </r>
  <r>
    <x v="10"/>
    <n v="2"/>
    <x v="1"/>
    <x v="0"/>
    <n v="10.6"/>
    <n v="4550"/>
    <n v="5345.8859999999995"/>
    <n v="4.0510000000000002"/>
    <n v="4051"/>
    <n v="4.2439"/>
    <n v="4243.8999999999996"/>
    <n v="1.17492"/>
    <n v="56666.391599999995"/>
    <n v="44985.34"/>
    <n v="1101.9859999999999"/>
    <n v="0.25966351704799828"/>
    <n v="11681.051599999999"/>
  </r>
  <r>
    <x v="11"/>
    <n v="3"/>
    <x v="1"/>
    <x v="0"/>
    <n v="7.4"/>
    <n v="5510"/>
    <n v="6256.1091000000006"/>
    <n v="4.1887999999999996"/>
    <n v="4188.7999999999993"/>
    <n v="4.3540999999999999"/>
    <n v="4354.0999999999995"/>
    <n v="1.13541"/>
    <n v="46295.207340000008"/>
    <n v="32220.339999999997"/>
    <n v="1902.0091000000011"/>
    <n v="0.43683174479226505"/>
    <n v="14074.867340000012"/>
  </r>
  <r>
    <x v="12"/>
    <n v="4"/>
    <x v="1"/>
    <x v="0"/>
    <n v="9"/>
    <n v="5600"/>
    <n v="6102.7119999999995"/>
    <n v="4.1887999999999996"/>
    <n v="4188.7999999999993"/>
    <n v="4.4092000000000002"/>
    <n v="4409.2"/>
    <n v="1.0897699999999999"/>
    <n v="54924.407999999996"/>
    <n v="39682.799999999996"/>
    <n v="1693.5119999999997"/>
    <n v="0.38408600199582688"/>
    <n v="15241.608"/>
  </r>
  <r>
    <x v="13"/>
    <n v="5"/>
    <x v="1"/>
    <x v="0"/>
    <n v="25"/>
    <n v="5150"/>
    <n v="5539.1854999999996"/>
    <n v="4.1879999999999997"/>
    <n v="4188"/>
    <n v="4.4092000000000002"/>
    <n v="4409.2"/>
    <n v="1.0755699999999999"/>
    <n v="138479.63749999998"/>
    <n v="110230"/>
    <n v="1129.9854999999998"/>
    <n v="0.25627903020956178"/>
    <n v="28249.637499999983"/>
  </r>
  <r>
    <x v="14"/>
    <n v="6"/>
    <x v="1"/>
    <x v="0"/>
    <n v="29.8"/>
    <n v="5680"/>
    <n v="6342.5719999999992"/>
    <n v="4.4092000000000002"/>
    <n v="4409.2"/>
    <n v="4.6573000000000002"/>
    <n v="4657.3"/>
    <n v="1.1166499999999999"/>
    <n v="189008.64559999999"/>
    <n v="138787.54"/>
    <n v="1685.271999999999"/>
    <n v="0.36185601099349385"/>
    <n v="50221.105599999981"/>
  </r>
  <r>
    <x v="15"/>
    <n v="7"/>
    <x v="1"/>
    <x v="0"/>
    <n v="56.6"/>
    <n v="5364"/>
    <n v="6001.4041200000001"/>
    <n v="4.6077000000000004"/>
    <n v="4607.7000000000007"/>
    <n v="4.8281000000000001"/>
    <n v="4828.1000000000004"/>
    <n v="1.11883"/>
    <n v="339679.473192"/>
    <n v="273270.46000000002"/>
    <n v="1173.3041199999998"/>
    <n v="0.24301570390008487"/>
    <n v="66409.013191999984"/>
  </r>
  <r>
    <x v="16"/>
    <n v="8"/>
    <x v="1"/>
    <x v="0"/>
    <m/>
    <m/>
    <m/>
    <n v="4.6296999999999997"/>
    <n v="4629.7"/>
    <n v="4.8502000000000001"/>
    <n v="4850.2"/>
    <n v="1.1028100000000001"/>
    <n v="0"/>
    <n v="0"/>
    <m/>
    <m/>
    <n v="0"/>
  </r>
  <r>
    <x v="17"/>
    <n v="9"/>
    <x v="1"/>
    <x v="0"/>
    <n v="15"/>
    <n v="5600"/>
    <n v="6216.616"/>
    <n v="4.6848000000000001"/>
    <n v="4684.8"/>
    <n v="4.9053000000000004"/>
    <n v="4905.3"/>
    <n v="1.1101099999999999"/>
    <n v="93249.24"/>
    <n v="73579.5"/>
    <n v="1311.3159999999998"/>
    <n v="0.26732636128269416"/>
    <n v="19669.740000000005"/>
  </r>
  <r>
    <x v="18"/>
    <n v="10"/>
    <x v="1"/>
    <x v="0"/>
    <n v="21.95"/>
    <n v="5230"/>
    <n v="5876.951"/>
    <n v="4.6296999999999997"/>
    <n v="4629.7"/>
    <n v="4.8502000000000001"/>
    <n v="4850.2"/>
    <n v="1.1236999999999999"/>
    <n v="128999.07445"/>
    <n v="106461.89"/>
    <n v="1026.7510000000002"/>
    <n v="0.21169250752546293"/>
    <n v="22537.184450000001"/>
  </r>
  <r>
    <x v="19"/>
    <n v="11"/>
    <x v="1"/>
    <x v="0"/>
    <m/>
    <m/>
    <m/>
    <n v="4.4092000000000002"/>
    <n v="4409.2"/>
    <n v="4.6296999999999997"/>
    <n v="4629.7"/>
    <n v="1.1251599999999999"/>
    <n v="0"/>
    <n v="0"/>
    <m/>
    <m/>
    <n v="0"/>
  </r>
  <r>
    <x v="20"/>
    <n v="12"/>
    <x v="1"/>
    <x v="0"/>
    <n v="47.5"/>
    <n v="4225"/>
    <n v="4562.9155000000001"/>
    <n v="4.2107999999999999"/>
    <n v="4210.8"/>
    <n v="4.4313000000000002"/>
    <n v="4431.3"/>
    <n v="1.0799799999999999"/>
    <n v="216738.48625000002"/>
    <n v="210486.75"/>
    <n v="131.61549999999988"/>
    <n v="2.9701329181052935E-2"/>
    <n v="6251.7362500000163"/>
  </r>
  <r>
    <x v="21"/>
    <n v="1"/>
    <x v="2"/>
    <x v="0"/>
    <n v="15"/>
    <n v="2750"/>
    <n v="2981.605"/>
    <n v="3.6375999999999999"/>
    <n v="3637.6"/>
    <n v="3.8580999999999999"/>
    <n v="3858.1"/>
    <n v="1.08422"/>
    <n v="44724.074999999997"/>
    <n v="57871.5"/>
    <n v="-876.49499999999989"/>
    <n v="-0.22718306938648555"/>
    <n v="-13147.425000000003"/>
  </r>
  <r>
    <x v="21"/>
    <n v="1"/>
    <x v="2"/>
    <x v="1"/>
    <n v="4.7"/>
    <n v="2750"/>
    <n v="2981.605"/>
    <n v="3.6375999999999999"/>
    <n v="3637.6"/>
    <n v="3.8580999999999999"/>
    <n v="3858.1"/>
    <n v="1.08422"/>
    <n v="14013.5435"/>
    <n v="18133.07"/>
    <n v="-876.49499999999989"/>
    <n v="-0.22718306938648555"/>
    <n v="-4119.5264999999999"/>
  </r>
  <r>
    <x v="22"/>
    <n v="2"/>
    <x v="2"/>
    <x v="0"/>
    <n v="35"/>
    <n v="1900"/>
    <n v="2065.0150000000003"/>
    <n v="3.4723000000000002"/>
    <n v="3472.3"/>
    <n v="3.7479"/>
    <n v="3747.9"/>
    <n v="1.0868500000000001"/>
    <n v="72275.525000000009"/>
    <n v="131176.5"/>
    <n v="-1682.8849999999998"/>
    <n v="-0.44902078497291809"/>
    <n v="-58900.974999999991"/>
  </r>
  <r>
    <x v="23"/>
    <n v="3"/>
    <x v="2"/>
    <x v="0"/>
    <n v="26"/>
    <n v="2575"/>
    <n v="2857.96675"/>
    <n v="3.1305999999999998"/>
    <n v="3130.6"/>
    <n v="3.3950999999999998"/>
    <n v="3395.1"/>
    <n v="1.10989"/>
    <n v="74307.135500000004"/>
    <n v="88272.599999999991"/>
    <n v="-537.13324999999986"/>
    <n v="-0.15820837383287675"/>
    <n v="-13965.464499999987"/>
  </r>
  <r>
    <x v="23"/>
    <n v="3"/>
    <x v="2"/>
    <x v="1"/>
    <n v="0.76"/>
    <n v="1300"/>
    <n v="1442.857"/>
    <n v="3.1305999999999998"/>
    <n v="3130.6"/>
    <n v="3.3950999999999998"/>
    <n v="3395.1"/>
    <n v="1.10989"/>
    <n v="1096.57132"/>
    <n v="2580.2759999999998"/>
    <n v="-1952.2429999999999"/>
    <n v="-0.57501781979912225"/>
    <n v="-1483.7046799999998"/>
  </r>
  <r>
    <x v="24"/>
    <n v="4"/>
    <x v="2"/>
    <x v="2"/>
    <m/>
    <m/>
    <m/>
    <n v="2.4251"/>
    <n v="2425.1"/>
    <n v="2.8384"/>
    <n v="2838.4"/>
    <n v="1.10721"/>
    <n v="0"/>
    <n v="0"/>
    <m/>
    <m/>
    <n v="0"/>
  </r>
  <r>
    <x v="25"/>
    <n v="5"/>
    <x v="2"/>
    <x v="0"/>
    <n v="60"/>
    <n v="1600"/>
    <n v="1812.2720000000002"/>
    <n v="1.9842"/>
    <n v="1984.2"/>
    <n v="2.4251"/>
    <n v="2425.1"/>
    <n v="1.1326700000000001"/>
    <n v="108736.32000000001"/>
    <n v="145506"/>
    <n v="-612.82799999999975"/>
    <n v="-0.25270215661209838"/>
    <n v="-36769.679999999993"/>
  </r>
  <r>
    <x v="26"/>
    <n v="6"/>
    <x v="2"/>
    <x v="0"/>
    <n v="24"/>
    <n v="1600"/>
    <n v="1813.7280000000001"/>
    <n v="1.9842"/>
    <n v="1984.2"/>
    <n v="2.2046000000000001"/>
    <n v="2204.6"/>
    <n v="1.13358"/>
    <n v="43529.472000000002"/>
    <n v="52910.399999999994"/>
    <n v="-390.87199999999984"/>
    <n v="-0.17729837612265256"/>
    <n v="-9380.9279999999926"/>
  </r>
  <r>
    <x v="26"/>
    <n v="6"/>
    <x v="2"/>
    <x v="1"/>
    <n v="5.92"/>
    <n v="1750"/>
    <n v="1983.7650000000001"/>
    <n v="1.9842"/>
    <n v="1984.2"/>
    <n v="2.2046000000000001"/>
    <n v="2204.6"/>
    <n v="1.13358"/>
    <n v="11743.888800000001"/>
    <n v="13051.232"/>
    <n v="-220.83499999999981"/>
    <n v="-0.10017009888415124"/>
    <n v="-1307.3431999999993"/>
  </r>
  <r>
    <x v="27"/>
    <n v="7"/>
    <x v="2"/>
    <x v="0"/>
    <n v="72"/>
    <n v="1625"/>
    <n v="1825.1837499999999"/>
    <n v="1.8464"/>
    <n v="1846.4"/>
    <n v="2.0668000000000002"/>
    <n v="2066.8000000000002"/>
    <n v="1.1231899999999999"/>
    <n v="131413.22999999998"/>
    <n v="148809.60000000001"/>
    <n v="-241.61625000000026"/>
    <n v="-0.11690354654538429"/>
    <n v="-17396.370000000024"/>
  </r>
  <r>
    <x v="27"/>
    <n v="7"/>
    <x v="2"/>
    <x v="1"/>
    <n v="1.1499999999999999"/>
    <n v="1650"/>
    <n v="1853.2634999999998"/>
    <n v="1.8464"/>
    <n v="1846.4"/>
    <n v="2.0668000000000002"/>
    <n v="2066.8000000000002"/>
    <n v="1.1231899999999999"/>
    <n v="2131.2530249999995"/>
    <n v="2376.8200000000002"/>
    <n v="-213.53650000000039"/>
    <n v="-0.10331744726146717"/>
    <n v="-245.56697500000064"/>
  </r>
  <r>
    <x v="28"/>
    <n v="8"/>
    <x v="2"/>
    <x v="2"/>
    <m/>
    <m/>
    <m/>
    <n v="1.6535"/>
    <n v="1653.5"/>
    <n v="1.8738999999999999"/>
    <n v="1873.8999999999999"/>
    <n v="1.10707"/>
    <n v="0"/>
    <n v="0"/>
    <m/>
    <m/>
    <n v="0"/>
  </r>
  <r>
    <x v="29"/>
    <n v="9"/>
    <x v="2"/>
    <x v="0"/>
    <n v="15"/>
    <n v="1900"/>
    <n v="2129.2160000000003"/>
    <n v="1.4330000000000001"/>
    <n v="1433"/>
    <n v="1.6535"/>
    <n v="1653.5"/>
    <n v="1.1206400000000001"/>
    <n v="31938.240000000005"/>
    <n v="24802.5"/>
    <n v="475.71600000000035"/>
    <n v="0.28770244934986411"/>
    <n v="7135.7400000000052"/>
  </r>
  <r>
    <x v="29"/>
    <n v="9"/>
    <x v="2"/>
    <x v="1"/>
    <n v="0.9"/>
    <n v="1900"/>
    <n v="2129.2160000000003"/>
    <n v="1.4330000000000001"/>
    <n v="1433"/>
    <n v="1.6535"/>
    <n v="1653.5"/>
    <n v="1.1206400000000001"/>
    <n v="1916.2944000000005"/>
    <n v="1488.15"/>
    <n v="475.71600000000035"/>
    <n v="0.28770244934986411"/>
    <n v="428.14440000000036"/>
  </r>
  <r>
    <x v="30"/>
    <n v="10"/>
    <x v="2"/>
    <x v="0"/>
    <n v="63"/>
    <n v="1725"/>
    <n v="1934.3115"/>
    <n v="1.2951999999999999"/>
    <n v="1295.1999999999998"/>
    <n v="1.5157"/>
    <n v="1515.7"/>
    <n v="1.12134"/>
    <n v="121861.62450000001"/>
    <n v="95489.1"/>
    <n v="418.61149999999998"/>
    <n v="0.27618361153262516"/>
    <n v="26372.5245"/>
  </r>
  <r>
    <x v="31"/>
    <n v="11"/>
    <x v="2"/>
    <x v="0"/>
    <n v="90"/>
    <n v="1850"/>
    <n v="2046.2479999999998"/>
    <n v="1.0748"/>
    <n v="1074.8"/>
    <n v="1.2951999999999999"/>
    <n v="1295.1999999999998"/>
    <n v="1.10608"/>
    <n v="184162.31999999998"/>
    <n v="116567.99999999999"/>
    <n v="751.048"/>
    <n v="0.57987029030265602"/>
    <n v="67594.319999999992"/>
  </r>
  <r>
    <x v="31"/>
    <n v="11"/>
    <x v="2"/>
    <x v="1"/>
    <n v="3"/>
    <n v="1850"/>
    <n v="2046.2479999999998"/>
    <n v="1.0748"/>
    <n v="1074.8"/>
    <n v="1.2951999999999999"/>
    <n v="1295.1999999999998"/>
    <n v="1.10608"/>
    <n v="6138.7439999999997"/>
    <n v="3885.5999999999995"/>
    <n v="751.048"/>
    <n v="0.57987029030265602"/>
    <n v="2253.1440000000002"/>
  </r>
  <r>
    <x v="32"/>
    <n v="12"/>
    <x v="2"/>
    <x v="0"/>
    <n v="35"/>
    <n v="1850"/>
    <n v="2006.2324999999998"/>
    <n v="1.1244000000000001"/>
    <n v="1124.4000000000001"/>
    <n v="1.3448"/>
    <n v="1344.8"/>
    <n v="1.0844499999999999"/>
    <n v="70218.137499999997"/>
    <n v="47068"/>
    <n v="661.43249999999989"/>
    <n v="0.49184451219512187"/>
    <n v="23150.137499999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3" cacheId="4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46:E51" firstHeaderRow="1" firstDataRow="2" firstDataCol="1"/>
  <pivotFields count="17">
    <pivotField numFmtId="168" showAll="0"/>
    <pivotField showAll="0"/>
    <pivotField axis="axisRow" showAll="0">
      <items count="4">
        <item x="0"/>
        <item x="1"/>
        <item x="2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  <pivotField showAll="0"/>
    <pivotField numFmtId="166" showAll="0"/>
    <pivotField numFmtId="2" showAll="0"/>
    <pivotField numFmtId="166" showAll="0"/>
    <pivotField numFmtId="2" showAll="0"/>
    <pivotField showAll="0"/>
    <pivotField numFmtId="169" showAll="0"/>
    <pivotField numFmtId="169" showAll="0"/>
    <pivotField showAll="0"/>
    <pivotField showAll="0"/>
    <pivotField numFmtId="169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Somme de Quantité (T)" fld="4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 chartFormat="1">
  <location ref="A3:C40" firstHeaderRow="0" firstDataRow="1" firstDataCol="1" rowPageCount="1" colPageCount="1"/>
  <pivotFields count="17">
    <pivotField axis="axisRow" numFmtId="168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showAll="0"/>
    <pivotField showAll="0"/>
    <pivotField axis="axisPage" multipleItemSelectionAllowed="1" showAll="0">
      <items count="4">
        <item h="1" x="0"/>
        <item h="1" x="1"/>
        <item x="2"/>
        <item t="default"/>
      </items>
    </pivotField>
    <pivotField showAll="0"/>
    <pivotField showAll="0"/>
    <pivotField dataField="1" showAll="0"/>
    <pivotField numFmtId="166" showAll="0"/>
    <pivotField numFmtId="2" showAll="0"/>
    <pivotField numFmtId="166" showAll="0"/>
    <pivotField dataField="1" numFmtId="2" showAll="0"/>
    <pivotField showAll="0"/>
    <pivotField numFmtId="169" showAll="0"/>
    <pivotField numFmtId="169" showAll="0"/>
    <pivotField showAll="0"/>
    <pivotField showAll="0"/>
    <pivotField numFmtId="169" showAll="0"/>
  </pivotFields>
  <rowFields count="1">
    <field x="0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Fields count="1">
    <field x="-2"/>
  </colFields>
  <colItems count="2">
    <i>
      <x/>
    </i>
    <i i="1">
      <x v="1"/>
    </i>
  </colItems>
  <pageFields count="1">
    <pageField fld="3" hier="-1"/>
  </pageFields>
  <dataFields count="2">
    <dataField name="Moyenne de Prix de vente $/T" fld="6" subtotal="average" baseField="0" baseItem="0"/>
    <dataField name="Moyenne de Prix de référence MP Maxi $/T" fld="10" subtotal="average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 chartFormat="1">
  <location ref="A4:C38" firstHeaderRow="0" firstDataRow="1" firstDataCol="1" rowPageCount="2" colPageCount="1"/>
  <pivotFields count="17">
    <pivotField axis="axisRow" numFmtId="168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showAll="0"/>
    <pivotField axis="axisPage" showAll="0">
      <items count="4">
        <item x="0"/>
        <item x="1"/>
        <item x="2"/>
        <item t="default"/>
      </items>
    </pivotField>
    <pivotField axis="axisPage" showAll="0">
      <items count="4">
        <item x="0"/>
        <item x="1"/>
        <item x="2"/>
        <item t="default"/>
      </items>
    </pivotField>
    <pivotField showAll="0"/>
    <pivotField showAll="0"/>
    <pivotField dataField="1" showAll="0"/>
    <pivotField numFmtId="166" showAll="0"/>
    <pivotField numFmtId="2" showAll="0"/>
    <pivotField numFmtId="2" showAll="0"/>
    <pivotField dataField="1" numFmtId="2" showAll="0"/>
    <pivotField showAll="0"/>
    <pivotField showAll="0"/>
    <pivotField showAll="0"/>
    <pivotField showAll="0"/>
    <pivotField showAll="0"/>
    <pivotField numFmtId="169" showAll="0"/>
  </pivotFields>
  <rowFields count="1">
    <field x="0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Fields count="1">
    <field x="-2"/>
  </colFields>
  <colItems count="2">
    <i>
      <x/>
    </i>
    <i i="1">
      <x v="1"/>
    </i>
  </colItems>
  <pageFields count="2">
    <pageField fld="2" hier="-1"/>
    <pageField fld="3" hier="-1"/>
  </pageFields>
  <dataFields count="2">
    <dataField name="Moyenne de Prix de vente $/T" fld="6" subtotal="average" baseField="0" baseItem="0"/>
    <dataField name="Moyenne de Prix de référence MP Maxi $/T" fld="10" subtotal="average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Q43" totalsRowShown="0" headerRowDxfId="37" dataDxfId="36">
  <autoFilter ref="A1:Q43"/>
  <tableColumns count="17">
    <tableColumn id="1" name="Période" dataDxfId="35"/>
    <tableColumn id="17" name="Mois" dataDxfId="34">
      <calculatedColumnFormula>MONTH(Tableau1[[#This Row],[Période]])</calculatedColumnFormula>
    </tableColumn>
    <tableColumn id="16" name="Année" dataDxfId="33">
      <calculatedColumnFormula>YEAR(Tableau1[[#This Row],[Période]])</calculatedColumnFormula>
    </tableColumn>
    <tableColumn id="2" name="Nuance" dataDxfId="32" dataCellStyle="Normal 4"/>
    <tableColumn id="3" name="Quantité (T)" dataDxfId="31"/>
    <tableColumn id="4" name="Prix de vente €/T" dataDxfId="30"/>
    <tableColumn id="5" name="Prix de vente $/T" dataDxfId="29">
      <calculatedColumnFormula>TOURNURES!F2*TOURNURES!L2</calculatedColumnFormula>
    </tableColumn>
    <tableColumn id="11" name="Prix de référence MP Mini $/kg" dataDxfId="28"/>
    <tableColumn id="10" name="Prix de référence MP Mini $/T" dataDxfId="27">
      <calculatedColumnFormula>Tableau1[[#This Row],[Prix de référence MP Mini $/kg]]*1000</calculatedColumnFormula>
    </tableColumn>
    <tableColumn id="6" name="Prix de référence MP Maxi $/kg" dataDxfId="26"/>
    <tableColumn id="9" name="Prix de référence MP Maxi $/T" dataDxfId="25">
      <calculatedColumnFormula>Tableau1[[#This Row],[Prix de référence MP Maxi $/kg]]*1000</calculatedColumnFormula>
    </tableColumn>
    <tableColumn id="7" name="Tx change" dataDxfId="24"/>
    <tableColumn id="8" name="CA $" dataDxfId="23">
      <calculatedColumnFormula>E2*G2</calculatedColumnFormula>
    </tableColumn>
    <tableColumn id="14" name="VENTE mprices Maxi $" dataDxfId="22">
      <calculatedColumnFormula>Tableau1[[#This Row],[Prix de référence MP Maxi $/T]]*Tableau1[[#This Row],[Quantité (T)]]</calculatedColumnFormula>
    </tableColumn>
    <tableColumn id="12" name="Ecart /maxi_x000a_$/tonnes" dataDxfId="21">
      <calculatedColumnFormula>Tableau1[[#This Row],[Prix de vente $/T]]-Tableau1[[#This Row],[Prix de référence MP Maxi $/T]]</calculatedColumnFormula>
    </tableColumn>
    <tableColumn id="13" name="Ecart/maxi %" dataDxfId="20">
      <calculatedColumnFormula>Tableau1[[#This Row],[Ecart /maxi
$/tonnes]]/Tableau1[[#This Row],[Prix de référence MP Maxi $/T]]</calculatedColumnFormula>
    </tableColumn>
    <tableColumn id="15" name="Ecart Vente $" dataDxfId="19" dataCellStyle="Milliers">
      <calculatedColumnFormula>Tableau1[[#This Row],[CA $]]-Tableau1[[#This Row],[VENTE mprices Maxi $]]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3" name="Tableau14" displayName="Tableau14" ref="A1:Q109" totalsRowShown="0" headerRowDxfId="18" dataDxfId="17">
  <autoFilter ref="A1:Q109"/>
  <tableColumns count="17">
    <tableColumn id="1" name="Période" dataDxfId="16"/>
    <tableColumn id="17" name="Mois" dataDxfId="15">
      <calculatedColumnFormula>MONTH(Tableau14[[#This Row],[Période]])</calculatedColumnFormula>
    </tableColumn>
    <tableColumn id="16" name="Année" dataDxfId="14">
      <calculatedColumnFormula>YEAR(Tableau14[[#This Row],[Période]])</calculatedColumnFormula>
    </tableColumn>
    <tableColumn id="2" name="Qualité" dataDxfId="13" dataCellStyle="Normal 4"/>
    <tableColumn id="3" name="Quantité (T)" dataDxfId="12"/>
    <tableColumn id="4" name="Prix de vente €/T" dataDxfId="11"/>
    <tableColumn id="5" name="Prix de vente $/T" dataDxfId="10"/>
    <tableColumn id="11" name="Prix de référence MP Mini $/kg" dataDxfId="9"/>
    <tableColumn id="10" name="Prix de référence MP Mini $/T" dataDxfId="8"/>
    <tableColumn id="6" name="Prix de référence MP Maxi $/kg" dataDxfId="7"/>
    <tableColumn id="9" name="Prix de référence MP Maxi $/T" dataDxfId="6"/>
    <tableColumn id="7" name="Tx change" dataDxfId="5"/>
    <tableColumn id="8" name="CA $" dataDxfId="4" dataCellStyle="Milliers">
      <calculatedColumnFormula>Tableau14[[#This Row],[Quantité (T)]]*Tableau14[[#This Row],[Prix de vente $/T]]</calculatedColumnFormula>
    </tableColumn>
    <tableColumn id="12" name="VENTE mprices Maxi $" dataDxfId="3" dataCellStyle="Milliers">
      <calculatedColumnFormula>Tableau14[[#This Row],[Prix de référence MP Maxi $/T]]*Tableau14[[#This Row],[Quantité (T)]]</calculatedColumnFormula>
    </tableColumn>
    <tableColumn id="13" name="Ecart /maxi_x000a_$/tonnes" dataDxfId="2">
      <calculatedColumnFormula>IF(Tableau14[[#This Row],[Quantité (T)]]="","",Tableau14[[#This Row],[Prix de vente $/T]]-Tableau14[[#This Row],[Prix de référence MP Maxi $/T]])</calculatedColumnFormula>
    </tableColumn>
    <tableColumn id="14" name="Ecart/maxi %" dataDxfId="1">
      <calculatedColumnFormula>IF(Tableau14[[#This Row],[Quantité (T)]]="","",Tableau14[[#This Row],[Ecart /maxi
$/tonnes]]/Tableau14[[#This Row],[Prix de référence MP Maxi $/T]])</calculatedColumnFormula>
    </tableColumn>
    <tableColumn id="15" name="Ecart Vente $" dataDxfId="0" dataCellStyle="Milliers">
      <calculatedColumnFormula>Tableau14[[#This Row],[CA $]]-Tableau14[[#This Row],[VENTE mprices Maxi $]]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R65"/>
  <sheetViews>
    <sheetView topLeftCell="A7" workbookViewId="0">
      <selection activeCell="G38" sqref="G38"/>
    </sheetView>
  </sheetViews>
  <sheetFormatPr baseColWidth="10" defaultRowHeight="15" x14ac:dyDescent="0.25"/>
  <cols>
    <col min="1" max="1" width="23.140625" style="1" bestFit="1" customWidth="1"/>
    <col min="2" max="2" width="7.140625" style="1" customWidth="1"/>
    <col min="3" max="3" width="6.5703125" style="1" customWidth="1"/>
    <col min="4" max="4" width="11.42578125" style="1"/>
    <col min="5" max="5" width="11.28515625" style="1" customWidth="1"/>
    <col min="6" max="6" width="13" style="1" customWidth="1"/>
    <col min="7" max="8" width="15" style="1" customWidth="1"/>
    <col min="9" max="10" width="17.5703125" style="1" customWidth="1"/>
    <col min="11" max="11" width="14.85546875" style="1" customWidth="1"/>
    <col min="12" max="12" width="13.140625" style="1" customWidth="1"/>
    <col min="13" max="14" width="11.42578125" style="1" customWidth="1"/>
    <col min="15" max="16" width="11.42578125" style="1"/>
    <col min="17" max="17" width="11.85546875" style="1" bestFit="1" customWidth="1"/>
    <col min="18" max="16384" width="11.42578125" style="1"/>
  </cols>
  <sheetData>
    <row r="1" spans="1:18" ht="45" x14ac:dyDescent="0.25">
      <c r="A1" s="1" t="s">
        <v>0</v>
      </c>
      <c r="B1" s="1" t="s">
        <v>24</v>
      </c>
      <c r="C1" s="1" t="s">
        <v>25</v>
      </c>
      <c r="D1" s="1" t="s">
        <v>4</v>
      </c>
      <c r="E1" s="1" t="s">
        <v>5</v>
      </c>
      <c r="F1" s="1" t="s">
        <v>10</v>
      </c>
      <c r="G1" s="1" t="s">
        <v>2</v>
      </c>
      <c r="H1" s="1" t="s">
        <v>15</v>
      </c>
      <c r="I1" s="1" t="s">
        <v>14</v>
      </c>
      <c r="J1" s="1" t="s">
        <v>16</v>
      </c>
      <c r="K1" s="1" t="s">
        <v>13</v>
      </c>
      <c r="L1" s="1" t="s">
        <v>9</v>
      </c>
      <c r="M1" s="1" t="s">
        <v>12</v>
      </c>
      <c r="N1" s="1" t="s">
        <v>22</v>
      </c>
      <c r="O1" s="1" t="s">
        <v>20</v>
      </c>
      <c r="P1" s="1" t="s">
        <v>21</v>
      </c>
      <c r="Q1" s="1" t="s">
        <v>23</v>
      </c>
    </row>
    <row r="2" spans="1:18" x14ac:dyDescent="0.2">
      <c r="A2" s="8">
        <v>41640</v>
      </c>
      <c r="B2" s="27">
        <f>MONTH(Tableau1[[#This Row],[Période]])</f>
        <v>1</v>
      </c>
      <c r="C2" s="27">
        <f>YEAR(Tableau1[[#This Row],[Période]])</f>
        <v>2014</v>
      </c>
      <c r="D2" s="1" t="s">
        <v>3</v>
      </c>
      <c r="E2" s="1">
        <v>19</v>
      </c>
      <c r="F2" s="1">
        <v>2400</v>
      </c>
      <c r="G2" s="1">
        <f>TOURNURES!F2*TOURNURES!L2</f>
        <v>3283.0080000000003</v>
      </c>
      <c r="H2" s="17">
        <v>2.6676000000000002</v>
      </c>
      <c r="I2" s="18">
        <f>Tableau1[[#This Row],[Prix de référence MP Mini $/kg]]*1000</f>
        <v>2667.6000000000004</v>
      </c>
      <c r="J2" s="18">
        <v>2.8660000000000001</v>
      </c>
      <c r="K2" s="16">
        <f>Tableau1[[#This Row],[Prix de référence MP Maxi $/kg]]*1000</f>
        <v>2866</v>
      </c>
      <c r="L2" s="1">
        <v>1.36792</v>
      </c>
      <c r="M2" s="22">
        <f>E2*G2</f>
        <v>62377.152000000002</v>
      </c>
      <c r="N2" s="22">
        <f>Tableau1[[#This Row],[Prix de référence MP Maxi $/T]]*Tableau1[[#This Row],[Quantité (T)]]</f>
        <v>54454</v>
      </c>
      <c r="O2" s="16">
        <f>Tableau1[[#This Row],[Prix de vente $/T]]-Tableau1[[#This Row],[Prix de référence MP Maxi $/T]]</f>
        <v>417.00800000000027</v>
      </c>
      <c r="P2" s="21">
        <f>Tableau1[[#This Row],[Ecart /maxi
$/tonnes]]/Tableau1[[#This Row],[Prix de référence MP Maxi $/T]]</f>
        <v>0.14550174459176562</v>
      </c>
      <c r="Q2" s="22">
        <f>Tableau1[[#This Row],[CA $]]-Tableau1[[#This Row],[VENTE mprices Maxi $]]</f>
        <v>7923.1520000000019</v>
      </c>
      <c r="R2" s="15"/>
    </row>
    <row r="3" spans="1:18" x14ac:dyDescent="0.2">
      <c r="A3" s="8">
        <v>41699</v>
      </c>
      <c r="B3" s="27">
        <f>MONTH(Tableau1[[#This Row],[Période]])</f>
        <v>3</v>
      </c>
      <c r="C3" s="27">
        <f>YEAR(Tableau1[[#This Row],[Période]])</f>
        <v>2014</v>
      </c>
      <c r="D3" s="14" t="s">
        <v>3</v>
      </c>
      <c r="E3" s="1">
        <v>13</v>
      </c>
      <c r="F3" s="1">
        <v>2650</v>
      </c>
      <c r="G3" s="1">
        <f>TOURNURES!F3*TOURNURES!L3</f>
        <v>3613.1954999999998</v>
      </c>
      <c r="H3" s="17">
        <f>2.9762</f>
        <v>2.9762</v>
      </c>
      <c r="I3" s="18">
        <f>Tableau1[[#This Row],[Prix de référence MP Mini $/kg]]*1000</f>
        <v>2976.2</v>
      </c>
      <c r="J3" s="18">
        <v>3.3344999999999998</v>
      </c>
      <c r="K3" s="16">
        <f>Tableau1[[#This Row],[Prix de référence MP Maxi $/kg]]*1000</f>
        <v>3334.5</v>
      </c>
      <c r="L3" s="1">
        <v>1.36347</v>
      </c>
      <c r="M3" s="22">
        <f t="shared" ref="M3:M13" si="0">E3*G3</f>
        <v>46971.541499999999</v>
      </c>
      <c r="N3" s="22">
        <f>Tableau1[[#This Row],[Prix de référence MP Maxi $/T]]*Tableau1[[#This Row],[Quantité (T)]]</f>
        <v>43348.5</v>
      </c>
      <c r="O3" s="16">
        <f>Tableau1[[#This Row],[Prix de vente $/T]]-Tableau1[[#This Row],[Prix de référence MP Maxi $/T]]</f>
        <v>278.69549999999981</v>
      </c>
      <c r="P3" s="21">
        <f>Tableau1[[#This Row],[Ecart /maxi
$/tonnes]]/Tableau1[[#This Row],[Prix de référence MP Maxi $/T]]</f>
        <v>8.3579397210976097E-2</v>
      </c>
      <c r="Q3" s="22">
        <f>Tableau1[[#This Row],[CA $]]-Tableau1[[#This Row],[VENTE mprices Maxi $]]</f>
        <v>3623.0414999999994</v>
      </c>
    </row>
    <row r="4" spans="1:18" x14ac:dyDescent="0.2">
      <c r="A4" s="8">
        <v>41730</v>
      </c>
      <c r="B4" s="27">
        <f>MONTH(Tableau1[[#This Row],[Période]])</f>
        <v>4</v>
      </c>
      <c r="C4" s="27">
        <f>YEAR(Tableau1[[#This Row],[Période]])</f>
        <v>2014</v>
      </c>
      <c r="D4" s="14" t="s">
        <v>3</v>
      </c>
      <c r="E4" s="1">
        <v>43</v>
      </c>
      <c r="F4" s="1">
        <v>2875</v>
      </c>
      <c r="G4" s="1">
        <f>TOURNURES!F4*TOURNURES!L4</f>
        <v>3974.8025000000002</v>
      </c>
      <c r="H4" s="17">
        <v>3.0589</v>
      </c>
      <c r="I4" s="18">
        <f>Tableau1[[#This Row],[Prix de référence MP Mini $/kg]]*1000</f>
        <v>3058.9</v>
      </c>
      <c r="J4" s="18">
        <v>3.4171999999999998</v>
      </c>
      <c r="K4" s="16">
        <f>Tableau1[[#This Row],[Prix de référence MP Maxi $/kg]]*1000</f>
        <v>3417.2</v>
      </c>
      <c r="L4" s="9">
        <v>1.3825400000000001</v>
      </c>
      <c r="M4" s="22">
        <f t="shared" si="0"/>
        <v>170916.50750000001</v>
      </c>
      <c r="N4" s="22">
        <f>Tableau1[[#This Row],[Prix de référence MP Maxi $/T]]*Tableau1[[#This Row],[Quantité (T)]]</f>
        <v>146939.6</v>
      </c>
      <c r="O4" s="16">
        <f>Tableau1[[#This Row],[Prix de vente $/T]]-Tableau1[[#This Row],[Prix de référence MP Maxi $/T]]</f>
        <v>557.60250000000042</v>
      </c>
      <c r="P4" s="21">
        <f>Tableau1[[#This Row],[Ecart /maxi
$/tonnes]]/Tableau1[[#This Row],[Prix de référence MP Maxi $/T]]</f>
        <v>0.16317526044714983</v>
      </c>
      <c r="Q4" s="22">
        <f>Tableau1[[#This Row],[CA $]]-Tableau1[[#This Row],[VENTE mprices Maxi $]]</f>
        <v>23976.907500000001</v>
      </c>
    </row>
    <row r="5" spans="1:18" x14ac:dyDescent="0.2">
      <c r="A5" s="8">
        <v>41760</v>
      </c>
      <c r="B5" s="27">
        <f>MONTH(Tableau1[[#This Row],[Période]])</f>
        <v>5</v>
      </c>
      <c r="C5" s="27">
        <f>YEAR(Tableau1[[#This Row],[Période]])</f>
        <v>2014</v>
      </c>
      <c r="D5" s="13" t="s">
        <v>11</v>
      </c>
      <c r="E5" s="1">
        <v>6.9</v>
      </c>
      <c r="F5" s="1">
        <v>2950</v>
      </c>
      <c r="G5" s="1">
        <f>TOURNURES!F5*TOURNURES!L5</f>
        <v>4072.7109999999998</v>
      </c>
      <c r="H5" s="17">
        <v>3.4832999999999998</v>
      </c>
      <c r="I5" s="18">
        <f>Tableau1[[#This Row],[Prix de référence MP Mini $/kg]]*1000</f>
        <v>3483.2999999999997</v>
      </c>
      <c r="J5" s="18">
        <v>3.7698999999999998</v>
      </c>
      <c r="K5" s="16">
        <f>Tableau1[[#This Row],[Prix de référence MP Maxi $/kg]]*1000</f>
        <v>3769.8999999999996</v>
      </c>
      <c r="L5" s="9">
        <v>1.3805799999999999</v>
      </c>
      <c r="M5" s="22">
        <f t="shared" si="0"/>
        <v>28101.705900000001</v>
      </c>
      <c r="N5" s="22">
        <f>Tableau1[[#This Row],[Prix de référence MP Maxi $/T]]*Tableau1[[#This Row],[Quantité (T)]]</f>
        <v>26012.309999999998</v>
      </c>
      <c r="O5" s="16">
        <f>Tableau1[[#This Row],[Prix de vente $/T]]-Tableau1[[#This Row],[Prix de référence MP Maxi $/T]]</f>
        <v>302.81100000000015</v>
      </c>
      <c r="P5" s="21">
        <f>Tableau1[[#This Row],[Ecart /maxi
$/tonnes]]/Tableau1[[#This Row],[Prix de référence MP Maxi $/T]]</f>
        <v>8.0323350752009387E-2</v>
      </c>
      <c r="Q5" s="22">
        <f>Tableau1[[#This Row],[CA $]]-Tableau1[[#This Row],[VENTE mprices Maxi $]]</f>
        <v>2089.3959000000032</v>
      </c>
    </row>
    <row r="6" spans="1:18" x14ac:dyDescent="0.2">
      <c r="A6" s="8">
        <v>41760</v>
      </c>
      <c r="B6" s="27">
        <f>MONTH(Tableau1[[#This Row],[Période]])</f>
        <v>5</v>
      </c>
      <c r="C6" s="27">
        <f>YEAR(Tableau1[[#This Row],[Période]])</f>
        <v>2014</v>
      </c>
      <c r="D6" s="13" t="s">
        <v>3</v>
      </c>
      <c r="E6" s="1">
        <v>12.5</v>
      </c>
      <c r="F6" s="1">
        <v>3075</v>
      </c>
      <c r="G6" s="1">
        <f>TOURNURES!F6*TOURNURES!L6</f>
        <v>4245.2834999999995</v>
      </c>
      <c r="H6" s="17">
        <v>3.4832999999999998</v>
      </c>
      <c r="I6" s="18">
        <f>Tableau1[[#This Row],[Prix de référence MP Mini $/kg]]*1000</f>
        <v>3483.2999999999997</v>
      </c>
      <c r="J6" s="18">
        <v>3.7698999999999998</v>
      </c>
      <c r="K6" s="16">
        <f>Tableau1[[#This Row],[Prix de référence MP Maxi $/kg]]*1000</f>
        <v>3769.8999999999996</v>
      </c>
      <c r="L6" s="9">
        <v>1.3805799999999999</v>
      </c>
      <c r="M6" s="22">
        <f t="shared" si="0"/>
        <v>53066.043749999997</v>
      </c>
      <c r="N6" s="22">
        <f>Tableau1[[#This Row],[Prix de référence MP Maxi $/T]]*Tableau1[[#This Row],[Quantité (T)]]</f>
        <v>47123.749999999993</v>
      </c>
      <c r="O6" s="16">
        <f>Tableau1[[#This Row],[Prix de vente $/T]]-Tableau1[[#This Row],[Prix de référence MP Maxi $/T]]</f>
        <v>475.38349999999991</v>
      </c>
      <c r="P6" s="21">
        <f>Tableau1[[#This Row],[Ecart /maxi
$/tonnes]]/Tableau1[[#This Row],[Prix de référence MP Maxi $/T]]</f>
        <v>0.12609976391946734</v>
      </c>
      <c r="Q6" s="22">
        <f>Tableau1[[#This Row],[CA $]]-Tableau1[[#This Row],[VENTE mprices Maxi $]]</f>
        <v>5942.2937500000044</v>
      </c>
    </row>
    <row r="7" spans="1:18" x14ac:dyDescent="0.2">
      <c r="A7" s="8">
        <v>41791</v>
      </c>
      <c r="B7" s="27">
        <f>MONTH(Tableau1[[#This Row],[Période]])</f>
        <v>6</v>
      </c>
      <c r="C7" s="27">
        <f>YEAR(Tableau1[[#This Row],[Période]])</f>
        <v>2014</v>
      </c>
      <c r="D7" s="14" t="s">
        <v>3</v>
      </c>
      <c r="E7" s="1">
        <v>42.5</v>
      </c>
      <c r="F7" s="1">
        <v>3400</v>
      </c>
      <c r="G7" s="1">
        <f>TOURNURES!F7*TOURNURES!L7</f>
        <v>4679.9639999999999</v>
      </c>
      <c r="H7" s="17">
        <v>3.6926999999999999</v>
      </c>
      <c r="I7" s="18">
        <f>Tableau1[[#This Row],[Prix de référence MP Mini $/kg]]*1000</f>
        <v>3692.7</v>
      </c>
      <c r="J7" s="18">
        <v>3.8856000000000002</v>
      </c>
      <c r="K7" s="16">
        <f>Tableau1[[#This Row],[Prix de référence MP Maxi $/kg]]*1000</f>
        <v>3885.6000000000004</v>
      </c>
      <c r="L7" s="9">
        <v>1.37646</v>
      </c>
      <c r="M7" s="22">
        <f t="shared" si="0"/>
        <v>198898.47</v>
      </c>
      <c r="N7" s="22">
        <f>Tableau1[[#This Row],[Prix de référence MP Maxi $/T]]*Tableau1[[#This Row],[Quantité (T)]]</f>
        <v>165138.00000000003</v>
      </c>
      <c r="O7" s="16">
        <f>Tableau1[[#This Row],[Prix de vente $/T]]-Tableau1[[#This Row],[Prix de référence MP Maxi $/T]]</f>
        <v>794.36399999999958</v>
      </c>
      <c r="P7" s="21">
        <f>Tableau1[[#This Row],[Ecart /maxi
$/tonnes]]/Tableau1[[#This Row],[Prix de référence MP Maxi $/T]]</f>
        <v>0.20443792464484237</v>
      </c>
      <c r="Q7" s="22">
        <f>Tableau1[[#This Row],[CA $]]-Tableau1[[#This Row],[VENTE mprices Maxi $]]</f>
        <v>33760.469999999972</v>
      </c>
    </row>
    <row r="8" spans="1:18" x14ac:dyDescent="0.2">
      <c r="A8" s="8">
        <v>41883</v>
      </c>
      <c r="B8" s="27">
        <f>MONTH(Tableau1[[#This Row],[Période]])</f>
        <v>9</v>
      </c>
      <c r="C8" s="27">
        <f>YEAR(Tableau1[[#This Row],[Période]])</f>
        <v>2014</v>
      </c>
      <c r="D8" s="14" t="s">
        <v>3</v>
      </c>
      <c r="E8" s="1">
        <v>60</v>
      </c>
      <c r="F8" s="1">
        <v>3500</v>
      </c>
      <c r="G8" s="1">
        <f>TOURNURES!F8*TOURNURES!L8</f>
        <v>4671.835</v>
      </c>
      <c r="H8" s="17">
        <v>3.77541175</v>
      </c>
      <c r="I8" s="18">
        <f>Tableau1[[#This Row],[Prix de référence MP Mini $/kg]]*1000</f>
        <v>3775.4117499999998</v>
      </c>
      <c r="J8" s="18">
        <v>3.9683160000000002</v>
      </c>
      <c r="K8" s="16">
        <f>Tableau1[[#This Row],[Prix de référence MP Maxi $/kg]]*1000</f>
        <v>3968.3160000000003</v>
      </c>
      <c r="L8" s="9">
        <v>1.3348100000000001</v>
      </c>
      <c r="M8" s="22">
        <f t="shared" si="0"/>
        <v>280310.09999999998</v>
      </c>
      <c r="N8" s="22">
        <f>Tableau1[[#This Row],[Prix de référence MP Maxi $/T]]*Tableau1[[#This Row],[Quantité (T)]]</f>
        <v>238098.96000000002</v>
      </c>
      <c r="O8" s="16">
        <f>Tableau1[[#This Row],[Prix de vente $/T]]-Tableau1[[#This Row],[Prix de référence MP Maxi $/T]]</f>
        <v>703.51899999999978</v>
      </c>
      <c r="P8" s="21">
        <f>Tableau1[[#This Row],[Ecart /maxi
$/tonnes]]/Tableau1[[#This Row],[Prix de référence MP Maxi $/T]]</f>
        <v>0.17728401669625093</v>
      </c>
      <c r="Q8" s="22">
        <f>Tableau1[[#This Row],[CA $]]-Tableau1[[#This Row],[VENTE mprices Maxi $]]</f>
        <v>42211.139999999956</v>
      </c>
    </row>
    <row r="9" spans="1:18" x14ac:dyDescent="0.2">
      <c r="A9" s="8">
        <v>41913</v>
      </c>
      <c r="B9" s="27">
        <f>MONTH(Tableau1[[#This Row],[Période]])</f>
        <v>10</v>
      </c>
      <c r="C9" s="27">
        <f>YEAR(Tableau1[[#This Row],[Période]])</f>
        <v>2014</v>
      </c>
      <c r="D9" s="14" t="s">
        <v>3</v>
      </c>
      <c r="E9" s="1">
        <v>10</v>
      </c>
      <c r="F9" s="1">
        <v>3500</v>
      </c>
      <c r="G9" s="1">
        <f>TOURNURES!F9*TOURNURES!L9</f>
        <v>4535.4049999999997</v>
      </c>
      <c r="H9" s="17">
        <v>3.858085</v>
      </c>
      <c r="I9" s="18">
        <f>Tableau1[[#This Row],[Prix de référence MP Mini $/kg]]*1000</f>
        <v>3858.085</v>
      </c>
      <c r="J9" s="18">
        <v>3.9683160000000002</v>
      </c>
      <c r="K9" s="16">
        <f>Tableau1[[#This Row],[Prix de référence MP Maxi $/kg]]*1000</f>
        <v>3968.3160000000003</v>
      </c>
      <c r="L9" s="9">
        <v>1.29583</v>
      </c>
      <c r="M9" s="22">
        <f t="shared" si="0"/>
        <v>45354.049999999996</v>
      </c>
      <c r="N9" s="22">
        <f>Tableau1[[#This Row],[Prix de référence MP Maxi $/T]]*Tableau1[[#This Row],[Quantité (T)]]</f>
        <v>39683.160000000003</v>
      </c>
      <c r="O9" s="16">
        <f>Tableau1[[#This Row],[Prix de vente $/T]]-Tableau1[[#This Row],[Prix de référence MP Maxi $/T]]</f>
        <v>567.08899999999949</v>
      </c>
      <c r="P9" s="21">
        <f>Tableau1[[#This Row],[Ecart /maxi
$/tonnes]]/Tableau1[[#This Row],[Prix de référence MP Maxi $/T]]</f>
        <v>0.14290419412163735</v>
      </c>
      <c r="Q9" s="22">
        <f>Tableau1[[#This Row],[CA $]]-Tableau1[[#This Row],[VENTE mprices Maxi $]]</f>
        <v>5670.8899999999921</v>
      </c>
    </row>
    <row r="10" spans="1:18" x14ac:dyDescent="0.2">
      <c r="A10" s="8">
        <v>41913</v>
      </c>
      <c r="B10" s="27">
        <f>MONTH(Tableau1[[#This Row],[Période]])</f>
        <v>10</v>
      </c>
      <c r="C10" s="27">
        <f>YEAR(Tableau1[[#This Row],[Période]])</f>
        <v>2014</v>
      </c>
      <c r="D10" s="13" t="s">
        <v>11</v>
      </c>
      <c r="E10" s="1">
        <v>3.5</v>
      </c>
      <c r="F10" s="1">
        <v>3500</v>
      </c>
      <c r="G10" s="1">
        <f>TOURNURES!F10*TOURNURES!L10</f>
        <v>4535.4049999999997</v>
      </c>
      <c r="H10" s="17">
        <v>3.858085</v>
      </c>
      <c r="I10" s="18">
        <f>Tableau1[[#This Row],[Prix de référence MP Mini $/kg]]*1000</f>
        <v>3858.085</v>
      </c>
      <c r="J10" s="18">
        <v>3.9683160000000002</v>
      </c>
      <c r="K10" s="16">
        <f>Tableau1[[#This Row],[Prix de référence MP Maxi $/kg]]*1000</f>
        <v>3968.3160000000003</v>
      </c>
      <c r="L10" s="9">
        <v>1.29583</v>
      </c>
      <c r="M10" s="22">
        <f t="shared" si="0"/>
        <v>15873.9175</v>
      </c>
      <c r="N10" s="22">
        <f>Tableau1[[#This Row],[Prix de référence MP Maxi $/T]]*Tableau1[[#This Row],[Quantité (T)]]</f>
        <v>13889.106000000002</v>
      </c>
      <c r="O10" s="16">
        <f>Tableau1[[#This Row],[Prix de vente $/T]]-Tableau1[[#This Row],[Prix de référence MP Maxi $/T]]</f>
        <v>567.08899999999949</v>
      </c>
      <c r="P10" s="21">
        <f>Tableau1[[#This Row],[Ecart /maxi
$/tonnes]]/Tableau1[[#This Row],[Prix de référence MP Maxi $/T]]</f>
        <v>0.14290419412163735</v>
      </c>
      <c r="Q10" s="22">
        <f>Tableau1[[#This Row],[CA $]]-Tableau1[[#This Row],[VENTE mprices Maxi $]]</f>
        <v>1984.811499999998</v>
      </c>
    </row>
    <row r="11" spans="1:18" x14ac:dyDescent="0.2">
      <c r="A11" s="8">
        <v>41944</v>
      </c>
      <c r="B11" s="27">
        <f>MONTH(Tableau1[[#This Row],[Période]])</f>
        <v>11</v>
      </c>
      <c r="C11" s="27">
        <f>YEAR(Tableau1[[#This Row],[Période]])</f>
        <v>2014</v>
      </c>
      <c r="D11" s="14" t="s">
        <v>3</v>
      </c>
      <c r="E11" s="1">
        <v>16</v>
      </c>
      <c r="F11" s="1">
        <v>3350</v>
      </c>
      <c r="G11" s="1">
        <f>TOURNURES!F11*TOURNURES!L11</f>
        <v>4247.8670000000002</v>
      </c>
      <c r="H11" s="17">
        <v>3.9683160000000002</v>
      </c>
      <c r="I11" s="18">
        <f>Tableau1[[#This Row],[Prix de référence MP Mini $/kg]]*1000</f>
        <v>3968.3160000000003</v>
      </c>
      <c r="J11" s="18">
        <v>4.0785470000000004</v>
      </c>
      <c r="K11" s="16">
        <f>Tableau1[[#This Row],[Prix de référence MP Maxi $/kg]]*1000</f>
        <v>4078.5470000000005</v>
      </c>
      <c r="L11" s="9">
        <v>1.2680199999999999</v>
      </c>
      <c r="M11" s="22">
        <f t="shared" si="0"/>
        <v>67965.872000000003</v>
      </c>
      <c r="N11" s="22">
        <f>Tableau1[[#This Row],[Prix de référence MP Maxi $/T]]*Tableau1[[#This Row],[Quantité (T)]]</f>
        <v>65256.752000000008</v>
      </c>
      <c r="O11" s="16">
        <f>Tableau1[[#This Row],[Prix de vente $/T]]-Tableau1[[#This Row],[Prix de référence MP Maxi $/T]]</f>
        <v>169.31999999999971</v>
      </c>
      <c r="P11" s="21">
        <f>Tableau1[[#This Row],[Ecart /maxi
$/tonnes]]/Tableau1[[#This Row],[Prix de référence MP Maxi $/T]]</f>
        <v>4.1514784554401281E-2</v>
      </c>
      <c r="Q11" s="22">
        <f>Tableau1[[#This Row],[CA $]]-Tableau1[[#This Row],[VENTE mprices Maxi $]]</f>
        <v>2709.1199999999953</v>
      </c>
    </row>
    <row r="12" spans="1:18" x14ac:dyDescent="0.2">
      <c r="A12" s="8">
        <v>41974</v>
      </c>
      <c r="B12" s="27">
        <f>MONTH(Tableau1[[#This Row],[Période]])</f>
        <v>12</v>
      </c>
      <c r="C12" s="27">
        <f>YEAR(Tableau1[[#This Row],[Période]])</f>
        <v>2014</v>
      </c>
      <c r="D12" s="14" t="s">
        <v>3</v>
      </c>
      <c r="E12" s="1">
        <v>42</v>
      </c>
      <c r="F12" s="1">
        <v>3575</v>
      </c>
      <c r="G12" s="1">
        <f>TOURNURES!F12*TOURNURES!L12</f>
        <v>4464.42425</v>
      </c>
      <c r="H12" s="17">
        <v>3.9683160000000002</v>
      </c>
      <c r="I12" s="18">
        <f>Tableau1[[#This Row],[Prix de référence MP Mini $/kg]]*1000</f>
        <v>3968.3160000000003</v>
      </c>
      <c r="J12" s="18">
        <v>4.1887780000000001</v>
      </c>
      <c r="K12" s="16">
        <f>Tableau1[[#This Row],[Prix de référence MP Maxi $/kg]]*1000</f>
        <v>4188.7780000000002</v>
      </c>
      <c r="L12" s="9">
        <v>1.2487900000000001</v>
      </c>
      <c r="M12" s="22">
        <f t="shared" si="0"/>
        <v>187505.81849999999</v>
      </c>
      <c r="N12" s="22">
        <f>Tableau1[[#This Row],[Prix de référence MP Maxi $/T]]*Tableau1[[#This Row],[Quantité (T)]]</f>
        <v>175928.67600000001</v>
      </c>
      <c r="O12" s="16">
        <f>Tableau1[[#This Row],[Prix de vente $/T]]-Tableau1[[#This Row],[Prix de référence MP Maxi $/T]]</f>
        <v>275.64624999999978</v>
      </c>
      <c r="P12" s="21">
        <f>Tableau1[[#This Row],[Ecart /maxi
$/tonnes]]/Tableau1[[#This Row],[Prix de référence MP Maxi $/T]]</f>
        <v>6.5805886585538736E-2</v>
      </c>
      <c r="Q12" s="22">
        <f>Tableau1[[#This Row],[CA $]]-Tableau1[[#This Row],[VENTE mprices Maxi $]]</f>
        <v>11577.142499999987</v>
      </c>
    </row>
    <row r="13" spans="1:18" x14ac:dyDescent="0.2">
      <c r="A13" s="8">
        <v>41974</v>
      </c>
      <c r="B13" s="27">
        <f>MONTH(Tableau1[[#This Row],[Période]])</f>
        <v>12</v>
      </c>
      <c r="C13" s="27">
        <f>YEAR(Tableau1[[#This Row],[Période]])</f>
        <v>2014</v>
      </c>
      <c r="D13" s="13" t="s">
        <v>11</v>
      </c>
      <c r="E13" s="1">
        <v>2.2000000000000002</v>
      </c>
      <c r="F13" s="1">
        <v>3400</v>
      </c>
      <c r="G13" s="1">
        <f>TOURNURES!F13*TOURNURES!L13</f>
        <v>4245.8860000000004</v>
      </c>
      <c r="H13" s="17">
        <v>3.9683160000000002</v>
      </c>
      <c r="I13" s="18">
        <f>Tableau1[[#This Row],[Prix de référence MP Mini $/kg]]*1000</f>
        <v>3968.3160000000003</v>
      </c>
      <c r="J13" s="18">
        <v>4.1887780000000001</v>
      </c>
      <c r="K13" s="16">
        <f>Tableau1[[#This Row],[Prix de référence MP Maxi $/kg]]*1000</f>
        <v>4188.7780000000002</v>
      </c>
      <c r="L13" s="9">
        <v>1.2487900000000001</v>
      </c>
      <c r="M13" s="22">
        <f t="shared" si="0"/>
        <v>9340.9492000000009</v>
      </c>
      <c r="N13" s="22">
        <f>Tableau1[[#This Row],[Prix de référence MP Maxi $/T]]*Tableau1[[#This Row],[Quantité (T)]]</f>
        <v>9215.3116000000009</v>
      </c>
      <c r="O13" s="16">
        <f>Tableau1[[#This Row],[Prix de vente $/T]]-Tableau1[[#This Row],[Prix de référence MP Maxi $/T]]</f>
        <v>57.108000000000175</v>
      </c>
      <c r="P13" s="21">
        <f>Tableau1[[#This Row],[Ecart /maxi
$/tonnes]]/Tableau1[[#This Row],[Prix de référence MP Maxi $/T]]</f>
        <v>1.3633570458973995E-2</v>
      </c>
      <c r="Q13" s="22">
        <f>Tableau1[[#This Row],[CA $]]-Tableau1[[#This Row],[VENTE mprices Maxi $]]</f>
        <v>125.63760000000002</v>
      </c>
    </row>
    <row r="14" spans="1:18" x14ac:dyDescent="0.2">
      <c r="A14" s="8">
        <v>42005</v>
      </c>
      <c r="B14" s="27">
        <f>MONTH(Tableau1[[#This Row],[Période]])</f>
        <v>1</v>
      </c>
      <c r="C14" s="27">
        <f>YEAR(Tableau1[[#This Row],[Période]])</f>
        <v>2015</v>
      </c>
      <c r="D14" s="11" t="s">
        <v>3</v>
      </c>
      <c r="E14" s="1">
        <v>45.75</v>
      </c>
      <c r="F14" s="1">
        <v>4460</v>
      </c>
      <c r="G14" s="1">
        <f>TOURNURES!F14*TOURNURES!L14</f>
        <v>5513.5412000000006</v>
      </c>
      <c r="H14" s="17">
        <v>3.9683160000000002</v>
      </c>
      <c r="I14" s="18">
        <f>Tableau1[[#This Row],[Prix de référence MP Mini $/kg]]*1000</f>
        <v>3968.3160000000003</v>
      </c>
      <c r="J14" s="18">
        <v>4.1887780000000001</v>
      </c>
      <c r="K14" s="16">
        <f>Tableau1[[#This Row],[Prix de référence MP Maxi $/kg]]*1000</f>
        <v>4188.7780000000002</v>
      </c>
      <c r="L14" s="9">
        <v>1.2362200000000001</v>
      </c>
      <c r="M14" s="1">
        <f>E14*G14</f>
        <v>252244.50990000003</v>
      </c>
      <c r="N14" s="1">
        <f>Tableau1[[#This Row],[Prix de référence MP Maxi $/T]]*Tableau1[[#This Row],[Quantité (T)]]</f>
        <v>191636.59350000002</v>
      </c>
      <c r="O14" s="16">
        <f>Tableau1[[#This Row],[Prix de vente $/T]]-Tableau1[[#This Row],[Prix de référence MP Maxi $/T]]</f>
        <v>1324.7632000000003</v>
      </c>
      <c r="P14" s="21">
        <f>Tableau1[[#This Row],[Ecart /maxi
$/tonnes]]/Tableau1[[#This Row],[Prix de référence MP Maxi $/T]]</f>
        <v>0.31626483905329916</v>
      </c>
      <c r="Q14" s="22">
        <f>Tableau1[[#This Row],[CA $]]-Tableau1[[#This Row],[VENTE mprices Maxi $]]</f>
        <v>60607.916400000016</v>
      </c>
    </row>
    <row r="15" spans="1:18" x14ac:dyDescent="0.2">
      <c r="A15" s="8">
        <v>42036</v>
      </c>
      <c r="B15" s="27">
        <f>MONTH(Tableau1[[#This Row],[Période]])</f>
        <v>2</v>
      </c>
      <c r="C15" s="27">
        <f>YEAR(Tableau1[[#This Row],[Période]])</f>
        <v>2015</v>
      </c>
      <c r="D15" s="11" t="s">
        <v>3</v>
      </c>
      <c r="E15" s="1">
        <v>10.6</v>
      </c>
      <c r="F15" s="1">
        <v>4550</v>
      </c>
      <c r="G15" s="1">
        <f>TOURNURES!F15*TOURNURES!L15</f>
        <v>5345.8859999999995</v>
      </c>
      <c r="H15" s="17">
        <v>4.0510000000000002</v>
      </c>
      <c r="I15" s="18">
        <f>Tableau1[[#This Row],[Prix de référence MP Mini $/kg]]*1000</f>
        <v>4051</v>
      </c>
      <c r="J15" s="18">
        <v>4.2439</v>
      </c>
      <c r="K15" s="16">
        <f>Tableau1[[#This Row],[Prix de référence MP Maxi $/kg]]*1000</f>
        <v>4243.8999999999996</v>
      </c>
      <c r="L15" s="9">
        <v>1.17492</v>
      </c>
      <c r="M15" s="1">
        <f>E15*G15</f>
        <v>56666.391599999995</v>
      </c>
      <c r="N15" s="1">
        <f>Tableau1[[#This Row],[Prix de référence MP Maxi $/T]]*Tableau1[[#This Row],[Quantité (T)]]</f>
        <v>44985.34</v>
      </c>
      <c r="O15" s="16">
        <f>Tableau1[[#This Row],[Prix de vente $/T]]-Tableau1[[#This Row],[Prix de référence MP Maxi $/T]]</f>
        <v>1101.9859999999999</v>
      </c>
      <c r="P15" s="21">
        <f>Tableau1[[#This Row],[Ecart /maxi
$/tonnes]]/Tableau1[[#This Row],[Prix de référence MP Maxi $/T]]</f>
        <v>0.25966351704799828</v>
      </c>
      <c r="Q15" s="22">
        <f>Tableau1[[#This Row],[CA $]]-Tableau1[[#This Row],[VENTE mprices Maxi $]]</f>
        <v>11681.051599999999</v>
      </c>
    </row>
    <row r="16" spans="1:18" x14ac:dyDescent="0.2">
      <c r="A16" s="8">
        <v>42064</v>
      </c>
      <c r="B16" s="27">
        <f>MONTH(Tableau1[[#This Row],[Période]])</f>
        <v>3</v>
      </c>
      <c r="C16" s="27">
        <f>YEAR(Tableau1[[#This Row],[Période]])</f>
        <v>2015</v>
      </c>
      <c r="D16" s="11" t="s">
        <v>3</v>
      </c>
      <c r="E16" s="1">
        <v>7.4</v>
      </c>
      <c r="F16" s="1">
        <v>5510</v>
      </c>
      <c r="G16" s="1">
        <f>TOURNURES!F16*TOURNURES!L16</f>
        <v>6256.1091000000006</v>
      </c>
      <c r="H16" s="17">
        <v>4.1887999999999996</v>
      </c>
      <c r="I16" s="18">
        <f>Tableau1[[#This Row],[Prix de référence MP Mini $/kg]]*1000</f>
        <v>4188.7999999999993</v>
      </c>
      <c r="J16" s="18">
        <v>4.3540999999999999</v>
      </c>
      <c r="K16" s="16">
        <f>Tableau1[[#This Row],[Prix de référence MP Maxi $/kg]]*1000</f>
        <v>4354.0999999999995</v>
      </c>
      <c r="L16" s="9">
        <v>1.13541</v>
      </c>
      <c r="M16" s="1">
        <f t="shared" ref="M16:M23" si="1">E16*G16</f>
        <v>46295.207340000008</v>
      </c>
      <c r="N16" s="1">
        <f>Tableau1[[#This Row],[Prix de référence MP Maxi $/T]]*Tableau1[[#This Row],[Quantité (T)]]</f>
        <v>32220.339999999997</v>
      </c>
      <c r="O16" s="16">
        <f>Tableau1[[#This Row],[Prix de vente $/T]]-Tableau1[[#This Row],[Prix de référence MP Maxi $/T]]</f>
        <v>1902.0091000000011</v>
      </c>
      <c r="P16" s="21">
        <f>Tableau1[[#This Row],[Ecart /maxi
$/tonnes]]/Tableau1[[#This Row],[Prix de référence MP Maxi $/T]]</f>
        <v>0.43683174479226505</v>
      </c>
      <c r="Q16" s="22">
        <f>Tableau1[[#This Row],[CA $]]-Tableau1[[#This Row],[VENTE mprices Maxi $]]</f>
        <v>14074.867340000012</v>
      </c>
    </row>
    <row r="17" spans="1:17" x14ac:dyDescent="0.2">
      <c r="A17" s="8">
        <v>42095</v>
      </c>
      <c r="B17" s="27">
        <f>MONTH(Tableau1[[#This Row],[Période]])</f>
        <v>4</v>
      </c>
      <c r="C17" s="27">
        <f>YEAR(Tableau1[[#This Row],[Période]])</f>
        <v>2015</v>
      </c>
      <c r="D17" s="11" t="s">
        <v>3</v>
      </c>
      <c r="E17" s="1">
        <v>9</v>
      </c>
      <c r="F17" s="1">
        <v>5600</v>
      </c>
      <c r="G17" s="1">
        <f>TOURNURES!F17*TOURNURES!L17</f>
        <v>6102.7119999999995</v>
      </c>
      <c r="H17" s="17">
        <v>4.1887999999999996</v>
      </c>
      <c r="I17" s="18">
        <f>Tableau1[[#This Row],[Prix de référence MP Mini $/kg]]*1000</f>
        <v>4188.7999999999993</v>
      </c>
      <c r="J17" s="18">
        <v>4.4092000000000002</v>
      </c>
      <c r="K17" s="16">
        <f>Tableau1[[#This Row],[Prix de référence MP Maxi $/kg]]*1000</f>
        <v>4409.2</v>
      </c>
      <c r="L17" s="9">
        <v>1.0897699999999999</v>
      </c>
      <c r="M17" s="1">
        <f t="shared" si="1"/>
        <v>54924.407999999996</v>
      </c>
      <c r="N17" s="1">
        <f>Tableau1[[#This Row],[Prix de référence MP Maxi $/T]]*Tableau1[[#This Row],[Quantité (T)]]</f>
        <v>39682.799999999996</v>
      </c>
      <c r="O17" s="16">
        <f>Tableau1[[#This Row],[Prix de vente $/T]]-Tableau1[[#This Row],[Prix de référence MP Maxi $/T]]</f>
        <v>1693.5119999999997</v>
      </c>
      <c r="P17" s="21">
        <f>Tableau1[[#This Row],[Ecart /maxi
$/tonnes]]/Tableau1[[#This Row],[Prix de référence MP Maxi $/T]]</f>
        <v>0.38408600199582688</v>
      </c>
      <c r="Q17" s="22">
        <f>Tableau1[[#This Row],[CA $]]-Tableau1[[#This Row],[VENTE mprices Maxi $]]</f>
        <v>15241.608</v>
      </c>
    </row>
    <row r="18" spans="1:17" x14ac:dyDescent="0.2">
      <c r="A18" s="8">
        <v>42125</v>
      </c>
      <c r="B18" s="27">
        <f>MONTH(Tableau1[[#This Row],[Période]])</f>
        <v>5</v>
      </c>
      <c r="C18" s="27">
        <f>YEAR(Tableau1[[#This Row],[Période]])</f>
        <v>2015</v>
      </c>
      <c r="D18" s="11" t="s">
        <v>3</v>
      </c>
      <c r="E18" s="1">
        <v>25</v>
      </c>
      <c r="F18" s="1">
        <v>5150</v>
      </c>
      <c r="G18" s="1">
        <f>TOURNURES!F18*TOURNURES!L18</f>
        <v>5539.1854999999996</v>
      </c>
      <c r="H18" s="17">
        <v>4.1879999999999997</v>
      </c>
      <c r="I18" s="18">
        <f>Tableau1[[#This Row],[Prix de référence MP Mini $/kg]]*1000</f>
        <v>4188</v>
      </c>
      <c r="J18" s="18">
        <v>4.4092000000000002</v>
      </c>
      <c r="K18" s="16">
        <f>Tableau1[[#This Row],[Prix de référence MP Maxi $/kg]]*1000</f>
        <v>4409.2</v>
      </c>
      <c r="L18" s="9">
        <v>1.0755699999999999</v>
      </c>
      <c r="M18" s="1">
        <f t="shared" si="1"/>
        <v>138479.63749999998</v>
      </c>
      <c r="N18" s="1">
        <f>Tableau1[[#This Row],[Prix de référence MP Maxi $/T]]*Tableau1[[#This Row],[Quantité (T)]]</f>
        <v>110230</v>
      </c>
      <c r="O18" s="16">
        <f>Tableau1[[#This Row],[Prix de vente $/T]]-Tableau1[[#This Row],[Prix de référence MP Maxi $/T]]</f>
        <v>1129.9854999999998</v>
      </c>
      <c r="P18" s="21">
        <f>Tableau1[[#This Row],[Ecart /maxi
$/tonnes]]/Tableau1[[#This Row],[Prix de référence MP Maxi $/T]]</f>
        <v>0.25627903020956178</v>
      </c>
      <c r="Q18" s="22">
        <f>Tableau1[[#This Row],[CA $]]-Tableau1[[#This Row],[VENTE mprices Maxi $]]</f>
        <v>28249.637499999983</v>
      </c>
    </row>
    <row r="19" spans="1:17" x14ac:dyDescent="0.2">
      <c r="A19" s="8">
        <v>42156</v>
      </c>
      <c r="B19" s="27">
        <f>MONTH(Tableau1[[#This Row],[Période]])</f>
        <v>6</v>
      </c>
      <c r="C19" s="27">
        <f>YEAR(Tableau1[[#This Row],[Période]])</f>
        <v>2015</v>
      </c>
      <c r="D19" s="11" t="s">
        <v>3</v>
      </c>
      <c r="E19" s="1">
        <v>29.8</v>
      </c>
      <c r="F19" s="1">
        <v>5680</v>
      </c>
      <c r="G19" s="1">
        <f>TOURNURES!F19*TOURNURES!L19</f>
        <v>6342.5719999999992</v>
      </c>
      <c r="H19" s="17">
        <v>4.4092000000000002</v>
      </c>
      <c r="I19" s="18">
        <f>Tableau1[[#This Row],[Prix de référence MP Mini $/kg]]*1000</f>
        <v>4409.2</v>
      </c>
      <c r="J19" s="18">
        <v>4.6573000000000002</v>
      </c>
      <c r="K19" s="16">
        <f>Tableau1[[#This Row],[Prix de référence MP Maxi $/kg]]*1000</f>
        <v>4657.3</v>
      </c>
      <c r="L19" s="9">
        <v>1.1166499999999999</v>
      </c>
      <c r="M19" s="1">
        <f t="shared" si="1"/>
        <v>189008.64559999999</v>
      </c>
      <c r="N19" s="1">
        <f>Tableau1[[#This Row],[Prix de référence MP Maxi $/T]]*Tableau1[[#This Row],[Quantité (T)]]</f>
        <v>138787.54</v>
      </c>
      <c r="O19" s="16">
        <f>Tableau1[[#This Row],[Prix de vente $/T]]-Tableau1[[#This Row],[Prix de référence MP Maxi $/T]]</f>
        <v>1685.271999999999</v>
      </c>
      <c r="P19" s="21">
        <f>Tableau1[[#This Row],[Ecart /maxi
$/tonnes]]/Tableau1[[#This Row],[Prix de référence MP Maxi $/T]]</f>
        <v>0.36185601099349385</v>
      </c>
      <c r="Q19" s="22">
        <f>Tableau1[[#This Row],[CA $]]-Tableau1[[#This Row],[VENTE mprices Maxi $]]</f>
        <v>50221.105599999981</v>
      </c>
    </row>
    <row r="20" spans="1:17" x14ac:dyDescent="0.2">
      <c r="A20" s="8">
        <v>42186</v>
      </c>
      <c r="B20" s="27">
        <f>MONTH(Tableau1[[#This Row],[Période]])</f>
        <v>7</v>
      </c>
      <c r="C20" s="27">
        <f>YEAR(Tableau1[[#This Row],[Période]])</f>
        <v>2015</v>
      </c>
      <c r="D20" s="11" t="s">
        <v>3</v>
      </c>
      <c r="E20" s="1">
        <v>56.6</v>
      </c>
      <c r="F20" s="1">
        <v>5364</v>
      </c>
      <c r="G20" s="1">
        <f>TOURNURES!F20*TOURNURES!L20</f>
        <v>6001.4041200000001</v>
      </c>
      <c r="H20" s="17">
        <v>4.6077000000000004</v>
      </c>
      <c r="I20" s="18">
        <f>Tableau1[[#This Row],[Prix de référence MP Mini $/kg]]*1000</f>
        <v>4607.7000000000007</v>
      </c>
      <c r="J20" s="18">
        <v>4.8281000000000001</v>
      </c>
      <c r="K20" s="16">
        <f>Tableau1[[#This Row],[Prix de référence MP Maxi $/kg]]*1000</f>
        <v>4828.1000000000004</v>
      </c>
      <c r="L20" s="9">
        <v>1.11883</v>
      </c>
      <c r="M20" s="1">
        <f t="shared" si="1"/>
        <v>339679.473192</v>
      </c>
      <c r="N20" s="1">
        <f>Tableau1[[#This Row],[Prix de référence MP Maxi $/T]]*Tableau1[[#This Row],[Quantité (T)]]</f>
        <v>273270.46000000002</v>
      </c>
      <c r="O20" s="16">
        <f>Tableau1[[#This Row],[Prix de vente $/T]]-Tableau1[[#This Row],[Prix de référence MP Maxi $/T]]</f>
        <v>1173.3041199999998</v>
      </c>
      <c r="P20" s="21">
        <f>Tableau1[[#This Row],[Ecart /maxi
$/tonnes]]/Tableau1[[#This Row],[Prix de référence MP Maxi $/T]]</f>
        <v>0.24301570390008487</v>
      </c>
      <c r="Q20" s="22">
        <f>Tableau1[[#This Row],[CA $]]-Tableau1[[#This Row],[VENTE mprices Maxi $]]</f>
        <v>66409.013191999984</v>
      </c>
    </row>
    <row r="21" spans="1:17" x14ac:dyDescent="0.2">
      <c r="A21" s="8">
        <v>42217</v>
      </c>
      <c r="B21" s="27">
        <f>MONTH(Tableau1[[#This Row],[Période]])</f>
        <v>8</v>
      </c>
      <c r="C21" s="27">
        <f>YEAR(Tableau1[[#This Row],[Période]])</f>
        <v>2015</v>
      </c>
      <c r="D21" s="11" t="s">
        <v>3</v>
      </c>
      <c r="H21" s="17">
        <v>4.6296999999999997</v>
      </c>
      <c r="I21" s="18">
        <f>Tableau1[[#This Row],[Prix de référence MP Mini $/kg]]*1000</f>
        <v>4629.7</v>
      </c>
      <c r="J21" s="18">
        <v>4.8502000000000001</v>
      </c>
      <c r="K21" s="16">
        <f>Tableau1[[#This Row],[Prix de référence MP Maxi $/kg]]*1000</f>
        <v>4850.2</v>
      </c>
      <c r="L21" s="9">
        <v>1.1028100000000001</v>
      </c>
      <c r="M21" s="1">
        <f t="shared" si="1"/>
        <v>0</v>
      </c>
      <c r="N21" s="1">
        <f>Tableau1[[#This Row],[Prix de référence MP Maxi $/T]]*Tableau1[[#This Row],[Quantité (T)]]</f>
        <v>0</v>
      </c>
      <c r="O21" s="16"/>
      <c r="P21" s="21"/>
      <c r="Q21" s="22">
        <f>Tableau1[[#This Row],[CA $]]-Tableau1[[#This Row],[VENTE mprices Maxi $]]</f>
        <v>0</v>
      </c>
    </row>
    <row r="22" spans="1:17" x14ac:dyDescent="0.2">
      <c r="A22" s="8">
        <v>42248</v>
      </c>
      <c r="B22" s="27">
        <f>MONTH(Tableau1[[#This Row],[Période]])</f>
        <v>9</v>
      </c>
      <c r="C22" s="27">
        <f>YEAR(Tableau1[[#This Row],[Période]])</f>
        <v>2015</v>
      </c>
      <c r="D22" s="11" t="s">
        <v>3</v>
      </c>
      <c r="E22" s="1">
        <v>15</v>
      </c>
      <c r="F22" s="1">
        <v>5600</v>
      </c>
      <c r="G22" s="1">
        <f>TOURNURES!F22*TOURNURES!L22</f>
        <v>6216.616</v>
      </c>
      <c r="H22" s="17">
        <v>4.6848000000000001</v>
      </c>
      <c r="I22" s="18">
        <f>Tableau1[[#This Row],[Prix de référence MP Mini $/kg]]*1000</f>
        <v>4684.8</v>
      </c>
      <c r="J22" s="18">
        <v>4.9053000000000004</v>
      </c>
      <c r="K22" s="16">
        <f>Tableau1[[#This Row],[Prix de référence MP Maxi $/kg]]*1000</f>
        <v>4905.3</v>
      </c>
      <c r="L22" s="9">
        <v>1.1101099999999999</v>
      </c>
      <c r="M22" s="1">
        <f t="shared" si="1"/>
        <v>93249.24</v>
      </c>
      <c r="N22" s="1">
        <f>Tableau1[[#This Row],[Prix de référence MP Maxi $/T]]*Tableau1[[#This Row],[Quantité (T)]]</f>
        <v>73579.5</v>
      </c>
      <c r="O22" s="16">
        <f>Tableau1[[#This Row],[Prix de vente $/T]]-Tableau1[[#This Row],[Prix de référence MP Maxi $/T]]</f>
        <v>1311.3159999999998</v>
      </c>
      <c r="P22" s="21">
        <f>Tableau1[[#This Row],[Ecart /maxi
$/tonnes]]/Tableau1[[#This Row],[Prix de référence MP Maxi $/T]]</f>
        <v>0.26732636128269416</v>
      </c>
      <c r="Q22" s="22">
        <f>Tableau1[[#This Row],[CA $]]-Tableau1[[#This Row],[VENTE mprices Maxi $]]</f>
        <v>19669.740000000005</v>
      </c>
    </row>
    <row r="23" spans="1:17" x14ac:dyDescent="0.2">
      <c r="A23" s="8">
        <v>42278</v>
      </c>
      <c r="B23" s="27">
        <f>MONTH(Tableau1[[#This Row],[Période]])</f>
        <v>10</v>
      </c>
      <c r="C23" s="27">
        <f>YEAR(Tableau1[[#This Row],[Période]])</f>
        <v>2015</v>
      </c>
      <c r="D23" s="11" t="s">
        <v>3</v>
      </c>
      <c r="E23" s="1">
        <v>21.95</v>
      </c>
      <c r="F23" s="1">
        <v>5230</v>
      </c>
      <c r="G23" s="1">
        <f>TOURNURES!F23*TOURNURES!L23</f>
        <v>5876.951</v>
      </c>
      <c r="H23" s="17">
        <v>4.6296999999999997</v>
      </c>
      <c r="I23" s="18">
        <f>Tableau1[[#This Row],[Prix de référence MP Mini $/kg]]*1000</f>
        <v>4629.7</v>
      </c>
      <c r="J23" s="18">
        <v>4.8502000000000001</v>
      </c>
      <c r="K23" s="16">
        <f>Tableau1[[#This Row],[Prix de référence MP Maxi $/kg]]*1000</f>
        <v>4850.2</v>
      </c>
      <c r="L23" s="9">
        <v>1.1236999999999999</v>
      </c>
      <c r="M23" s="1">
        <f t="shared" si="1"/>
        <v>128999.07445</v>
      </c>
      <c r="N23" s="1">
        <f>Tableau1[[#This Row],[Prix de référence MP Maxi $/T]]*Tableau1[[#This Row],[Quantité (T)]]</f>
        <v>106461.89</v>
      </c>
      <c r="O23" s="16">
        <f>Tableau1[[#This Row],[Prix de vente $/T]]-Tableau1[[#This Row],[Prix de référence MP Maxi $/T]]</f>
        <v>1026.7510000000002</v>
      </c>
      <c r="P23" s="21">
        <f>Tableau1[[#This Row],[Ecart /maxi
$/tonnes]]/Tableau1[[#This Row],[Prix de référence MP Maxi $/T]]</f>
        <v>0.21169250752546293</v>
      </c>
      <c r="Q23" s="22">
        <f>Tableau1[[#This Row],[CA $]]-Tableau1[[#This Row],[VENTE mprices Maxi $]]</f>
        <v>22537.184450000001</v>
      </c>
    </row>
    <row r="24" spans="1:17" x14ac:dyDescent="0.2">
      <c r="A24" s="8">
        <v>42309</v>
      </c>
      <c r="B24" s="27">
        <f>MONTH(Tableau1[[#This Row],[Période]])</f>
        <v>11</v>
      </c>
      <c r="C24" s="27">
        <f>YEAR(Tableau1[[#This Row],[Période]])</f>
        <v>2015</v>
      </c>
      <c r="D24" s="11" t="s">
        <v>3</v>
      </c>
      <c r="H24" s="17">
        <v>4.4092000000000002</v>
      </c>
      <c r="I24" s="18">
        <f>Tableau1[[#This Row],[Prix de référence MP Mini $/kg]]*1000</f>
        <v>4409.2</v>
      </c>
      <c r="J24" s="18">
        <v>4.6296999999999997</v>
      </c>
      <c r="K24" s="16">
        <f>Tableau1[[#This Row],[Prix de référence MP Maxi $/kg]]*1000</f>
        <v>4629.7</v>
      </c>
      <c r="L24" s="9">
        <v>1.1251599999999999</v>
      </c>
      <c r="M24" s="1">
        <f>E24*G24</f>
        <v>0</v>
      </c>
      <c r="N24" s="1">
        <f>Tableau1[[#This Row],[Prix de référence MP Maxi $/T]]*Tableau1[[#This Row],[Quantité (T)]]</f>
        <v>0</v>
      </c>
      <c r="O24" s="16"/>
      <c r="P24" s="21"/>
      <c r="Q24" s="22">
        <f>Tableau1[[#This Row],[CA $]]-Tableau1[[#This Row],[VENTE mprices Maxi $]]</f>
        <v>0</v>
      </c>
    </row>
    <row r="25" spans="1:17" x14ac:dyDescent="0.2">
      <c r="A25" s="8">
        <v>42339</v>
      </c>
      <c r="B25" s="27">
        <f>MONTH(Tableau1[[#This Row],[Période]])</f>
        <v>12</v>
      </c>
      <c r="C25" s="27">
        <f>YEAR(Tableau1[[#This Row],[Période]])</f>
        <v>2015</v>
      </c>
      <c r="D25" s="11" t="s">
        <v>3</v>
      </c>
      <c r="E25" s="1">
        <v>47.5</v>
      </c>
      <c r="F25" s="1">
        <v>4225</v>
      </c>
      <c r="G25" s="1">
        <f>TOURNURES!F25*TOURNURES!L25</f>
        <v>4562.9155000000001</v>
      </c>
      <c r="H25" s="17">
        <v>4.2107999999999999</v>
      </c>
      <c r="I25" s="18">
        <f>Tableau1[[#This Row],[Prix de référence MP Mini $/kg]]*1000</f>
        <v>4210.8</v>
      </c>
      <c r="J25" s="18">
        <v>4.4313000000000002</v>
      </c>
      <c r="K25" s="16">
        <f>Tableau1[[#This Row],[Prix de référence MP Maxi $/kg]]*1000</f>
        <v>4431.3</v>
      </c>
      <c r="L25" s="9">
        <v>1.0799799999999999</v>
      </c>
      <c r="M25" s="1">
        <f>E25*G25</f>
        <v>216738.48625000002</v>
      </c>
      <c r="N25" s="1">
        <f>Tableau1[[#This Row],[Prix de référence MP Maxi $/T]]*Tableau1[[#This Row],[Quantité (T)]]</f>
        <v>210486.75</v>
      </c>
      <c r="O25" s="16">
        <f>Tableau1[[#This Row],[Prix de vente $/T]]-Tableau1[[#This Row],[Prix de référence MP Maxi $/T]]</f>
        <v>131.61549999999988</v>
      </c>
      <c r="P25" s="21">
        <f>Tableau1[[#This Row],[Ecart /maxi
$/tonnes]]/Tableau1[[#This Row],[Prix de référence MP Maxi $/T]]</f>
        <v>2.9701329181052935E-2</v>
      </c>
      <c r="Q25" s="22">
        <f>Tableau1[[#This Row],[CA $]]-Tableau1[[#This Row],[VENTE mprices Maxi $]]</f>
        <v>6251.7362500000163</v>
      </c>
    </row>
    <row r="26" spans="1:17" x14ac:dyDescent="0.25">
      <c r="A26" s="8">
        <v>42370</v>
      </c>
      <c r="B26" s="27">
        <f>MONTH(Tableau1[[#This Row],[Période]])</f>
        <v>1</v>
      </c>
      <c r="C26" s="27">
        <f>YEAR(Tableau1[[#This Row],[Période]])</f>
        <v>2016</v>
      </c>
      <c r="D26" s="11" t="s">
        <v>3</v>
      </c>
      <c r="E26" s="1">
        <v>15</v>
      </c>
      <c r="F26" s="1">
        <v>2750</v>
      </c>
      <c r="G26" s="1">
        <f>TOURNURES!F26*TOURNURES!L26</f>
        <v>2981.605</v>
      </c>
      <c r="H26" s="17">
        <v>3.6375999999999999</v>
      </c>
      <c r="I26" s="18">
        <f>Tableau1[[#This Row],[Prix de référence MP Mini $/kg]]*1000</f>
        <v>3637.6</v>
      </c>
      <c r="J26" s="18">
        <v>3.8580999999999999</v>
      </c>
      <c r="K26" s="16">
        <f>Tableau1[[#This Row],[Prix de référence MP Maxi $/kg]]*1000</f>
        <v>3858.1</v>
      </c>
      <c r="L26" s="12">
        <v>1.08422</v>
      </c>
      <c r="M26" s="22">
        <f t="shared" ref="M26:M43" si="2">E26*G26</f>
        <v>44724.074999999997</v>
      </c>
      <c r="N26" s="22">
        <f>Tableau1[[#This Row],[Prix de référence MP Maxi $/T]]*Tableau1[[#This Row],[Quantité (T)]]</f>
        <v>57871.5</v>
      </c>
      <c r="O26" s="16">
        <f>Tableau1[[#This Row],[Prix de vente $/T]]-Tableau1[[#This Row],[Prix de référence MP Maxi $/T]]</f>
        <v>-876.49499999999989</v>
      </c>
      <c r="P26" s="21">
        <f>Tableau1[[#This Row],[Ecart /maxi
$/tonnes]]/Tableau1[[#This Row],[Prix de référence MP Maxi $/T]]</f>
        <v>-0.22718306938648555</v>
      </c>
      <c r="Q26" s="22">
        <f>Tableau1[[#This Row],[CA $]]-Tableau1[[#This Row],[VENTE mprices Maxi $]]</f>
        <v>-13147.425000000003</v>
      </c>
    </row>
    <row r="27" spans="1:17" x14ac:dyDescent="0.25">
      <c r="A27" s="8">
        <v>42370</v>
      </c>
      <c r="B27" s="27">
        <f>MONTH(Tableau1[[#This Row],[Période]])</f>
        <v>1</v>
      </c>
      <c r="C27" s="27">
        <f>YEAR(Tableau1[[#This Row],[Période]])</f>
        <v>2016</v>
      </c>
      <c r="D27" s="11" t="s">
        <v>11</v>
      </c>
      <c r="E27" s="1">
        <v>4.7</v>
      </c>
      <c r="F27" s="1">
        <v>2750</v>
      </c>
      <c r="G27" s="1">
        <f>TOURNURES!F27*TOURNURES!L27</f>
        <v>2981.605</v>
      </c>
      <c r="H27" s="17">
        <v>3.6375999999999999</v>
      </c>
      <c r="I27" s="18">
        <f>Tableau1[[#This Row],[Prix de référence MP Mini $/kg]]*1000</f>
        <v>3637.6</v>
      </c>
      <c r="J27" s="18">
        <v>3.8580999999999999</v>
      </c>
      <c r="K27" s="16">
        <f>Tableau1[[#This Row],[Prix de référence MP Maxi $/kg]]*1000</f>
        <v>3858.1</v>
      </c>
      <c r="L27" s="12">
        <v>1.08422</v>
      </c>
      <c r="M27" s="22">
        <f>E27*G27</f>
        <v>14013.5435</v>
      </c>
      <c r="N27" s="22">
        <f>Tableau1[[#This Row],[Prix de référence MP Maxi $/T]]*Tableau1[[#This Row],[Quantité (T)]]</f>
        <v>18133.07</v>
      </c>
      <c r="O27" s="16">
        <f>Tableau1[[#This Row],[Prix de vente $/T]]-Tableau1[[#This Row],[Prix de référence MP Maxi $/T]]</f>
        <v>-876.49499999999989</v>
      </c>
      <c r="P27" s="21">
        <f>Tableau1[[#This Row],[Ecart /maxi
$/tonnes]]/Tableau1[[#This Row],[Prix de référence MP Maxi $/T]]</f>
        <v>-0.22718306938648555</v>
      </c>
      <c r="Q27" s="22">
        <f>Tableau1[[#This Row],[CA $]]-Tableau1[[#This Row],[VENTE mprices Maxi $]]</f>
        <v>-4119.5264999999999</v>
      </c>
    </row>
    <row r="28" spans="1:17" x14ac:dyDescent="0.25">
      <c r="A28" s="8">
        <v>42401</v>
      </c>
      <c r="B28" s="27">
        <f>MONTH(Tableau1[[#This Row],[Période]])</f>
        <v>2</v>
      </c>
      <c r="C28" s="27">
        <f>YEAR(Tableau1[[#This Row],[Période]])</f>
        <v>2016</v>
      </c>
      <c r="D28" s="11" t="s">
        <v>3</v>
      </c>
      <c r="E28" s="1">
        <v>35</v>
      </c>
      <c r="F28" s="1">
        <v>1900</v>
      </c>
      <c r="G28" s="1">
        <f>TOURNURES!F28*TOURNURES!L28</f>
        <v>2065.0150000000003</v>
      </c>
      <c r="H28" s="17">
        <v>3.4723000000000002</v>
      </c>
      <c r="I28" s="18">
        <f>Tableau1[[#This Row],[Prix de référence MP Mini $/kg]]*1000</f>
        <v>3472.3</v>
      </c>
      <c r="J28" s="18">
        <v>3.7479</v>
      </c>
      <c r="K28" s="16">
        <f>Tableau1[[#This Row],[Prix de référence MP Maxi $/kg]]*1000</f>
        <v>3747.9</v>
      </c>
      <c r="L28" s="12">
        <v>1.0868500000000001</v>
      </c>
      <c r="M28" s="22">
        <f t="shared" si="2"/>
        <v>72275.525000000009</v>
      </c>
      <c r="N28" s="22">
        <f>Tableau1[[#This Row],[Prix de référence MP Maxi $/T]]*Tableau1[[#This Row],[Quantité (T)]]</f>
        <v>131176.5</v>
      </c>
      <c r="O28" s="16">
        <f>Tableau1[[#This Row],[Prix de vente $/T]]-Tableau1[[#This Row],[Prix de référence MP Maxi $/T]]</f>
        <v>-1682.8849999999998</v>
      </c>
      <c r="P28" s="21">
        <f>Tableau1[[#This Row],[Ecart /maxi
$/tonnes]]/Tableau1[[#This Row],[Prix de référence MP Maxi $/T]]</f>
        <v>-0.44902078497291809</v>
      </c>
      <c r="Q28" s="22">
        <f>Tableau1[[#This Row],[CA $]]-Tableau1[[#This Row],[VENTE mprices Maxi $]]</f>
        <v>-58900.974999999991</v>
      </c>
    </row>
    <row r="29" spans="1:17" x14ac:dyDescent="0.25">
      <c r="A29" s="8">
        <v>42430</v>
      </c>
      <c r="B29" s="27">
        <f>MONTH(Tableau1[[#This Row],[Période]])</f>
        <v>3</v>
      </c>
      <c r="C29" s="27">
        <f>YEAR(Tableau1[[#This Row],[Période]])</f>
        <v>2016</v>
      </c>
      <c r="D29" s="11" t="s">
        <v>3</v>
      </c>
      <c r="E29" s="1">
        <v>26</v>
      </c>
      <c r="F29" s="1">
        <v>2575</v>
      </c>
      <c r="G29" s="1">
        <f>TOURNURES!F29*TOURNURES!L29</f>
        <v>2857.96675</v>
      </c>
      <c r="H29" s="17">
        <v>3.1305999999999998</v>
      </c>
      <c r="I29" s="18">
        <f>Tableau1[[#This Row],[Prix de référence MP Mini $/kg]]*1000</f>
        <v>3130.6</v>
      </c>
      <c r="J29" s="18">
        <v>3.3950999999999998</v>
      </c>
      <c r="K29" s="16">
        <f>Tableau1[[#This Row],[Prix de référence MP Maxi $/kg]]*1000</f>
        <v>3395.1</v>
      </c>
      <c r="L29" s="12">
        <v>1.10989</v>
      </c>
      <c r="M29" s="22">
        <f t="shared" si="2"/>
        <v>74307.135500000004</v>
      </c>
      <c r="N29" s="22">
        <f>Tableau1[[#This Row],[Prix de référence MP Maxi $/T]]*Tableau1[[#This Row],[Quantité (T)]]</f>
        <v>88272.599999999991</v>
      </c>
      <c r="O29" s="16">
        <f>Tableau1[[#This Row],[Prix de vente $/T]]-Tableau1[[#This Row],[Prix de référence MP Maxi $/T]]</f>
        <v>-537.13324999999986</v>
      </c>
      <c r="P29" s="21">
        <f>Tableau1[[#This Row],[Ecart /maxi
$/tonnes]]/Tableau1[[#This Row],[Prix de référence MP Maxi $/T]]</f>
        <v>-0.15820837383287675</v>
      </c>
      <c r="Q29" s="22">
        <f>Tableau1[[#This Row],[CA $]]-Tableau1[[#This Row],[VENTE mprices Maxi $]]</f>
        <v>-13965.464499999987</v>
      </c>
    </row>
    <row r="30" spans="1:17" x14ac:dyDescent="0.25">
      <c r="A30" s="8">
        <v>42430</v>
      </c>
      <c r="B30" s="27">
        <f>MONTH(Tableau1[[#This Row],[Période]])</f>
        <v>3</v>
      </c>
      <c r="C30" s="27">
        <f>YEAR(Tableau1[[#This Row],[Période]])</f>
        <v>2016</v>
      </c>
      <c r="D30" s="11" t="s">
        <v>11</v>
      </c>
      <c r="E30" s="1">
        <v>0.76</v>
      </c>
      <c r="F30" s="1">
        <v>1300</v>
      </c>
      <c r="G30" s="1">
        <f>TOURNURES!F30*TOURNURES!L30</f>
        <v>1442.857</v>
      </c>
      <c r="H30" s="17">
        <v>3.1305999999999998</v>
      </c>
      <c r="I30" s="18">
        <f>Tableau1[[#This Row],[Prix de référence MP Mini $/kg]]*1000</f>
        <v>3130.6</v>
      </c>
      <c r="J30" s="18">
        <v>3.3950999999999998</v>
      </c>
      <c r="K30" s="16">
        <f>Tableau1[[#This Row],[Prix de référence MP Maxi $/kg]]*1000</f>
        <v>3395.1</v>
      </c>
      <c r="L30" s="12">
        <v>1.10989</v>
      </c>
      <c r="M30" s="22">
        <f>E30*G30</f>
        <v>1096.57132</v>
      </c>
      <c r="N30" s="22">
        <f>Tableau1[[#This Row],[Prix de référence MP Maxi $/T]]*Tableau1[[#This Row],[Quantité (T)]]</f>
        <v>2580.2759999999998</v>
      </c>
      <c r="O30" s="16">
        <f>Tableau1[[#This Row],[Prix de vente $/T]]-Tableau1[[#This Row],[Prix de référence MP Maxi $/T]]</f>
        <v>-1952.2429999999999</v>
      </c>
      <c r="P30" s="21">
        <f>Tableau1[[#This Row],[Ecart /maxi
$/tonnes]]/Tableau1[[#This Row],[Prix de référence MP Maxi $/T]]</f>
        <v>-0.57501781979912225</v>
      </c>
      <c r="Q30" s="22">
        <f>Tableau1[[#This Row],[CA $]]-Tableau1[[#This Row],[VENTE mprices Maxi $]]</f>
        <v>-1483.7046799999998</v>
      </c>
    </row>
    <row r="31" spans="1:17" x14ac:dyDescent="0.25">
      <c r="A31" s="8">
        <v>42461</v>
      </c>
      <c r="B31" s="27">
        <f>MONTH(Tableau1[[#This Row],[Période]])</f>
        <v>4</v>
      </c>
      <c r="C31" s="27">
        <f>YEAR(Tableau1[[#This Row],[Période]])</f>
        <v>2016</v>
      </c>
      <c r="D31" s="11"/>
      <c r="H31" s="17">
        <v>2.4251</v>
      </c>
      <c r="I31" s="18">
        <f>Tableau1[[#This Row],[Prix de référence MP Mini $/kg]]*1000</f>
        <v>2425.1</v>
      </c>
      <c r="J31" s="18">
        <v>2.8384</v>
      </c>
      <c r="K31" s="16">
        <f>Tableau1[[#This Row],[Prix de référence MP Maxi $/kg]]*1000</f>
        <v>2838.4</v>
      </c>
      <c r="L31" s="12">
        <v>1.10721</v>
      </c>
      <c r="M31" s="22">
        <f t="shared" si="2"/>
        <v>0</v>
      </c>
      <c r="N31" s="22">
        <f>Tableau1[[#This Row],[Prix de référence MP Maxi $/T]]*Tableau1[[#This Row],[Quantité (T)]]</f>
        <v>0</v>
      </c>
      <c r="O31" s="16"/>
      <c r="P31" s="21"/>
      <c r="Q31" s="22">
        <f>Tableau1[[#This Row],[CA $]]-Tableau1[[#This Row],[VENTE mprices Maxi $]]</f>
        <v>0</v>
      </c>
    </row>
    <row r="32" spans="1:17" x14ac:dyDescent="0.25">
      <c r="A32" s="8">
        <v>42491</v>
      </c>
      <c r="B32" s="27">
        <f>MONTH(Tableau1[[#This Row],[Période]])</f>
        <v>5</v>
      </c>
      <c r="C32" s="27">
        <f>YEAR(Tableau1[[#This Row],[Période]])</f>
        <v>2016</v>
      </c>
      <c r="D32" s="11" t="s">
        <v>3</v>
      </c>
      <c r="E32" s="1">
        <v>60</v>
      </c>
      <c r="F32" s="1">
        <v>1600</v>
      </c>
      <c r="G32" s="1">
        <f>TOURNURES!F32*TOURNURES!L32</f>
        <v>1812.2720000000002</v>
      </c>
      <c r="H32" s="17">
        <v>1.9842</v>
      </c>
      <c r="I32" s="18">
        <f>Tableau1[[#This Row],[Prix de référence MP Mini $/kg]]*1000</f>
        <v>1984.2</v>
      </c>
      <c r="J32" s="18">
        <v>2.4251</v>
      </c>
      <c r="K32" s="16">
        <f>Tableau1[[#This Row],[Prix de référence MP Maxi $/kg]]*1000</f>
        <v>2425.1</v>
      </c>
      <c r="L32" s="12">
        <v>1.1326700000000001</v>
      </c>
      <c r="M32" s="22">
        <f t="shared" si="2"/>
        <v>108736.32000000001</v>
      </c>
      <c r="N32" s="22">
        <f>Tableau1[[#This Row],[Prix de référence MP Maxi $/T]]*Tableau1[[#This Row],[Quantité (T)]]</f>
        <v>145506</v>
      </c>
      <c r="O32" s="16">
        <f>Tableau1[[#This Row],[Prix de vente $/T]]-Tableau1[[#This Row],[Prix de référence MP Maxi $/T]]</f>
        <v>-612.82799999999975</v>
      </c>
      <c r="P32" s="21">
        <f>Tableau1[[#This Row],[Ecart /maxi
$/tonnes]]/Tableau1[[#This Row],[Prix de référence MP Maxi $/T]]</f>
        <v>-0.25270215661209838</v>
      </c>
      <c r="Q32" s="22">
        <f>Tableau1[[#This Row],[CA $]]-Tableau1[[#This Row],[VENTE mprices Maxi $]]</f>
        <v>-36769.679999999993</v>
      </c>
    </row>
    <row r="33" spans="1:17" x14ac:dyDescent="0.25">
      <c r="A33" s="8">
        <v>42522</v>
      </c>
      <c r="B33" s="27">
        <f>MONTH(Tableau1[[#This Row],[Période]])</f>
        <v>6</v>
      </c>
      <c r="C33" s="27">
        <f>YEAR(Tableau1[[#This Row],[Période]])</f>
        <v>2016</v>
      </c>
      <c r="D33" s="11" t="s">
        <v>3</v>
      </c>
      <c r="E33" s="1">
        <v>24</v>
      </c>
      <c r="F33" s="1">
        <v>1600</v>
      </c>
      <c r="G33" s="1">
        <f>TOURNURES!F33*TOURNURES!L33</f>
        <v>1813.7280000000001</v>
      </c>
      <c r="H33" s="17">
        <v>1.9842</v>
      </c>
      <c r="I33" s="18">
        <f>Tableau1[[#This Row],[Prix de référence MP Mini $/kg]]*1000</f>
        <v>1984.2</v>
      </c>
      <c r="J33" s="18">
        <v>2.2046000000000001</v>
      </c>
      <c r="K33" s="16">
        <f>Tableau1[[#This Row],[Prix de référence MP Maxi $/kg]]*1000</f>
        <v>2204.6</v>
      </c>
      <c r="L33" s="12">
        <v>1.13358</v>
      </c>
      <c r="M33" s="22">
        <f t="shared" si="2"/>
        <v>43529.472000000002</v>
      </c>
      <c r="N33" s="22">
        <f>Tableau1[[#This Row],[Prix de référence MP Maxi $/T]]*Tableau1[[#This Row],[Quantité (T)]]</f>
        <v>52910.399999999994</v>
      </c>
      <c r="O33" s="16">
        <f>Tableau1[[#This Row],[Prix de vente $/T]]-Tableau1[[#This Row],[Prix de référence MP Maxi $/T]]</f>
        <v>-390.87199999999984</v>
      </c>
      <c r="P33" s="21">
        <f>Tableau1[[#This Row],[Ecart /maxi
$/tonnes]]/Tableau1[[#This Row],[Prix de référence MP Maxi $/T]]</f>
        <v>-0.17729837612265256</v>
      </c>
      <c r="Q33" s="22">
        <f>Tableau1[[#This Row],[CA $]]-Tableau1[[#This Row],[VENTE mprices Maxi $]]</f>
        <v>-9380.9279999999926</v>
      </c>
    </row>
    <row r="34" spans="1:17" x14ac:dyDescent="0.25">
      <c r="A34" s="8">
        <v>42522</v>
      </c>
      <c r="B34" s="27">
        <f>MONTH(Tableau1[[#This Row],[Période]])</f>
        <v>6</v>
      </c>
      <c r="C34" s="27">
        <f>YEAR(Tableau1[[#This Row],[Période]])</f>
        <v>2016</v>
      </c>
      <c r="D34" s="11" t="s">
        <v>11</v>
      </c>
      <c r="E34" s="1">
        <v>5.92</v>
      </c>
      <c r="F34" s="1">
        <v>1750</v>
      </c>
      <c r="G34" s="1">
        <f>TOURNURES!F34*TOURNURES!L34</f>
        <v>1983.7650000000001</v>
      </c>
      <c r="H34" s="17">
        <v>1.9842</v>
      </c>
      <c r="I34" s="18">
        <f>Tableau1[[#This Row],[Prix de référence MP Mini $/kg]]*1000</f>
        <v>1984.2</v>
      </c>
      <c r="J34" s="18">
        <v>2.2046000000000001</v>
      </c>
      <c r="K34" s="16">
        <f>Tableau1[[#This Row],[Prix de référence MP Maxi $/kg]]*1000</f>
        <v>2204.6</v>
      </c>
      <c r="L34" s="12">
        <v>1.13358</v>
      </c>
      <c r="M34" s="22">
        <f>E34*G34</f>
        <v>11743.888800000001</v>
      </c>
      <c r="N34" s="22">
        <f>Tableau1[[#This Row],[Prix de référence MP Maxi $/T]]*Tableau1[[#This Row],[Quantité (T)]]</f>
        <v>13051.232</v>
      </c>
      <c r="O34" s="16">
        <f>Tableau1[[#This Row],[Prix de vente $/T]]-Tableau1[[#This Row],[Prix de référence MP Maxi $/T]]</f>
        <v>-220.83499999999981</v>
      </c>
      <c r="P34" s="21">
        <f>Tableau1[[#This Row],[Ecart /maxi
$/tonnes]]/Tableau1[[#This Row],[Prix de référence MP Maxi $/T]]</f>
        <v>-0.10017009888415124</v>
      </c>
      <c r="Q34" s="22">
        <f>Tableau1[[#This Row],[CA $]]-Tableau1[[#This Row],[VENTE mprices Maxi $]]</f>
        <v>-1307.3431999999993</v>
      </c>
    </row>
    <row r="35" spans="1:17" x14ac:dyDescent="0.25">
      <c r="A35" s="8">
        <v>42552</v>
      </c>
      <c r="B35" s="27">
        <f>MONTH(Tableau1[[#This Row],[Période]])</f>
        <v>7</v>
      </c>
      <c r="C35" s="27">
        <f>YEAR(Tableau1[[#This Row],[Période]])</f>
        <v>2016</v>
      </c>
      <c r="D35" s="11" t="s">
        <v>3</v>
      </c>
      <c r="E35" s="1">
        <v>72</v>
      </c>
      <c r="F35" s="1">
        <v>1625</v>
      </c>
      <c r="G35" s="1">
        <f>TOURNURES!F35*TOURNURES!L35</f>
        <v>1825.1837499999999</v>
      </c>
      <c r="H35" s="17">
        <v>1.8464</v>
      </c>
      <c r="I35" s="18">
        <f>Tableau1[[#This Row],[Prix de référence MP Mini $/kg]]*1000</f>
        <v>1846.4</v>
      </c>
      <c r="J35" s="18">
        <v>2.0668000000000002</v>
      </c>
      <c r="K35" s="16">
        <f>Tableau1[[#This Row],[Prix de référence MP Maxi $/kg]]*1000</f>
        <v>2066.8000000000002</v>
      </c>
      <c r="L35" s="12">
        <v>1.1231899999999999</v>
      </c>
      <c r="M35" s="22">
        <f t="shared" si="2"/>
        <v>131413.22999999998</v>
      </c>
      <c r="N35" s="22">
        <f>Tableau1[[#This Row],[Prix de référence MP Maxi $/T]]*Tableau1[[#This Row],[Quantité (T)]]</f>
        <v>148809.60000000001</v>
      </c>
      <c r="O35" s="16">
        <f>Tableau1[[#This Row],[Prix de vente $/T]]-Tableau1[[#This Row],[Prix de référence MP Maxi $/T]]</f>
        <v>-241.61625000000026</v>
      </c>
      <c r="P35" s="21">
        <f>Tableau1[[#This Row],[Ecart /maxi
$/tonnes]]/Tableau1[[#This Row],[Prix de référence MP Maxi $/T]]</f>
        <v>-0.11690354654538429</v>
      </c>
      <c r="Q35" s="22">
        <f>Tableau1[[#This Row],[CA $]]-Tableau1[[#This Row],[VENTE mprices Maxi $]]</f>
        <v>-17396.370000000024</v>
      </c>
    </row>
    <row r="36" spans="1:17" x14ac:dyDescent="0.25">
      <c r="A36" s="8">
        <v>42552</v>
      </c>
      <c r="B36" s="27">
        <f>MONTH(Tableau1[[#This Row],[Période]])</f>
        <v>7</v>
      </c>
      <c r="C36" s="27">
        <f>YEAR(Tableau1[[#This Row],[Période]])</f>
        <v>2016</v>
      </c>
      <c r="D36" s="11" t="s">
        <v>11</v>
      </c>
      <c r="E36" s="1">
        <v>1.1499999999999999</v>
      </c>
      <c r="F36" s="1">
        <v>1650</v>
      </c>
      <c r="G36" s="1">
        <f>TOURNURES!F36*TOURNURES!L36</f>
        <v>1853.2634999999998</v>
      </c>
      <c r="H36" s="17">
        <v>1.8464</v>
      </c>
      <c r="I36" s="18">
        <f>Tableau1[[#This Row],[Prix de référence MP Mini $/kg]]*1000</f>
        <v>1846.4</v>
      </c>
      <c r="J36" s="18">
        <v>2.0668000000000002</v>
      </c>
      <c r="K36" s="16">
        <f>Tableau1[[#This Row],[Prix de référence MP Maxi $/kg]]*1000</f>
        <v>2066.8000000000002</v>
      </c>
      <c r="L36" s="12">
        <v>1.1231899999999999</v>
      </c>
      <c r="M36" s="22">
        <f>E36*G36</f>
        <v>2131.2530249999995</v>
      </c>
      <c r="N36" s="22">
        <f>Tableau1[[#This Row],[Prix de référence MP Maxi $/T]]*Tableau1[[#This Row],[Quantité (T)]]</f>
        <v>2376.8200000000002</v>
      </c>
      <c r="O36" s="16">
        <f>Tableau1[[#This Row],[Prix de vente $/T]]-Tableau1[[#This Row],[Prix de référence MP Maxi $/T]]</f>
        <v>-213.53650000000039</v>
      </c>
      <c r="P36" s="21">
        <f>Tableau1[[#This Row],[Ecart /maxi
$/tonnes]]/Tableau1[[#This Row],[Prix de référence MP Maxi $/T]]</f>
        <v>-0.10331744726146717</v>
      </c>
      <c r="Q36" s="22">
        <f>Tableau1[[#This Row],[CA $]]-Tableau1[[#This Row],[VENTE mprices Maxi $]]</f>
        <v>-245.56697500000064</v>
      </c>
    </row>
    <row r="37" spans="1:17" x14ac:dyDescent="0.25">
      <c r="A37" s="8">
        <v>42583</v>
      </c>
      <c r="B37" s="27">
        <f>MONTH(Tableau1[[#This Row],[Période]])</f>
        <v>8</v>
      </c>
      <c r="C37" s="27">
        <f>YEAR(Tableau1[[#This Row],[Période]])</f>
        <v>2016</v>
      </c>
      <c r="D37" s="11"/>
      <c r="H37" s="17">
        <v>1.6535</v>
      </c>
      <c r="I37" s="18">
        <f>Tableau1[[#This Row],[Prix de référence MP Mini $/kg]]*1000</f>
        <v>1653.5</v>
      </c>
      <c r="J37" s="18">
        <v>1.8738999999999999</v>
      </c>
      <c r="K37" s="16">
        <f>Tableau1[[#This Row],[Prix de référence MP Maxi $/kg]]*1000</f>
        <v>1873.8999999999999</v>
      </c>
      <c r="L37" s="12">
        <v>1.10707</v>
      </c>
      <c r="M37" s="22">
        <f t="shared" si="2"/>
        <v>0</v>
      </c>
      <c r="N37" s="22">
        <f>Tableau1[[#This Row],[Prix de référence MP Maxi $/T]]*Tableau1[[#This Row],[Quantité (T)]]</f>
        <v>0</v>
      </c>
      <c r="O37" s="16"/>
      <c r="P37" s="21"/>
      <c r="Q37" s="22">
        <f>Tableau1[[#This Row],[CA $]]-Tableau1[[#This Row],[VENTE mprices Maxi $]]</f>
        <v>0</v>
      </c>
    </row>
    <row r="38" spans="1:17" x14ac:dyDescent="0.25">
      <c r="A38" s="8">
        <v>42614</v>
      </c>
      <c r="B38" s="27">
        <f>MONTH(Tableau1[[#This Row],[Période]])</f>
        <v>9</v>
      </c>
      <c r="C38" s="27">
        <f>YEAR(Tableau1[[#This Row],[Période]])</f>
        <v>2016</v>
      </c>
      <c r="D38" s="11" t="s">
        <v>3</v>
      </c>
      <c r="E38" s="1">
        <v>15</v>
      </c>
      <c r="F38" s="1">
        <v>1900</v>
      </c>
      <c r="G38" s="1">
        <f>TOURNURES!F38*TOURNURES!L38</f>
        <v>2129.2160000000003</v>
      </c>
      <c r="H38" s="17">
        <v>1.4330000000000001</v>
      </c>
      <c r="I38" s="18">
        <f>Tableau1[[#This Row],[Prix de référence MP Mini $/kg]]*1000</f>
        <v>1433</v>
      </c>
      <c r="J38" s="18">
        <v>1.6535</v>
      </c>
      <c r="K38" s="16">
        <f>Tableau1[[#This Row],[Prix de référence MP Maxi $/kg]]*1000</f>
        <v>1653.5</v>
      </c>
      <c r="L38" s="12">
        <v>1.1206400000000001</v>
      </c>
      <c r="M38" s="22">
        <f t="shared" si="2"/>
        <v>31938.240000000005</v>
      </c>
      <c r="N38" s="22">
        <f>Tableau1[[#This Row],[Prix de référence MP Maxi $/T]]*Tableau1[[#This Row],[Quantité (T)]]</f>
        <v>24802.5</v>
      </c>
      <c r="O38" s="16">
        <f>Tableau1[[#This Row],[Prix de vente $/T]]-Tableau1[[#This Row],[Prix de référence MP Maxi $/T]]</f>
        <v>475.71600000000035</v>
      </c>
      <c r="P38" s="21">
        <f>Tableau1[[#This Row],[Ecart /maxi
$/tonnes]]/Tableau1[[#This Row],[Prix de référence MP Maxi $/T]]</f>
        <v>0.28770244934986411</v>
      </c>
      <c r="Q38" s="22">
        <f>Tableau1[[#This Row],[CA $]]-Tableau1[[#This Row],[VENTE mprices Maxi $]]</f>
        <v>7135.7400000000052</v>
      </c>
    </row>
    <row r="39" spans="1:17" x14ac:dyDescent="0.25">
      <c r="A39" s="8">
        <v>42614</v>
      </c>
      <c r="B39" s="27">
        <f>MONTH(Tableau1[[#This Row],[Période]])</f>
        <v>9</v>
      </c>
      <c r="C39" s="27">
        <f>YEAR(Tableau1[[#This Row],[Période]])</f>
        <v>2016</v>
      </c>
      <c r="D39" s="11" t="s">
        <v>11</v>
      </c>
      <c r="E39" s="1">
        <v>0.9</v>
      </c>
      <c r="F39" s="1">
        <v>1900</v>
      </c>
      <c r="G39" s="1">
        <f>TOURNURES!F39*TOURNURES!L39</f>
        <v>2129.2160000000003</v>
      </c>
      <c r="H39" s="17">
        <v>1.4330000000000001</v>
      </c>
      <c r="I39" s="18">
        <f>Tableau1[[#This Row],[Prix de référence MP Mini $/kg]]*1000</f>
        <v>1433</v>
      </c>
      <c r="J39" s="18">
        <v>1.6535</v>
      </c>
      <c r="K39" s="16">
        <f>Tableau1[[#This Row],[Prix de référence MP Maxi $/kg]]*1000</f>
        <v>1653.5</v>
      </c>
      <c r="L39" s="12">
        <v>1.1206400000000001</v>
      </c>
      <c r="M39" s="22">
        <f>E39*G39</f>
        <v>1916.2944000000005</v>
      </c>
      <c r="N39" s="22">
        <f>Tableau1[[#This Row],[Prix de référence MP Maxi $/T]]*Tableau1[[#This Row],[Quantité (T)]]</f>
        <v>1488.15</v>
      </c>
      <c r="O39" s="16">
        <f>Tableau1[[#This Row],[Prix de vente $/T]]-Tableau1[[#This Row],[Prix de référence MP Maxi $/T]]</f>
        <v>475.71600000000035</v>
      </c>
      <c r="P39" s="21">
        <f>Tableau1[[#This Row],[Ecart /maxi
$/tonnes]]/Tableau1[[#This Row],[Prix de référence MP Maxi $/T]]</f>
        <v>0.28770244934986411</v>
      </c>
      <c r="Q39" s="22">
        <f>Tableau1[[#This Row],[CA $]]-Tableau1[[#This Row],[VENTE mprices Maxi $]]</f>
        <v>428.14440000000036</v>
      </c>
    </row>
    <row r="40" spans="1:17" x14ac:dyDescent="0.25">
      <c r="A40" s="8">
        <v>42644</v>
      </c>
      <c r="B40" s="27">
        <f>MONTH(Tableau1[[#This Row],[Période]])</f>
        <v>10</v>
      </c>
      <c r="C40" s="27">
        <f>YEAR(Tableau1[[#This Row],[Période]])</f>
        <v>2016</v>
      </c>
      <c r="D40" s="11" t="s">
        <v>3</v>
      </c>
      <c r="E40" s="1">
        <v>63</v>
      </c>
      <c r="F40" s="1">
        <v>1725</v>
      </c>
      <c r="G40" s="1">
        <f>TOURNURES!F40*TOURNURES!L40</f>
        <v>1934.3115</v>
      </c>
      <c r="H40" s="17">
        <v>1.2951999999999999</v>
      </c>
      <c r="I40" s="18">
        <f>Tableau1[[#This Row],[Prix de référence MP Mini $/kg]]*1000</f>
        <v>1295.1999999999998</v>
      </c>
      <c r="J40" s="18">
        <v>1.5157</v>
      </c>
      <c r="K40" s="16">
        <f>Tableau1[[#This Row],[Prix de référence MP Maxi $/kg]]*1000</f>
        <v>1515.7</v>
      </c>
      <c r="L40" s="12">
        <v>1.12134</v>
      </c>
      <c r="M40" s="22">
        <f t="shared" si="2"/>
        <v>121861.62450000001</v>
      </c>
      <c r="N40" s="22">
        <f>Tableau1[[#This Row],[Prix de référence MP Maxi $/T]]*Tableau1[[#This Row],[Quantité (T)]]</f>
        <v>95489.1</v>
      </c>
      <c r="O40" s="16">
        <f>Tableau1[[#This Row],[Prix de vente $/T]]-Tableau1[[#This Row],[Prix de référence MP Maxi $/T]]</f>
        <v>418.61149999999998</v>
      </c>
      <c r="P40" s="21">
        <f>Tableau1[[#This Row],[Ecart /maxi
$/tonnes]]/Tableau1[[#This Row],[Prix de référence MP Maxi $/T]]</f>
        <v>0.27618361153262516</v>
      </c>
      <c r="Q40" s="22">
        <f>Tableau1[[#This Row],[CA $]]-Tableau1[[#This Row],[VENTE mprices Maxi $]]</f>
        <v>26372.5245</v>
      </c>
    </row>
    <row r="41" spans="1:17" x14ac:dyDescent="0.25">
      <c r="A41" s="8">
        <v>42675</v>
      </c>
      <c r="B41" s="27">
        <f>MONTH(Tableau1[[#This Row],[Période]])</f>
        <v>11</v>
      </c>
      <c r="C41" s="27">
        <f>YEAR(Tableau1[[#This Row],[Période]])</f>
        <v>2016</v>
      </c>
      <c r="D41" s="11" t="s">
        <v>3</v>
      </c>
      <c r="E41" s="1">
        <v>90</v>
      </c>
      <c r="F41" s="1">
        <v>1850</v>
      </c>
      <c r="G41" s="1">
        <f>TOURNURES!F41*TOURNURES!L41</f>
        <v>2046.2479999999998</v>
      </c>
      <c r="H41" s="17">
        <v>1.0748</v>
      </c>
      <c r="I41" s="18">
        <f>Tableau1[[#This Row],[Prix de référence MP Mini $/kg]]*1000</f>
        <v>1074.8</v>
      </c>
      <c r="J41" s="18">
        <v>1.2951999999999999</v>
      </c>
      <c r="K41" s="16">
        <f>Tableau1[[#This Row],[Prix de référence MP Maxi $/kg]]*1000</f>
        <v>1295.1999999999998</v>
      </c>
      <c r="L41" s="12">
        <v>1.10608</v>
      </c>
      <c r="M41" s="22">
        <f t="shared" si="2"/>
        <v>184162.31999999998</v>
      </c>
      <c r="N41" s="22">
        <f>Tableau1[[#This Row],[Prix de référence MP Maxi $/T]]*Tableau1[[#This Row],[Quantité (T)]]</f>
        <v>116567.99999999999</v>
      </c>
      <c r="O41" s="16">
        <f>Tableau1[[#This Row],[Prix de vente $/T]]-Tableau1[[#This Row],[Prix de référence MP Maxi $/T]]</f>
        <v>751.048</v>
      </c>
      <c r="P41" s="21">
        <f>Tableau1[[#This Row],[Ecart /maxi
$/tonnes]]/Tableau1[[#This Row],[Prix de référence MP Maxi $/T]]</f>
        <v>0.57987029030265602</v>
      </c>
      <c r="Q41" s="22">
        <f>Tableau1[[#This Row],[CA $]]-Tableau1[[#This Row],[VENTE mprices Maxi $]]</f>
        <v>67594.319999999992</v>
      </c>
    </row>
    <row r="42" spans="1:17" x14ac:dyDescent="0.25">
      <c r="A42" s="8">
        <v>42675</v>
      </c>
      <c r="B42" s="27">
        <f>MONTH(Tableau1[[#This Row],[Période]])</f>
        <v>11</v>
      </c>
      <c r="C42" s="27">
        <f>YEAR(Tableau1[[#This Row],[Période]])</f>
        <v>2016</v>
      </c>
      <c r="D42" s="11" t="s">
        <v>11</v>
      </c>
      <c r="E42" s="1">
        <v>3</v>
      </c>
      <c r="F42" s="1">
        <v>1850</v>
      </c>
      <c r="G42" s="1">
        <f>TOURNURES!F42*TOURNURES!L42</f>
        <v>2046.2479999999998</v>
      </c>
      <c r="H42" s="17">
        <v>1.0748</v>
      </c>
      <c r="I42" s="18">
        <f>Tableau1[[#This Row],[Prix de référence MP Mini $/kg]]*1000</f>
        <v>1074.8</v>
      </c>
      <c r="J42" s="18">
        <v>1.2951999999999999</v>
      </c>
      <c r="K42" s="16">
        <f>Tableau1[[#This Row],[Prix de référence MP Maxi $/kg]]*1000</f>
        <v>1295.1999999999998</v>
      </c>
      <c r="L42" s="12">
        <v>1.10608</v>
      </c>
      <c r="M42" s="22">
        <f>E42*G42</f>
        <v>6138.7439999999997</v>
      </c>
      <c r="N42" s="22">
        <f>Tableau1[[#This Row],[Prix de référence MP Maxi $/T]]*Tableau1[[#This Row],[Quantité (T)]]</f>
        <v>3885.5999999999995</v>
      </c>
      <c r="O42" s="16">
        <f>Tableau1[[#This Row],[Prix de vente $/T]]-Tableau1[[#This Row],[Prix de référence MP Maxi $/T]]</f>
        <v>751.048</v>
      </c>
      <c r="P42" s="21">
        <f>Tableau1[[#This Row],[Ecart /maxi
$/tonnes]]/Tableau1[[#This Row],[Prix de référence MP Maxi $/T]]</f>
        <v>0.57987029030265602</v>
      </c>
      <c r="Q42" s="22">
        <f>Tableau1[[#This Row],[CA $]]-Tableau1[[#This Row],[VENTE mprices Maxi $]]</f>
        <v>2253.1440000000002</v>
      </c>
    </row>
    <row r="43" spans="1:17" x14ac:dyDescent="0.25">
      <c r="A43" s="8">
        <v>42705</v>
      </c>
      <c r="B43" s="27">
        <f>MONTH(Tableau1[[#This Row],[Période]])</f>
        <v>12</v>
      </c>
      <c r="C43" s="27">
        <f>YEAR(Tableau1[[#This Row],[Période]])</f>
        <v>2016</v>
      </c>
      <c r="D43" s="11" t="s">
        <v>3</v>
      </c>
      <c r="E43" s="1">
        <v>35</v>
      </c>
      <c r="F43" s="1">
        <v>1850</v>
      </c>
      <c r="G43" s="1">
        <f>TOURNURES!F43*TOURNURES!L43</f>
        <v>2006.2324999999998</v>
      </c>
      <c r="H43" s="17">
        <v>1.1244000000000001</v>
      </c>
      <c r="I43" s="18">
        <f>Tableau1[[#This Row],[Prix de référence MP Mini $/kg]]*1000</f>
        <v>1124.4000000000001</v>
      </c>
      <c r="J43" s="18">
        <v>1.3448</v>
      </c>
      <c r="K43" s="16">
        <f>Tableau1[[#This Row],[Prix de référence MP Maxi $/kg]]*1000</f>
        <v>1344.8</v>
      </c>
      <c r="L43" s="12">
        <v>1.0844499999999999</v>
      </c>
      <c r="M43" s="22">
        <f t="shared" si="2"/>
        <v>70218.137499999997</v>
      </c>
      <c r="N43" s="22">
        <f>Tableau1[[#This Row],[Prix de référence MP Maxi $/T]]*Tableau1[[#This Row],[Quantité (T)]]</f>
        <v>47068</v>
      </c>
      <c r="O43" s="16">
        <f>Tableau1[[#This Row],[Prix de vente $/T]]-Tableau1[[#This Row],[Prix de référence MP Maxi $/T]]</f>
        <v>661.43249999999989</v>
      </c>
      <c r="P43" s="21">
        <f>Tableau1[[#This Row],[Ecart /maxi
$/tonnes]]/Tableau1[[#This Row],[Prix de référence MP Maxi $/T]]</f>
        <v>0.49184451219512187</v>
      </c>
      <c r="Q43" s="22">
        <f>Tableau1[[#This Row],[CA $]]-Tableau1[[#This Row],[VENTE mprices Maxi $]]</f>
        <v>23150.137499999997</v>
      </c>
    </row>
    <row r="44" spans="1:17" x14ac:dyDescent="0.25">
      <c r="A44" s="8"/>
      <c r="B44" s="8"/>
      <c r="C44" s="8"/>
      <c r="K44" s="10"/>
    </row>
    <row r="45" spans="1:17" x14ac:dyDescent="0.25">
      <c r="A45" s="8"/>
      <c r="B45" s="8"/>
      <c r="C45" s="8"/>
      <c r="K45" s="10"/>
    </row>
    <row r="46" spans="1:17" x14ac:dyDescent="0.25">
      <c r="A46" s="8"/>
      <c r="B46" s="8"/>
      <c r="C46" s="8"/>
      <c r="K46" s="10"/>
      <c r="M46" s="23">
        <f>SUBTOTAL(9,M2:M45)</f>
        <v>3603173.576227</v>
      </c>
      <c r="N46" s="23">
        <f>SUBTOTAL(9,N2:N45)</f>
        <v>3196418.6871000002</v>
      </c>
      <c r="O46" s="23"/>
      <c r="P46" s="24">
        <f>Q46/N46</f>
        <v>0.12725331971326773</v>
      </c>
      <c r="Q46" s="23">
        <f>SUBTOTAL(9,Q2:Q45)</f>
        <v>406754.88912699983</v>
      </c>
    </row>
    <row r="47" spans="1:17" x14ac:dyDescent="0.25">
      <c r="A47" s="8"/>
      <c r="B47" s="8"/>
      <c r="C47" s="8"/>
      <c r="K47" s="10"/>
    </row>
    <row r="48" spans="1:17" x14ac:dyDescent="0.25">
      <c r="A48" s="8"/>
      <c r="B48" s="8"/>
      <c r="C48" s="8"/>
      <c r="K48" s="10"/>
    </row>
    <row r="49" spans="1:11" x14ac:dyDescent="0.25">
      <c r="A49" s="8"/>
      <c r="B49" s="8"/>
      <c r="C49" s="8"/>
      <c r="K49" s="10"/>
    </row>
    <row r="50" spans="1:11" x14ac:dyDescent="0.25">
      <c r="A50" s="8"/>
      <c r="B50" s="8"/>
      <c r="C50" s="8"/>
      <c r="K50" s="10"/>
    </row>
    <row r="51" spans="1:11" x14ac:dyDescent="0.25">
      <c r="A51" s="8"/>
      <c r="B51" s="8"/>
      <c r="C51" s="8"/>
      <c r="K51" s="10"/>
    </row>
    <row r="52" spans="1:11" x14ac:dyDescent="0.25">
      <c r="A52" s="8"/>
      <c r="B52" s="8"/>
      <c r="C52" s="8"/>
      <c r="K52" s="10"/>
    </row>
    <row r="53" spans="1:11" x14ac:dyDescent="0.25">
      <c r="A53" s="8"/>
      <c r="B53" s="8"/>
      <c r="C53" s="8"/>
      <c r="K53" s="10"/>
    </row>
    <row r="54" spans="1:11" x14ac:dyDescent="0.25">
      <c r="A54" s="8"/>
      <c r="B54" s="8"/>
      <c r="C54" s="8"/>
      <c r="K54" s="10"/>
    </row>
    <row r="55" spans="1:11" x14ac:dyDescent="0.25">
      <c r="A55" s="8"/>
      <c r="B55" s="8"/>
      <c r="C55" s="8"/>
      <c r="K55" s="10"/>
    </row>
    <row r="56" spans="1:11" x14ac:dyDescent="0.25">
      <c r="A56" s="8"/>
      <c r="B56" s="8"/>
      <c r="C56" s="8"/>
    </row>
    <row r="57" spans="1:11" x14ac:dyDescent="0.25">
      <c r="A57" s="8"/>
      <c r="B57" s="8"/>
      <c r="C57" s="8"/>
    </row>
    <row r="58" spans="1:11" x14ac:dyDescent="0.25">
      <c r="A58" s="8"/>
      <c r="B58" s="8"/>
      <c r="C58" s="8"/>
    </row>
    <row r="59" spans="1:11" x14ac:dyDescent="0.25">
      <c r="A59" s="8"/>
      <c r="B59" s="8"/>
      <c r="C59" s="8"/>
    </row>
    <row r="60" spans="1:11" x14ac:dyDescent="0.25">
      <c r="A60" s="8"/>
      <c r="B60" s="8"/>
      <c r="C60" s="8"/>
    </row>
    <row r="61" spans="1:11" x14ac:dyDescent="0.25">
      <c r="A61" s="8"/>
      <c r="B61" s="8"/>
      <c r="C61" s="8"/>
    </row>
    <row r="62" spans="1:11" x14ac:dyDescent="0.25">
      <c r="A62" s="8"/>
      <c r="B62" s="8"/>
      <c r="C62" s="8"/>
    </row>
    <row r="63" spans="1:11" x14ac:dyDescent="0.25">
      <c r="A63" s="8"/>
      <c r="B63" s="8"/>
      <c r="C63" s="8"/>
    </row>
    <row r="64" spans="1:11" x14ac:dyDescent="0.25">
      <c r="A64" s="8"/>
      <c r="B64" s="8"/>
      <c r="C64" s="8"/>
    </row>
    <row r="65" spans="1:3" x14ac:dyDescent="0.25">
      <c r="A65" s="8"/>
      <c r="B65" s="8"/>
      <c r="C65" s="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7"/>
  <sheetViews>
    <sheetView workbookViewId="0">
      <selection activeCell="J17" sqref="J17"/>
    </sheetView>
  </sheetViews>
  <sheetFormatPr baseColWidth="10" defaultRowHeight="15" x14ac:dyDescent="0.25"/>
  <cols>
    <col min="2" max="3" width="22.85546875" customWidth="1"/>
    <col min="4" max="4" width="22.140625" customWidth="1"/>
  </cols>
  <sheetData>
    <row r="1" spans="1:4" ht="28.5" x14ac:dyDescent="0.25">
      <c r="A1" t="s">
        <v>8</v>
      </c>
      <c r="B1" s="2" t="s">
        <v>6</v>
      </c>
      <c r="C1" s="5"/>
      <c r="D1" s="3" t="s">
        <v>7</v>
      </c>
    </row>
    <row r="2" spans="1:4" ht="15.75" x14ac:dyDescent="0.25">
      <c r="A2" s="4">
        <v>41640</v>
      </c>
      <c r="B2" s="6">
        <v>1.36792</v>
      </c>
      <c r="C2" s="6"/>
      <c r="D2" s="7">
        <v>0.73104000000000002</v>
      </c>
    </row>
    <row r="3" spans="1:4" x14ac:dyDescent="0.25">
      <c r="A3" s="4">
        <v>41671</v>
      </c>
      <c r="B3">
        <v>1.3635900000000001</v>
      </c>
      <c r="D3">
        <v>0.73336000000000001</v>
      </c>
    </row>
    <row r="4" spans="1:4" x14ac:dyDescent="0.25">
      <c r="A4" s="4">
        <v>41699</v>
      </c>
      <c r="B4">
        <v>1.36347</v>
      </c>
      <c r="D4">
        <v>0.73341999999999996</v>
      </c>
    </row>
    <row r="5" spans="1:4" x14ac:dyDescent="0.25">
      <c r="A5" s="4">
        <v>41730</v>
      </c>
      <c r="B5">
        <v>1.3825400000000001</v>
      </c>
      <c r="D5">
        <v>0.72331000000000001</v>
      </c>
    </row>
    <row r="6" spans="1:4" x14ac:dyDescent="0.25">
      <c r="A6" s="4">
        <v>41760</v>
      </c>
      <c r="B6">
        <v>1.3805799999999999</v>
      </c>
      <c r="D6">
        <v>0.72433000000000003</v>
      </c>
    </row>
    <row r="7" spans="1:4" x14ac:dyDescent="0.25">
      <c r="A7" s="4">
        <v>41791</v>
      </c>
      <c r="B7">
        <v>1.37646</v>
      </c>
      <c r="D7">
        <v>0.72650000000000003</v>
      </c>
    </row>
    <row r="8" spans="1:4" x14ac:dyDescent="0.25">
      <c r="A8" s="4">
        <v>41821</v>
      </c>
      <c r="B8">
        <v>1.3591</v>
      </c>
      <c r="D8">
        <v>0.73577999999999999</v>
      </c>
    </row>
    <row r="9" spans="1:4" x14ac:dyDescent="0.25">
      <c r="A9" s="4">
        <v>41852</v>
      </c>
      <c r="B9">
        <v>1.35669</v>
      </c>
      <c r="D9">
        <v>0.73709000000000002</v>
      </c>
    </row>
    <row r="10" spans="1:4" x14ac:dyDescent="0.25">
      <c r="A10" s="4">
        <v>41883</v>
      </c>
      <c r="B10">
        <v>1.3348100000000001</v>
      </c>
      <c r="D10">
        <v>0.74917</v>
      </c>
    </row>
    <row r="11" spans="1:4" x14ac:dyDescent="0.25">
      <c r="A11" s="4">
        <v>41913</v>
      </c>
      <c r="B11">
        <v>1.29583</v>
      </c>
      <c r="D11">
        <v>0.77171000000000001</v>
      </c>
    </row>
    <row r="12" spans="1:4" x14ac:dyDescent="0.25">
      <c r="A12" s="4">
        <v>41944</v>
      </c>
      <c r="B12">
        <v>1.2680199999999999</v>
      </c>
      <c r="D12">
        <v>0.78863000000000005</v>
      </c>
    </row>
    <row r="13" spans="1:4" x14ac:dyDescent="0.25">
      <c r="A13" s="4">
        <v>41974</v>
      </c>
      <c r="B13">
        <v>1.2487900000000001</v>
      </c>
      <c r="D13">
        <v>0.80078000000000005</v>
      </c>
    </row>
    <row r="14" spans="1:4" x14ac:dyDescent="0.25">
      <c r="A14" s="4">
        <v>42005</v>
      </c>
      <c r="B14">
        <v>1.2362200000000001</v>
      </c>
      <c r="D14">
        <v>0.80891999999999997</v>
      </c>
    </row>
    <row r="15" spans="1:4" x14ac:dyDescent="0.25">
      <c r="A15" s="4">
        <v>42036</v>
      </c>
      <c r="B15">
        <v>1.17492</v>
      </c>
      <c r="D15">
        <v>0.85111999999999999</v>
      </c>
    </row>
    <row r="16" spans="1:4" x14ac:dyDescent="0.25">
      <c r="A16" s="4">
        <v>42064</v>
      </c>
      <c r="B16">
        <v>1.13541</v>
      </c>
      <c r="D16">
        <v>0.88073999999999997</v>
      </c>
    </row>
    <row r="17" spans="1:4" x14ac:dyDescent="0.25">
      <c r="A17" s="4">
        <v>42095</v>
      </c>
      <c r="B17">
        <v>1.0897699999999999</v>
      </c>
      <c r="D17">
        <v>0.91761999999999999</v>
      </c>
    </row>
    <row r="18" spans="1:4" x14ac:dyDescent="0.25">
      <c r="A18" s="4">
        <v>42125</v>
      </c>
      <c r="B18">
        <v>1.0755699999999999</v>
      </c>
      <c r="D18">
        <v>0.92974000000000001</v>
      </c>
    </row>
    <row r="19" spans="1:4" x14ac:dyDescent="0.25">
      <c r="A19" s="4">
        <v>42156</v>
      </c>
      <c r="B19">
        <v>1.1166499999999999</v>
      </c>
      <c r="D19">
        <v>0.89554</v>
      </c>
    </row>
    <row r="20" spans="1:4" x14ac:dyDescent="0.25">
      <c r="A20" s="4">
        <v>42186</v>
      </c>
      <c r="B20">
        <v>1.11883</v>
      </c>
      <c r="D20">
        <v>0.89378999999999997</v>
      </c>
    </row>
    <row r="21" spans="1:4" x14ac:dyDescent="0.25">
      <c r="A21" s="4">
        <v>42217</v>
      </c>
      <c r="B21">
        <v>1.1028100000000001</v>
      </c>
      <c r="D21">
        <v>0.90676999999999996</v>
      </c>
    </row>
    <row r="22" spans="1:4" x14ac:dyDescent="0.25">
      <c r="A22" s="4">
        <v>42248</v>
      </c>
      <c r="B22">
        <v>1.1101099999999999</v>
      </c>
      <c r="D22">
        <v>0.90081</v>
      </c>
    </row>
    <row r="23" spans="1:4" x14ac:dyDescent="0.25">
      <c r="A23" s="4">
        <v>42278</v>
      </c>
      <c r="B23">
        <v>1.1236999999999999</v>
      </c>
      <c r="D23">
        <v>0.88992000000000004</v>
      </c>
    </row>
    <row r="24" spans="1:4" x14ac:dyDescent="0.25">
      <c r="A24" s="4">
        <v>42309</v>
      </c>
      <c r="B24">
        <v>1.1251599999999999</v>
      </c>
      <c r="D24">
        <v>0.88875999999999999</v>
      </c>
    </row>
    <row r="25" spans="1:4" x14ac:dyDescent="0.25">
      <c r="A25" s="4">
        <v>42339</v>
      </c>
      <c r="B25">
        <v>1.0799799999999999</v>
      </c>
      <c r="D25">
        <v>0.92593999999999999</v>
      </c>
    </row>
    <row r="26" spans="1:4" x14ac:dyDescent="0.25">
      <c r="A26" s="4">
        <v>42370</v>
      </c>
      <c r="B26">
        <v>1.08422</v>
      </c>
      <c r="D26">
        <v>0.92232000000000003</v>
      </c>
    </row>
    <row r="27" spans="1:4" x14ac:dyDescent="0.25">
      <c r="A27" s="4">
        <v>42401</v>
      </c>
      <c r="B27">
        <v>1.0868500000000001</v>
      </c>
      <c r="D27">
        <v>0.92008999999999996</v>
      </c>
    </row>
    <row r="28" spans="1:4" x14ac:dyDescent="0.25">
      <c r="A28" s="4">
        <v>42430</v>
      </c>
      <c r="B28">
        <v>1.10989</v>
      </c>
      <c r="D28">
        <v>0.90098999999999996</v>
      </c>
    </row>
    <row r="29" spans="1:4" x14ac:dyDescent="0.25">
      <c r="A29" s="4">
        <v>42461</v>
      </c>
      <c r="B29">
        <v>1.10721</v>
      </c>
      <c r="D29">
        <v>0.90317000000000003</v>
      </c>
    </row>
    <row r="30" spans="1:4" x14ac:dyDescent="0.25">
      <c r="A30" s="4">
        <v>42491</v>
      </c>
      <c r="B30">
        <v>1.1326700000000001</v>
      </c>
      <c r="D30">
        <v>0.88287000000000004</v>
      </c>
    </row>
    <row r="31" spans="1:4" x14ac:dyDescent="0.25">
      <c r="A31" s="4">
        <v>42522</v>
      </c>
      <c r="B31">
        <v>1.13358</v>
      </c>
      <c r="D31">
        <v>0.88216000000000006</v>
      </c>
    </row>
    <row r="32" spans="1:4" x14ac:dyDescent="0.25">
      <c r="A32" s="4">
        <v>42552</v>
      </c>
      <c r="B32">
        <v>1.1231899999999999</v>
      </c>
      <c r="D32">
        <v>0.89032</v>
      </c>
    </row>
    <row r="33" spans="1:4" x14ac:dyDescent="0.25">
      <c r="A33" s="4">
        <v>42583</v>
      </c>
      <c r="B33">
        <v>1.10707</v>
      </c>
      <c r="D33">
        <v>0.90329000000000004</v>
      </c>
    </row>
    <row r="34" spans="1:4" x14ac:dyDescent="0.25">
      <c r="A34" s="4">
        <v>42614</v>
      </c>
      <c r="B34">
        <v>1.1206400000000001</v>
      </c>
      <c r="D34">
        <v>0.89234999999999998</v>
      </c>
    </row>
    <row r="35" spans="1:4" x14ac:dyDescent="0.25">
      <c r="A35" s="4">
        <v>42644</v>
      </c>
      <c r="B35">
        <v>1.12134</v>
      </c>
      <c r="D35">
        <v>0.89178999999999997</v>
      </c>
    </row>
    <row r="36" spans="1:4" x14ac:dyDescent="0.25">
      <c r="A36" s="4">
        <v>42675</v>
      </c>
      <c r="B36">
        <v>1.10608</v>
      </c>
      <c r="D36">
        <v>0.90408999999999995</v>
      </c>
    </row>
    <row r="37" spans="1:4" x14ac:dyDescent="0.25">
      <c r="A37" s="4">
        <v>42705</v>
      </c>
      <c r="B37">
        <v>1.0844499999999999</v>
      </c>
      <c r="D37">
        <v>0.92213000000000001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34" workbookViewId="0">
      <selection activeCell="G59" sqref="G59"/>
    </sheetView>
  </sheetViews>
  <sheetFormatPr baseColWidth="10" defaultRowHeight="15" x14ac:dyDescent="0.25"/>
  <cols>
    <col min="1" max="1" width="21.85546875" customWidth="1"/>
    <col min="2" max="2" width="23.85546875" customWidth="1"/>
    <col min="3" max="3" width="8.140625" customWidth="1"/>
    <col min="4" max="4" width="10.5703125" customWidth="1"/>
    <col min="5" max="5" width="12.5703125" bestFit="1" customWidth="1"/>
  </cols>
  <sheetData>
    <row r="1" spans="1:3" x14ac:dyDescent="0.25">
      <c r="A1" s="28" t="s">
        <v>1</v>
      </c>
      <c r="B1" t="s">
        <v>19</v>
      </c>
    </row>
    <row r="3" spans="1:3" x14ac:dyDescent="0.25">
      <c r="A3" s="28" t="s">
        <v>27</v>
      </c>
      <c r="B3" t="s">
        <v>29</v>
      </c>
      <c r="C3" t="s">
        <v>30</v>
      </c>
    </row>
    <row r="4" spans="1:3" x14ac:dyDescent="0.25">
      <c r="A4" s="30">
        <v>41640</v>
      </c>
      <c r="B4" s="29"/>
      <c r="C4" s="29">
        <v>4806.0999999999995</v>
      </c>
    </row>
    <row r="5" spans="1:3" x14ac:dyDescent="0.25">
      <c r="A5" s="30">
        <v>41671</v>
      </c>
      <c r="B5" s="29"/>
      <c r="C5" s="29">
        <v>5263.5</v>
      </c>
    </row>
    <row r="6" spans="1:3" x14ac:dyDescent="0.25">
      <c r="A6" s="30">
        <v>41699</v>
      </c>
      <c r="B6" s="29">
        <v>5917.4597999999996</v>
      </c>
      <c r="C6" s="29">
        <v>5373.8</v>
      </c>
    </row>
    <row r="7" spans="1:3" x14ac:dyDescent="0.25">
      <c r="A7" s="30">
        <v>41730</v>
      </c>
      <c r="B7" s="29"/>
      <c r="C7" s="29">
        <v>5676.9</v>
      </c>
    </row>
    <row r="8" spans="1:3" x14ac:dyDescent="0.25">
      <c r="A8" s="30">
        <v>41760</v>
      </c>
      <c r="B8" s="29">
        <v>6074.5519999999997</v>
      </c>
      <c r="C8" s="29">
        <v>6195</v>
      </c>
    </row>
    <row r="9" spans="1:3" x14ac:dyDescent="0.25">
      <c r="A9" s="30">
        <v>41791</v>
      </c>
      <c r="B9" s="29"/>
      <c r="C9" s="29">
        <v>6641.4</v>
      </c>
    </row>
    <row r="10" spans="1:3" x14ac:dyDescent="0.25">
      <c r="A10" s="30">
        <v>41821</v>
      </c>
      <c r="B10" s="29">
        <v>7610.96</v>
      </c>
      <c r="C10" s="29">
        <v>6834.3</v>
      </c>
    </row>
    <row r="11" spans="1:3" x14ac:dyDescent="0.25">
      <c r="A11" s="30">
        <v>41852</v>
      </c>
      <c r="B11" s="29"/>
      <c r="C11" s="29">
        <v>6834.3</v>
      </c>
    </row>
    <row r="12" spans="1:3" x14ac:dyDescent="0.25">
      <c r="A12" s="30">
        <v>41883</v>
      </c>
      <c r="B12" s="29"/>
      <c r="C12" s="29">
        <v>6834.3</v>
      </c>
    </row>
    <row r="13" spans="1:3" x14ac:dyDescent="0.25">
      <c r="A13" s="30">
        <v>41913</v>
      </c>
      <c r="B13" s="29"/>
      <c r="C13" s="29">
        <v>6834.3</v>
      </c>
    </row>
    <row r="14" spans="1:3" x14ac:dyDescent="0.25">
      <c r="A14" s="30">
        <v>41944</v>
      </c>
      <c r="B14" s="29"/>
      <c r="C14" s="29">
        <v>6834.3</v>
      </c>
    </row>
    <row r="15" spans="1:3" x14ac:dyDescent="0.25">
      <c r="A15" s="30">
        <v>41974</v>
      </c>
      <c r="B15" s="29"/>
      <c r="C15" s="29">
        <v>6834.3</v>
      </c>
    </row>
    <row r="16" spans="1:3" x14ac:dyDescent="0.25">
      <c r="A16" s="30">
        <v>42005</v>
      </c>
      <c r="B16" s="29">
        <v>7911.8080000000009</v>
      </c>
      <c r="C16" s="29">
        <v>6834.3</v>
      </c>
    </row>
    <row r="17" spans="1:3" x14ac:dyDescent="0.25">
      <c r="A17" s="30">
        <v>42036</v>
      </c>
      <c r="B17" s="29"/>
      <c r="C17" s="29">
        <v>6861.9000000000005</v>
      </c>
    </row>
    <row r="18" spans="1:3" x14ac:dyDescent="0.25">
      <c r="A18" s="30">
        <v>42064</v>
      </c>
      <c r="B18" s="29">
        <v>7402.8732</v>
      </c>
      <c r="C18" s="29">
        <v>6972.1</v>
      </c>
    </row>
    <row r="19" spans="1:3" x14ac:dyDescent="0.25">
      <c r="A19" s="30">
        <v>42095</v>
      </c>
      <c r="B19" s="29">
        <v>7366.8451999999997</v>
      </c>
      <c r="C19" s="29">
        <v>7054.8</v>
      </c>
    </row>
    <row r="20" spans="1:3" x14ac:dyDescent="0.25">
      <c r="A20" s="30">
        <v>42125</v>
      </c>
      <c r="B20" s="29"/>
      <c r="C20" s="29">
        <v>7054.8</v>
      </c>
    </row>
    <row r="21" spans="1:3" x14ac:dyDescent="0.25">
      <c r="A21" s="30">
        <v>42156</v>
      </c>
      <c r="B21" s="29"/>
      <c r="C21" s="29">
        <v>7192.5999999999995</v>
      </c>
    </row>
    <row r="22" spans="1:3" x14ac:dyDescent="0.25">
      <c r="A22" s="30">
        <v>42186</v>
      </c>
      <c r="B22" s="29">
        <v>7608.0439999999999</v>
      </c>
      <c r="C22" s="29">
        <v>7363.4000000000005</v>
      </c>
    </row>
    <row r="23" spans="1:3" x14ac:dyDescent="0.25">
      <c r="A23" s="30">
        <v>42217</v>
      </c>
      <c r="B23" s="29"/>
      <c r="C23" s="29">
        <v>7385.5</v>
      </c>
    </row>
    <row r="24" spans="1:3" x14ac:dyDescent="0.25">
      <c r="A24" s="30">
        <v>42248</v>
      </c>
      <c r="B24" s="29">
        <v>7415.5347999999994</v>
      </c>
      <c r="C24" s="29">
        <v>7385.5</v>
      </c>
    </row>
    <row r="25" spans="1:3" x14ac:dyDescent="0.25">
      <c r="A25" s="30">
        <v>42278</v>
      </c>
      <c r="B25" s="29"/>
      <c r="C25" s="29">
        <v>7341.4000000000005</v>
      </c>
    </row>
    <row r="26" spans="1:3" x14ac:dyDescent="0.25">
      <c r="A26" s="30">
        <v>42309</v>
      </c>
      <c r="B26" s="29">
        <v>7549.8235999999997</v>
      </c>
      <c r="C26" s="29">
        <v>7165</v>
      </c>
    </row>
    <row r="27" spans="1:3" x14ac:dyDescent="0.25">
      <c r="A27" s="30">
        <v>42339</v>
      </c>
      <c r="B27" s="29">
        <v>5194.7037999999993</v>
      </c>
      <c r="C27" s="29">
        <v>7165</v>
      </c>
    </row>
    <row r="28" spans="1:3" x14ac:dyDescent="0.25">
      <c r="A28" s="30">
        <v>42370</v>
      </c>
      <c r="B28" s="29">
        <v>4843.2107399999995</v>
      </c>
      <c r="C28" s="29">
        <v>6806.8</v>
      </c>
    </row>
    <row r="29" spans="1:3" x14ac:dyDescent="0.25">
      <c r="A29" s="30">
        <v>42401</v>
      </c>
      <c r="B29" s="29"/>
      <c r="C29" s="29">
        <v>6613.9000000000005</v>
      </c>
    </row>
    <row r="30" spans="1:3" x14ac:dyDescent="0.25">
      <c r="A30" s="30">
        <v>42430</v>
      </c>
      <c r="B30" s="29">
        <v>3940.1095</v>
      </c>
      <c r="C30" s="29">
        <v>6305.2</v>
      </c>
    </row>
    <row r="31" spans="1:3" x14ac:dyDescent="0.25">
      <c r="A31" s="30">
        <v>42461</v>
      </c>
      <c r="B31" s="29">
        <v>3853.0907999999999</v>
      </c>
      <c r="C31" s="29">
        <v>5566.7</v>
      </c>
    </row>
    <row r="32" spans="1:3" x14ac:dyDescent="0.25">
      <c r="A32" s="30">
        <v>42491</v>
      </c>
      <c r="B32" s="29"/>
      <c r="C32" s="29">
        <v>5511.5999999999995</v>
      </c>
    </row>
    <row r="33" spans="1:5" x14ac:dyDescent="0.25">
      <c r="A33" s="30">
        <v>42522</v>
      </c>
      <c r="B33" s="29">
        <v>5293.8186000000005</v>
      </c>
      <c r="C33" s="29">
        <v>5511.5999999999995</v>
      </c>
    </row>
    <row r="34" spans="1:5" x14ac:dyDescent="0.25">
      <c r="A34" s="30">
        <v>42552</v>
      </c>
      <c r="B34" s="29">
        <v>3818.8459999999995</v>
      </c>
      <c r="C34" s="29">
        <v>5236</v>
      </c>
    </row>
    <row r="35" spans="1:5" x14ac:dyDescent="0.25">
      <c r="A35" s="30">
        <v>42583</v>
      </c>
      <c r="B35" s="29"/>
      <c r="C35" s="29">
        <v>4684.8</v>
      </c>
    </row>
    <row r="36" spans="1:5" x14ac:dyDescent="0.25">
      <c r="A36" s="30">
        <v>42614</v>
      </c>
      <c r="B36" s="29"/>
      <c r="C36" s="29">
        <v>4122.6000000000004</v>
      </c>
    </row>
    <row r="37" spans="1:5" x14ac:dyDescent="0.25">
      <c r="A37" s="30">
        <v>42644</v>
      </c>
      <c r="B37" s="29">
        <v>4989.9629999999997</v>
      </c>
      <c r="C37" s="29">
        <v>3995.8999999999996</v>
      </c>
    </row>
    <row r="38" spans="1:5" x14ac:dyDescent="0.25">
      <c r="A38" s="30">
        <v>42675</v>
      </c>
      <c r="B38" s="29">
        <v>4756.1440000000002</v>
      </c>
      <c r="C38" s="29">
        <v>3665.2</v>
      </c>
    </row>
    <row r="39" spans="1:5" x14ac:dyDescent="0.25">
      <c r="A39" s="30">
        <v>42705</v>
      </c>
      <c r="B39" s="29"/>
      <c r="C39" s="29">
        <v>3527.4</v>
      </c>
    </row>
    <row r="40" spans="1:5" x14ac:dyDescent="0.25">
      <c r="A40" s="30" t="s">
        <v>28</v>
      </c>
      <c r="B40" s="29">
        <v>5973.3992376470605</v>
      </c>
      <c r="C40" s="29">
        <v>6174.6250000000009</v>
      </c>
    </row>
    <row r="46" spans="1:5" x14ac:dyDescent="0.25">
      <c r="A46" s="28" t="s">
        <v>31</v>
      </c>
      <c r="B46" s="28" t="s">
        <v>32</v>
      </c>
    </row>
    <row r="47" spans="1:5" x14ac:dyDescent="0.25">
      <c r="A47" s="28" t="s">
        <v>27</v>
      </c>
      <c r="B47" t="s">
        <v>17</v>
      </c>
      <c r="C47" t="s">
        <v>18</v>
      </c>
      <c r="D47" t="s">
        <v>19</v>
      </c>
      <c r="E47" t="s">
        <v>28</v>
      </c>
    </row>
    <row r="48" spans="1:5" x14ac:dyDescent="0.25">
      <c r="A48" s="31">
        <v>2014</v>
      </c>
      <c r="B48" s="29">
        <v>354.09999999999997</v>
      </c>
      <c r="C48" s="29">
        <v>124.6</v>
      </c>
      <c r="D48" s="29">
        <v>90</v>
      </c>
      <c r="E48" s="29">
        <v>568.69999999999993</v>
      </c>
    </row>
    <row r="49" spans="1:5" x14ac:dyDescent="0.25">
      <c r="A49" s="31">
        <v>2015</v>
      </c>
      <c r="B49" s="29">
        <v>272.39999999999998</v>
      </c>
      <c r="C49" s="29">
        <v>205.6</v>
      </c>
      <c r="D49" s="29">
        <v>240</v>
      </c>
      <c r="E49" s="29">
        <v>718</v>
      </c>
    </row>
    <row r="50" spans="1:5" x14ac:dyDescent="0.25">
      <c r="A50" s="31">
        <v>2016</v>
      </c>
      <c r="B50" s="29">
        <v>201.4</v>
      </c>
      <c r="C50" s="29">
        <v>360.67</v>
      </c>
      <c r="D50" s="29">
        <v>203</v>
      </c>
      <c r="E50" s="29">
        <v>765.07</v>
      </c>
    </row>
    <row r="51" spans="1:5" x14ac:dyDescent="0.25">
      <c r="A51" s="31" t="s">
        <v>28</v>
      </c>
      <c r="B51" s="29">
        <v>827.9</v>
      </c>
      <c r="C51" s="29">
        <v>690.87</v>
      </c>
      <c r="D51" s="29">
        <v>533</v>
      </c>
      <c r="E51" s="29">
        <v>2051.77</v>
      </c>
    </row>
  </sheetData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Q112"/>
  <sheetViews>
    <sheetView topLeftCell="A82" workbookViewId="0">
      <selection activeCell="F112" sqref="F112"/>
    </sheetView>
  </sheetViews>
  <sheetFormatPr baseColWidth="10" defaultRowHeight="15" x14ac:dyDescent="0.25"/>
  <cols>
    <col min="1" max="1" width="15.85546875" style="1" customWidth="1"/>
    <col min="2" max="2" width="9" style="1" customWidth="1"/>
    <col min="3" max="3" width="9.5703125" style="1" customWidth="1"/>
    <col min="4" max="4" width="11.42578125" style="1"/>
    <col min="5" max="6" width="11.28515625" style="1" customWidth="1"/>
    <col min="7" max="8" width="15" style="1" customWidth="1"/>
    <col min="9" max="10" width="17.5703125" style="1" customWidth="1"/>
    <col min="11" max="11" width="14.85546875" style="1" customWidth="1"/>
    <col min="12" max="12" width="13.140625" style="1" customWidth="1"/>
    <col min="13" max="13" width="11.42578125" style="1" customWidth="1"/>
    <col min="14" max="14" width="11.7109375" bestFit="1" customWidth="1"/>
  </cols>
  <sheetData>
    <row r="1" spans="1:17" ht="45" x14ac:dyDescent="0.25">
      <c r="A1" s="1" t="s">
        <v>0</v>
      </c>
      <c r="B1" s="1" t="s">
        <v>24</v>
      </c>
      <c r="C1" s="1" t="s">
        <v>25</v>
      </c>
      <c r="D1" s="1" t="s">
        <v>1</v>
      </c>
      <c r="E1" s="1" t="s">
        <v>5</v>
      </c>
      <c r="F1" s="1" t="s">
        <v>10</v>
      </c>
      <c r="G1" s="1" t="s">
        <v>2</v>
      </c>
      <c r="H1" s="1" t="s">
        <v>15</v>
      </c>
      <c r="I1" s="1" t="s">
        <v>14</v>
      </c>
      <c r="J1" s="1" t="s">
        <v>16</v>
      </c>
      <c r="K1" s="1" t="s">
        <v>13</v>
      </c>
      <c r="L1" s="1" t="s">
        <v>9</v>
      </c>
      <c r="M1" s="1" t="s">
        <v>12</v>
      </c>
      <c r="N1" s="1" t="s">
        <v>22</v>
      </c>
      <c r="O1" s="1" t="s">
        <v>20</v>
      </c>
      <c r="P1" s="1" t="s">
        <v>21</v>
      </c>
      <c r="Q1" s="1" t="s">
        <v>23</v>
      </c>
    </row>
    <row r="2" spans="1:17" x14ac:dyDescent="0.25">
      <c r="A2" s="8">
        <v>41640</v>
      </c>
      <c r="B2" s="27">
        <f>MONTH(Tableau14[[#This Row],[Période]])</f>
        <v>1</v>
      </c>
      <c r="C2" s="27">
        <f>YEAR(Tableau14[[#This Row],[Période]])</f>
        <v>2014</v>
      </c>
      <c r="D2" s="1" t="s">
        <v>17</v>
      </c>
      <c r="E2" s="1">
        <v>50</v>
      </c>
      <c r="F2" s="1">
        <v>3900</v>
      </c>
      <c r="G2" s="1">
        <f>Tableau14[[#This Row],[Prix de vente €/T]]*Tableau14[[#This Row],[Tx change]]</f>
        <v>5334.8879999999999</v>
      </c>
      <c r="H2" s="19">
        <v>4.6077000000000004</v>
      </c>
      <c r="I2" s="18">
        <f>Tableau14[[#This Row],[Prix de référence MP Mini $/kg]]*1000</f>
        <v>4607.7000000000007</v>
      </c>
      <c r="J2" s="20">
        <v>4.8060999999999998</v>
      </c>
      <c r="K2" s="16">
        <f>Tableau14[[#This Row],[Prix de référence MP Maxi $/kg]]*1000</f>
        <v>4806.0999999999995</v>
      </c>
      <c r="L2" s="1">
        <v>1.36792</v>
      </c>
      <c r="M2" s="22">
        <f>Tableau14[[#This Row],[Quantité (T)]]*Tableau14[[#This Row],[Prix de vente $/T]]</f>
        <v>266744.40000000002</v>
      </c>
      <c r="N2" s="22">
        <f>Tableau14[[#This Row],[Prix de référence MP Maxi $/T]]*Tableau14[[#This Row],[Quantité (T)]]</f>
        <v>240304.99999999997</v>
      </c>
      <c r="O2" s="22">
        <f>IF(Tableau14[[#This Row],[Quantité (T)]]="","",Tableau14[[#This Row],[Prix de vente $/T]]-Tableau14[[#This Row],[Prix de référence MP Maxi $/T]])</f>
        <v>528.78800000000047</v>
      </c>
      <c r="P2" s="24">
        <f>IF(Tableau14[[#This Row],[Quantité (T)]]="","",Tableau14[[#This Row],[Ecart /maxi
$/tonnes]]/Tableau14[[#This Row],[Prix de référence MP Maxi $/T]])</f>
        <v>0.11002434406275369</v>
      </c>
      <c r="Q2" s="22">
        <f>Tableau14[[#This Row],[CA $]]-Tableau14[[#This Row],[VENTE mprices Maxi $]]</f>
        <v>26439.400000000052</v>
      </c>
    </row>
    <row r="3" spans="1:17" x14ac:dyDescent="0.25">
      <c r="A3" s="8">
        <v>41671</v>
      </c>
      <c r="B3" s="27">
        <f>MONTH(Tableau14[[#This Row],[Période]])</f>
        <v>2</v>
      </c>
      <c r="C3" s="27">
        <f>YEAR(Tableau14[[#This Row],[Période]])</f>
        <v>2014</v>
      </c>
      <c r="D3" s="1" t="s">
        <v>17</v>
      </c>
      <c r="H3" s="19">
        <v>4.9328000000000003</v>
      </c>
      <c r="I3" s="18">
        <f>Tableau14[[#This Row],[Prix de référence MP Mini $/kg]]*1000</f>
        <v>4932.8</v>
      </c>
      <c r="J3" s="20">
        <v>5.2634999999999996</v>
      </c>
      <c r="K3" s="16">
        <f>Tableau14[[#This Row],[Prix de référence MP Maxi $/kg]]*1000</f>
        <v>5263.5</v>
      </c>
      <c r="L3" s="1">
        <v>1.3635900000000001</v>
      </c>
      <c r="M3" s="22">
        <f>Tableau14[[#This Row],[Quantité (T)]]*Tableau14[[#This Row],[Prix de vente $/T]]</f>
        <v>0</v>
      </c>
      <c r="N3" s="22">
        <f>Tableau14[[#This Row],[Prix de référence MP Maxi $/T]]*Tableau14[[#This Row],[Quantité (T)]]</f>
        <v>0</v>
      </c>
      <c r="O3" s="22" t="str">
        <f>IF(Tableau14[[#This Row],[Quantité (T)]]="","",Tableau14[[#This Row],[Prix de vente $/T]]-Tableau14[[#This Row],[Prix de référence MP Maxi $/T]])</f>
        <v/>
      </c>
      <c r="P3" s="24" t="str">
        <f>IF(Tableau14[[#This Row],[Quantité (T)]]="","",Tableau14[[#This Row],[Ecart /maxi
$/tonnes]]/Tableau14[[#This Row],[Prix de référence MP Maxi $/T]])</f>
        <v/>
      </c>
      <c r="Q3" s="22">
        <f>Tableau14[[#This Row],[CA $]]-Tableau14[[#This Row],[VENTE mprices Maxi $]]</f>
        <v>0</v>
      </c>
    </row>
    <row r="4" spans="1:17" x14ac:dyDescent="0.25">
      <c r="A4" s="8">
        <v>41699</v>
      </c>
      <c r="B4" s="27">
        <f>MONTH(Tableau14[[#This Row],[Période]])</f>
        <v>3</v>
      </c>
      <c r="C4" s="27">
        <f>YEAR(Tableau14[[#This Row],[Période]])</f>
        <v>2014</v>
      </c>
      <c r="D4" s="1" t="s">
        <v>17</v>
      </c>
      <c r="E4" s="1">
        <v>10</v>
      </c>
      <c r="F4" s="1">
        <v>4800</v>
      </c>
      <c r="G4" s="1">
        <f>Tableau14[[#This Row],[Prix de vente €/T]]*Tableau14[[#This Row],[Tx change]]</f>
        <v>6544.6559999999999</v>
      </c>
      <c r="H4" s="19">
        <v>4.9603999999999999</v>
      </c>
      <c r="I4" s="18">
        <f>Tableau14[[#This Row],[Prix de référence MP Mini $/kg]]*1000</f>
        <v>4960.3999999999996</v>
      </c>
      <c r="J4" s="20">
        <v>5.3738000000000001</v>
      </c>
      <c r="K4" s="16">
        <f>Tableau14[[#This Row],[Prix de référence MP Maxi $/kg]]*1000</f>
        <v>5373.8</v>
      </c>
      <c r="L4" s="9">
        <v>1.36347</v>
      </c>
      <c r="M4" s="22">
        <f>Tableau14[[#This Row],[Quantité (T)]]*Tableau14[[#This Row],[Prix de vente $/T]]</f>
        <v>65446.559999999998</v>
      </c>
      <c r="N4" s="22">
        <f>Tableau14[[#This Row],[Prix de référence MP Maxi $/T]]*Tableau14[[#This Row],[Quantité (T)]]</f>
        <v>53738</v>
      </c>
      <c r="O4" s="22">
        <f>IF(Tableau14[[#This Row],[Quantité (T)]]="","",Tableau14[[#This Row],[Prix de vente $/T]]-Tableau14[[#This Row],[Prix de référence MP Maxi $/T]])</f>
        <v>1170.8559999999998</v>
      </c>
      <c r="P4" s="24">
        <f>IF(Tableau14[[#This Row],[Quantité (T)]]="","",Tableau14[[#This Row],[Ecart /maxi
$/tonnes]]/Tableau14[[#This Row],[Prix de référence MP Maxi $/T]])</f>
        <v>0.2178823179128363</v>
      </c>
      <c r="Q4" s="22">
        <f>Tableau14[[#This Row],[CA $]]-Tableau14[[#This Row],[VENTE mprices Maxi $]]</f>
        <v>11708.559999999998</v>
      </c>
    </row>
    <row r="5" spans="1:17" x14ac:dyDescent="0.25">
      <c r="A5" s="8">
        <v>41730</v>
      </c>
      <c r="B5" s="27">
        <f>MONTH(Tableau14[[#This Row],[Période]])</f>
        <v>4</v>
      </c>
      <c r="C5" s="27">
        <f>YEAR(Tableau14[[#This Row],[Période]])</f>
        <v>2014</v>
      </c>
      <c r="D5" s="1" t="s">
        <v>17</v>
      </c>
      <c r="E5" s="1">
        <v>36</v>
      </c>
      <c r="F5" s="1">
        <v>4350</v>
      </c>
      <c r="G5" s="1">
        <f>Tableau14[[#This Row],[Prix de vente €/T]]*Tableau14[[#This Row],[Tx change]]</f>
        <v>6014.0490000000009</v>
      </c>
      <c r="H5" s="19">
        <v>5.2359999999999998</v>
      </c>
      <c r="I5" s="18">
        <f>Tableau14[[#This Row],[Prix de référence MP Mini $/kg]]*1000</f>
        <v>5236</v>
      </c>
      <c r="J5" s="20">
        <v>5.6768999999999998</v>
      </c>
      <c r="K5" s="16">
        <f>Tableau14[[#This Row],[Prix de référence MP Maxi $/kg]]*1000</f>
        <v>5676.9</v>
      </c>
      <c r="L5" s="9">
        <v>1.3825400000000001</v>
      </c>
      <c r="M5" s="22">
        <f>Tableau14[[#This Row],[Quantité (T)]]*Tableau14[[#This Row],[Prix de vente $/T]]</f>
        <v>216505.76400000002</v>
      </c>
      <c r="N5" s="22">
        <f>Tableau14[[#This Row],[Prix de référence MP Maxi $/T]]*Tableau14[[#This Row],[Quantité (T)]]</f>
        <v>204368.4</v>
      </c>
      <c r="O5" s="22">
        <f>IF(Tableau14[[#This Row],[Quantité (T)]]="","",Tableau14[[#This Row],[Prix de vente $/T]]-Tableau14[[#This Row],[Prix de référence MP Maxi $/T]])</f>
        <v>337.14900000000125</v>
      </c>
      <c r="P5" s="24">
        <f>IF(Tableau14[[#This Row],[Quantité (T)]]="","",Tableau14[[#This Row],[Ecart /maxi
$/tonnes]]/Tableau14[[#This Row],[Prix de référence MP Maxi $/T]])</f>
        <v>5.9389631665169598E-2</v>
      </c>
      <c r="Q5" s="22">
        <f>Tableau14[[#This Row],[CA $]]-Tableau14[[#This Row],[VENTE mprices Maxi $]]</f>
        <v>12137.364000000031</v>
      </c>
    </row>
    <row r="6" spans="1:17" x14ac:dyDescent="0.25">
      <c r="A6" s="8">
        <v>41760</v>
      </c>
      <c r="B6" s="27">
        <f>MONTH(Tableau14[[#This Row],[Période]])</f>
        <v>5</v>
      </c>
      <c r="C6" s="27">
        <f>YEAR(Tableau14[[#This Row],[Période]])</f>
        <v>2014</v>
      </c>
      <c r="D6" s="1" t="s">
        <v>17</v>
      </c>
      <c r="E6" s="1">
        <v>16.5</v>
      </c>
      <c r="F6" s="1">
        <v>5535</v>
      </c>
      <c r="G6" s="1">
        <f>Tableau14[[#This Row],[Prix de vente €/T]]*Tableau14[[#This Row],[Tx change]]</f>
        <v>7641.5102999999999</v>
      </c>
      <c r="H6" s="19">
        <v>5.9303999999999997</v>
      </c>
      <c r="I6" s="18">
        <f>Tableau14[[#This Row],[Prix de référence MP Mini $/kg]]*1000</f>
        <v>5930.4</v>
      </c>
      <c r="J6" s="20">
        <v>6.1950000000000003</v>
      </c>
      <c r="K6" s="16">
        <f>Tableau14[[#This Row],[Prix de référence MP Maxi $/kg]]*1000</f>
        <v>6195</v>
      </c>
      <c r="L6" s="9">
        <v>1.3805799999999999</v>
      </c>
      <c r="M6" s="22">
        <f>Tableau14[[#This Row],[Quantité (T)]]*Tableau14[[#This Row],[Prix de vente $/T]]</f>
        <v>126084.91995</v>
      </c>
      <c r="N6" s="22">
        <f>Tableau14[[#This Row],[Prix de référence MP Maxi $/T]]*Tableau14[[#This Row],[Quantité (T)]]</f>
        <v>102217.5</v>
      </c>
      <c r="O6" s="22">
        <f>IF(Tableau14[[#This Row],[Quantité (T)]]="","",Tableau14[[#This Row],[Prix de vente $/T]]-Tableau14[[#This Row],[Prix de référence MP Maxi $/T]])</f>
        <v>1446.5102999999999</v>
      </c>
      <c r="P6" s="24">
        <f>IF(Tableau14[[#This Row],[Quantité (T)]]="","",Tableau14[[#This Row],[Ecart /maxi
$/tonnes]]/Tableau14[[#This Row],[Prix de référence MP Maxi $/T]])</f>
        <v>0.23349641646489103</v>
      </c>
      <c r="Q6" s="22">
        <f>Tableau14[[#This Row],[CA $]]-Tableau14[[#This Row],[VENTE mprices Maxi $]]</f>
        <v>23867.419949999996</v>
      </c>
    </row>
    <row r="7" spans="1:17" x14ac:dyDescent="0.25">
      <c r="A7" s="8">
        <v>41791</v>
      </c>
      <c r="B7" s="27">
        <f>MONTH(Tableau14[[#This Row],[Période]])</f>
        <v>6</v>
      </c>
      <c r="C7" s="27">
        <f>YEAR(Tableau14[[#This Row],[Période]])</f>
        <v>2014</v>
      </c>
      <c r="D7" s="1" t="s">
        <v>17</v>
      </c>
      <c r="E7" s="1">
        <v>36</v>
      </c>
      <c r="F7" s="1">
        <v>5300</v>
      </c>
      <c r="G7" s="1">
        <f>Tableau14[[#This Row],[Prix de vente €/T]]*Tableau14[[#This Row],[Tx change]]</f>
        <v>7295.2380000000003</v>
      </c>
      <c r="H7" s="19">
        <v>6.4760999999999997</v>
      </c>
      <c r="I7" s="18">
        <f>Tableau14[[#This Row],[Prix de référence MP Mini $/kg]]*1000</f>
        <v>6476.0999999999995</v>
      </c>
      <c r="J7" s="20">
        <v>6.6414</v>
      </c>
      <c r="K7" s="16">
        <f>Tableau14[[#This Row],[Prix de référence MP Maxi $/kg]]*1000</f>
        <v>6641.4</v>
      </c>
      <c r="L7" s="9">
        <v>1.37646</v>
      </c>
      <c r="M7" s="22">
        <f>Tableau14[[#This Row],[Quantité (T)]]*Tableau14[[#This Row],[Prix de vente $/T]]</f>
        <v>262628.56800000003</v>
      </c>
      <c r="N7" s="22">
        <f>Tableau14[[#This Row],[Prix de référence MP Maxi $/T]]*Tableau14[[#This Row],[Quantité (T)]]</f>
        <v>239090.4</v>
      </c>
      <c r="O7" s="22">
        <f>IF(Tableau14[[#This Row],[Quantité (T)]]="","",Tableau14[[#This Row],[Prix de vente $/T]]-Tableau14[[#This Row],[Prix de référence MP Maxi $/T]])</f>
        <v>653.83800000000065</v>
      </c>
      <c r="P7" s="24">
        <f>IF(Tableau14[[#This Row],[Quantité (T)]]="","",Tableau14[[#This Row],[Ecart /maxi
$/tonnes]]/Tableau14[[#This Row],[Prix de référence MP Maxi $/T]])</f>
        <v>9.8448821031710279E-2</v>
      </c>
      <c r="Q7" s="22">
        <f>Tableau14[[#This Row],[CA $]]-Tableau14[[#This Row],[VENTE mprices Maxi $]]</f>
        <v>23538.168000000034</v>
      </c>
    </row>
    <row r="8" spans="1:17" x14ac:dyDescent="0.25">
      <c r="A8" s="8">
        <v>41821</v>
      </c>
      <c r="B8" s="27">
        <f>MONTH(Tableau14[[#This Row],[Période]])</f>
        <v>7</v>
      </c>
      <c r="C8" s="27">
        <f>YEAR(Tableau14[[#This Row],[Période]])</f>
        <v>2014</v>
      </c>
      <c r="D8" s="1" t="s">
        <v>17</v>
      </c>
      <c r="E8" s="1">
        <v>18</v>
      </c>
      <c r="F8" s="1">
        <v>5420</v>
      </c>
      <c r="G8" s="1">
        <f>Tableau14[[#This Row],[Prix de vente €/T]]*Tableau14[[#This Row],[Tx change]]</f>
        <v>7366.3220000000001</v>
      </c>
      <c r="H8" s="19">
        <v>6.6139000000000001</v>
      </c>
      <c r="I8" s="18">
        <f>Tableau14[[#This Row],[Prix de référence MP Mini $/kg]]*1000</f>
        <v>6613.9000000000005</v>
      </c>
      <c r="J8" s="20">
        <v>6.8342999999999998</v>
      </c>
      <c r="K8" s="16">
        <f>Tableau14[[#This Row],[Prix de référence MP Maxi $/kg]]*1000</f>
        <v>6834.3</v>
      </c>
      <c r="L8" s="9">
        <v>1.3591</v>
      </c>
      <c r="M8" s="22">
        <f>Tableau14[[#This Row],[Quantité (T)]]*Tableau14[[#This Row],[Prix de vente $/T]]</f>
        <v>132593.796</v>
      </c>
      <c r="N8" s="22">
        <f>Tableau14[[#This Row],[Prix de référence MP Maxi $/T]]*Tableau14[[#This Row],[Quantité (T)]]</f>
        <v>123017.40000000001</v>
      </c>
      <c r="O8" s="22">
        <f>IF(Tableau14[[#This Row],[Quantité (T)]]="","",Tableau14[[#This Row],[Prix de vente $/T]]-Tableau14[[#This Row],[Prix de référence MP Maxi $/T]])</f>
        <v>532.02199999999993</v>
      </c>
      <c r="P8" s="24">
        <f>IF(Tableau14[[#This Row],[Quantité (T)]]="","",Tableau14[[#This Row],[Ecart /maxi
$/tonnes]]/Tableau14[[#This Row],[Prix de référence MP Maxi $/T]])</f>
        <v>7.7845865706802436E-2</v>
      </c>
      <c r="Q8" s="22">
        <f>Tableau14[[#This Row],[CA $]]-Tableau14[[#This Row],[VENTE mprices Maxi $]]</f>
        <v>9576.3959999999934</v>
      </c>
    </row>
    <row r="9" spans="1:17" x14ac:dyDescent="0.25">
      <c r="A9" s="8">
        <v>41852</v>
      </c>
      <c r="B9" s="27">
        <f>MONTH(Tableau14[[#This Row],[Période]])</f>
        <v>8</v>
      </c>
      <c r="C9" s="27">
        <f>YEAR(Tableau14[[#This Row],[Période]])</f>
        <v>2014</v>
      </c>
      <c r="D9" s="1" t="s">
        <v>17</v>
      </c>
      <c r="H9" s="19">
        <v>6.6139000000000001</v>
      </c>
      <c r="I9" s="18">
        <f>Tableau14[[#This Row],[Prix de référence MP Mini $/kg]]*1000</f>
        <v>6613.9000000000005</v>
      </c>
      <c r="J9" s="20">
        <v>6.8342999999999998</v>
      </c>
      <c r="K9" s="16">
        <f>Tableau14[[#This Row],[Prix de référence MP Maxi $/kg]]*1000</f>
        <v>6834.3</v>
      </c>
      <c r="L9" s="9">
        <v>1.35669</v>
      </c>
      <c r="M9" s="22">
        <f>Tableau14[[#This Row],[Quantité (T)]]*Tableau14[[#This Row],[Prix de vente $/T]]</f>
        <v>0</v>
      </c>
      <c r="N9" s="22">
        <f>Tableau14[[#This Row],[Prix de référence MP Maxi $/T]]*Tableau14[[#This Row],[Quantité (T)]]</f>
        <v>0</v>
      </c>
      <c r="O9" s="22" t="str">
        <f>IF(Tableau14[[#This Row],[Quantité (T)]]="","",Tableau14[[#This Row],[Prix de vente $/T]]-Tableau14[[#This Row],[Prix de référence MP Maxi $/T]])</f>
        <v/>
      </c>
      <c r="P9" s="24" t="str">
        <f>IF(Tableau14[[#This Row],[Quantité (T)]]="","",Tableau14[[#This Row],[Ecart /maxi
$/tonnes]]/Tableau14[[#This Row],[Prix de référence MP Maxi $/T]])</f>
        <v/>
      </c>
      <c r="Q9" s="22">
        <f>Tableau14[[#This Row],[CA $]]-Tableau14[[#This Row],[VENTE mprices Maxi $]]</f>
        <v>0</v>
      </c>
    </row>
    <row r="10" spans="1:17" x14ac:dyDescent="0.25">
      <c r="A10" s="8">
        <v>41883</v>
      </c>
      <c r="B10" s="27">
        <f>MONTH(Tableau14[[#This Row],[Période]])</f>
        <v>9</v>
      </c>
      <c r="C10" s="27">
        <f>YEAR(Tableau14[[#This Row],[Période]])</f>
        <v>2014</v>
      </c>
      <c r="D10" s="1" t="s">
        <v>17</v>
      </c>
      <c r="E10" s="1">
        <v>30</v>
      </c>
      <c r="F10" s="1">
        <v>6350</v>
      </c>
      <c r="G10" s="1">
        <f>Tableau14[[#This Row],[Prix de vente €/T]]*Tableau14[[#This Row],[Tx change]]</f>
        <v>8476.0434999999998</v>
      </c>
      <c r="H10" s="19">
        <v>6.6139000000000001</v>
      </c>
      <c r="I10" s="18">
        <f>Tableau14[[#This Row],[Prix de référence MP Mini $/kg]]*1000</f>
        <v>6613.9000000000005</v>
      </c>
      <c r="J10" s="20">
        <v>6.8342999999999998</v>
      </c>
      <c r="K10" s="16">
        <f>Tableau14[[#This Row],[Prix de référence MP Maxi $/kg]]*1000</f>
        <v>6834.3</v>
      </c>
      <c r="L10" s="9">
        <v>1.3348100000000001</v>
      </c>
      <c r="M10" s="22">
        <f>Tableau14[[#This Row],[Quantité (T)]]*Tableau14[[#This Row],[Prix de vente $/T]]</f>
        <v>254281.30499999999</v>
      </c>
      <c r="N10" s="22">
        <f>Tableau14[[#This Row],[Prix de référence MP Maxi $/T]]*Tableau14[[#This Row],[Quantité (T)]]</f>
        <v>205029</v>
      </c>
      <c r="O10" s="22">
        <f>IF(Tableau14[[#This Row],[Quantité (T)]]="","",Tableau14[[#This Row],[Prix de vente $/T]]-Tableau14[[#This Row],[Prix de référence MP Maxi $/T]])</f>
        <v>1641.7434999999996</v>
      </c>
      <c r="P10" s="24">
        <f>IF(Tableau14[[#This Row],[Quantité (T)]]="","",Tableau14[[#This Row],[Ecart /maxi
$/tonnes]]/Tableau14[[#This Row],[Prix de référence MP Maxi $/T]])</f>
        <v>0.2402211638353598</v>
      </c>
      <c r="Q10" s="22">
        <f>Tableau14[[#This Row],[CA $]]-Tableau14[[#This Row],[VENTE mprices Maxi $]]</f>
        <v>49252.304999999993</v>
      </c>
    </row>
    <row r="11" spans="1:17" x14ac:dyDescent="0.25">
      <c r="A11" s="8">
        <v>41913</v>
      </c>
      <c r="B11" s="27">
        <f>MONTH(Tableau14[[#This Row],[Période]])</f>
        <v>10</v>
      </c>
      <c r="C11" s="27">
        <f>YEAR(Tableau14[[#This Row],[Période]])</f>
        <v>2014</v>
      </c>
      <c r="D11" s="1" t="s">
        <v>17</v>
      </c>
      <c r="E11" s="1">
        <f>17+3.9+36+36</f>
        <v>92.9</v>
      </c>
      <c r="F11" s="1">
        <v>6150</v>
      </c>
      <c r="G11" s="1">
        <f>Tableau14[[#This Row],[Prix de vente €/T]]*Tableau14[[#This Row],[Tx change]]</f>
        <v>7969.3545000000004</v>
      </c>
      <c r="H11" s="19">
        <v>6.6139000000000001</v>
      </c>
      <c r="I11" s="18">
        <f>Tableau14[[#This Row],[Prix de référence MP Mini $/kg]]*1000</f>
        <v>6613.9000000000005</v>
      </c>
      <c r="J11" s="20">
        <v>6.8342999999999998</v>
      </c>
      <c r="K11" s="16">
        <f>Tableau14[[#This Row],[Prix de référence MP Maxi $/kg]]*1000</f>
        <v>6834.3</v>
      </c>
      <c r="L11" s="9">
        <v>1.29583</v>
      </c>
      <c r="M11" s="22">
        <f>Tableau14[[#This Row],[Quantité (T)]]*Tableau14[[#This Row],[Prix de vente $/T]]</f>
        <v>740353.03305000009</v>
      </c>
      <c r="N11" s="22">
        <f>Tableau14[[#This Row],[Prix de référence MP Maxi $/T]]*Tableau14[[#This Row],[Quantité (T)]]</f>
        <v>634906.47000000009</v>
      </c>
      <c r="O11" s="22">
        <f>IF(Tableau14[[#This Row],[Quantité (T)]]="","",Tableau14[[#This Row],[Prix de vente $/T]]-Tableau14[[#This Row],[Prix de référence MP Maxi $/T]])</f>
        <v>1135.0545000000002</v>
      </c>
      <c r="P11" s="24">
        <f>IF(Tableau14[[#This Row],[Quantité (T)]]="","",Tableau14[[#This Row],[Ecart /maxi
$/tonnes]]/Tableau14[[#This Row],[Prix de référence MP Maxi $/T]])</f>
        <v>0.1660820420525877</v>
      </c>
      <c r="Q11" s="22">
        <f>Tableau14[[#This Row],[CA $]]-Tableau14[[#This Row],[VENTE mprices Maxi $]]</f>
        <v>105446.56305</v>
      </c>
    </row>
    <row r="12" spans="1:17" x14ac:dyDescent="0.25">
      <c r="A12" s="8">
        <v>41944</v>
      </c>
      <c r="B12" s="27">
        <f>MONTH(Tableau14[[#This Row],[Période]])</f>
        <v>11</v>
      </c>
      <c r="C12" s="27">
        <f>YEAR(Tableau14[[#This Row],[Période]])</f>
        <v>2014</v>
      </c>
      <c r="D12" s="1" t="s">
        <v>17</v>
      </c>
      <c r="E12" s="1">
        <v>18</v>
      </c>
      <c r="F12" s="1">
        <v>5900</v>
      </c>
      <c r="G12" s="1">
        <f>Tableau14[[#This Row],[Prix de vente €/T]]*Tableau14[[#This Row],[Tx change]]</f>
        <v>7481.3179999999993</v>
      </c>
      <c r="H12" s="19">
        <v>6.6139000000000001</v>
      </c>
      <c r="I12" s="18">
        <f>Tableau14[[#This Row],[Prix de référence MP Mini $/kg]]*1000</f>
        <v>6613.9000000000005</v>
      </c>
      <c r="J12" s="20">
        <v>6.8342999999999998</v>
      </c>
      <c r="K12" s="16">
        <f>Tableau14[[#This Row],[Prix de référence MP Maxi $/kg]]*1000</f>
        <v>6834.3</v>
      </c>
      <c r="L12" s="9">
        <v>1.2680199999999999</v>
      </c>
      <c r="M12" s="22">
        <f>Tableau14[[#This Row],[Quantité (T)]]*Tableau14[[#This Row],[Prix de vente $/T]]</f>
        <v>134663.72399999999</v>
      </c>
      <c r="N12" s="22">
        <f>Tableau14[[#This Row],[Prix de référence MP Maxi $/T]]*Tableau14[[#This Row],[Quantité (T)]]</f>
        <v>123017.40000000001</v>
      </c>
      <c r="O12" s="22">
        <f>IF(Tableau14[[#This Row],[Quantité (T)]]="","",Tableau14[[#This Row],[Prix de vente $/T]]-Tableau14[[#This Row],[Prix de référence MP Maxi $/T]])</f>
        <v>647.01799999999912</v>
      </c>
      <c r="P12" s="24">
        <f>IF(Tableau14[[#This Row],[Quantité (T)]]="","",Tableau14[[#This Row],[Ecart /maxi
$/tonnes]]/Tableau14[[#This Row],[Prix de référence MP Maxi $/T]])</f>
        <v>9.4672168327407213E-2</v>
      </c>
      <c r="Q12" s="22">
        <f>Tableau14[[#This Row],[CA $]]-Tableau14[[#This Row],[VENTE mprices Maxi $]]</f>
        <v>11646.323999999979</v>
      </c>
    </row>
    <row r="13" spans="1:17" x14ac:dyDescent="0.25">
      <c r="A13" s="8">
        <v>41974</v>
      </c>
      <c r="B13" s="27">
        <f>MONTH(Tableau14[[#This Row],[Période]])</f>
        <v>12</v>
      </c>
      <c r="C13" s="27">
        <f>YEAR(Tableau14[[#This Row],[Période]])</f>
        <v>2014</v>
      </c>
      <c r="D13" s="1" t="s">
        <v>17</v>
      </c>
      <c r="E13" s="1">
        <v>46.7</v>
      </c>
      <c r="F13" s="1">
        <v>6150</v>
      </c>
      <c r="G13" s="1">
        <f>Tableau14[[#This Row],[Prix de vente €/T]]*Tableau14[[#This Row],[Tx change]]</f>
        <v>7680.0585000000001</v>
      </c>
      <c r="H13" s="19">
        <v>6.6139000000000001</v>
      </c>
      <c r="I13" s="18">
        <f>Tableau14[[#This Row],[Prix de référence MP Mini $/kg]]*1000</f>
        <v>6613.9000000000005</v>
      </c>
      <c r="J13" s="20">
        <v>6.8342999999999998</v>
      </c>
      <c r="K13" s="16">
        <f>Tableau14[[#This Row],[Prix de référence MP Maxi $/kg]]*1000</f>
        <v>6834.3</v>
      </c>
      <c r="L13" s="9">
        <v>1.2487900000000001</v>
      </c>
      <c r="M13" s="22">
        <f>Tableau14[[#This Row],[Quantité (T)]]*Tableau14[[#This Row],[Prix de vente $/T]]</f>
        <v>358658.73195000004</v>
      </c>
      <c r="N13" s="22">
        <f>Tableau14[[#This Row],[Prix de référence MP Maxi $/T]]*Tableau14[[#This Row],[Quantité (T)]]</f>
        <v>319161.81000000006</v>
      </c>
      <c r="O13" s="22">
        <f>IF(Tableau14[[#This Row],[Quantité (T)]]="","",Tableau14[[#This Row],[Prix de vente $/T]]-Tableau14[[#This Row],[Prix de référence MP Maxi $/T]])</f>
        <v>845.75849999999991</v>
      </c>
      <c r="P13" s="24">
        <f>IF(Tableau14[[#This Row],[Quantité (T)]]="","",Tableau14[[#This Row],[Ecart /maxi
$/tonnes]]/Tableau14[[#This Row],[Prix de référence MP Maxi $/T]])</f>
        <v>0.12375203020060575</v>
      </c>
      <c r="Q13" s="22">
        <f>Tableau14[[#This Row],[CA $]]-Tableau14[[#This Row],[VENTE mprices Maxi $]]</f>
        <v>39496.921949999989</v>
      </c>
    </row>
    <row r="14" spans="1:17" x14ac:dyDescent="0.25">
      <c r="A14" s="8">
        <v>42005</v>
      </c>
      <c r="B14" s="27">
        <f>MONTH(Tableau14[[#This Row],[Période]])</f>
        <v>1</v>
      </c>
      <c r="C14" s="27">
        <f>YEAR(Tableau14[[#This Row],[Période]])</f>
        <v>2015</v>
      </c>
      <c r="D14" s="1" t="s">
        <v>17</v>
      </c>
      <c r="E14" s="1">
        <v>10</v>
      </c>
      <c r="F14" s="1">
        <v>6600</v>
      </c>
      <c r="G14" s="1">
        <f>Tableau14[[#This Row],[Prix de vente €/T]]*Tableau14[[#This Row],[Tx change]]</f>
        <v>8159.0520000000006</v>
      </c>
      <c r="H14" s="19">
        <v>6.6139000000000001</v>
      </c>
      <c r="I14" s="18">
        <f>Tableau14[[#This Row],[Prix de référence MP Mini $/kg]]*1000</f>
        <v>6613.9000000000005</v>
      </c>
      <c r="J14" s="20">
        <v>6.8342999999999998</v>
      </c>
      <c r="K14" s="16">
        <f>Tableau14[[#This Row],[Prix de référence MP Maxi $/kg]]*1000</f>
        <v>6834.3</v>
      </c>
      <c r="L14" s="9">
        <v>1.2362200000000001</v>
      </c>
      <c r="M14" s="22">
        <f>Tableau14[[#This Row],[Quantité (T)]]*Tableau14[[#This Row],[Prix de vente $/T]]</f>
        <v>81590.52</v>
      </c>
      <c r="N14" s="22">
        <f>Tableau14[[#This Row],[Prix de référence MP Maxi $/T]]*Tableau14[[#This Row],[Quantité (T)]]</f>
        <v>68343</v>
      </c>
      <c r="O14" s="22">
        <f>IF(Tableau14[[#This Row],[Quantité (T)]]="","",Tableau14[[#This Row],[Prix de vente $/T]]-Tableau14[[#This Row],[Prix de référence MP Maxi $/T]])</f>
        <v>1324.7520000000004</v>
      </c>
      <c r="P14" s="24">
        <f>IF(Tableau14[[#This Row],[Quantité (T)]]="","",Tableau14[[#This Row],[Ecart /maxi
$/tonnes]]/Tableau14[[#This Row],[Prix de référence MP Maxi $/T]])</f>
        <v>0.19383872525350077</v>
      </c>
      <c r="Q14" s="22">
        <f>Tableau14[[#This Row],[CA $]]-Tableau14[[#This Row],[VENTE mprices Maxi $]]</f>
        <v>13247.520000000004</v>
      </c>
    </row>
    <row r="15" spans="1:17" x14ac:dyDescent="0.25">
      <c r="A15" s="8">
        <v>42036</v>
      </c>
      <c r="B15" s="27">
        <f>MONTH(Tableau14[[#This Row],[Période]])</f>
        <v>2</v>
      </c>
      <c r="C15" s="27">
        <f>YEAR(Tableau14[[#This Row],[Période]])</f>
        <v>2015</v>
      </c>
      <c r="D15" s="1" t="s">
        <v>17</v>
      </c>
      <c r="E15" s="1">
        <v>29.7</v>
      </c>
      <c r="F15" s="1">
        <v>6870</v>
      </c>
      <c r="G15" s="1">
        <f>Tableau14[[#This Row],[Prix de vente €/T]]*Tableau14[[#This Row],[Tx change]]</f>
        <v>8071.7003999999997</v>
      </c>
      <c r="H15" s="19">
        <v>6.6139000000000001</v>
      </c>
      <c r="I15" s="18">
        <f>Tableau14[[#This Row],[Prix de référence MP Mini $/kg]]*1000</f>
        <v>6613.9000000000005</v>
      </c>
      <c r="J15" s="20">
        <v>6.8619000000000003</v>
      </c>
      <c r="K15" s="16">
        <f>Tableau14[[#This Row],[Prix de référence MP Maxi $/kg]]*1000</f>
        <v>6861.9000000000005</v>
      </c>
      <c r="L15" s="9">
        <v>1.17492</v>
      </c>
      <c r="M15" s="22">
        <f>Tableau14[[#This Row],[Quantité (T)]]*Tableau14[[#This Row],[Prix de vente $/T]]</f>
        <v>239729.50188</v>
      </c>
      <c r="N15" s="22">
        <f>Tableau14[[#This Row],[Prix de référence MP Maxi $/T]]*Tableau14[[#This Row],[Quantité (T)]]</f>
        <v>203798.43000000002</v>
      </c>
      <c r="O15" s="22">
        <f>IF(Tableau14[[#This Row],[Quantité (T)]]="","",Tableau14[[#This Row],[Prix de vente $/T]]-Tableau14[[#This Row],[Prix de référence MP Maxi $/T]])</f>
        <v>1209.8003999999992</v>
      </c>
      <c r="P15" s="24">
        <f>IF(Tableau14[[#This Row],[Quantité (T)]]="","",Tableau14[[#This Row],[Ecart /maxi
$/tonnes]]/Tableau14[[#This Row],[Prix de référence MP Maxi $/T]])</f>
        <v>0.17630691207974455</v>
      </c>
      <c r="Q15" s="22">
        <f>Tableau14[[#This Row],[CA $]]-Tableau14[[#This Row],[VENTE mprices Maxi $]]</f>
        <v>35931.071879999974</v>
      </c>
    </row>
    <row r="16" spans="1:17" x14ac:dyDescent="0.25">
      <c r="A16" s="8">
        <v>42064</v>
      </c>
      <c r="B16" s="27">
        <f>MONTH(Tableau14[[#This Row],[Période]])</f>
        <v>3</v>
      </c>
      <c r="C16" s="27">
        <f>YEAR(Tableau14[[#This Row],[Période]])</f>
        <v>2015</v>
      </c>
      <c r="D16" s="1" t="s">
        <v>17</v>
      </c>
      <c r="E16" s="1">
        <v>14.3</v>
      </c>
      <c r="F16" s="1">
        <v>6375</v>
      </c>
      <c r="G16" s="1">
        <f>Tableau14[[#This Row],[Prix de vente €/T]]*Tableau14[[#This Row],[Tx change]]</f>
        <v>7238.2387500000004</v>
      </c>
      <c r="H16" s="19">
        <v>6.6139000000000001</v>
      </c>
      <c r="I16" s="18">
        <f>Tableau14[[#This Row],[Prix de référence MP Mini $/kg]]*1000</f>
        <v>6613.9000000000005</v>
      </c>
      <c r="J16" s="20">
        <v>6.9721000000000002</v>
      </c>
      <c r="K16" s="16">
        <f>Tableau14[[#This Row],[Prix de référence MP Maxi $/kg]]*1000</f>
        <v>6972.1</v>
      </c>
      <c r="L16" s="9">
        <v>1.13541</v>
      </c>
      <c r="M16" s="22">
        <f>Tableau14[[#This Row],[Quantité (T)]]*Tableau14[[#This Row],[Prix de vente $/T]]</f>
        <v>103506.814125</v>
      </c>
      <c r="N16" s="22">
        <f>Tableau14[[#This Row],[Prix de référence MP Maxi $/T]]*Tableau14[[#This Row],[Quantité (T)]]</f>
        <v>99701.030000000013</v>
      </c>
      <c r="O16" s="22">
        <f>IF(Tableau14[[#This Row],[Quantité (T)]]="","",Tableau14[[#This Row],[Prix de vente $/T]]-Tableau14[[#This Row],[Prix de référence MP Maxi $/T]])</f>
        <v>266.13875000000007</v>
      </c>
      <c r="P16" s="24">
        <f>IF(Tableau14[[#This Row],[Quantité (T)]]="","",Tableau14[[#This Row],[Ecart /maxi
$/tonnes]]/Tableau14[[#This Row],[Prix de référence MP Maxi $/T]])</f>
        <v>3.8171963970683162E-2</v>
      </c>
      <c r="Q16" s="22">
        <f>Tableau14[[#This Row],[CA $]]-Tableau14[[#This Row],[VENTE mprices Maxi $]]</f>
        <v>3805.784124999991</v>
      </c>
    </row>
    <row r="17" spans="1:17" x14ac:dyDescent="0.25">
      <c r="A17" s="8">
        <v>42095</v>
      </c>
      <c r="B17" s="27">
        <f>MONTH(Tableau14[[#This Row],[Période]])</f>
        <v>4</v>
      </c>
      <c r="C17" s="27">
        <f>YEAR(Tableau14[[#This Row],[Période]])</f>
        <v>2015</v>
      </c>
      <c r="D17" s="1" t="s">
        <v>17</v>
      </c>
      <c r="H17" s="19">
        <v>6.6139000000000001</v>
      </c>
      <c r="I17" s="18">
        <f>Tableau14[[#This Row],[Prix de référence MP Mini $/kg]]*1000</f>
        <v>6613.9000000000005</v>
      </c>
      <c r="J17" s="20">
        <v>7.0548000000000002</v>
      </c>
      <c r="K17" s="16">
        <f>Tableau14[[#This Row],[Prix de référence MP Maxi $/kg]]*1000</f>
        <v>7054.8</v>
      </c>
      <c r="L17" s="9">
        <v>1.0897699999999999</v>
      </c>
      <c r="M17" s="22">
        <f>Tableau14[[#This Row],[Quantité (T)]]*Tableau14[[#This Row],[Prix de vente $/T]]</f>
        <v>0</v>
      </c>
      <c r="N17" s="22">
        <f>Tableau14[[#This Row],[Prix de référence MP Maxi $/T]]*Tableau14[[#This Row],[Quantité (T)]]</f>
        <v>0</v>
      </c>
      <c r="O17" s="22" t="str">
        <f>IF(Tableau14[[#This Row],[Quantité (T)]]="","",Tableau14[[#This Row],[Prix de vente $/T]]-Tableau14[[#This Row],[Prix de référence MP Maxi $/T]])</f>
        <v/>
      </c>
      <c r="P17" s="24" t="str">
        <f>IF(Tableau14[[#This Row],[Quantité (T)]]="","",Tableau14[[#This Row],[Ecart /maxi
$/tonnes]]/Tableau14[[#This Row],[Prix de référence MP Maxi $/T]])</f>
        <v/>
      </c>
      <c r="Q17" s="22">
        <f>Tableau14[[#This Row],[CA $]]-Tableau14[[#This Row],[VENTE mprices Maxi $]]</f>
        <v>0</v>
      </c>
    </row>
    <row r="18" spans="1:17" x14ac:dyDescent="0.25">
      <c r="A18" s="8">
        <v>42125</v>
      </c>
      <c r="B18" s="27">
        <f>MONTH(Tableau14[[#This Row],[Période]])</f>
        <v>5</v>
      </c>
      <c r="C18" s="27">
        <f>YEAR(Tableau14[[#This Row],[Période]])</f>
        <v>2015</v>
      </c>
      <c r="D18" s="1" t="s">
        <v>17</v>
      </c>
      <c r="E18" s="1">
        <v>70</v>
      </c>
      <c r="F18" s="1">
        <v>6700</v>
      </c>
      <c r="G18" s="1">
        <f>Tableau14[[#This Row],[Prix de vente €/T]]*Tableau14[[#This Row],[Tx change]]</f>
        <v>7206.3189999999995</v>
      </c>
      <c r="H18" s="19">
        <v>6.6139000000000001</v>
      </c>
      <c r="I18" s="18">
        <f>Tableau14[[#This Row],[Prix de référence MP Mini $/kg]]*1000</f>
        <v>6613.9000000000005</v>
      </c>
      <c r="J18" s="20">
        <v>7.0548000000000002</v>
      </c>
      <c r="K18" s="16">
        <f>Tableau14[[#This Row],[Prix de référence MP Maxi $/kg]]*1000</f>
        <v>7054.8</v>
      </c>
      <c r="L18" s="9">
        <v>1.0755699999999999</v>
      </c>
      <c r="M18" s="22">
        <f>Tableau14[[#This Row],[Quantité (T)]]*Tableau14[[#This Row],[Prix de vente $/T]]</f>
        <v>504442.32999999996</v>
      </c>
      <c r="N18" s="22">
        <f>Tableau14[[#This Row],[Prix de référence MP Maxi $/T]]*Tableau14[[#This Row],[Quantité (T)]]</f>
        <v>493836</v>
      </c>
      <c r="O18" s="22">
        <f>IF(Tableau14[[#This Row],[Quantité (T)]]="","",Tableau14[[#This Row],[Prix de vente $/T]]-Tableau14[[#This Row],[Prix de référence MP Maxi $/T]])</f>
        <v>151.51899999999932</v>
      </c>
      <c r="P18" s="24">
        <f>IF(Tableau14[[#This Row],[Quantité (T)]]="","",Tableau14[[#This Row],[Ecart /maxi
$/tonnes]]/Tableau14[[#This Row],[Prix de référence MP Maxi $/T]])</f>
        <v>2.1477433803934812E-2</v>
      </c>
      <c r="Q18" s="22">
        <f>Tableau14[[#This Row],[CA $]]-Tableau14[[#This Row],[VENTE mprices Maxi $]]</f>
        <v>10606.329999999958</v>
      </c>
    </row>
    <row r="19" spans="1:17" x14ac:dyDescent="0.25">
      <c r="A19" s="8">
        <v>42156</v>
      </c>
      <c r="B19" s="27">
        <f>MONTH(Tableau14[[#This Row],[Période]])</f>
        <v>6</v>
      </c>
      <c r="C19" s="27">
        <f>YEAR(Tableau14[[#This Row],[Période]])</f>
        <v>2015</v>
      </c>
      <c r="D19" s="1" t="s">
        <v>17</v>
      </c>
      <c r="H19" s="19">
        <v>6.9446000000000003</v>
      </c>
      <c r="I19" s="18">
        <f>Tableau14[[#This Row],[Prix de référence MP Mini $/kg]]*1000</f>
        <v>6944.6</v>
      </c>
      <c r="J19" s="20">
        <v>7.1925999999999997</v>
      </c>
      <c r="K19" s="16">
        <f>Tableau14[[#This Row],[Prix de référence MP Maxi $/kg]]*1000</f>
        <v>7192.5999999999995</v>
      </c>
      <c r="L19" s="9">
        <v>1.1166499999999999</v>
      </c>
      <c r="M19" s="22">
        <f>Tableau14[[#This Row],[Quantité (T)]]*Tableau14[[#This Row],[Prix de vente $/T]]</f>
        <v>0</v>
      </c>
      <c r="N19" s="22">
        <f>Tableau14[[#This Row],[Prix de référence MP Maxi $/T]]*Tableau14[[#This Row],[Quantité (T)]]</f>
        <v>0</v>
      </c>
      <c r="O19" s="22" t="str">
        <f>IF(Tableau14[[#This Row],[Quantité (T)]]="","",Tableau14[[#This Row],[Prix de vente $/T]]-Tableau14[[#This Row],[Prix de référence MP Maxi $/T]])</f>
        <v/>
      </c>
      <c r="P19" s="24" t="str">
        <f>IF(Tableau14[[#This Row],[Quantité (T)]]="","",Tableau14[[#This Row],[Ecart /maxi
$/tonnes]]/Tableau14[[#This Row],[Prix de référence MP Maxi $/T]])</f>
        <v/>
      </c>
      <c r="Q19" s="22">
        <f>Tableau14[[#This Row],[CA $]]-Tableau14[[#This Row],[VENTE mprices Maxi $]]</f>
        <v>0</v>
      </c>
    </row>
    <row r="20" spans="1:17" x14ac:dyDescent="0.25">
      <c r="A20" s="8">
        <v>42186</v>
      </c>
      <c r="B20" s="27">
        <f>MONTH(Tableau14[[#This Row],[Période]])</f>
        <v>7</v>
      </c>
      <c r="C20" s="27">
        <f>YEAR(Tableau14[[#This Row],[Période]])</f>
        <v>2015</v>
      </c>
      <c r="D20" s="1" t="s">
        <v>17</v>
      </c>
      <c r="E20" s="1">
        <v>25.4</v>
      </c>
      <c r="F20" s="1">
        <v>8050</v>
      </c>
      <c r="G20" s="1">
        <f>Tableau14[[#This Row],[Prix de vente €/T]]*Tableau14[[#This Row],[Tx change]]</f>
        <v>9006.5815000000002</v>
      </c>
      <c r="H20" s="19">
        <v>7.1429999999999998</v>
      </c>
      <c r="I20" s="18">
        <f>Tableau14[[#This Row],[Prix de référence MP Mini $/kg]]*1000</f>
        <v>7143</v>
      </c>
      <c r="J20" s="20">
        <v>7.3634000000000004</v>
      </c>
      <c r="K20" s="16">
        <f>Tableau14[[#This Row],[Prix de référence MP Maxi $/kg]]*1000</f>
        <v>7363.4000000000005</v>
      </c>
      <c r="L20" s="9">
        <v>1.11883</v>
      </c>
      <c r="M20" s="22">
        <f>Tableau14[[#This Row],[Quantité (T)]]*Tableau14[[#This Row],[Prix de vente $/T]]</f>
        <v>228767.17009999999</v>
      </c>
      <c r="N20" s="22">
        <f>Tableau14[[#This Row],[Prix de référence MP Maxi $/T]]*Tableau14[[#This Row],[Quantité (T)]]</f>
        <v>187030.36000000002</v>
      </c>
      <c r="O20" s="22">
        <f>IF(Tableau14[[#This Row],[Quantité (T)]]="","",Tableau14[[#This Row],[Prix de vente $/T]]-Tableau14[[#This Row],[Prix de référence MP Maxi $/T]])</f>
        <v>1643.1814999999997</v>
      </c>
      <c r="P20" s="24">
        <f>IF(Tableau14[[#This Row],[Quantité (T)]]="","",Tableau14[[#This Row],[Ecart /maxi
$/tonnes]]/Tableau14[[#This Row],[Prix de référence MP Maxi $/T]])</f>
        <v>0.22315526794687232</v>
      </c>
      <c r="Q20" s="22">
        <f>Tableau14[[#This Row],[CA $]]-Tableau14[[#This Row],[VENTE mprices Maxi $]]</f>
        <v>41736.810099999973</v>
      </c>
    </row>
    <row r="21" spans="1:17" x14ac:dyDescent="0.25">
      <c r="A21" s="8">
        <v>42217</v>
      </c>
      <c r="B21" s="27">
        <f>MONTH(Tableau14[[#This Row],[Période]])</f>
        <v>8</v>
      </c>
      <c r="C21" s="27">
        <f>YEAR(Tableau14[[#This Row],[Période]])</f>
        <v>2015</v>
      </c>
      <c r="D21" s="1" t="s">
        <v>17</v>
      </c>
      <c r="H21" s="19">
        <v>7.165</v>
      </c>
      <c r="I21" s="18">
        <f>Tableau14[[#This Row],[Prix de référence MP Mini $/kg]]*1000</f>
        <v>7165</v>
      </c>
      <c r="J21" s="20">
        <v>7.3855000000000004</v>
      </c>
      <c r="K21" s="16">
        <f>Tableau14[[#This Row],[Prix de référence MP Maxi $/kg]]*1000</f>
        <v>7385.5</v>
      </c>
      <c r="L21" s="9">
        <v>1.1028100000000001</v>
      </c>
      <c r="M21" s="22">
        <f>Tableau14[[#This Row],[Quantité (T)]]*Tableau14[[#This Row],[Prix de vente $/T]]</f>
        <v>0</v>
      </c>
      <c r="N21" s="22">
        <f>Tableau14[[#This Row],[Prix de référence MP Maxi $/T]]*Tableau14[[#This Row],[Quantité (T)]]</f>
        <v>0</v>
      </c>
      <c r="O21" s="22" t="str">
        <f>IF(Tableau14[[#This Row],[Quantité (T)]]="","",Tableau14[[#This Row],[Prix de vente $/T]]-Tableau14[[#This Row],[Prix de référence MP Maxi $/T]])</f>
        <v/>
      </c>
      <c r="P21" s="24" t="str">
        <f>IF(Tableau14[[#This Row],[Quantité (T)]]="","",Tableau14[[#This Row],[Ecart /maxi
$/tonnes]]/Tableau14[[#This Row],[Prix de référence MP Maxi $/T]])</f>
        <v/>
      </c>
      <c r="Q21" s="22">
        <f>Tableau14[[#This Row],[CA $]]-Tableau14[[#This Row],[VENTE mprices Maxi $]]</f>
        <v>0</v>
      </c>
    </row>
    <row r="22" spans="1:17" x14ac:dyDescent="0.25">
      <c r="A22" s="8">
        <v>42248</v>
      </c>
      <c r="B22" s="27">
        <f>MONTH(Tableau14[[#This Row],[Période]])</f>
        <v>9</v>
      </c>
      <c r="C22" s="27">
        <f>YEAR(Tableau14[[#This Row],[Période]])</f>
        <v>2015</v>
      </c>
      <c r="D22" s="1" t="s">
        <v>17</v>
      </c>
      <c r="E22" s="1">
        <v>54</v>
      </c>
      <c r="F22" s="1">
        <v>7170</v>
      </c>
      <c r="G22" s="1">
        <f>Tableau14[[#This Row],[Prix de vente €/T]]*Tableau14[[#This Row],[Tx change]]</f>
        <v>7959.4886999999999</v>
      </c>
      <c r="H22" s="19">
        <v>7.165</v>
      </c>
      <c r="I22" s="18">
        <f>Tableau14[[#This Row],[Prix de référence MP Mini $/kg]]*1000</f>
        <v>7165</v>
      </c>
      <c r="J22" s="20">
        <v>7.3855000000000004</v>
      </c>
      <c r="K22" s="16">
        <f>Tableau14[[#This Row],[Prix de référence MP Maxi $/kg]]*1000</f>
        <v>7385.5</v>
      </c>
      <c r="L22" s="9">
        <v>1.1101099999999999</v>
      </c>
      <c r="M22" s="22">
        <f>Tableau14[[#This Row],[Quantité (T)]]*Tableau14[[#This Row],[Prix de vente $/T]]</f>
        <v>429812.3898</v>
      </c>
      <c r="N22" s="22">
        <f>Tableau14[[#This Row],[Prix de référence MP Maxi $/T]]*Tableau14[[#This Row],[Quantité (T)]]</f>
        <v>398817</v>
      </c>
      <c r="O22" s="22">
        <f>IF(Tableau14[[#This Row],[Quantité (T)]]="","",Tableau14[[#This Row],[Prix de vente $/T]]-Tableau14[[#This Row],[Prix de référence MP Maxi $/T]])</f>
        <v>573.98869999999988</v>
      </c>
      <c r="P22" s="24">
        <f>IF(Tableau14[[#This Row],[Quantité (T)]]="","",Tableau14[[#This Row],[Ecart /maxi
$/tonnes]]/Tableau14[[#This Row],[Prix de référence MP Maxi $/T]])</f>
        <v>7.7718326450477271E-2</v>
      </c>
      <c r="Q22" s="22">
        <f>Tableau14[[#This Row],[CA $]]-Tableau14[[#This Row],[VENTE mprices Maxi $]]</f>
        <v>30995.389800000004</v>
      </c>
    </row>
    <row r="23" spans="1:17" x14ac:dyDescent="0.25">
      <c r="A23" s="8">
        <v>42278</v>
      </c>
      <c r="B23" s="27">
        <f>MONTH(Tableau14[[#This Row],[Période]])</f>
        <v>10</v>
      </c>
      <c r="C23" s="27">
        <f>YEAR(Tableau14[[#This Row],[Période]])</f>
        <v>2015</v>
      </c>
      <c r="D23" s="1" t="s">
        <v>17</v>
      </c>
      <c r="H23" s="19">
        <v>7.1208999999999998</v>
      </c>
      <c r="I23" s="18">
        <f>Tableau14[[#This Row],[Prix de référence MP Mini $/kg]]*1000</f>
        <v>7120.9</v>
      </c>
      <c r="J23" s="20">
        <v>7.3414000000000001</v>
      </c>
      <c r="K23" s="16">
        <f>Tableau14[[#This Row],[Prix de référence MP Maxi $/kg]]*1000</f>
        <v>7341.4000000000005</v>
      </c>
      <c r="L23" s="9">
        <v>1.1236999999999999</v>
      </c>
      <c r="M23" s="22">
        <f>Tableau14[[#This Row],[Quantité (T)]]*Tableau14[[#This Row],[Prix de vente $/T]]</f>
        <v>0</v>
      </c>
      <c r="N23" s="22">
        <f>Tableau14[[#This Row],[Prix de référence MP Maxi $/T]]*Tableau14[[#This Row],[Quantité (T)]]</f>
        <v>0</v>
      </c>
      <c r="O23" s="22" t="str">
        <f>IF(Tableau14[[#This Row],[Quantité (T)]]="","",Tableau14[[#This Row],[Prix de vente $/T]]-Tableau14[[#This Row],[Prix de référence MP Maxi $/T]])</f>
        <v/>
      </c>
      <c r="P23" s="24" t="str">
        <f>IF(Tableau14[[#This Row],[Quantité (T)]]="","",Tableau14[[#This Row],[Ecart /maxi
$/tonnes]]/Tableau14[[#This Row],[Prix de référence MP Maxi $/T]])</f>
        <v/>
      </c>
      <c r="Q23" s="22">
        <f>Tableau14[[#This Row],[CA $]]-Tableau14[[#This Row],[VENTE mprices Maxi $]]</f>
        <v>0</v>
      </c>
    </row>
    <row r="24" spans="1:17" x14ac:dyDescent="0.25">
      <c r="A24" s="8">
        <v>42309</v>
      </c>
      <c r="B24" s="27">
        <f>MONTH(Tableau14[[#This Row],[Période]])</f>
        <v>11</v>
      </c>
      <c r="C24" s="27">
        <f>YEAR(Tableau14[[#This Row],[Période]])</f>
        <v>2015</v>
      </c>
      <c r="D24" s="1" t="s">
        <v>17</v>
      </c>
      <c r="E24" s="1">
        <v>34</v>
      </c>
      <c r="F24" s="1">
        <v>7087</v>
      </c>
      <c r="G24" s="1">
        <f>Tableau14[[#This Row],[Prix de vente €/T]]*Tableau14[[#This Row],[Tx change]]</f>
        <v>7974.0089199999993</v>
      </c>
      <c r="H24" s="19">
        <v>6.9446000000000003</v>
      </c>
      <c r="I24" s="18">
        <f>Tableau14[[#This Row],[Prix de référence MP Mini $/kg]]*1000</f>
        <v>6944.6</v>
      </c>
      <c r="J24" s="20">
        <v>7.165</v>
      </c>
      <c r="K24" s="16">
        <f>Tableau14[[#This Row],[Prix de référence MP Maxi $/kg]]*1000</f>
        <v>7165</v>
      </c>
      <c r="L24" s="9">
        <v>1.1251599999999999</v>
      </c>
      <c r="M24" s="22">
        <f>Tableau14[[#This Row],[Quantité (T)]]*Tableau14[[#This Row],[Prix de vente $/T]]</f>
        <v>271116.30327999999</v>
      </c>
      <c r="N24" s="22">
        <f>Tableau14[[#This Row],[Prix de référence MP Maxi $/T]]*Tableau14[[#This Row],[Quantité (T)]]</f>
        <v>243610</v>
      </c>
      <c r="O24" s="22">
        <f>IF(Tableau14[[#This Row],[Quantité (T)]]="","",Tableau14[[#This Row],[Prix de vente $/T]]-Tableau14[[#This Row],[Prix de référence MP Maxi $/T]])</f>
        <v>809.00891999999931</v>
      </c>
      <c r="P24" s="24">
        <f>IF(Tableau14[[#This Row],[Quantité (T)]]="","",Tableau14[[#This Row],[Ecart /maxi
$/tonnes]]/Tableau14[[#This Row],[Prix de référence MP Maxi $/T]])</f>
        <v>0.11291122400558259</v>
      </c>
      <c r="Q24" s="22">
        <f>Tableau14[[#This Row],[CA $]]-Tableau14[[#This Row],[VENTE mprices Maxi $]]</f>
        <v>27506.303279999993</v>
      </c>
    </row>
    <row r="25" spans="1:17" x14ac:dyDescent="0.25">
      <c r="A25" s="8">
        <v>42339</v>
      </c>
      <c r="B25" s="27">
        <f>MONTH(Tableau14[[#This Row],[Période]])</f>
        <v>12</v>
      </c>
      <c r="C25" s="27">
        <f>YEAR(Tableau14[[#This Row],[Période]])</f>
        <v>2015</v>
      </c>
      <c r="D25" s="1" t="s">
        <v>17</v>
      </c>
      <c r="E25" s="1">
        <v>35</v>
      </c>
      <c r="F25" s="1">
        <v>5871.25</v>
      </c>
      <c r="G25" s="1">
        <f>Tableau14[[#This Row],[Prix de vente €/T]]*Tableau14[[#This Row],[Tx change]]</f>
        <v>6340.8325749999995</v>
      </c>
      <c r="H25" s="19">
        <v>6.9446000000000003</v>
      </c>
      <c r="I25" s="18">
        <f>Tableau14[[#This Row],[Prix de référence MP Mini $/kg]]*1000</f>
        <v>6944.6</v>
      </c>
      <c r="J25" s="20">
        <v>7.165</v>
      </c>
      <c r="K25" s="16">
        <f>Tableau14[[#This Row],[Prix de référence MP Maxi $/kg]]*1000</f>
        <v>7165</v>
      </c>
      <c r="L25" s="9">
        <v>1.0799799999999999</v>
      </c>
      <c r="M25" s="22">
        <f>Tableau14[[#This Row],[Quantité (T)]]*Tableau14[[#This Row],[Prix de vente $/T]]</f>
        <v>221929.14012499998</v>
      </c>
      <c r="N25" s="22">
        <f>Tableau14[[#This Row],[Prix de référence MP Maxi $/T]]*Tableau14[[#This Row],[Quantité (T)]]</f>
        <v>250775</v>
      </c>
      <c r="O25" s="22">
        <f>IF(Tableau14[[#This Row],[Quantité (T)]]="","",Tableau14[[#This Row],[Prix de vente $/T]]-Tableau14[[#This Row],[Prix de référence MP Maxi $/T]])</f>
        <v>-824.16742500000055</v>
      </c>
      <c r="P25" s="24">
        <f>IF(Tableau14[[#This Row],[Quantité (T)]]="","",Tableau14[[#This Row],[Ecart /maxi
$/tonnes]]/Tableau14[[#This Row],[Prix de référence MP Maxi $/T]])</f>
        <v>-0.1150268562456386</v>
      </c>
      <c r="Q25" s="22">
        <f>Tableau14[[#This Row],[CA $]]-Tableau14[[#This Row],[VENTE mprices Maxi $]]</f>
        <v>-28845.859875000024</v>
      </c>
    </row>
    <row r="26" spans="1:17" x14ac:dyDescent="0.25">
      <c r="A26" s="8">
        <v>42370</v>
      </c>
      <c r="B26" s="27">
        <f>MONTH(Tableau14[[#This Row],[Période]])</f>
        <v>1</v>
      </c>
      <c r="C26" s="27">
        <f>YEAR(Tableau14[[#This Row],[Période]])</f>
        <v>2016</v>
      </c>
      <c r="D26" s="1" t="s">
        <v>17</v>
      </c>
      <c r="E26" s="1">
        <v>23</v>
      </c>
      <c r="F26" s="1">
        <v>5966.66</v>
      </c>
      <c r="G26" s="1">
        <f>Tableau14[[#This Row],[Prix de vente €/T]]*Tableau14[[#This Row],[Tx change]]</f>
        <v>6469.1721051999994</v>
      </c>
      <c r="H26" s="19">
        <v>6.5862999999999996</v>
      </c>
      <c r="I26" s="18">
        <f>Tableau14[[#This Row],[Prix de référence MP Mini $/kg]]*1000</f>
        <v>6586.2999999999993</v>
      </c>
      <c r="J26" s="20">
        <v>6.8068</v>
      </c>
      <c r="K26" s="16">
        <f>Tableau14[[#This Row],[Prix de référence MP Maxi $/kg]]*1000</f>
        <v>6806.8</v>
      </c>
      <c r="L26" s="12">
        <v>1.08422</v>
      </c>
      <c r="M26" s="22">
        <f>Tableau14[[#This Row],[Quantité (T)]]*Tableau14[[#This Row],[Prix de vente $/T]]</f>
        <v>148790.95841959998</v>
      </c>
      <c r="N26" s="22">
        <f>Tableau14[[#This Row],[Prix de référence MP Maxi $/T]]*Tableau14[[#This Row],[Quantité (T)]]</f>
        <v>156556.4</v>
      </c>
      <c r="O26" s="22">
        <f>IF(Tableau14[[#This Row],[Quantité (T)]]="","",Tableau14[[#This Row],[Prix de vente $/T]]-Tableau14[[#This Row],[Prix de référence MP Maxi $/T]])</f>
        <v>-337.62789480000083</v>
      </c>
      <c r="P26" s="24">
        <f>IF(Tableau14[[#This Row],[Quantité (T)]]="","",Tableau14[[#This Row],[Ecart /maxi
$/tonnes]]/Tableau14[[#This Row],[Prix de référence MP Maxi $/T]])</f>
        <v>-4.9601559440559564E-2</v>
      </c>
      <c r="Q26" s="22">
        <f>Tableau14[[#This Row],[CA $]]-Tableau14[[#This Row],[VENTE mprices Maxi $]]</f>
        <v>-7765.4415804000164</v>
      </c>
    </row>
    <row r="27" spans="1:17" x14ac:dyDescent="0.25">
      <c r="A27" s="8">
        <v>42401</v>
      </c>
      <c r="B27" s="27">
        <f>MONTH(Tableau14[[#This Row],[Période]])</f>
        <v>2</v>
      </c>
      <c r="C27" s="27">
        <f>YEAR(Tableau14[[#This Row],[Période]])</f>
        <v>2016</v>
      </c>
      <c r="D27" s="1" t="s">
        <v>17</v>
      </c>
      <c r="E27" s="1">
        <v>3.8</v>
      </c>
      <c r="F27" s="1">
        <v>6000</v>
      </c>
      <c r="G27" s="1">
        <f>Tableau14[[#This Row],[Prix de vente €/T]]*Tableau14[[#This Row],[Tx change]]</f>
        <v>6521.1</v>
      </c>
      <c r="H27" s="19">
        <v>6.3658000000000001</v>
      </c>
      <c r="I27" s="18">
        <f>Tableau14[[#This Row],[Prix de référence MP Mini $/kg]]*1000</f>
        <v>6365.8</v>
      </c>
      <c r="J27" s="20">
        <v>6.6139000000000001</v>
      </c>
      <c r="K27" s="16">
        <f>Tableau14[[#This Row],[Prix de référence MP Maxi $/kg]]*1000</f>
        <v>6613.9000000000005</v>
      </c>
      <c r="L27" s="12">
        <v>1.0868500000000001</v>
      </c>
      <c r="M27" s="22">
        <f>Tableau14[[#This Row],[Quantité (T)]]*Tableau14[[#This Row],[Prix de vente $/T]]</f>
        <v>24780.18</v>
      </c>
      <c r="N27" s="22">
        <f>Tableau14[[#This Row],[Prix de référence MP Maxi $/T]]*Tableau14[[#This Row],[Quantité (T)]]</f>
        <v>25132.82</v>
      </c>
      <c r="O27" s="22">
        <f>IF(Tableau14[[#This Row],[Quantité (T)]]="","",Tableau14[[#This Row],[Prix de vente $/T]]-Tableau14[[#This Row],[Prix de référence MP Maxi $/T]])</f>
        <v>-92.800000000000182</v>
      </c>
      <c r="P27" s="24">
        <f>IF(Tableau14[[#This Row],[Quantité (T)]]="","",Tableau14[[#This Row],[Ecart /maxi
$/tonnes]]/Tableau14[[#This Row],[Prix de référence MP Maxi $/T]])</f>
        <v>-1.4031055806710137E-2</v>
      </c>
      <c r="Q27" s="22">
        <f>Tableau14[[#This Row],[CA $]]-Tableau14[[#This Row],[VENTE mprices Maxi $]]</f>
        <v>-352.63999999999942</v>
      </c>
    </row>
    <row r="28" spans="1:17" x14ac:dyDescent="0.25">
      <c r="A28" s="8">
        <v>42430</v>
      </c>
      <c r="B28" s="27">
        <f>MONTH(Tableau14[[#This Row],[Période]])</f>
        <v>3</v>
      </c>
      <c r="C28" s="27">
        <f>YEAR(Tableau14[[#This Row],[Période]])</f>
        <v>2016</v>
      </c>
      <c r="D28" s="1" t="s">
        <v>17</v>
      </c>
      <c r="E28" s="1">
        <v>20.6</v>
      </c>
      <c r="F28" s="1">
        <v>5183</v>
      </c>
      <c r="G28" s="1">
        <f>Tableau14[[#This Row],[Prix de vente €/T]]*Tableau14[[#This Row],[Tx change]]</f>
        <v>5752.55987</v>
      </c>
      <c r="H28" s="19">
        <v>5.8643000000000001</v>
      </c>
      <c r="I28" s="18">
        <f>Tableau14[[#This Row],[Prix de référence MP Mini $/kg]]*1000</f>
        <v>5864.3</v>
      </c>
      <c r="J28" s="20">
        <v>6.3052000000000001</v>
      </c>
      <c r="K28" s="16">
        <f>Tableau14[[#This Row],[Prix de référence MP Maxi $/kg]]*1000</f>
        <v>6305.2</v>
      </c>
      <c r="L28" s="12">
        <v>1.10989</v>
      </c>
      <c r="M28" s="22">
        <f>Tableau14[[#This Row],[Quantité (T)]]*Tableau14[[#This Row],[Prix de vente $/T]]</f>
        <v>118502.73332200001</v>
      </c>
      <c r="N28" s="22">
        <f>Tableau14[[#This Row],[Prix de référence MP Maxi $/T]]*Tableau14[[#This Row],[Quantité (T)]]</f>
        <v>129887.12000000001</v>
      </c>
      <c r="O28" s="22">
        <f>IF(Tableau14[[#This Row],[Quantité (T)]]="","",Tableau14[[#This Row],[Prix de vente $/T]]-Tableau14[[#This Row],[Prix de référence MP Maxi $/T]])</f>
        <v>-552.64012999999977</v>
      </c>
      <c r="P28" s="24">
        <f>IF(Tableau14[[#This Row],[Quantité (T)]]="","",Tableau14[[#This Row],[Ecart /maxi
$/tonnes]]/Tableau14[[#This Row],[Prix de référence MP Maxi $/T]])</f>
        <v>-8.7648310917972427E-2</v>
      </c>
      <c r="Q28" s="22">
        <f>Tableau14[[#This Row],[CA $]]-Tableau14[[#This Row],[VENTE mprices Maxi $]]</f>
        <v>-11384.386677999995</v>
      </c>
    </row>
    <row r="29" spans="1:17" x14ac:dyDescent="0.25">
      <c r="A29" s="8">
        <v>42461</v>
      </c>
      <c r="B29" s="27">
        <f>MONTH(Tableau14[[#This Row],[Période]])</f>
        <v>4</v>
      </c>
      <c r="C29" s="27">
        <f>YEAR(Tableau14[[#This Row],[Période]])</f>
        <v>2016</v>
      </c>
      <c r="D29" s="1" t="s">
        <v>17</v>
      </c>
      <c r="E29" s="1">
        <v>37.5</v>
      </c>
      <c r="F29" s="1">
        <v>5220</v>
      </c>
      <c r="G29" s="1">
        <f>Tableau14[[#This Row],[Prix de vente €/T]]*Tableau14[[#This Row],[Tx change]]</f>
        <v>5779.6361999999999</v>
      </c>
      <c r="H29" s="19">
        <v>5.1257000000000001</v>
      </c>
      <c r="I29" s="18">
        <f>Tableau14[[#This Row],[Prix de référence MP Mini $/kg]]*1000</f>
        <v>5125.7</v>
      </c>
      <c r="J29" s="20">
        <v>5.5667</v>
      </c>
      <c r="K29" s="16">
        <f>Tableau14[[#This Row],[Prix de référence MP Maxi $/kg]]*1000</f>
        <v>5566.7</v>
      </c>
      <c r="L29" s="12">
        <v>1.10721</v>
      </c>
      <c r="M29" s="22">
        <f>Tableau14[[#This Row],[Quantité (T)]]*Tableau14[[#This Row],[Prix de vente $/T]]</f>
        <v>216736.35749999998</v>
      </c>
      <c r="N29" s="22">
        <f>Tableau14[[#This Row],[Prix de référence MP Maxi $/T]]*Tableau14[[#This Row],[Quantité (T)]]</f>
        <v>208751.25</v>
      </c>
      <c r="O29" s="22">
        <f>IF(Tableau14[[#This Row],[Quantité (T)]]="","",Tableau14[[#This Row],[Prix de vente $/T]]-Tableau14[[#This Row],[Prix de référence MP Maxi $/T]])</f>
        <v>212.9362000000001</v>
      </c>
      <c r="P29" s="24">
        <f>IF(Tableau14[[#This Row],[Quantité (T)]]="","",Tableau14[[#This Row],[Ecart /maxi
$/tonnes]]/Tableau14[[#This Row],[Prix de référence MP Maxi $/T]])</f>
        <v>3.8251782923455567E-2</v>
      </c>
      <c r="Q29" s="22">
        <f>Tableau14[[#This Row],[CA $]]-Tableau14[[#This Row],[VENTE mprices Maxi $]]</f>
        <v>7985.1074999999837</v>
      </c>
    </row>
    <row r="30" spans="1:17" x14ac:dyDescent="0.25">
      <c r="A30" s="8">
        <v>42491</v>
      </c>
      <c r="B30" s="27">
        <f>MONTH(Tableau14[[#This Row],[Période]])</f>
        <v>5</v>
      </c>
      <c r="C30" s="27">
        <f>YEAR(Tableau14[[#This Row],[Période]])</f>
        <v>2016</v>
      </c>
      <c r="D30" s="1" t="s">
        <v>17</v>
      </c>
      <c r="H30" s="19">
        <v>5.0705999999999998</v>
      </c>
      <c r="I30" s="18">
        <f>Tableau14[[#This Row],[Prix de référence MP Mini $/kg]]*1000</f>
        <v>5070.5999999999995</v>
      </c>
      <c r="J30" s="20">
        <v>5.5115999999999996</v>
      </c>
      <c r="K30" s="16">
        <f>Tableau14[[#This Row],[Prix de référence MP Maxi $/kg]]*1000</f>
        <v>5511.5999999999995</v>
      </c>
      <c r="L30" s="12">
        <v>1.1326700000000001</v>
      </c>
      <c r="M30" s="22">
        <f>Tableau14[[#This Row],[Quantité (T)]]*Tableau14[[#This Row],[Prix de vente $/T]]</f>
        <v>0</v>
      </c>
      <c r="N30" s="22">
        <f>Tableau14[[#This Row],[Prix de référence MP Maxi $/T]]*Tableau14[[#This Row],[Quantité (T)]]</f>
        <v>0</v>
      </c>
      <c r="O30" s="22" t="str">
        <f>IF(Tableau14[[#This Row],[Quantité (T)]]="","",Tableau14[[#This Row],[Prix de vente $/T]]-Tableau14[[#This Row],[Prix de référence MP Maxi $/T]])</f>
        <v/>
      </c>
      <c r="P30" s="24" t="str">
        <f>IF(Tableau14[[#This Row],[Quantité (T)]]="","",Tableau14[[#This Row],[Ecart /maxi
$/tonnes]]/Tableau14[[#This Row],[Prix de référence MP Maxi $/T]])</f>
        <v/>
      </c>
      <c r="Q30" s="22">
        <f>Tableau14[[#This Row],[CA $]]-Tableau14[[#This Row],[VENTE mprices Maxi $]]</f>
        <v>0</v>
      </c>
    </row>
    <row r="31" spans="1:17" x14ac:dyDescent="0.25">
      <c r="A31" s="8">
        <v>42522</v>
      </c>
      <c r="B31" s="27">
        <f>MONTH(Tableau14[[#This Row],[Période]])</f>
        <v>6</v>
      </c>
      <c r="C31" s="27">
        <f>YEAR(Tableau14[[#This Row],[Période]])</f>
        <v>2016</v>
      </c>
      <c r="D31" s="1" t="s">
        <v>17</v>
      </c>
      <c r="E31" s="1">
        <v>16.399999999999999</v>
      </c>
      <c r="F31" s="1">
        <v>5000</v>
      </c>
      <c r="G31" s="1">
        <f>Tableau14[[#This Row],[Prix de vente €/T]]*Tableau14[[#This Row],[Tx change]]</f>
        <v>5667.9000000000005</v>
      </c>
      <c r="H31" s="19">
        <v>5.0705999999999998</v>
      </c>
      <c r="I31" s="18">
        <f>Tableau14[[#This Row],[Prix de référence MP Mini $/kg]]*1000</f>
        <v>5070.5999999999995</v>
      </c>
      <c r="J31" s="20">
        <v>5.5115999999999996</v>
      </c>
      <c r="K31" s="16">
        <f>Tableau14[[#This Row],[Prix de référence MP Maxi $/kg]]*1000</f>
        <v>5511.5999999999995</v>
      </c>
      <c r="L31" s="12">
        <v>1.13358</v>
      </c>
      <c r="M31" s="22">
        <f>Tableau14[[#This Row],[Quantité (T)]]*Tableau14[[#This Row],[Prix de vente $/T]]</f>
        <v>92953.56</v>
      </c>
      <c r="N31" s="22">
        <f>Tableau14[[#This Row],[Prix de référence MP Maxi $/T]]*Tableau14[[#This Row],[Quantité (T)]]</f>
        <v>90390.239999999976</v>
      </c>
      <c r="O31" s="22">
        <f>IF(Tableau14[[#This Row],[Quantité (T)]]="","",Tableau14[[#This Row],[Prix de vente $/T]]-Tableau14[[#This Row],[Prix de référence MP Maxi $/T]])</f>
        <v>156.30000000000109</v>
      </c>
      <c r="P31" s="24">
        <f>IF(Tableau14[[#This Row],[Quantité (T)]]="","",Tableau14[[#This Row],[Ecart /maxi
$/tonnes]]/Tableau14[[#This Row],[Prix de référence MP Maxi $/T]])</f>
        <v>2.8358371434792275E-2</v>
      </c>
      <c r="Q31" s="22">
        <f>Tableau14[[#This Row],[CA $]]-Tableau14[[#This Row],[VENTE mprices Maxi $]]</f>
        <v>2563.3200000000215</v>
      </c>
    </row>
    <row r="32" spans="1:17" x14ac:dyDescent="0.25">
      <c r="A32" s="8">
        <v>42552</v>
      </c>
      <c r="B32" s="27">
        <f>MONTH(Tableau14[[#This Row],[Période]])</f>
        <v>7</v>
      </c>
      <c r="C32" s="27">
        <f>YEAR(Tableau14[[#This Row],[Période]])</f>
        <v>2016</v>
      </c>
      <c r="D32" s="1" t="s">
        <v>17</v>
      </c>
      <c r="E32" s="1">
        <v>26.5</v>
      </c>
      <c r="F32" s="1">
        <v>5080</v>
      </c>
      <c r="G32" s="1">
        <f>Tableau14[[#This Row],[Prix de vente €/T]]*Tableau14[[#This Row],[Tx change]]</f>
        <v>5705.8051999999998</v>
      </c>
      <c r="H32" s="19">
        <v>4.8226000000000004</v>
      </c>
      <c r="I32" s="18">
        <f>Tableau14[[#This Row],[Prix de référence MP Mini $/kg]]*1000</f>
        <v>4822.6000000000004</v>
      </c>
      <c r="J32" s="20">
        <v>5.2359999999999998</v>
      </c>
      <c r="K32" s="16">
        <f>Tableau14[[#This Row],[Prix de référence MP Maxi $/kg]]*1000</f>
        <v>5236</v>
      </c>
      <c r="L32" s="12">
        <v>1.1231899999999999</v>
      </c>
      <c r="M32" s="22">
        <f>Tableau14[[#This Row],[Quantité (T)]]*Tableau14[[#This Row],[Prix de vente $/T]]</f>
        <v>151203.83780000001</v>
      </c>
      <c r="N32" s="22">
        <f>Tableau14[[#This Row],[Prix de référence MP Maxi $/T]]*Tableau14[[#This Row],[Quantité (T)]]</f>
        <v>138754</v>
      </c>
      <c r="O32" s="22">
        <f>IF(Tableau14[[#This Row],[Quantité (T)]]="","",Tableau14[[#This Row],[Prix de vente $/T]]-Tableau14[[#This Row],[Prix de référence MP Maxi $/T]])</f>
        <v>469.80519999999979</v>
      </c>
      <c r="P32" s="24">
        <f>IF(Tableau14[[#This Row],[Quantité (T)]]="","",Tableau14[[#This Row],[Ecart /maxi
$/tonnes]]/Tableau14[[#This Row],[Prix de référence MP Maxi $/T]])</f>
        <v>8.9725974025973987E-2</v>
      </c>
      <c r="Q32" s="22">
        <f>Tableau14[[#This Row],[CA $]]-Tableau14[[#This Row],[VENTE mprices Maxi $]]</f>
        <v>12449.837800000008</v>
      </c>
    </row>
    <row r="33" spans="1:17" x14ac:dyDescent="0.25">
      <c r="A33" s="8">
        <v>42583</v>
      </c>
      <c r="B33" s="27">
        <f>MONTH(Tableau14[[#This Row],[Période]])</f>
        <v>8</v>
      </c>
      <c r="C33" s="27">
        <f>YEAR(Tableau14[[#This Row],[Période]])</f>
        <v>2016</v>
      </c>
      <c r="D33" s="1" t="s">
        <v>17</v>
      </c>
      <c r="H33" s="19">
        <v>4.4092000000000002</v>
      </c>
      <c r="I33" s="18">
        <f>Tableau14[[#This Row],[Prix de référence MP Mini $/kg]]*1000</f>
        <v>4409.2</v>
      </c>
      <c r="J33" s="20">
        <v>4.6848000000000001</v>
      </c>
      <c r="K33" s="16">
        <f>Tableau14[[#This Row],[Prix de référence MP Maxi $/kg]]*1000</f>
        <v>4684.8</v>
      </c>
      <c r="L33" s="12">
        <v>1.10707</v>
      </c>
      <c r="M33" s="22">
        <f>Tableau14[[#This Row],[Quantité (T)]]*Tableau14[[#This Row],[Prix de vente $/T]]</f>
        <v>0</v>
      </c>
      <c r="N33" s="22">
        <f>Tableau14[[#This Row],[Prix de référence MP Maxi $/T]]*Tableau14[[#This Row],[Quantité (T)]]</f>
        <v>0</v>
      </c>
      <c r="O33" s="22" t="str">
        <f>IF(Tableau14[[#This Row],[Quantité (T)]]="","",Tableau14[[#This Row],[Prix de vente $/T]]-Tableau14[[#This Row],[Prix de référence MP Maxi $/T]])</f>
        <v/>
      </c>
      <c r="P33" s="24" t="str">
        <f>IF(Tableau14[[#This Row],[Quantité (T)]]="","",Tableau14[[#This Row],[Ecart /maxi
$/tonnes]]/Tableau14[[#This Row],[Prix de référence MP Maxi $/T]])</f>
        <v/>
      </c>
      <c r="Q33" s="22">
        <f>Tableau14[[#This Row],[CA $]]-Tableau14[[#This Row],[VENTE mprices Maxi $]]</f>
        <v>0</v>
      </c>
    </row>
    <row r="34" spans="1:17" x14ac:dyDescent="0.25">
      <c r="A34" s="8">
        <v>42614</v>
      </c>
      <c r="B34" s="27">
        <f>MONTH(Tableau14[[#This Row],[Période]])</f>
        <v>9</v>
      </c>
      <c r="C34" s="27">
        <f>YEAR(Tableau14[[#This Row],[Période]])</f>
        <v>2016</v>
      </c>
      <c r="D34" s="1" t="s">
        <v>17</v>
      </c>
      <c r="E34" s="1">
        <v>15</v>
      </c>
      <c r="F34" s="1">
        <v>5050</v>
      </c>
      <c r="G34" s="1">
        <f>Tableau14[[#This Row],[Prix de vente €/T]]*Tableau14[[#This Row],[Tx change]]</f>
        <v>5659.232</v>
      </c>
      <c r="H34" s="19">
        <v>3.9022000000000001</v>
      </c>
      <c r="I34" s="18">
        <f>Tableau14[[#This Row],[Prix de référence MP Mini $/kg]]*1000</f>
        <v>3902.2000000000003</v>
      </c>
      <c r="J34" s="20">
        <v>4.1226000000000003</v>
      </c>
      <c r="K34" s="16">
        <f>Tableau14[[#This Row],[Prix de référence MP Maxi $/kg]]*1000</f>
        <v>4122.6000000000004</v>
      </c>
      <c r="L34" s="12">
        <v>1.1206400000000001</v>
      </c>
      <c r="M34" s="22">
        <f>Tableau14[[#This Row],[Quantité (T)]]*Tableau14[[#This Row],[Prix de vente $/T]]</f>
        <v>84888.48</v>
      </c>
      <c r="N34" s="22">
        <f>Tableau14[[#This Row],[Prix de référence MP Maxi $/T]]*Tableau14[[#This Row],[Quantité (T)]]</f>
        <v>61839.000000000007</v>
      </c>
      <c r="O34" s="22">
        <f>IF(Tableau14[[#This Row],[Quantité (T)]]="","",Tableau14[[#This Row],[Prix de vente $/T]]-Tableau14[[#This Row],[Prix de référence MP Maxi $/T]])</f>
        <v>1536.6319999999996</v>
      </c>
      <c r="P34" s="24">
        <f>IF(Tableau14[[#This Row],[Quantité (T)]]="","",Tableau14[[#This Row],[Ecart /maxi
$/tonnes]]/Tableau14[[#This Row],[Prix de référence MP Maxi $/T]])</f>
        <v>0.37273371173531256</v>
      </c>
      <c r="Q34" s="22">
        <f>Tableau14[[#This Row],[CA $]]-Tableau14[[#This Row],[VENTE mprices Maxi $]]</f>
        <v>23049.479999999989</v>
      </c>
    </row>
    <row r="35" spans="1:17" x14ac:dyDescent="0.25">
      <c r="A35" s="8">
        <v>42644</v>
      </c>
      <c r="B35" s="27">
        <f>MONTH(Tableau14[[#This Row],[Période]])</f>
        <v>10</v>
      </c>
      <c r="C35" s="27">
        <f>YEAR(Tableau14[[#This Row],[Période]])</f>
        <v>2016</v>
      </c>
      <c r="D35" s="1" t="s">
        <v>17</v>
      </c>
      <c r="E35" s="1">
        <v>18.600000000000001</v>
      </c>
      <c r="F35" s="1">
        <v>5316.66</v>
      </c>
      <c r="G35" s="1">
        <f>Tableau14[[#This Row],[Prix de vente €/T]]*Tableau14[[#This Row],[Tx change]]</f>
        <v>5961.7835243999998</v>
      </c>
      <c r="H35" s="19">
        <v>3.7753999999999999</v>
      </c>
      <c r="I35" s="18">
        <f>Tableau14[[#This Row],[Prix de référence MP Mini $/kg]]*1000</f>
        <v>3775.4</v>
      </c>
      <c r="J35" s="20">
        <v>3.9958999999999998</v>
      </c>
      <c r="K35" s="16">
        <f>Tableau14[[#This Row],[Prix de référence MP Maxi $/kg]]*1000</f>
        <v>3995.8999999999996</v>
      </c>
      <c r="L35" s="12">
        <v>1.12134</v>
      </c>
      <c r="M35" s="22">
        <f>Tableau14[[#This Row],[Quantité (T)]]*Tableau14[[#This Row],[Prix de vente $/T]]</f>
        <v>110889.17355384001</v>
      </c>
      <c r="N35" s="22">
        <f>Tableau14[[#This Row],[Prix de référence MP Maxi $/T]]*Tableau14[[#This Row],[Quantité (T)]]</f>
        <v>74323.740000000005</v>
      </c>
      <c r="O35" s="22">
        <f>IF(Tableau14[[#This Row],[Quantité (T)]]="","",Tableau14[[#This Row],[Prix de vente $/T]]-Tableau14[[#This Row],[Prix de référence MP Maxi $/T]])</f>
        <v>1965.8835244000002</v>
      </c>
      <c r="P35" s="24">
        <f>IF(Tableau14[[#This Row],[Quantité (T)]]="","",Tableau14[[#This Row],[Ecart /maxi
$/tonnes]]/Tableau14[[#This Row],[Prix de référence MP Maxi $/T]])</f>
        <v>0.49197515563452549</v>
      </c>
      <c r="Q35" s="22">
        <f>Tableau14[[#This Row],[CA $]]-Tableau14[[#This Row],[VENTE mprices Maxi $]]</f>
        <v>36565.433553840005</v>
      </c>
    </row>
    <row r="36" spans="1:17" x14ac:dyDescent="0.25">
      <c r="A36" s="8">
        <v>42675</v>
      </c>
      <c r="B36" s="27">
        <f>MONTH(Tableau14[[#This Row],[Période]])</f>
        <v>11</v>
      </c>
      <c r="C36" s="27">
        <f>YEAR(Tableau14[[#This Row],[Période]])</f>
        <v>2016</v>
      </c>
      <c r="D36" s="1" t="s">
        <v>17</v>
      </c>
      <c r="E36" s="1">
        <v>30</v>
      </c>
      <c r="F36" s="1">
        <v>5050</v>
      </c>
      <c r="G36" s="1">
        <f>Tableau14[[#This Row],[Prix de vente €/T]]*Tableau14[[#This Row],[Tx change]]</f>
        <v>5585.7039999999997</v>
      </c>
      <c r="H36" s="19">
        <v>3.4447000000000001</v>
      </c>
      <c r="I36" s="18">
        <f>Tableau14[[#This Row],[Prix de référence MP Mini $/kg]]*1000</f>
        <v>3444.7000000000003</v>
      </c>
      <c r="J36" s="20">
        <v>3.6652</v>
      </c>
      <c r="K36" s="16">
        <f>Tableau14[[#This Row],[Prix de référence MP Maxi $/kg]]*1000</f>
        <v>3665.2</v>
      </c>
      <c r="L36" s="12">
        <v>1.10608</v>
      </c>
      <c r="M36" s="22">
        <f>Tableau14[[#This Row],[Quantité (T)]]*Tableau14[[#This Row],[Prix de vente $/T]]</f>
        <v>167571.12</v>
      </c>
      <c r="N36" s="22">
        <f>Tableau14[[#This Row],[Prix de référence MP Maxi $/T]]*Tableau14[[#This Row],[Quantité (T)]]</f>
        <v>109956</v>
      </c>
      <c r="O36" s="22">
        <f>IF(Tableau14[[#This Row],[Quantité (T)]]="","",Tableau14[[#This Row],[Prix de vente $/T]]-Tableau14[[#This Row],[Prix de référence MP Maxi $/T]])</f>
        <v>1920.5039999999999</v>
      </c>
      <c r="P36" s="24">
        <f>IF(Tableau14[[#This Row],[Quantité (T)]]="","",Tableau14[[#This Row],[Ecart /maxi
$/tonnes]]/Tableau14[[#This Row],[Prix de référence MP Maxi $/T]])</f>
        <v>0.52398341154643679</v>
      </c>
      <c r="Q36" s="22">
        <f>Tableau14[[#This Row],[CA $]]-Tableau14[[#This Row],[VENTE mprices Maxi $]]</f>
        <v>57615.119999999995</v>
      </c>
    </row>
    <row r="37" spans="1:17" x14ac:dyDescent="0.25">
      <c r="A37" s="8">
        <v>42705</v>
      </c>
      <c r="B37" s="27">
        <f>MONTH(Tableau14[[#This Row],[Période]])</f>
        <v>12</v>
      </c>
      <c r="C37" s="27">
        <f>YEAR(Tableau14[[#This Row],[Période]])</f>
        <v>2016</v>
      </c>
      <c r="D37" s="1" t="s">
        <v>17</v>
      </c>
      <c r="E37" s="1">
        <v>10</v>
      </c>
      <c r="F37" s="1">
        <v>5900</v>
      </c>
      <c r="G37" s="1">
        <f>Tableau14[[#This Row],[Prix de vente €/T]]*Tableau14[[#This Row],[Tx change]]</f>
        <v>6398.2549999999992</v>
      </c>
      <c r="H37" s="19">
        <v>3.3069000000000002</v>
      </c>
      <c r="I37" s="18">
        <f>Tableau14[[#This Row],[Prix de référence MP Mini $/kg]]*1000</f>
        <v>3306.9</v>
      </c>
      <c r="J37" s="20">
        <v>3.5274000000000001</v>
      </c>
      <c r="K37" s="16">
        <f>Tableau14[[#This Row],[Prix de référence MP Maxi $/kg]]*1000</f>
        <v>3527.4</v>
      </c>
      <c r="L37" s="12">
        <v>1.0844499999999999</v>
      </c>
      <c r="M37" s="22">
        <f>Tableau14[[#This Row],[Quantité (T)]]*Tableau14[[#This Row],[Prix de vente $/T]]</f>
        <v>63982.549999999988</v>
      </c>
      <c r="N37" s="22">
        <f>Tableau14[[#This Row],[Prix de référence MP Maxi $/T]]*Tableau14[[#This Row],[Quantité (T)]]</f>
        <v>35274</v>
      </c>
      <c r="O37" s="22">
        <f>IF(Tableau14[[#This Row],[Quantité (T)]]="","",Tableau14[[#This Row],[Prix de vente $/T]]-Tableau14[[#This Row],[Prix de référence MP Maxi $/T]])</f>
        <v>2870.8549999999991</v>
      </c>
      <c r="P37" s="24">
        <f>IF(Tableau14[[#This Row],[Quantité (T)]]="","",Tableau14[[#This Row],[Ecart /maxi
$/tonnes]]/Tableau14[[#This Row],[Prix de référence MP Maxi $/T]])</f>
        <v>0.81387282417644702</v>
      </c>
      <c r="Q37" s="22">
        <f>Tableau14[[#This Row],[CA $]]-Tableau14[[#This Row],[VENTE mprices Maxi $]]</f>
        <v>28708.549999999988</v>
      </c>
    </row>
    <row r="38" spans="1:17" x14ac:dyDescent="0.25">
      <c r="A38" s="8">
        <v>41640</v>
      </c>
      <c r="B38" s="27">
        <f>MONTH(Tableau14[[#This Row],[Période]])</f>
        <v>1</v>
      </c>
      <c r="C38" s="27">
        <f>YEAR(Tableau14[[#This Row],[Période]])</f>
        <v>2014</v>
      </c>
      <c r="D38" s="1" t="s">
        <v>18</v>
      </c>
      <c r="E38" s="1">
        <v>24</v>
      </c>
      <c r="F38" s="1">
        <v>2450</v>
      </c>
      <c r="G38" s="1">
        <f>Tableau14[[#This Row],[Prix de vente €/T]]*Tableau14[[#This Row],[Tx change]]</f>
        <v>3351.404</v>
      </c>
      <c r="H38" s="20">
        <v>4.6077000000000004</v>
      </c>
      <c r="I38" s="18">
        <f>Tableau14[[#This Row],[Prix de référence MP Mini $/kg]]*1000</f>
        <v>4607.7000000000007</v>
      </c>
      <c r="J38" s="20">
        <v>4.8060999999999998</v>
      </c>
      <c r="K38" s="16">
        <f>Tableau14[[#This Row],[Prix de référence MP Maxi $/kg]]*1000</f>
        <v>4806.0999999999995</v>
      </c>
      <c r="L38" s="1">
        <v>1.36792</v>
      </c>
      <c r="M38" s="22">
        <f>Tableau14[[#This Row],[Quantité (T)]]*Tableau14[[#This Row],[Prix de vente $/T]]</f>
        <v>80433.695999999996</v>
      </c>
      <c r="N38" s="22">
        <f>Tableau14[[#This Row],[Prix de référence MP Maxi $/T]]*Tableau14[[#This Row],[Quantité (T)]]</f>
        <v>115346.4</v>
      </c>
      <c r="O38" s="22">
        <f>IF(Tableau14[[#This Row],[Quantité (T)]]="","",Tableau14[[#This Row],[Prix de vente $/T]]-Tableau14[[#This Row],[Prix de référence MP Maxi $/T]])</f>
        <v>-1454.6959999999995</v>
      </c>
      <c r="P38" s="24">
        <f>IF(Tableau14[[#This Row],[Quantité (T)]]="","",Tableau14[[#This Row],[Ecart /maxi
$/tonnes]]/Tableau14[[#This Row],[Prix de référence MP Maxi $/T]])</f>
        <v>-0.30267701462724445</v>
      </c>
      <c r="Q38" s="22">
        <f>Tableau14[[#This Row],[CA $]]-Tableau14[[#This Row],[VENTE mprices Maxi $]]</f>
        <v>-34912.703999999998</v>
      </c>
    </row>
    <row r="39" spans="1:17" x14ac:dyDescent="0.25">
      <c r="A39" s="8">
        <v>41671</v>
      </c>
      <c r="B39" s="27">
        <f>MONTH(Tableau14[[#This Row],[Période]])</f>
        <v>2</v>
      </c>
      <c r="C39" s="27">
        <f>YEAR(Tableau14[[#This Row],[Période]])</f>
        <v>2014</v>
      </c>
      <c r="D39" s="1" t="s">
        <v>18</v>
      </c>
      <c r="H39" s="20">
        <v>4.9328000000000003</v>
      </c>
      <c r="I39" s="18">
        <f>Tableau14[[#This Row],[Prix de référence MP Mini $/kg]]*1000</f>
        <v>4932.8</v>
      </c>
      <c r="J39" s="20">
        <v>5.2634999999999996</v>
      </c>
      <c r="K39" s="16">
        <f>Tableau14[[#This Row],[Prix de référence MP Maxi $/kg]]*1000</f>
        <v>5263.5</v>
      </c>
      <c r="L39" s="1">
        <v>1.3635900000000001</v>
      </c>
      <c r="M39" s="22">
        <f>Tableau14[[#This Row],[Quantité (T)]]*Tableau14[[#This Row],[Prix de vente $/T]]</f>
        <v>0</v>
      </c>
      <c r="N39" s="22">
        <f>Tableau14[[#This Row],[Prix de référence MP Maxi $/T]]*Tableau14[[#This Row],[Quantité (T)]]</f>
        <v>0</v>
      </c>
      <c r="O39" s="22" t="str">
        <f>IF(Tableau14[[#This Row],[Quantité (T)]]="","",Tableau14[[#This Row],[Prix de vente $/T]]-Tableau14[[#This Row],[Prix de référence MP Maxi $/T]])</f>
        <v/>
      </c>
      <c r="P39" s="24" t="str">
        <f>IF(Tableau14[[#This Row],[Quantité (T)]]="","",Tableau14[[#This Row],[Ecart /maxi
$/tonnes]]/Tableau14[[#This Row],[Prix de référence MP Maxi $/T]])</f>
        <v/>
      </c>
      <c r="Q39" s="22">
        <f>Tableau14[[#This Row],[CA $]]-Tableau14[[#This Row],[VENTE mprices Maxi $]]</f>
        <v>0</v>
      </c>
    </row>
    <row r="40" spans="1:17" x14ac:dyDescent="0.25">
      <c r="A40" s="8">
        <v>41699</v>
      </c>
      <c r="B40" s="27">
        <f>MONTH(Tableau14[[#This Row],[Période]])</f>
        <v>3</v>
      </c>
      <c r="C40" s="27">
        <f>YEAR(Tableau14[[#This Row],[Période]])</f>
        <v>2014</v>
      </c>
      <c r="D40" s="1" t="s">
        <v>18</v>
      </c>
      <c r="E40" s="1">
        <v>17</v>
      </c>
      <c r="F40" s="1">
        <v>3710</v>
      </c>
      <c r="G40" s="1">
        <f>Tableau14[[#This Row],[Prix de vente €/T]]*Tableau14[[#This Row],[Tx change]]</f>
        <v>5058.4736999999996</v>
      </c>
      <c r="H40" s="20">
        <v>4.9603999999999999</v>
      </c>
      <c r="I40" s="18">
        <f>Tableau14[[#This Row],[Prix de référence MP Mini $/kg]]*1000</f>
        <v>4960.3999999999996</v>
      </c>
      <c r="J40" s="20">
        <v>5.3738000000000001</v>
      </c>
      <c r="K40" s="16">
        <f>Tableau14[[#This Row],[Prix de référence MP Maxi $/kg]]*1000</f>
        <v>5373.8</v>
      </c>
      <c r="L40" s="9">
        <v>1.36347</v>
      </c>
      <c r="M40" s="22">
        <f>Tableau14[[#This Row],[Quantité (T)]]*Tableau14[[#This Row],[Prix de vente $/T]]</f>
        <v>85994.052899999995</v>
      </c>
      <c r="N40" s="22">
        <f>Tableau14[[#This Row],[Prix de référence MP Maxi $/T]]*Tableau14[[#This Row],[Quantité (T)]]</f>
        <v>91354.6</v>
      </c>
      <c r="O40" s="22">
        <f>IF(Tableau14[[#This Row],[Quantité (T)]]="","",Tableau14[[#This Row],[Prix de vente $/T]]-Tableau14[[#This Row],[Prix de référence MP Maxi $/T]])</f>
        <v>-315.32630000000063</v>
      </c>
      <c r="P40" s="24">
        <f>IF(Tableau14[[#This Row],[Quantité (T)]]="","",Tableau14[[#This Row],[Ecart /maxi
$/tonnes]]/Tableau14[[#This Row],[Prix de référence MP Maxi $/T]])</f>
        <v>-5.8678458446537018E-2</v>
      </c>
      <c r="Q40" s="22">
        <f>Tableau14[[#This Row],[CA $]]-Tableau14[[#This Row],[VENTE mprices Maxi $]]</f>
        <v>-5360.5471000000107</v>
      </c>
    </row>
    <row r="41" spans="1:17" x14ac:dyDescent="0.25">
      <c r="A41" s="8">
        <v>41730</v>
      </c>
      <c r="B41" s="27">
        <f>MONTH(Tableau14[[#This Row],[Période]])</f>
        <v>4</v>
      </c>
      <c r="C41" s="27">
        <f>YEAR(Tableau14[[#This Row],[Période]])</f>
        <v>2014</v>
      </c>
      <c r="D41" s="1" t="s">
        <v>18</v>
      </c>
      <c r="E41" s="1">
        <v>20</v>
      </c>
      <c r="F41" s="1">
        <v>3750</v>
      </c>
      <c r="G41" s="1">
        <f>Tableau14[[#This Row],[Prix de vente €/T]]*Tableau14[[#This Row],[Tx change]]</f>
        <v>5184.5250000000005</v>
      </c>
      <c r="H41" s="20">
        <v>5.2359999999999998</v>
      </c>
      <c r="I41" s="18">
        <f>Tableau14[[#This Row],[Prix de référence MP Mini $/kg]]*1000</f>
        <v>5236</v>
      </c>
      <c r="J41" s="20">
        <v>5.6768999999999998</v>
      </c>
      <c r="K41" s="16">
        <f>Tableau14[[#This Row],[Prix de référence MP Maxi $/kg]]*1000</f>
        <v>5676.9</v>
      </c>
      <c r="L41" s="9">
        <v>1.3825400000000001</v>
      </c>
      <c r="M41" s="22">
        <f>Tableau14[[#This Row],[Quantité (T)]]*Tableau14[[#This Row],[Prix de vente $/T]]</f>
        <v>103690.50000000001</v>
      </c>
      <c r="N41" s="22">
        <f>Tableau14[[#This Row],[Prix de référence MP Maxi $/T]]*Tableau14[[#This Row],[Quantité (T)]]</f>
        <v>113538</v>
      </c>
      <c r="O41" s="22">
        <f>IF(Tableau14[[#This Row],[Quantité (T)]]="","",Tableau14[[#This Row],[Prix de vente $/T]]-Tableau14[[#This Row],[Prix de référence MP Maxi $/T]])</f>
        <v>-492.37499999999909</v>
      </c>
      <c r="P41" s="24">
        <f>IF(Tableau14[[#This Row],[Quantité (T)]]="","",Tableau14[[#This Row],[Ecart /maxi
$/tonnes]]/Tableau14[[#This Row],[Prix de référence MP Maxi $/T]])</f>
        <v>-8.6733076150715904E-2</v>
      </c>
      <c r="Q41" s="22">
        <f>Tableau14[[#This Row],[CA $]]-Tableau14[[#This Row],[VENTE mprices Maxi $]]</f>
        <v>-9847.4999999999854</v>
      </c>
    </row>
    <row r="42" spans="1:17" x14ac:dyDescent="0.25">
      <c r="A42" s="8">
        <v>41760</v>
      </c>
      <c r="B42" s="27">
        <f>MONTH(Tableau14[[#This Row],[Période]])</f>
        <v>5</v>
      </c>
      <c r="C42" s="27">
        <f>YEAR(Tableau14[[#This Row],[Période]])</f>
        <v>2014</v>
      </c>
      <c r="D42" s="1" t="s">
        <v>18</v>
      </c>
      <c r="H42" s="20">
        <v>5.9303999999999997</v>
      </c>
      <c r="I42" s="18">
        <f>Tableau14[[#This Row],[Prix de référence MP Mini $/kg]]*1000</f>
        <v>5930.4</v>
      </c>
      <c r="J42" s="20">
        <v>6.1950000000000003</v>
      </c>
      <c r="K42" s="16">
        <f>Tableau14[[#This Row],[Prix de référence MP Maxi $/kg]]*1000</f>
        <v>6195</v>
      </c>
      <c r="L42" s="9">
        <v>1.3805799999999999</v>
      </c>
      <c r="M42" s="22">
        <f>Tableau14[[#This Row],[Quantité (T)]]*Tableau14[[#This Row],[Prix de vente $/T]]</f>
        <v>0</v>
      </c>
      <c r="N42" s="22">
        <f>Tableau14[[#This Row],[Prix de référence MP Maxi $/T]]*Tableau14[[#This Row],[Quantité (T)]]</f>
        <v>0</v>
      </c>
      <c r="O42" s="22" t="str">
        <f>IF(Tableau14[[#This Row],[Quantité (T)]]="","",Tableau14[[#This Row],[Prix de vente $/T]]-Tableau14[[#This Row],[Prix de référence MP Maxi $/T]])</f>
        <v/>
      </c>
      <c r="P42" s="24" t="str">
        <f>IF(Tableau14[[#This Row],[Quantité (T)]]="","",Tableau14[[#This Row],[Ecart /maxi
$/tonnes]]/Tableau14[[#This Row],[Prix de référence MP Maxi $/T]])</f>
        <v/>
      </c>
      <c r="Q42" s="22">
        <f>Tableau14[[#This Row],[CA $]]-Tableau14[[#This Row],[VENTE mprices Maxi $]]</f>
        <v>0</v>
      </c>
    </row>
    <row r="43" spans="1:17" x14ac:dyDescent="0.25">
      <c r="A43" s="8">
        <v>41791</v>
      </c>
      <c r="B43" s="27">
        <f>MONTH(Tableau14[[#This Row],[Période]])</f>
        <v>6</v>
      </c>
      <c r="C43" s="27">
        <f>YEAR(Tableau14[[#This Row],[Période]])</f>
        <v>2014</v>
      </c>
      <c r="D43" s="1" t="s">
        <v>18</v>
      </c>
      <c r="E43" s="1">
        <v>13.8</v>
      </c>
      <c r="F43" s="1">
        <v>4500</v>
      </c>
      <c r="G43" s="1">
        <f>Tableau14[[#This Row],[Prix de vente €/T]]*Tableau14[[#This Row],[Tx change]]</f>
        <v>6194.07</v>
      </c>
      <c r="H43" s="20">
        <v>6.4760999999999997</v>
      </c>
      <c r="I43" s="18">
        <f>Tableau14[[#This Row],[Prix de référence MP Mini $/kg]]*1000</f>
        <v>6476.0999999999995</v>
      </c>
      <c r="J43" s="20">
        <v>6.6414</v>
      </c>
      <c r="K43" s="16">
        <f>Tableau14[[#This Row],[Prix de référence MP Maxi $/kg]]*1000</f>
        <v>6641.4</v>
      </c>
      <c r="L43" s="9">
        <v>1.37646</v>
      </c>
      <c r="M43" s="22">
        <f>Tableau14[[#This Row],[Quantité (T)]]*Tableau14[[#This Row],[Prix de vente $/T]]</f>
        <v>85478.165999999997</v>
      </c>
      <c r="N43" s="22">
        <f>Tableau14[[#This Row],[Prix de référence MP Maxi $/T]]*Tableau14[[#This Row],[Quantité (T)]]</f>
        <v>91651.319999999992</v>
      </c>
      <c r="O43" s="22">
        <f>IF(Tableau14[[#This Row],[Quantité (T)]]="","",Tableau14[[#This Row],[Prix de vente $/T]]-Tableau14[[#This Row],[Prix de référence MP Maxi $/T]])</f>
        <v>-447.32999999999993</v>
      </c>
      <c r="P43" s="24">
        <f>IF(Tableau14[[#This Row],[Quantité (T)]]="","",Tableau14[[#This Row],[Ecart /maxi
$/tonnes]]/Tableau14[[#This Row],[Prix de référence MP Maxi $/T]])</f>
        <v>-6.7354774595717759E-2</v>
      </c>
      <c r="Q43" s="22">
        <f>Tableau14[[#This Row],[CA $]]-Tableau14[[#This Row],[VENTE mprices Maxi $]]</f>
        <v>-6173.153999999995</v>
      </c>
    </row>
    <row r="44" spans="1:17" x14ac:dyDescent="0.25">
      <c r="A44" s="8">
        <v>41821</v>
      </c>
      <c r="B44" s="27">
        <f>MONTH(Tableau14[[#This Row],[Période]])</f>
        <v>7</v>
      </c>
      <c r="C44" s="27">
        <f>YEAR(Tableau14[[#This Row],[Période]])</f>
        <v>2014</v>
      </c>
      <c r="D44" s="1" t="s">
        <v>18</v>
      </c>
      <c r="H44" s="20">
        <v>6.6139000000000001</v>
      </c>
      <c r="I44" s="18">
        <f>Tableau14[[#This Row],[Prix de référence MP Mini $/kg]]*1000</f>
        <v>6613.9000000000005</v>
      </c>
      <c r="J44" s="20">
        <v>6.8342999999999998</v>
      </c>
      <c r="K44" s="16">
        <f>Tableau14[[#This Row],[Prix de référence MP Maxi $/kg]]*1000</f>
        <v>6834.3</v>
      </c>
      <c r="L44" s="9">
        <v>1.3591</v>
      </c>
      <c r="M44" s="22">
        <f>Tableau14[[#This Row],[Quantité (T)]]*Tableau14[[#This Row],[Prix de vente $/T]]</f>
        <v>0</v>
      </c>
      <c r="N44" s="22">
        <f>Tableau14[[#This Row],[Prix de référence MP Maxi $/T]]*Tableau14[[#This Row],[Quantité (T)]]</f>
        <v>0</v>
      </c>
      <c r="O44" s="22" t="str">
        <f>IF(Tableau14[[#This Row],[Quantité (T)]]="","",Tableau14[[#This Row],[Prix de vente $/T]]-Tableau14[[#This Row],[Prix de référence MP Maxi $/T]])</f>
        <v/>
      </c>
      <c r="P44" s="24" t="str">
        <f>IF(Tableau14[[#This Row],[Quantité (T)]]="","",Tableau14[[#This Row],[Ecart /maxi
$/tonnes]]/Tableau14[[#This Row],[Prix de référence MP Maxi $/T]])</f>
        <v/>
      </c>
      <c r="Q44" s="22">
        <f>Tableau14[[#This Row],[CA $]]-Tableau14[[#This Row],[VENTE mprices Maxi $]]</f>
        <v>0</v>
      </c>
    </row>
    <row r="45" spans="1:17" x14ac:dyDescent="0.25">
      <c r="A45" s="8">
        <v>41852</v>
      </c>
      <c r="B45" s="27">
        <f>MONTH(Tableau14[[#This Row],[Période]])</f>
        <v>8</v>
      </c>
      <c r="C45" s="27">
        <f>YEAR(Tableau14[[#This Row],[Période]])</f>
        <v>2014</v>
      </c>
      <c r="D45" s="1" t="s">
        <v>18</v>
      </c>
      <c r="H45" s="20">
        <v>6.6139000000000001</v>
      </c>
      <c r="I45" s="18">
        <f>Tableau14[[#This Row],[Prix de référence MP Mini $/kg]]*1000</f>
        <v>6613.9000000000005</v>
      </c>
      <c r="J45" s="20">
        <v>6.8342999999999998</v>
      </c>
      <c r="K45" s="16">
        <f>Tableau14[[#This Row],[Prix de référence MP Maxi $/kg]]*1000</f>
        <v>6834.3</v>
      </c>
      <c r="L45" s="9">
        <v>1.35669</v>
      </c>
      <c r="M45" s="22">
        <f>Tableau14[[#This Row],[Quantité (T)]]*Tableau14[[#This Row],[Prix de vente $/T]]</f>
        <v>0</v>
      </c>
      <c r="N45" s="22">
        <f>Tableau14[[#This Row],[Prix de référence MP Maxi $/T]]*Tableau14[[#This Row],[Quantité (T)]]</f>
        <v>0</v>
      </c>
      <c r="O45" s="22" t="str">
        <f>IF(Tableau14[[#This Row],[Quantité (T)]]="","",Tableau14[[#This Row],[Prix de vente $/T]]-Tableau14[[#This Row],[Prix de référence MP Maxi $/T]])</f>
        <v/>
      </c>
      <c r="P45" s="24" t="str">
        <f>IF(Tableau14[[#This Row],[Quantité (T)]]="","",Tableau14[[#This Row],[Ecart /maxi
$/tonnes]]/Tableau14[[#This Row],[Prix de référence MP Maxi $/T]])</f>
        <v/>
      </c>
      <c r="Q45" s="22">
        <f>Tableau14[[#This Row],[CA $]]-Tableau14[[#This Row],[VENTE mprices Maxi $]]</f>
        <v>0</v>
      </c>
    </row>
    <row r="46" spans="1:17" x14ac:dyDescent="0.25">
      <c r="A46" s="8">
        <v>41883</v>
      </c>
      <c r="B46" s="27">
        <f>MONTH(Tableau14[[#This Row],[Période]])</f>
        <v>9</v>
      </c>
      <c r="C46" s="27">
        <f>YEAR(Tableau14[[#This Row],[Période]])</f>
        <v>2014</v>
      </c>
      <c r="D46" s="1" t="s">
        <v>18</v>
      </c>
      <c r="H46" s="20">
        <v>6.6139000000000001</v>
      </c>
      <c r="I46" s="18">
        <f>Tableau14[[#This Row],[Prix de référence MP Mini $/kg]]*1000</f>
        <v>6613.9000000000005</v>
      </c>
      <c r="J46" s="20">
        <v>6.8342999999999998</v>
      </c>
      <c r="K46" s="16">
        <f>Tableau14[[#This Row],[Prix de référence MP Maxi $/kg]]*1000</f>
        <v>6834.3</v>
      </c>
      <c r="L46" s="9">
        <v>1.3348100000000001</v>
      </c>
      <c r="M46" s="22">
        <f>Tableau14[[#This Row],[Quantité (T)]]*Tableau14[[#This Row],[Prix de vente $/T]]</f>
        <v>0</v>
      </c>
      <c r="N46" s="22">
        <f>Tableau14[[#This Row],[Prix de référence MP Maxi $/T]]*Tableau14[[#This Row],[Quantité (T)]]</f>
        <v>0</v>
      </c>
      <c r="O46" s="22" t="str">
        <f>IF(Tableau14[[#This Row],[Quantité (T)]]="","",Tableau14[[#This Row],[Prix de vente $/T]]-Tableau14[[#This Row],[Prix de référence MP Maxi $/T]])</f>
        <v/>
      </c>
      <c r="P46" s="24" t="str">
        <f>IF(Tableau14[[#This Row],[Quantité (T)]]="","",Tableau14[[#This Row],[Ecart /maxi
$/tonnes]]/Tableau14[[#This Row],[Prix de référence MP Maxi $/T]])</f>
        <v/>
      </c>
      <c r="Q46" s="22">
        <f>Tableau14[[#This Row],[CA $]]-Tableau14[[#This Row],[VENTE mprices Maxi $]]</f>
        <v>0</v>
      </c>
    </row>
    <row r="47" spans="1:17" x14ac:dyDescent="0.25">
      <c r="A47" s="8">
        <v>41913</v>
      </c>
      <c r="B47" s="27">
        <f>MONTH(Tableau14[[#This Row],[Période]])</f>
        <v>10</v>
      </c>
      <c r="C47" s="27">
        <f>YEAR(Tableau14[[#This Row],[Période]])</f>
        <v>2014</v>
      </c>
      <c r="D47" s="1" t="s">
        <v>18</v>
      </c>
      <c r="E47" s="1">
        <v>2.7</v>
      </c>
      <c r="F47" s="1">
        <v>5000</v>
      </c>
      <c r="G47" s="1">
        <f>Tableau14[[#This Row],[Prix de vente €/T]]*Tableau14[[#This Row],[Tx change]]</f>
        <v>6479.1500000000005</v>
      </c>
      <c r="H47" s="20">
        <v>6.6139000000000001</v>
      </c>
      <c r="I47" s="18">
        <f>Tableau14[[#This Row],[Prix de référence MP Mini $/kg]]*1000</f>
        <v>6613.9000000000005</v>
      </c>
      <c r="J47" s="20">
        <v>6.8342999999999998</v>
      </c>
      <c r="K47" s="16">
        <f>Tableau14[[#This Row],[Prix de référence MP Maxi $/kg]]*1000</f>
        <v>6834.3</v>
      </c>
      <c r="L47" s="9">
        <v>1.29583</v>
      </c>
      <c r="M47" s="22">
        <f>Tableau14[[#This Row],[Quantité (T)]]*Tableau14[[#This Row],[Prix de vente $/T]]</f>
        <v>17493.705000000002</v>
      </c>
      <c r="N47" s="22">
        <f>Tableau14[[#This Row],[Prix de référence MP Maxi $/T]]*Tableau14[[#This Row],[Quantité (T)]]</f>
        <v>18452.61</v>
      </c>
      <c r="O47" s="22">
        <f>IF(Tableau14[[#This Row],[Quantité (T)]]="","",Tableau14[[#This Row],[Prix de vente $/T]]-Tableau14[[#This Row],[Prix de référence MP Maxi $/T]])</f>
        <v>-355.14999999999964</v>
      </c>
      <c r="P47" s="24">
        <f>IF(Tableau14[[#This Row],[Quantité (T)]]="","",Tableau14[[#This Row],[Ecart /maxi
$/tonnes]]/Tableau14[[#This Row],[Prix de référence MP Maxi $/T]])</f>
        <v>-5.1965819469440851E-2</v>
      </c>
      <c r="Q47" s="22">
        <f>Tableau14[[#This Row],[CA $]]-Tableau14[[#This Row],[VENTE mprices Maxi $]]</f>
        <v>-958.90499999999884</v>
      </c>
    </row>
    <row r="48" spans="1:17" x14ac:dyDescent="0.25">
      <c r="A48" s="8">
        <v>41944</v>
      </c>
      <c r="B48" s="27">
        <f>MONTH(Tableau14[[#This Row],[Période]])</f>
        <v>11</v>
      </c>
      <c r="C48" s="27">
        <f>YEAR(Tableau14[[#This Row],[Période]])</f>
        <v>2014</v>
      </c>
      <c r="D48" s="1" t="s">
        <v>18</v>
      </c>
      <c r="E48" s="1">
        <v>46</v>
      </c>
      <c r="F48" s="1">
        <v>5333</v>
      </c>
      <c r="G48" s="1">
        <f>Tableau14[[#This Row],[Prix de vente €/T]]*Tableau14[[#This Row],[Tx change]]</f>
        <v>6762.3506599999992</v>
      </c>
      <c r="H48" s="20">
        <v>6.6139000000000001</v>
      </c>
      <c r="I48" s="18">
        <f>Tableau14[[#This Row],[Prix de référence MP Mini $/kg]]*1000</f>
        <v>6613.9000000000005</v>
      </c>
      <c r="J48" s="20">
        <v>6.8342999999999998</v>
      </c>
      <c r="K48" s="16">
        <f>Tableau14[[#This Row],[Prix de référence MP Maxi $/kg]]*1000</f>
        <v>6834.3</v>
      </c>
      <c r="L48" s="9">
        <v>1.2680199999999999</v>
      </c>
      <c r="M48" s="22">
        <f>Tableau14[[#This Row],[Quantité (T)]]*Tableau14[[#This Row],[Prix de vente $/T]]</f>
        <v>311068.13035999995</v>
      </c>
      <c r="N48" s="22">
        <f>Tableau14[[#This Row],[Prix de référence MP Maxi $/T]]*Tableau14[[#This Row],[Quantité (T)]]</f>
        <v>314377.8</v>
      </c>
      <c r="O48" s="22">
        <f>IF(Tableau14[[#This Row],[Quantité (T)]]="","",Tableau14[[#This Row],[Prix de vente $/T]]-Tableau14[[#This Row],[Prix de référence MP Maxi $/T]])</f>
        <v>-71.94934000000103</v>
      </c>
      <c r="P48" s="24">
        <f>IF(Tableau14[[#This Row],[Quantité (T)]]="","",Tableau14[[#This Row],[Ecart /maxi
$/tonnes]]/Tableau14[[#This Row],[Prix de référence MP Maxi $/T]])</f>
        <v>-1.052768242541314E-2</v>
      </c>
      <c r="Q48" s="22">
        <f>Tableau14[[#This Row],[CA $]]-Tableau14[[#This Row],[VENTE mprices Maxi $]]</f>
        <v>-3309.6696400000365</v>
      </c>
    </row>
    <row r="49" spans="1:17" x14ac:dyDescent="0.25">
      <c r="A49" s="8">
        <v>41974</v>
      </c>
      <c r="B49" s="27">
        <f>MONTH(Tableau14[[#This Row],[Période]])</f>
        <v>12</v>
      </c>
      <c r="C49" s="27">
        <f>YEAR(Tableau14[[#This Row],[Période]])</f>
        <v>2014</v>
      </c>
      <c r="D49" s="1" t="s">
        <v>18</v>
      </c>
      <c r="E49" s="1">
        <v>1.1000000000000001</v>
      </c>
      <c r="F49" s="1">
        <v>5350</v>
      </c>
      <c r="G49" s="1">
        <f>Tableau14[[#This Row],[Prix de vente €/T]]*Tableau14[[#This Row],[Tx change]]</f>
        <v>6681.0264999999999</v>
      </c>
      <c r="H49" s="20">
        <v>6.6139000000000001</v>
      </c>
      <c r="I49" s="18">
        <f>Tableau14[[#This Row],[Prix de référence MP Mini $/kg]]*1000</f>
        <v>6613.9000000000005</v>
      </c>
      <c r="J49" s="20">
        <v>6.8342999999999998</v>
      </c>
      <c r="K49" s="16">
        <f>Tableau14[[#This Row],[Prix de référence MP Maxi $/kg]]*1000</f>
        <v>6834.3</v>
      </c>
      <c r="L49" s="9">
        <v>1.2487900000000001</v>
      </c>
      <c r="M49" s="22">
        <f>Tableau14[[#This Row],[Quantité (T)]]*Tableau14[[#This Row],[Prix de vente $/T]]</f>
        <v>7349.1291500000007</v>
      </c>
      <c r="N49" s="22">
        <f>Tableau14[[#This Row],[Prix de référence MP Maxi $/T]]*Tableau14[[#This Row],[Quantité (T)]]</f>
        <v>7517.7300000000005</v>
      </c>
      <c r="O49" s="22">
        <f>IF(Tableau14[[#This Row],[Quantité (T)]]="","",Tableau14[[#This Row],[Prix de vente $/T]]-Tableau14[[#This Row],[Prix de référence MP Maxi $/T]])</f>
        <v>-153.27350000000024</v>
      </c>
      <c r="P49" s="24">
        <f>IF(Tableau14[[#This Row],[Quantité (T)]]="","",Tableau14[[#This Row],[Ecart /maxi
$/tonnes]]/Tableau14[[#This Row],[Prix de référence MP Maxi $/T]])</f>
        <v>-2.2427095679147864E-2</v>
      </c>
      <c r="Q49" s="22">
        <f>Tableau14[[#This Row],[CA $]]-Tableau14[[#This Row],[VENTE mprices Maxi $]]</f>
        <v>-168.60084999999981</v>
      </c>
    </row>
    <row r="50" spans="1:17" x14ac:dyDescent="0.25">
      <c r="A50" s="8">
        <v>42005</v>
      </c>
      <c r="B50" s="27">
        <f>MONTH(Tableau14[[#This Row],[Période]])</f>
        <v>1</v>
      </c>
      <c r="C50" s="27">
        <f>YEAR(Tableau14[[#This Row],[Période]])</f>
        <v>2015</v>
      </c>
      <c r="D50" s="1" t="s">
        <v>18</v>
      </c>
      <c r="E50" s="1">
        <v>19.8</v>
      </c>
      <c r="F50" s="1">
        <v>5300</v>
      </c>
      <c r="G50" s="1">
        <f>Tableau14[[#This Row],[Prix de vente €/T]]*Tableau14[[#This Row],[Tx change]]</f>
        <v>6551.9660000000003</v>
      </c>
      <c r="H50" s="20">
        <v>6.6139000000000001</v>
      </c>
      <c r="I50" s="18">
        <f>Tableau14[[#This Row],[Prix de référence MP Mini $/kg]]*1000</f>
        <v>6613.9000000000005</v>
      </c>
      <c r="J50" s="20">
        <v>6.8342999999999998</v>
      </c>
      <c r="K50" s="16">
        <f>Tableau14[[#This Row],[Prix de référence MP Maxi $/kg]]*1000</f>
        <v>6834.3</v>
      </c>
      <c r="L50" s="9">
        <v>1.2362200000000001</v>
      </c>
      <c r="M50" s="22">
        <f>Tableau14[[#This Row],[Quantité (T)]]*Tableau14[[#This Row],[Prix de vente $/T]]</f>
        <v>129728.92680000002</v>
      </c>
      <c r="N50" s="22">
        <f>Tableau14[[#This Row],[Prix de référence MP Maxi $/T]]*Tableau14[[#This Row],[Quantité (T)]]</f>
        <v>135319.14000000001</v>
      </c>
      <c r="O50" s="22">
        <f>IF(Tableau14[[#This Row],[Quantité (T)]]="","",Tableau14[[#This Row],[Prix de vente $/T]]-Tableau14[[#This Row],[Prix de référence MP Maxi $/T]])</f>
        <v>-282.33399999999983</v>
      </c>
      <c r="P50" s="24">
        <f>IF(Tableau14[[#This Row],[Quantité (T)]]="","",Tableau14[[#This Row],[Ecart /maxi
$/tonnes]]/Tableau14[[#This Row],[Prix de référence MP Maxi $/T]])</f>
        <v>-4.1311326690370603E-2</v>
      </c>
      <c r="Q50" s="22">
        <f>Tableau14[[#This Row],[CA $]]-Tableau14[[#This Row],[VENTE mprices Maxi $]]</f>
        <v>-5590.2131999999983</v>
      </c>
    </row>
    <row r="51" spans="1:17" x14ac:dyDescent="0.25">
      <c r="A51" s="8">
        <v>42036</v>
      </c>
      <c r="B51" s="27">
        <f>MONTH(Tableau14[[#This Row],[Période]])</f>
        <v>2</v>
      </c>
      <c r="C51" s="27">
        <f>YEAR(Tableau14[[#This Row],[Période]])</f>
        <v>2015</v>
      </c>
      <c r="D51" s="1" t="s">
        <v>18</v>
      </c>
      <c r="H51" s="20">
        <v>6.6139000000000001</v>
      </c>
      <c r="I51" s="18">
        <f>Tableau14[[#This Row],[Prix de référence MP Mini $/kg]]*1000</f>
        <v>6613.9000000000005</v>
      </c>
      <c r="J51" s="20">
        <v>6.8619000000000003</v>
      </c>
      <c r="K51" s="16">
        <f>Tableau14[[#This Row],[Prix de référence MP Maxi $/kg]]*1000</f>
        <v>6861.9000000000005</v>
      </c>
      <c r="L51" s="9">
        <v>1.17492</v>
      </c>
      <c r="M51" s="22">
        <f>Tableau14[[#This Row],[Quantité (T)]]*Tableau14[[#This Row],[Prix de vente $/T]]</f>
        <v>0</v>
      </c>
      <c r="N51" s="22">
        <f>Tableau14[[#This Row],[Prix de référence MP Maxi $/T]]*Tableau14[[#This Row],[Quantité (T)]]</f>
        <v>0</v>
      </c>
      <c r="O51" s="22" t="str">
        <f>IF(Tableau14[[#This Row],[Quantité (T)]]="","",Tableau14[[#This Row],[Prix de vente $/T]]-Tableau14[[#This Row],[Prix de référence MP Maxi $/T]])</f>
        <v/>
      </c>
      <c r="P51" s="24" t="str">
        <f>IF(Tableau14[[#This Row],[Quantité (T)]]="","",Tableau14[[#This Row],[Ecart /maxi
$/tonnes]]/Tableau14[[#This Row],[Prix de référence MP Maxi $/T]])</f>
        <v/>
      </c>
      <c r="Q51" s="22">
        <f>Tableau14[[#This Row],[CA $]]-Tableau14[[#This Row],[VENTE mprices Maxi $]]</f>
        <v>0</v>
      </c>
    </row>
    <row r="52" spans="1:17" x14ac:dyDescent="0.25">
      <c r="A52" s="8">
        <v>42064</v>
      </c>
      <c r="B52" s="27">
        <f>MONTH(Tableau14[[#This Row],[Période]])</f>
        <v>3</v>
      </c>
      <c r="C52" s="27">
        <f>YEAR(Tableau14[[#This Row],[Période]])</f>
        <v>2015</v>
      </c>
      <c r="D52" s="1" t="s">
        <v>18</v>
      </c>
      <c r="H52" s="20">
        <v>6.6139000000000001</v>
      </c>
      <c r="I52" s="18">
        <f>Tableau14[[#This Row],[Prix de référence MP Mini $/kg]]*1000</f>
        <v>6613.9000000000005</v>
      </c>
      <c r="J52" s="20">
        <v>6.9721000000000002</v>
      </c>
      <c r="K52" s="16">
        <f>Tableau14[[#This Row],[Prix de référence MP Maxi $/kg]]*1000</f>
        <v>6972.1</v>
      </c>
      <c r="L52" s="9">
        <v>1.13541</v>
      </c>
      <c r="M52" s="22">
        <f>Tableau14[[#This Row],[Quantité (T)]]*Tableau14[[#This Row],[Prix de vente $/T]]</f>
        <v>0</v>
      </c>
      <c r="N52" s="22">
        <f>Tableau14[[#This Row],[Prix de référence MP Maxi $/T]]*Tableau14[[#This Row],[Quantité (T)]]</f>
        <v>0</v>
      </c>
      <c r="O52" s="22" t="str">
        <f>IF(Tableau14[[#This Row],[Quantité (T)]]="","",Tableau14[[#This Row],[Prix de vente $/T]]-Tableau14[[#This Row],[Prix de référence MP Maxi $/T]])</f>
        <v/>
      </c>
      <c r="P52" s="24" t="str">
        <f>IF(Tableau14[[#This Row],[Quantité (T)]]="","",Tableau14[[#This Row],[Ecart /maxi
$/tonnes]]/Tableau14[[#This Row],[Prix de référence MP Maxi $/T]])</f>
        <v/>
      </c>
      <c r="Q52" s="22">
        <f>Tableau14[[#This Row],[CA $]]-Tableau14[[#This Row],[VENTE mprices Maxi $]]</f>
        <v>0</v>
      </c>
    </row>
    <row r="53" spans="1:17" x14ac:dyDescent="0.25">
      <c r="A53" s="8">
        <v>42095</v>
      </c>
      <c r="B53" s="27">
        <f>MONTH(Tableau14[[#This Row],[Période]])</f>
        <v>4</v>
      </c>
      <c r="C53" s="27">
        <f>YEAR(Tableau14[[#This Row],[Période]])</f>
        <v>2015</v>
      </c>
      <c r="D53" s="1" t="s">
        <v>18</v>
      </c>
      <c r="E53" s="1">
        <v>17</v>
      </c>
      <c r="F53" s="1">
        <v>6435</v>
      </c>
      <c r="G53" s="1">
        <f>Tableau14[[#This Row],[Prix de vente €/T]]*Tableau14[[#This Row],[Tx change]]</f>
        <v>7012.6699499999995</v>
      </c>
      <c r="H53" s="20">
        <v>6.6139000000000001</v>
      </c>
      <c r="I53" s="18">
        <f>Tableau14[[#This Row],[Prix de référence MP Mini $/kg]]*1000</f>
        <v>6613.9000000000005</v>
      </c>
      <c r="J53" s="20">
        <v>7.0548000000000002</v>
      </c>
      <c r="K53" s="16">
        <f>Tableau14[[#This Row],[Prix de référence MP Maxi $/kg]]*1000</f>
        <v>7054.8</v>
      </c>
      <c r="L53" s="9">
        <v>1.0897699999999999</v>
      </c>
      <c r="M53" s="22">
        <f>Tableau14[[#This Row],[Quantité (T)]]*Tableau14[[#This Row],[Prix de vente $/T]]</f>
        <v>119215.38914999999</v>
      </c>
      <c r="N53" s="22">
        <f>Tableau14[[#This Row],[Prix de référence MP Maxi $/T]]*Tableau14[[#This Row],[Quantité (T)]]</f>
        <v>119931.6</v>
      </c>
      <c r="O53" s="22">
        <f>IF(Tableau14[[#This Row],[Quantité (T)]]="","",Tableau14[[#This Row],[Prix de vente $/T]]-Tableau14[[#This Row],[Prix de référence MP Maxi $/T]])</f>
        <v>-42.130050000000665</v>
      </c>
      <c r="P53" s="24">
        <f>IF(Tableau14[[#This Row],[Quantité (T)]]="","",Tableau14[[#This Row],[Ecart /maxi
$/tonnes]]/Tableau14[[#This Row],[Prix de référence MP Maxi $/T]])</f>
        <v>-5.9718276917844109E-3</v>
      </c>
      <c r="Q53" s="22">
        <f>Tableau14[[#This Row],[CA $]]-Tableau14[[#This Row],[VENTE mprices Maxi $]]</f>
        <v>-716.21085000001767</v>
      </c>
    </row>
    <row r="54" spans="1:17" x14ac:dyDescent="0.25">
      <c r="A54" s="8">
        <v>42125</v>
      </c>
      <c r="B54" s="27">
        <f>MONTH(Tableau14[[#This Row],[Période]])</f>
        <v>5</v>
      </c>
      <c r="C54" s="27">
        <f>YEAR(Tableau14[[#This Row],[Période]])</f>
        <v>2015</v>
      </c>
      <c r="D54" s="1" t="s">
        <v>18</v>
      </c>
      <c r="H54" s="20">
        <v>6.6139000000000001</v>
      </c>
      <c r="I54" s="18">
        <f>Tableau14[[#This Row],[Prix de référence MP Mini $/kg]]*1000</f>
        <v>6613.9000000000005</v>
      </c>
      <c r="J54" s="20">
        <v>7.0548000000000002</v>
      </c>
      <c r="K54" s="16">
        <f>Tableau14[[#This Row],[Prix de référence MP Maxi $/kg]]*1000</f>
        <v>7054.8</v>
      </c>
      <c r="L54" s="9">
        <v>1.0755699999999999</v>
      </c>
      <c r="M54" s="22">
        <f>Tableau14[[#This Row],[Quantité (T)]]*Tableau14[[#This Row],[Prix de vente $/T]]</f>
        <v>0</v>
      </c>
      <c r="N54" s="22">
        <f>Tableau14[[#This Row],[Prix de référence MP Maxi $/T]]*Tableau14[[#This Row],[Quantité (T)]]</f>
        <v>0</v>
      </c>
      <c r="O54" s="22" t="str">
        <f>IF(Tableau14[[#This Row],[Quantité (T)]]="","",Tableau14[[#This Row],[Prix de vente $/T]]-Tableau14[[#This Row],[Prix de référence MP Maxi $/T]])</f>
        <v/>
      </c>
      <c r="P54" s="24" t="str">
        <f>IF(Tableau14[[#This Row],[Quantité (T)]]="","",Tableau14[[#This Row],[Ecart /maxi
$/tonnes]]/Tableau14[[#This Row],[Prix de référence MP Maxi $/T]])</f>
        <v/>
      </c>
      <c r="Q54" s="22">
        <f>Tableau14[[#This Row],[CA $]]-Tableau14[[#This Row],[VENTE mprices Maxi $]]</f>
        <v>0</v>
      </c>
    </row>
    <row r="55" spans="1:17" x14ac:dyDescent="0.25">
      <c r="A55" s="8">
        <v>42156</v>
      </c>
      <c r="B55" s="27">
        <f>MONTH(Tableau14[[#This Row],[Période]])</f>
        <v>6</v>
      </c>
      <c r="C55" s="27">
        <f>YEAR(Tableau14[[#This Row],[Période]])</f>
        <v>2015</v>
      </c>
      <c r="D55" s="1" t="s">
        <v>18</v>
      </c>
      <c r="E55" s="1">
        <v>30.8</v>
      </c>
      <c r="F55" s="1">
        <v>6425</v>
      </c>
      <c r="G55" s="1">
        <f>Tableau14[[#This Row],[Prix de vente €/T]]*Tableau14[[#This Row],[Tx change]]</f>
        <v>7174.4762499999997</v>
      </c>
      <c r="H55" s="20">
        <v>6.9446000000000003</v>
      </c>
      <c r="I55" s="18">
        <f>Tableau14[[#This Row],[Prix de référence MP Mini $/kg]]*1000</f>
        <v>6944.6</v>
      </c>
      <c r="J55" s="20">
        <v>7.1925999999999997</v>
      </c>
      <c r="K55" s="16">
        <f>Tableau14[[#This Row],[Prix de référence MP Maxi $/kg]]*1000</f>
        <v>7192.5999999999995</v>
      </c>
      <c r="L55" s="9">
        <v>1.1166499999999999</v>
      </c>
      <c r="M55" s="22">
        <f>Tableau14[[#This Row],[Quantité (T)]]*Tableau14[[#This Row],[Prix de vente $/T]]</f>
        <v>220973.86849999998</v>
      </c>
      <c r="N55" s="22">
        <f>Tableau14[[#This Row],[Prix de référence MP Maxi $/T]]*Tableau14[[#This Row],[Quantité (T)]]</f>
        <v>221532.08</v>
      </c>
      <c r="O55" s="22">
        <f>IF(Tableau14[[#This Row],[Quantité (T)]]="","",Tableau14[[#This Row],[Prix de vente $/T]]-Tableau14[[#This Row],[Prix de référence MP Maxi $/T]])</f>
        <v>-18.123749999999745</v>
      </c>
      <c r="P55" s="24">
        <f>IF(Tableau14[[#This Row],[Quantité (T)]]="","",Tableau14[[#This Row],[Ecart /maxi
$/tonnes]]/Tableau14[[#This Row],[Prix de référence MP Maxi $/T]])</f>
        <v>-2.5197772710841347E-3</v>
      </c>
      <c r="Q55" s="22">
        <f>Tableau14[[#This Row],[CA $]]-Tableau14[[#This Row],[VENTE mprices Maxi $]]</f>
        <v>-558.21150000000489</v>
      </c>
    </row>
    <row r="56" spans="1:17" x14ac:dyDescent="0.25">
      <c r="A56" s="8">
        <v>42186</v>
      </c>
      <c r="B56" s="27">
        <f>MONTH(Tableau14[[#This Row],[Période]])</f>
        <v>7</v>
      </c>
      <c r="C56" s="27">
        <f>YEAR(Tableau14[[#This Row],[Période]])</f>
        <v>2015</v>
      </c>
      <c r="D56" s="1" t="s">
        <v>18</v>
      </c>
      <c r="E56" s="1">
        <v>34.799999999999997</v>
      </c>
      <c r="F56" s="1">
        <v>6750</v>
      </c>
      <c r="G56" s="1">
        <f>Tableau14[[#This Row],[Prix de vente €/T]]*Tableau14[[#This Row],[Tx change]]</f>
        <v>7552.1025</v>
      </c>
      <c r="H56" s="20">
        <v>7.1429999999999998</v>
      </c>
      <c r="I56" s="18">
        <f>Tableau14[[#This Row],[Prix de référence MP Mini $/kg]]*1000</f>
        <v>7143</v>
      </c>
      <c r="J56" s="20">
        <v>7.3634000000000004</v>
      </c>
      <c r="K56" s="16">
        <f>Tableau14[[#This Row],[Prix de référence MP Maxi $/kg]]*1000</f>
        <v>7363.4000000000005</v>
      </c>
      <c r="L56" s="9">
        <v>1.11883</v>
      </c>
      <c r="M56" s="22">
        <f>Tableau14[[#This Row],[Quantité (T)]]*Tableau14[[#This Row],[Prix de vente $/T]]</f>
        <v>262813.16699999996</v>
      </c>
      <c r="N56" s="22">
        <f>Tableau14[[#This Row],[Prix de référence MP Maxi $/T]]*Tableau14[[#This Row],[Quantité (T)]]</f>
        <v>256246.32</v>
      </c>
      <c r="O56" s="22">
        <f>IF(Tableau14[[#This Row],[Quantité (T)]]="","",Tableau14[[#This Row],[Prix de vente $/T]]-Tableau14[[#This Row],[Prix de référence MP Maxi $/T]])</f>
        <v>188.70249999999942</v>
      </c>
      <c r="P56" s="24">
        <f>IF(Tableau14[[#This Row],[Quantité (T)]]="","",Tableau14[[#This Row],[Ecart /maxi
$/tonnes]]/Tableau14[[#This Row],[Prix de référence MP Maxi $/T]])</f>
        <v>2.5627088029986068E-2</v>
      </c>
      <c r="Q56" s="22">
        <f>Tableau14[[#This Row],[CA $]]-Tableau14[[#This Row],[VENTE mprices Maxi $]]</f>
        <v>6566.8469999999506</v>
      </c>
    </row>
    <row r="57" spans="1:17" x14ac:dyDescent="0.25">
      <c r="A57" s="8">
        <v>42217</v>
      </c>
      <c r="B57" s="27">
        <f>MONTH(Tableau14[[#This Row],[Période]])</f>
        <v>8</v>
      </c>
      <c r="C57" s="27">
        <f>YEAR(Tableau14[[#This Row],[Période]])</f>
        <v>2015</v>
      </c>
      <c r="D57" s="1" t="s">
        <v>18</v>
      </c>
      <c r="H57" s="20">
        <v>7.165</v>
      </c>
      <c r="I57" s="18">
        <f>Tableau14[[#This Row],[Prix de référence MP Mini $/kg]]*1000</f>
        <v>7165</v>
      </c>
      <c r="J57" s="20">
        <v>7.3855000000000004</v>
      </c>
      <c r="K57" s="16">
        <f>Tableau14[[#This Row],[Prix de référence MP Maxi $/kg]]*1000</f>
        <v>7385.5</v>
      </c>
      <c r="L57" s="9">
        <v>1.1028100000000001</v>
      </c>
      <c r="M57" s="22">
        <f>Tableau14[[#This Row],[Quantité (T)]]*Tableau14[[#This Row],[Prix de vente $/T]]</f>
        <v>0</v>
      </c>
      <c r="N57" s="22">
        <f>Tableau14[[#This Row],[Prix de référence MP Maxi $/T]]*Tableau14[[#This Row],[Quantité (T)]]</f>
        <v>0</v>
      </c>
      <c r="O57" s="22" t="str">
        <f>IF(Tableau14[[#This Row],[Quantité (T)]]="","",Tableau14[[#This Row],[Prix de vente $/T]]-Tableau14[[#This Row],[Prix de référence MP Maxi $/T]])</f>
        <v/>
      </c>
      <c r="P57" s="24" t="str">
        <f>IF(Tableau14[[#This Row],[Quantité (T)]]="","",Tableau14[[#This Row],[Ecart /maxi
$/tonnes]]/Tableau14[[#This Row],[Prix de référence MP Maxi $/T]])</f>
        <v/>
      </c>
      <c r="Q57" s="22">
        <f>Tableau14[[#This Row],[CA $]]-Tableau14[[#This Row],[VENTE mprices Maxi $]]</f>
        <v>0</v>
      </c>
    </row>
    <row r="58" spans="1:17" x14ac:dyDescent="0.25">
      <c r="A58" s="8">
        <v>42248</v>
      </c>
      <c r="B58" s="27">
        <f>MONTH(Tableau14[[#This Row],[Période]])</f>
        <v>9</v>
      </c>
      <c r="C58" s="27">
        <f>YEAR(Tableau14[[#This Row],[Période]])</f>
        <v>2015</v>
      </c>
      <c r="D58" s="1" t="s">
        <v>18</v>
      </c>
      <c r="E58" s="1">
        <v>10</v>
      </c>
      <c r="F58" s="1">
        <v>4500</v>
      </c>
      <c r="G58" s="1">
        <f>Tableau14[[#This Row],[Prix de vente €/T]]*Tableau14[[#This Row],[Tx change]]</f>
        <v>4995.4949999999999</v>
      </c>
      <c r="H58" s="20">
        <v>7.165</v>
      </c>
      <c r="I58" s="18">
        <f>Tableau14[[#This Row],[Prix de référence MP Mini $/kg]]*1000</f>
        <v>7165</v>
      </c>
      <c r="J58" s="20">
        <v>7.3855000000000004</v>
      </c>
      <c r="K58" s="16">
        <f>Tableau14[[#This Row],[Prix de référence MP Maxi $/kg]]*1000</f>
        <v>7385.5</v>
      </c>
      <c r="L58" s="9">
        <v>1.1101099999999999</v>
      </c>
      <c r="M58" s="22">
        <f>Tableau14[[#This Row],[Quantité (T)]]*Tableau14[[#This Row],[Prix de vente $/T]]</f>
        <v>49954.95</v>
      </c>
      <c r="N58" s="22">
        <f>Tableau14[[#This Row],[Prix de référence MP Maxi $/T]]*Tableau14[[#This Row],[Quantité (T)]]</f>
        <v>73855</v>
      </c>
      <c r="O58" s="22">
        <f>IF(Tableau14[[#This Row],[Quantité (T)]]="","",Tableau14[[#This Row],[Prix de vente $/T]]-Tableau14[[#This Row],[Prix de référence MP Maxi $/T]])</f>
        <v>-2390.0050000000001</v>
      </c>
      <c r="P58" s="24">
        <f>IF(Tableau14[[#This Row],[Quantité (T)]]="","",Tableau14[[#This Row],[Ecart /maxi
$/tonnes]]/Tableau14[[#This Row],[Prix de référence MP Maxi $/T]])</f>
        <v>-0.32360774490555821</v>
      </c>
      <c r="Q58" s="22">
        <f>Tableau14[[#This Row],[CA $]]-Tableau14[[#This Row],[VENTE mprices Maxi $]]</f>
        <v>-23900.050000000003</v>
      </c>
    </row>
    <row r="59" spans="1:17" x14ac:dyDescent="0.25">
      <c r="A59" s="8">
        <v>42278</v>
      </c>
      <c r="B59" s="27">
        <f>MONTH(Tableau14[[#This Row],[Période]])</f>
        <v>10</v>
      </c>
      <c r="C59" s="27">
        <f>YEAR(Tableau14[[#This Row],[Période]])</f>
        <v>2015</v>
      </c>
      <c r="D59" s="1" t="s">
        <v>18</v>
      </c>
      <c r="E59" s="1">
        <v>66.2</v>
      </c>
      <c r="F59" s="1">
        <v>5200</v>
      </c>
      <c r="G59" s="1">
        <f>Tableau14[[#This Row],[Prix de vente €/T]]*Tableau14[[#This Row],[Tx change]]</f>
        <v>5843.24</v>
      </c>
      <c r="H59" s="20">
        <v>7.1208999999999998</v>
      </c>
      <c r="I59" s="18">
        <f>Tableau14[[#This Row],[Prix de référence MP Mini $/kg]]*1000</f>
        <v>7120.9</v>
      </c>
      <c r="J59" s="20">
        <v>7.3414000000000001</v>
      </c>
      <c r="K59" s="16">
        <f>Tableau14[[#This Row],[Prix de référence MP Maxi $/kg]]*1000</f>
        <v>7341.4000000000005</v>
      </c>
      <c r="L59" s="9">
        <v>1.1236999999999999</v>
      </c>
      <c r="M59" s="22">
        <f>Tableau14[[#This Row],[Quantité (T)]]*Tableau14[[#This Row],[Prix de vente $/T]]</f>
        <v>386822.48800000001</v>
      </c>
      <c r="N59" s="22">
        <f>Tableau14[[#This Row],[Prix de référence MP Maxi $/T]]*Tableau14[[#This Row],[Quantité (T)]]</f>
        <v>486000.68000000005</v>
      </c>
      <c r="O59" s="22">
        <f>IF(Tableau14[[#This Row],[Quantité (T)]]="","",Tableau14[[#This Row],[Prix de vente $/T]]-Tableau14[[#This Row],[Prix de référence MP Maxi $/T]])</f>
        <v>-1498.1600000000008</v>
      </c>
      <c r="P59" s="24">
        <f>IF(Tableau14[[#This Row],[Quantité (T)]]="","",Tableau14[[#This Row],[Ecart /maxi
$/tonnes]]/Tableau14[[#This Row],[Prix de référence MP Maxi $/T]])</f>
        <v>-0.20407006837932828</v>
      </c>
      <c r="Q59" s="22">
        <f>Tableau14[[#This Row],[CA $]]-Tableau14[[#This Row],[VENTE mprices Maxi $]]</f>
        <v>-99178.192000000039</v>
      </c>
    </row>
    <row r="60" spans="1:17" x14ac:dyDescent="0.25">
      <c r="A60" s="8">
        <v>42309</v>
      </c>
      <c r="B60" s="27">
        <f>MONTH(Tableau14[[#This Row],[Période]])</f>
        <v>11</v>
      </c>
      <c r="C60" s="27">
        <f>YEAR(Tableau14[[#This Row],[Période]])</f>
        <v>2015</v>
      </c>
      <c r="D60" s="1" t="s">
        <v>18</v>
      </c>
      <c r="H60" s="20">
        <v>6.9446000000000003</v>
      </c>
      <c r="I60" s="18">
        <f>Tableau14[[#This Row],[Prix de référence MP Mini $/kg]]*1000</f>
        <v>6944.6</v>
      </c>
      <c r="J60" s="20">
        <v>7.165</v>
      </c>
      <c r="K60" s="16">
        <f>Tableau14[[#This Row],[Prix de référence MP Maxi $/kg]]*1000</f>
        <v>7165</v>
      </c>
      <c r="L60" s="9">
        <v>1.1251599999999999</v>
      </c>
      <c r="M60" s="22">
        <f>Tableau14[[#This Row],[Quantité (T)]]*Tableau14[[#This Row],[Prix de vente $/T]]</f>
        <v>0</v>
      </c>
      <c r="N60" s="22">
        <f>Tableau14[[#This Row],[Prix de référence MP Maxi $/T]]*Tableau14[[#This Row],[Quantité (T)]]</f>
        <v>0</v>
      </c>
      <c r="O60" s="22" t="str">
        <f>IF(Tableau14[[#This Row],[Quantité (T)]]="","",Tableau14[[#This Row],[Prix de vente $/T]]-Tableau14[[#This Row],[Prix de référence MP Maxi $/T]])</f>
        <v/>
      </c>
      <c r="P60" s="24" t="str">
        <f>IF(Tableau14[[#This Row],[Quantité (T)]]="","",Tableau14[[#This Row],[Ecart /maxi
$/tonnes]]/Tableau14[[#This Row],[Prix de référence MP Maxi $/T]])</f>
        <v/>
      </c>
      <c r="Q60" s="22">
        <f>Tableau14[[#This Row],[CA $]]-Tableau14[[#This Row],[VENTE mprices Maxi $]]</f>
        <v>0</v>
      </c>
    </row>
    <row r="61" spans="1:17" x14ac:dyDescent="0.25">
      <c r="A61" s="8">
        <v>42339</v>
      </c>
      <c r="B61" s="27">
        <f>MONTH(Tableau14[[#This Row],[Période]])</f>
        <v>12</v>
      </c>
      <c r="C61" s="27">
        <f>YEAR(Tableau14[[#This Row],[Période]])</f>
        <v>2015</v>
      </c>
      <c r="D61" s="1" t="s">
        <v>18</v>
      </c>
      <c r="E61" s="1">
        <v>27</v>
      </c>
      <c r="F61" s="1">
        <v>2625</v>
      </c>
      <c r="G61" s="1">
        <f>Tableau14[[#This Row],[Prix de vente €/T]]*Tableau14[[#This Row],[Tx change]]</f>
        <v>2834.9474999999998</v>
      </c>
      <c r="H61" s="20">
        <v>6.9446000000000003</v>
      </c>
      <c r="I61" s="18">
        <f>Tableau14[[#This Row],[Prix de référence MP Mini $/kg]]*1000</f>
        <v>6944.6</v>
      </c>
      <c r="J61" s="20">
        <v>7.165</v>
      </c>
      <c r="K61" s="16">
        <f>Tableau14[[#This Row],[Prix de référence MP Maxi $/kg]]*1000</f>
        <v>7165</v>
      </c>
      <c r="L61" s="9">
        <v>1.0799799999999999</v>
      </c>
      <c r="M61" s="22">
        <f>Tableau14[[#This Row],[Quantité (T)]]*Tableau14[[#This Row],[Prix de vente $/T]]</f>
        <v>76543.58249999999</v>
      </c>
      <c r="N61" s="22">
        <f>Tableau14[[#This Row],[Prix de référence MP Maxi $/T]]*Tableau14[[#This Row],[Quantité (T)]]</f>
        <v>193455</v>
      </c>
      <c r="O61" s="22">
        <f>IF(Tableau14[[#This Row],[Quantité (T)]]="","",Tableau14[[#This Row],[Prix de vente $/T]]-Tableau14[[#This Row],[Prix de référence MP Maxi $/T]])</f>
        <v>-4330.0524999999998</v>
      </c>
      <c r="P61" s="24">
        <f>IF(Tableau14[[#This Row],[Quantité (T)]]="","",Tableau14[[#This Row],[Ecart /maxi
$/tonnes]]/Tableau14[[#This Row],[Prix de référence MP Maxi $/T]])</f>
        <v>-0.60433391486392185</v>
      </c>
      <c r="Q61" s="22">
        <f>Tableau14[[#This Row],[CA $]]-Tableau14[[#This Row],[VENTE mprices Maxi $]]</f>
        <v>-116911.41750000001</v>
      </c>
    </row>
    <row r="62" spans="1:17" x14ac:dyDescent="0.25">
      <c r="A62" s="8">
        <v>42370</v>
      </c>
      <c r="B62" s="27">
        <f>MONTH(Tableau14[[#This Row],[Période]])</f>
        <v>1</v>
      </c>
      <c r="C62" s="27">
        <f>YEAR(Tableau14[[#This Row],[Période]])</f>
        <v>2016</v>
      </c>
      <c r="D62" s="1" t="s">
        <v>18</v>
      </c>
      <c r="E62" s="1">
        <v>50</v>
      </c>
      <c r="F62" s="1">
        <v>3200</v>
      </c>
      <c r="G62" s="1">
        <f>Tableau14[[#This Row],[Prix de vente €/T]]*Tableau14[[#This Row],[Tx change]]</f>
        <v>3469.5039999999999</v>
      </c>
      <c r="H62" s="20">
        <v>6.5862999999999996</v>
      </c>
      <c r="I62" s="18">
        <f>Tableau14[[#This Row],[Prix de référence MP Mini $/kg]]*1000</f>
        <v>6586.2999999999993</v>
      </c>
      <c r="J62" s="20">
        <v>6.8068</v>
      </c>
      <c r="K62" s="16">
        <f>Tableau14[[#This Row],[Prix de référence MP Maxi $/kg]]*1000</f>
        <v>6806.8</v>
      </c>
      <c r="L62" s="12">
        <v>1.08422</v>
      </c>
      <c r="M62" s="22">
        <f>Tableau14[[#This Row],[Quantité (T)]]*Tableau14[[#This Row],[Prix de vente $/T]]</f>
        <v>173475.19999999998</v>
      </c>
      <c r="N62" s="22">
        <f>Tableau14[[#This Row],[Prix de référence MP Maxi $/T]]*Tableau14[[#This Row],[Quantité (T)]]</f>
        <v>340340</v>
      </c>
      <c r="O62" s="22">
        <f>IF(Tableau14[[#This Row],[Quantité (T)]]="","",Tableau14[[#This Row],[Prix de vente $/T]]-Tableau14[[#This Row],[Prix de référence MP Maxi $/T]])</f>
        <v>-3337.2960000000003</v>
      </c>
      <c r="P62" s="24">
        <f>IF(Tableau14[[#This Row],[Quantité (T)]]="","",Tableau14[[#This Row],[Ecart /maxi
$/tonnes]]/Tableau14[[#This Row],[Prix de référence MP Maxi $/T]])</f>
        <v>-0.49028853499441738</v>
      </c>
      <c r="Q62" s="22">
        <f>Tableau14[[#This Row],[CA $]]-Tableau14[[#This Row],[VENTE mprices Maxi $]]</f>
        <v>-166864.80000000002</v>
      </c>
    </row>
    <row r="63" spans="1:17" x14ac:dyDescent="0.25">
      <c r="A63" s="8">
        <v>42401</v>
      </c>
      <c r="B63" s="27">
        <f>MONTH(Tableau14[[#This Row],[Période]])</f>
        <v>2</v>
      </c>
      <c r="C63" s="27">
        <f>YEAR(Tableau14[[#This Row],[Période]])</f>
        <v>2016</v>
      </c>
      <c r="D63" s="1" t="s">
        <v>18</v>
      </c>
      <c r="E63" s="1">
        <v>55</v>
      </c>
      <c r="F63" s="1">
        <v>3700</v>
      </c>
      <c r="G63" s="1">
        <f>Tableau14[[#This Row],[Prix de vente €/T]]*Tableau14[[#This Row],[Tx change]]</f>
        <v>4021.3450000000003</v>
      </c>
      <c r="H63" s="20">
        <v>6.3658000000000001</v>
      </c>
      <c r="I63" s="18">
        <f>Tableau14[[#This Row],[Prix de référence MP Mini $/kg]]*1000</f>
        <v>6365.8</v>
      </c>
      <c r="J63" s="20">
        <v>6.6139000000000001</v>
      </c>
      <c r="K63" s="16">
        <f>Tableau14[[#This Row],[Prix de référence MP Maxi $/kg]]*1000</f>
        <v>6613.9000000000005</v>
      </c>
      <c r="L63" s="12">
        <v>1.0868500000000001</v>
      </c>
      <c r="M63" s="22">
        <f>Tableau14[[#This Row],[Quantité (T)]]*Tableau14[[#This Row],[Prix de vente $/T]]</f>
        <v>221173.97500000001</v>
      </c>
      <c r="N63" s="22">
        <f>Tableau14[[#This Row],[Prix de référence MP Maxi $/T]]*Tableau14[[#This Row],[Quantité (T)]]</f>
        <v>363764.50000000006</v>
      </c>
      <c r="O63" s="22">
        <f>IF(Tableau14[[#This Row],[Quantité (T)]]="","",Tableau14[[#This Row],[Prix de vente $/T]]-Tableau14[[#This Row],[Prix de référence MP Maxi $/T]])</f>
        <v>-2592.5550000000003</v>
      </c>
      <c r="P63" s="24">
        <f>IF(Tableau14[[#This Row],[Quantité (T)]]="","",Tableau14[[#This Row],[Ecart /maxi
$/tonnes]]/Tableau14[[#This Row],[Prix de référence MP Maxi $/T]])</f>
        <v>-0.39198581774747127</v>
      </c>
      <c r="Q63" s="22">
        <f>Tableau14[[#This Row],[CA $]]-Tableau14[[#This Row],[VENTE mprices Maxi $]]</f>
        <v>-142590.52500000005</v>
      </c>
    </row>
    <row r="64" spans="1:17" x14ac:dyDescent="0.25">
      <c r="A64" s="8">
        <v>42430</v>
      </c>
      <c r="B64" s="27">
        <f>MONTH(Tableau14[[#This Row],[Période]])</f>
        <v>3</v>
      </c>
      <c r="C64" s="27">
        <f>YEAR(Tableau14[[#This Row],[Période]])</f>
        <v>2016</v>
      </c>
      <c r="D64" s="1" t="s">
        <v>18</v>
      </c>
      <c r="E64" s="1">
        <v>1</v>
      </c>
      <c r="F64" s="1">
        <v>2000</v>
      </c>
      <c r="G64" s="1">
        <f>Tableau14[[#This Row],[Prix de vente €/T]]*Tableau14[[#This Row],[Tx change]]</f>
        <v>2219.7800000000002</v>
      </c>
      <c r="H64" s="20">
        <v>5.8643000000000001</v>
      </c>
      <c r="I64" s="18">
        <f>Tableau14[[#This Row],[Prix de référence MP Mini $/kg]]*1000</f>
        <v>5864.3</v>
      </c>
      <c r="J64" s="20">
        <v>6.3052000000000001</v>
      </c>
      <c r="K64" s="16">
        <f>Tableau14[[#This Row],[Prix de référence MP Maxi $/kg]]*1000</f>
        <v>6305.2</v>
      </c>
      <c r="L64" s="12">
        <v>1.10989</v>
      </c>
      <c r="M64" s="22">
        <f>Tableau14[[#This Row],[Quantité (T)]]*Tableau14[[#This Row],[Prix de vente $/T]]</f>
        <v>2219.7800000000002</v>
      </c>
      <c r="N64" s="22">
        <f>Tableau14[[#This Row],[Prix de référence MP Maxi $/T]]*Tableau14[[#This Row],[Quantité (T)]]</f>
        <v>6305.2</v>
      </c>
      <c r="O64" s="22">
        <f>IF(Tableau14[[#This Row],[Quantité (T)]]="","",Tableau14[[#This Row],[Prix de vente $/T]]-Tableau14[[#This Row],[Prix de référence MP Maxi $/T]])</f>
        <v>-4085.4199999999996</v>
      </c>
      <c r="P64" s="24">
        <f>IF(Tableau14[[#This Row],[Quantité (T)]]="","",Tableau14[[#This Row],[Ecart /maxi
$/tonnes]]/Tableau14[[#This Row],[Prix de référence MP Maxi $/T]])</f>
        <v>-0.64794455370170645</v>
      </c>
      <c r="Q64" s="22">
        <f>Tableau14[[#This Row],[CA $]]-Tableau14[[#This Row],[VENTE mprices Maxi $]]</f>
        <v>-4085.4199999999996</v>
      </c>
    </row>
    <row r="65" spans="1:17" x14ac:dyDescent="0.25">
      <c r="A65" s="8">
        <v>42461</v>
      </c>
      <c r="B65" s="27">
        <f>MONTH(Tableau14[[#This Row],[Période]])</f>
        <v>4</v>
      </c>
      <c r="C65" s="27">
        <f>YEAR(Tableau14[[#This Row],[Période]])</f>
        <v>2016</v>
      </c>
      <c r="D65" s="1" t="s">
        <v>18</v>
      </c>
      <c r="E65" s="1">
        <v>2</v>
      </c>
      <c r="F65" s="1">
        <v>2020</v>
      </c>
      <c r="G65" s="1">
        <f>Tableau14[[#This Row],[Prix de vente €/T]]*Tableau14[[#This Row],[Tx change]]</f>
        <v>2236.5642000000003</v>
      </c>
      <c r="H65" s="20">
        <v>5.1257000000000001</v>
      </c>
      <c r="I65" s="18">
        <f>Tableau14[[#This Row],[Prix de référence MP Mini $/kg]]*1000</f>
        <v>5125.7</v>
      </c>
      <c r="J65" s="20">
        <v>5.5667</v>
      </c>
      <c r="K65" s="16">
        <f>Tableau14[[#This Row],[Prix de référence MP Maxi $/kg]]*1000</f>
        <v>5566.7</v>
      </c>
      <c r="L65" s="12">
        <v>1.10721</v>
      </c>
      <c r="M65" s="22">
        <f>Tableau14[[#This Row],[Quantité (T)]]*Tableau14[[#This Row],[Prix de vente $/T]]</f>
        <v>4473.1284000000005</v>
      </c>
      <c r="N65" s="22">
        <f>Tableau14[[#This Row],[Prix de référence MP Maxi $/T]]*Tableau14[[#This Row],[Quantité (T)]]</f>
        <v>11133.4</v>
      </c>
      <c r="O65" s="22">
        <f>IF(Tableau14[[#This Row],[Quantité (T)]]="","",Tableau14[[#This Row],[Prix de vente $/T]]-Tableau14[[#This Row],[Prix de référence MP Maxi $/T]])</f>
        <v>-3330.1357999999996</v>
      </c>
      <c r="P65" s="24">
        <f>IF(Tableau14[[#This Row],[Quantité (T)]]="","",Tableau14[[#This Row],[Ecart /maxi
$/tonnes]]/Tableau14[[#This Row],[Prix de référence MP Maxi $/T]])</f>
        <v>-0.59822440584188108</v>
      </c>
      <c r="Q65" s="22">
        <f>Tableau14[[#This Row],[CA $]]-Tableau14[[#This Row],[VENTE mprices Maxi $]]</f>
        <v>-6660.2715999999991</v>
      </c>
    </row>
    <row r="66" spans="1:17" x14ac:dyDescent="0.25">
      <c r="A66" s="8">
        <v>42491</v>
      </c>
      <c r="B66" s="27">
        <f>MONTH(Tableau14[[#This Row],[Période]])</f>
        <v>5</v>
      </c>
      <c r="C66" s="27">
        <f>YEAR(Tableau14[[#This Row],[Période]])</f>
        <v>2016</v>
      </c>
      <c r="D66" s="1" t="s">
        <v>18</v>
      </c>
      <c r="E66" s="1">
        <v>4.93</v>
      </c>
      <c r="F66" s="1">
        <v>4000</v>
      </c>
      <c r="G66" s="1">
        <f>Tableau14[[#This Row],[Prix de vente €/T]]*Tableau14[[#This Row],[Tx change]]</f>
        <v>4530.68</v>
      </c>
      <c r="H66" s="20">
        <v>5.0705999999999998</v>
      </c>
      <c r="I66" s="18">
        <f>Tableau14[[#This Row],[Prix de référence MP Mini $/kg]]*1000</f>
        <v>5070.5999999999995</v>
      </c>
      <c r="J66" s="20">
        <v>5.5115999999999996</v>
      </c>
      <c r="K66" s="16">
        <f>Tableau14[[#This Row],[Prix de référence MP Maxi $/kg]]*1000</f>
        <v>5511.5999999999995</v>
      </c>
      <c r="L66" s="12">
        <v>1.1326700000000001</v>
      </c>
      <c r="M66" s="22">
        <f>Tableau14[[#This Row],[Quantité (T)]]*Tableau14[[#This Row],[Prix de vente $/T]]</f>
        <v>22336.252400000001</v>
      </c>
      <c r="N66" s="22">
        <f>Tableau14[[#This Row],[Prix de référence MP Maxi $/T]]*Tableau14[[#This Row],[Quantité (T)]]</f>
        <v>27172.187999999995</v>
      </c>
      <c r="O66" s="22">
        <f>IF(Tableau14[[#This Row],[Quantité (T)]]="","",Tableau14[[#This Row],[Prix de vente $/T]]-Tableau14[[#This Row],[Prix de référence MP Maxi $/T]])</f>
        <v>-980.91999999999916</v>
      </c>
      <c r="P66" s="24">
        <f>IF(Tableau14[[#This Row],[Quantité (T)]]="","",Tableau14[[#This Row],[Ecart /maxi
$/tonnes]]/Tableau14[[#This Row],[Prix de référence MP Maxi $/T]])</f>
        <v>-0.17797372813701998</v>
      </c>
      <c r="Q66" s="22">
        <f>Tableau14[[#This Row],[CA $]]-Tableau14[[#This Row],[VENTE mprices Maxi $]]</f>
        <v>-4835.9355999999934</v>
      </c>
    </row>
    <row r="67" spans="1:17" x14ac:dyDescent="0.25">
      <c r="A67" s="8">
        <v>42522</v>
      </c>
      <c r="B67" s="27">
        <f>MONTH(Tableau14[[#This Row],[Période]])</f>
        <v>6</v>
      </c>
      <c r="C67" s="27">
        <f>YEAR(Tableau14[[#This Row],[Période]])</f>
        <v>2016</v>
      </c>
      <c r="D67" s="1" t="s">
        <v>18</v>
      </c>
      <c r="E67" s="1">
        <v>69.739999999999995</v>
      </c>
      <c r="F67" s="1">
        <v>2075</v>
      </c>
      <c r="G67" s="1">
        <f>Tableau14[[#This Row],[Prix de vente €/T]]*Tableau14[[#This Row],[Tx change]]</f>
        <v>2352.1785</v>
      </c>
      <c r="H67" s="20">
        <v>5.0705999999999998</v>
      </c>
      <c r="I67" s="18">
        <f>Tableau14[[#This Row],[Prix de référence MP Mini $/kg]]*1000</f>
        <v>5070.5999999999995</v>
      </c>
      <c r="J67" s="20">
        <v>5.5115999999999996</v>
      </c>
      <c r="K67" s="16">
        <f>Tableau14[[#This Row],[Prix de référence MP Maxi $/kg]]*1000</f>
        <v>5511.5999999999995</v>
      </c>
      <c r="L67" s="12">
        <v>1.13358</v>
      </c>
      <c r="M67" s="22">
        <f>Tableau14[[#This Row],[Quantité (T)]]*Tableau14[[#This Row],[Prix de vente $/T]]</f>
        <v>164040.92859</v>
      </c>
      <c r="N67" s="22">
        <f>Tableau14[[#This Row],[Prix de référence MP Maxi $/T]]*Tableau14[[#This Row],[Quantité (T)]]</f>
        <v>384378.98399999994</v>
      </c>
      <c r="O67" s="22">
        <f>IF(Tableau14[[#This Row],[Quantité (T)]]="","",Tableau14[[#This Row],[Prix de vente $/T]]-Tableau14[[#This Row],[Prix de référence MP Maxi $/T]])</f>
        <v>-3159.4214999999995</v>
      </c>
      <c r="P67" s="24">
        <f>IF(Tableau14[[#This Row],[Quantité (T)]]="","",Tableau14[[#This Row],[Ecart /maxi
$/tonnes]]/Tableau14[[#This Row],[Prix de référence MP Maxi $/T]])</f>
        <v>-0.57323127585456124</v>
      </c>
      <c r="Q67" s="22">
        <f>Tableau14[[#This Row],[CA $]]-Tableau14[[#This Row],[VENTE mprices Maxi $]]</f>
        <v>-220338.05540999994</v>
      </c>
    </row>
    <row r="68" spans="1:17" x14ac:dyDescent="0.25">
      <c r="A68" s="8">
        <v>42552</v>
      </c>
      <c r="B68" s="27">
        <f>MONTH(Tableau14[[#This Row],[Période]])</f>
        <v>7</v>
      </c>
      <c r="C68" s="27">
        <f>YEAR(Tableau14[[#This Row],[Période]])</f>
        <v>2016</v>
      </c>
      <c r="D68" s="1" t="s">
        <v>18</v>
      </c>
      <c r="E68" s="1">
        <v>61</v>
      </c>
      <c r="F68" s="1">
        <v>2445</v>
      </c>
      <c r="G68" s="1">
        <f>Tableau14[[#This Row],[Prix de vente €/T]]*Tableau14[[#This Row],[Tx change]]</f>
        <v>2746.1995499999998</v>
      </c>
      <c r="H68" s="20">
        <v>4.8226000000000004</v>
      </c>
      <c r="I68" s="18">
        <f>Tableau14[[#This Row],[Prix de référence MP Mini $/kg]]*1000</f>
        <v>4822.6000000000004</v>
      </c>
      <c r="J68" s="20">
        <v>5.2359999999999998</v>
      </c>
      <c r="K68" s="16">
        <f>Tableau14[[#This Row],[Prix de référence MP Maxi $/kg]]*1000</f>
        <v>5236</v>
      </c>
      <c r="L68" s="12">
        <v>1.1231899999999999</v>
      </c>
      <c r="M68" s="22">
        <f>Tableau14[[#This Row],[Quantité (T)]]*Tableau14[[#This Row],[Prix de vente $/T]]</f>
        <v>167518.17254999999</v>
      </c>
      <c r="N68" s="22">
        <f>Tableau14[[#This Row],[Prix de référence MP Maxi $/T]]*Tableau14[[#This Row],[Quantité (T)]]</f>
        <v>319396</v>
      </c>
      <c r="O68" s="22">
        <f>IF(Tableau14[[#This Row],[Quantité (T)]]="","",Tableau14[[#This Row],[Prix de vente $/T]]-Tableau14[[#This Row],[Prix de référence MP Maxi $/T]])</f>
        <v>-2489.8004500000002</v>
      </c>
      <c r="P68" s="24">
        <f>IF(Tableau14[[#This Row],[Quantité (T)]]="","",Tableau14[[#This Row],[Ecart /maxi
$/tonnes]]/Tableau14[[#This Row],[Prix de référence MP Maxi $/T]])</f>
        <v>-0.47551574675324682</v>
      </c>
      <c r="Q68" s="22">
        <f>Tableau14[[#This Row],[CA $]]-Tableau14[[#This Row],[VENTE mprices Maxi $]]</f>
        <v>-151877.82745000001</v>
      </c>
    </row>
    <row r="69" spans="1:17" x14ac:dyDescent="0.25">
      <c r="A69" s="8">
        <v>42583</v>
      </c>
      <c r="B69" s="27">
        <f>MONTH(Tableau14[[#This Row],[Période]])</f>
        <v>8</v>
      </c>
      <c r="C69" s="27">
        <f>YEAR(Tableau14[[#This Row],[Période]])</f>
        <v>2016</v>
      </c>
      <c r="D69" s="1" t="s">
        <v>18</v>
      </c>
      <c r="H69" s="20">
        <v>4.4092000000000002</v>
      </c>
      <c r="I69" s="18">
        <f>Tableau14[[#This Row],[Prix de référence MP Mini $/kg]]*1000</f>
        <v>4409.2</v>
      </c>
      <c r="J69" s="20">
        <v>4.6848000000000001</v>
      </c>
      <c r="K69" s="16">
        <f>Tableau14[[#This Row],[Prix de référence MP Maxi $/kg]]*1000</f>
        <v>4684.8</v>
      </c>
      <c r="L69" s="12">
        <v>1.10707</v>
      </c>
      <c r="M69" s="22">
        <f>Tableau14[[#This Row],[Quantité (T)]]*Tableau14[[#This Row],[Prix de vente $/T]]</f>
        <v>0</v>
      </c>
      <c r="N69" s="22">
        <f>Tableau14[[#This Row],[Prix de référence MP Maxi $/T]]*Tableau14[[#This Row],[Quantité (T)]]</f>
        <v>0</v>
      </c>
      <c r="O69" s="22" t="str">
        <f>IF(Tableau14[[#This Row],[Quantité (T)]]="","",Tableau14[[#This Row],[Prix de vente $/T]]-Tableau14[[#This Row],[Prix de référence MP Maxi $/T]])</f>
        <v/>
      </c>
      <c r="P69" s="24" t="str">
        <f>IF(Tableau14[[#This Row],[Quantité (T)]]="","",Tableau14[[#This Row],[Ecart /maxi
$/tonnes]]/Tableau14[[#This Row],[Prix de référence MP Maxi $/T]])</f>
        <v/>
      </c>
      <c r="Q69" s="22">
        <f>Tableau14[[#This Row],[CA $]]-Tableau14[[#This Row],[VENTE mprices Maxi $]]</f>
        <v>0</v>
      </c>
    </row>
    <row r="70" spans="1:17" x14ac:dyDescent="0.25">
      <c r="A70" s="8">
        <v>42614</v>
      </c>
      <c r="B70" s="27">
        <f>MONTH(Tableau14[[#This Row],[Période]])</f>
        <v>9</v>
      </c>
      <c r="C70" s="27">
        <f>YEAR(Tableau14[[#This Row],[Période]])</f>
        <v>2016</v>
      </c>
      <c r="D70" s="1" t="s">
        <v>18</v>
      </c>
      <c r="E70" s="1">
        <v>20</v>
      </c>
      <c r="F70" s="1">
        <v>2040</v>
      </c>
      <c r="G70" s="1">
        <f>Tableau14[[#This Row],[Prix de vente €/T]]*Tableau14[[#This Row],[Tx change]]</f>
        <v>2286.1056000000003</v>
      </c>
      <c r="H70" s="20">
        <v>3.9022000000000001</v>
      </c>
      <c r="I70" s="18">
        <f>Tableau14[[#This Row],[Prix de référence MP Mini $/kg]]*1000</f>
        <v>3902.2000000000003</v>
      </c>
      <c r="J70" s="20">
        <v>4.1226000000000003</v>
      </c>
      <c r="K70" s="16">
        <f>Tableau14[[#This Row],[Prix de référence MP Maxi $/kg]]*1000</f>
        <v>4122.6000000000004</v>
      </c>
      <c r="L70" s="12">
        <v>1.1206400000000001</v>
      </c>
      <c r="M70" s="22">
        <f>Tableau14[[#This Row],[Quantité (T)]]*Tableau14[[#This Row],[Prix de vente $/T]]</f>
        <v>45722.112000000008</v>
      </c>
      <c r="N70" s="22">
        <f>Tableau14[[#This Row],[Prix de référence MP Maxi $/T]]*Tableau14[[#This Row],[Quantité (T)]]</f>
        <v>82452</v>
      </c>
      <c r="O70" s="22">
        <f>IF(Tableau14[[#This Row],[Quantité (T)]]="","",Tableau14[[#This Row],[Prix de vente $/T]]-Tableau14[[#This Row],[Prix de référence MP Maxi $/T]])</f>
        <v>-1836.4944</v>
      </c>
      <c r="P70" s="24">
        <f>IF(Tableau14[[#This Row],[Quantité (T)]]="","",Tableau14[[#This Row],[Ecart /maxi
$/tonnes]]/Tableau14[[#This Row],[Prix de référence MP Maxi $/T]])</f>
        <v>-0.44546994615048752</v>
      </c>
      <c r="Q70" s="22">
        <f>Tableau14[[#This Row],[CA $]]-Tableau14[[#This Row],[VENTE mprices Maxi $]]</f>
        <v>-36729.887999999992</v>
      </c>
    </row>
    <row r="71" spans="1:17" x14ac:dyDescent="0.25">
      <c r="A71" s="8">
        <v>42644</v>
      </c>
      <c r="B71" s="27">
        <f>MONTH(Tableau14[[#This Row],[Période]])</f>
        <v>10</v>
      </c>
      <c r="C71" s="27">
        <f>YEAR(Tableau14[[#This Row],[Période]])</f>
        <v>2016</v>
      </c>
      <c r="D71" s="1" t="s">
        <v>18</v>
      </c>
      <c r="E71" s="1">
        <v>18</v>
      </c>
      <c r="F71" s="1">
        <v>2265</v>
      </c>
      <c r="G71" s="1">
        <f>Tableau14[[#This Row],[Prix de vente €/T]]*Tableau14[[#This Row],[Tx change]]</f>
        <v>2539.8350999999998</v>
      </c>
      <c r="H71" s="20">
        <v>3.7753999999999999</v>
      </c>
      <c r="I71" s="18">
        <f>Tableau14[[#This Row],[Prix de référence MP Mini $/kg]]*1000</f>
        <v>3775.4</v>
      </c>
      <c r="J71" s="20">
        <v>3.9958999999999998</v>
      </c>
      <c r="K71" s="16">
        <f>Tableau14[[#This Row],[Prix de référence MP Maxi $/kg]]*1000</f>
        <v>3995.8999999999996</v>
      </c>
      <c r="L71" s="12">
        <v>1.12134</v>
      </c>
      <c r="M71" s="22">
        <f>Tableau14[[#This Row],[Quantité (T)]]*Tableau14[[#This Row],[Prix de vente $/T]]</f>
        <v>45717.031799999997</v>
      </c>
      <c r="N71" s="22">
        <f>Tableau14[[#This Row],[Prix de référence MP Maxi $/T]]*Tableau14[[#This Row],[Quantité (T)]]</f>
        <v>71926.2</v>
      </c>
      <c r="O71" s="22">
        <f>IF(Tableau14[[#This Row],[Quantité (T)]]="","",Tableau14[[#This Row],[Prix de vente $/T]]-Tableau14[[#This Row],[Prix de référence MP Maxi $/T]])</f>
        <v>-1456.0648999999999</v>
      </c>
      <c r="P71" s="24">
        <f>IF(Tableau14[[#This Row],[Quantité (T)]]="","",Tableau14[[#This Row],[Ecart /maxi
$/tonnes]]/Tableau14[[#This Row],[Prix de référence MP Maxi $/T]])</f>
        <v>-0.36438972446757928</v>
      </c>
      <c r="Q71" s="22">
        <f>Tableau14[[#This Row],[CA $]]-Tableau14[[#This Row],[VENTE mprices Maxi $]]</f>
        <v>-26209.1682</v>
      </c>
    </row>
    <row r="72" spans="1:17" x14ac:dyDescent="0.25">
      <c r="A72" s="8">
        <v>42675</v>
      </c>
      <c r="B72" s="27">
        <f>MONTH(Tableau14[[#This Row],[Période]])</f>
        <v>11</v>
      </c>
      <c r="C72" s="27">
        <f>YEAR(Tableau14[[#This Row],[Période]])</f>
        <v>2016</v>
      </c>
      <c r="D72" s="1" t="s">
        <v>18</v>
      </c>
      <c r="E72" s="1">
        <v>59</v>
      </c>
      <c r="F72" s="1">
        <v>2100</v>
      </c>
      <c r="G72" s="1">
        <f>Tableau14[[#This Row],[Prix de vente €/T]]*Tableau14[[#This Row],[Tx change]]</f>
        <v>2322.768</v>
      </c>
      <c r="H72" s="20">
        <v>3.4447000000000001</v>
      </c>
      <c r="I72" s="18">
        <f>Tableau14[[#This Row],[Prix de référence MP Mini $/kg]]*1000</f>
        <v>3444.7000000000003</v>
      </c>
      <c r="J72" s="20">
        <v>3.6652</v>
      </c>
      <c r="K72" s="16">
        <f>Tableau14[[#This Row],[Prix de référence MP Maxi $/kg]]*1000</f>
        <v>3665.2</v>
      </c>
      <c r="L72" s="12">
        <v>1.10608</v>
      </c>
      <c r="M72" s="22">
        <f>Tableau14[[#This Row],[Quantité (T)]]*Tableau14[[#This Row],[Prix de vente $/T]]</f>
        <v>137043.31200000001</v>
      </c>
      <c r="N72" s="22">
        <f>Tableau14[[#This Row],[Prix de référence MP Maxi $/T]]*Tableau14[[#This Row],[Quantité (T)]]</f>
        <v>216246.8</v>
      </c>
      <c r="O72" s="22">
        <f>IF(Tableau14[[#This Row],[Quantité (T)]]="","",Tableau14[[#This Row],[Prix de vente $/T]]-Tableau14[[#This Row],[Prix de référence MP Maxi $/T]])</f>
        <v>-1342.4319999999998</v>
      </c>
      <c r="P72" s="24">
        <f>IF(Tableau14[[#This Row],[Quantité (T)]]="","",Tableau14[[#This Row],[Ecart /maxi
$/tonnes]]/Tableau14[[#This Row],[Prix de référence MP Maxi $/T]])</f>
        <v>-0.36626432391138269</v>
      </c>
      <c r="Q72" s="22">
        <f>Tableau14[[#This Row],[CA $]]-Tableau14[[#This Row],[VENTE mprices Maxi $]]</f>
        <v>-79203.487999999983</v>
      </c>
    </row>
    <row r="73" spans="1:17" x14ac:dyDescent="0.25">
      <c r="A73" s="8">
        <v>42705</v>
      </c>
      <c r="B73" s="27">
        <f>MONTH(Tableau14[[#This Row],[Période]])</f>
        <v>12</v>
      </c>
      <c r="C73" s="27">
        <f>YEAR(Tableau14[[#This Row],[Période]])</f>
        <v>2016</v>
      </c>
      <c r="D73" s="1" t="s">
        <v>18</v>
      </c>
      <c r="E73" s="1">
        <v>20</v>
      </c>
      <c r="F73" s="1">
        <v>3800</v>
      </c>
      <c r="G73" s="1">
        <f>Tableau14[[#This Row],[Prix de vente €/T]]*Tableau14[[#This Row],[Tx change]]</f>
        <v>4120.91</v>
      </c>
      <c r="H73" s="20">
        <v>3.3069000000000002</v>
      </c>
      <c r="I73" s="18">
        <f>Tableau14[[#This Row],[Prix de référence MP Mini $/kg]]*1000</f>
        <v>3306.9</v>
      </c>
      <c r="J73" s="20">
        <v>3.5274000000000001</v>
      </c>
      <c r="K73" s="16">
        <f>Tableau14[[#This Row],[Prix de référence MP Maxi $/kg]]*1000</f>
        <v>3527.4</v>
      </c>
      <c r="L73" s="12">
        <v>1.0844499999999999</v>
      </c>
      <c r="M73" s="22">
        <f>Tableau14[[#This Row],[Quantité (T)]]*Tableau14[[#This Row],[Prix de vente $/T]]</f>
        <v>82418.2</v>
      </c>
      <c r="N73" s="22">
        <f>Tableau14[[#This Row],[Prix de référence MP Maxi $/T]]*Tableau14[[#This Row],[Quantité (T)]]</f>
        <v>70548</v>
      </c>
      <c r="O73" s="22">
        <f>IF(Tableau14[[#This Row],[Quantité (T)]]="","",Tableau14[[#This Row],[Prix de vente $/T]]-Tableau14[[#This Row],[Prix de référence MP Maxi $/T]])</f>
        <v>593.50999999999976</v>
      </c>
      <c r="P73" s="24">
        <f>IF(Tableau14[[#This Row],[Quantité (T)]]="","",Tableau14[[#This Row],[Ecart /maxi
$/tonnes]]/Tableau14[[#This Row],[Prix de référence MP Maxi $/T]])</f>
        <v>0.16825707319838967</v>
      </c>
      <c r="Q73" s="22">
        <f>Tableau14[[#This Row],[CA $]]-Tableau14[[#This Row],[VENTE mprices Maxi $]]</f>
        <v>11870.199999999997</v>
      </c>
    </row>
    <row r="74" spans="1:17" x14ac:dyDescent="0.25">
      <c r="A74" s="8">
        <v>41640</v>
      </c>
      <c r="B74" s="27">
        <f>MONTH(Tableau14[[#This Row],[Période]])</f>
        <v>1</v>
      </c>
      <c r="C74" s="27">
        <f>YEAR(Tableau14[[#This Row],[Période]])</f>
        <v>2014</v>
      </c>
      <c r="D74" s="11" t="s">
        <v>19</v>
      </c>
      <c r="H74" s="20">
        <v>4.6077000000000004</v>
      </c>
      <c r="I74" s="18">
        <f>Tableau14[[#This Row],[Prix de référence MP Mini $/kg]]*1000</f>
        <v>4607.7000000000007</v>
      </c>
      <c r="J74" s="20">
        <v>4.8060999999999998</v>
      </c>
      <c r="K74" s="16">
        <f>Tableau14[[#This Row],[Prix de référence MP Maxi $/kg]]*1000</f>
        <v>4806.0999999999995</v>
      </c>
      <c r="L74" s="9">
        <v>1.36792</v>
      </c>
      <c r="M74" s="22">
        <f>Tableau14[[#This Row],[Quantité (T)]]*Tableau14[[#This Row],[Prix de vente $/T]]</f>
        <v>0</v>
      </c>
      <c r="N74" s="22">
        <f>Tableau14[[#This Row],[Prix de référence MP Maxi $/T]]*Tableau14[[#This Row],[Quantité (T)]]</f>
        <v>0</v>
      </c>
      <c r="O74" s="22" t="str">
        <f>IF(Tableau14[[#This Row],[Quantité (T)]]="","",Tableau14[[#This Row],[Prix de vente $/T]]-Tableau14[[#This Row],[Prix de référence MP Maxi $/T]])</f>
        <v/>
      </c>
      <c r="P74" s="24" t="str">
        <f>IF(Tableau14[[#This Row],[Quantité (T)]]="","",Tableau14[[#This Row],[Ecart /maxi
$/tonnes]]/Tableau14[[#This Row],[Prix de référence MP Maxi $/T]])</f>
        <v/>
      </c>
      <c r="Q74" s="22">
        <f>Tableau14[[#This Row],[CA $]]-Tableau14[[#This Row],[VENTE mprices Maxi $]]</f>
        <v>0</v>
      </c>
    </row>
    <row r="75" spans="1:17" x14ac:dyDescent="0.25">
      <c r="A75" s="8">
        <v>41671</v>
      </c>
      <c r="B75" s="27">
        <f>MONTH(Tableau14[[#This Row],[Période]])</f>
        <v>2</v>
      </c>
      <c r="C75" s="27">
        <f>YEAR(Tableau14[[#This Row],[Période]])</f>
        <v>2014</v>
      </c>
      <c r="D75" s="11" t="s">
        <v>19</v>
      </c>
      <c r="H75" s="20">
        <v>4.9328000000000003</v>
      </c>
      <c r="I75" s="18">
        <f>Tableau14[[#This Row],[Prix de référence MP Mini $/kg]]*1000</f>
        <v>4932.8</v>
      </c>
      <c r="J75" s="20">
        <v>5.2634999999999996</v>
      </c>
      <c r="K75" s="16">
        <f>Tableau14[[#This Row],[Prix de référence MP Maxi $/kg]]*1000</f>
        <v>5263.5</v>
      </c>
      <c r="L75" s="9">
        <v>1.3635900000000001</v>
      </c>
      <c r="M75" s="22">
        <f>Tableau14[[#This Row],[Quantité (T)]]*Tableau14[[#This Row],[Prix de vente $/T]]</f>
        <v>0</v>
      </c>
      <c r="N75" s="22">
        <f>Tableau14[[#This Row],[Prix de référence MP Maxi $/T]]*Tableau14[[#This Row],[Quantité (T)]]</f>
        <v>0</v>
      </c>
      <c r="O75" s="22" t="str">
        <f>IF(Tableau14[[#This Row],[Quantité (T)]]="","",Tableau14[[#This Row],[Prix de vente $/T]]-Tableau14[[#This Row],[Prix de référence MP Maxi $/T]])</f>
        <v/>
      </c>
      <c r="P75" s="24" t="str">
        <f>IF(Tableau14[[#This Row],[Quantité (T)]]="","",Tableau14[[#This Row],[Ecart /maxi
$/tonnes]]/Tableau14[[#This Row],[Prix de référence MP Maxi $/T]])</f>
        <v/>
      </c>
      <c r="Q75" s="22">
        <f>Tableau14[[#This Row],[CA $]]-Tableau14[[#This Row],[VENTE mprices Maxi $]]</f>
        <v>0</v>
      </c>
    </row>
    <row r="76" spans="1:17" x14ac:dyDescent="0.25">
      <c r="A76" s="8">
        <v>41699</v>
      </c>
      <c r="B76" s="27">
        <f>MONTH(Tableau14[[#This Row],[Période]])</f>
        <v>3</v>
      </c>
      <c r="C76" s="27">
        <f>YEAR(Tableau14[[#This Row],[Période]])</f>
        <v>2014</v>
      </c>
      <c r="D76" s="11" t="s">
        <v>19</v>
      </c>
      <c r="E76" s="1">
        <v>36</v>
      </c>
      <c r="F76" s="1">
        <v>4340</v>
      </c>
      <c r="G76" s="1">
        <f>Tableau14[[#This Row],[Prix de vente €/T]]*Tableau14[[#This Row],[Tx change]]</f>
        <v>5917.4597999999996</v>
      </c>
      <c r="H76" s="20">
        <v>4.9603999999999999</v>
      </c>
      <c r="I76" s="18">
        <f>Tableau14[[#This Row],[Prix de référence MP Mini $/kg]]*1000</f>
        <v>4960.3999999999996</v>
      </c>
      <c r="J76" s="20">
        <v>5.3738000000000001</v>
      </c>
      <c r="K76" s="16">
        <f>Tableau14[[#This Row],[Prix de référence MP Maxi $/kg]]*1000</f>
        <v>5373.8</v>
      </c>
      <c r="L76" s="9">
        <v>1.36347</v>
      </c>
      <c r="M76" s="22">
        <f>Tableau14[[#This Row],[Quantité (T)]]*Tableau14[[#This Row],[Prix de vente $/T]]</f>
        <v>213028.55279999998</v>
      </c>
      <c r="N76" s="22">
        <f>Tableau14[[#This Row],[Prix de référence MP Maxi $/T]]*Tableau14[[#This Row],[Quantité (T)]]</f>
        <v>193456.80000000002</v>
      </c>
      <c r="O76" s="22">
        <f>IF(Tableau14[[#This Row],[Quantité (T)]]="","",Tableau14[[#This Row],[Prix de vente $/T]]-Tableau14[[#This Row],[Prix de référence MP Maxi $/T]])</f>
        <v>543.65979999999945</v>
      </c>
      <c r="P76" s="24">
        <f>IF(Tableau14[[#This Row],[Quantité (T)]]="","",Tableau14[[#This Row],[Ecart /maxi
$/tonnes]]/Tableau14[[#This Row],[Prix de référence MP Maxi $/T]])</f>
        <v>0.10116859577952277</v>
      </c>
      <c r="Q76" s="22">
        <f>Tableau14[[#This Row],[CA $]]-Tableau14[[#This Row],[VENTE mprices Maxi $]]</f>
        <v>19571.752799999958</v>
      </c>
    </row>
    <row r="77" spans="1:17" x14ac:dyDescent="0.25">
      <c r="A77" s="8">
        <v>41730</v>
      </c>
      <c r="B77" s="27">
        <f>MONTH(Tableau14[[#This Row],[Période]])</f>
        <v>4</v>
      </c>
      <c r="C77" s="27">
        <f>YEAR(Tableau14[[#This Row],[Période]])</f>
        <v>2014</v>
      </c>
      <c r="D77" s="11" t="s">
        <v>19</v>
      </c>
      <c r="H77" s="20">
        <v>5.2359999999999998</v>
      </c>
      <c r="I77" s="18">
        <f>Tableau14[[#This Row],[Prix de référence MP Mini $/kg]]*1000</f>
        <v>5236</v>
      </c>
      <c r="J77" s="20">
        <v>5.6768999999999998</v>
      </c>
      <c r="K77" s="16">
        <f>Tableau14[[#This Row],[Prix de référence MP Maxi $/kg]]*1000</f>
        <v>5676.9</v>
      </c>
      <c r="L77" s="9">
        <v>1.3825400000000001</v>
      </c>
      <c r="M77" s="22">
        <f>Tableau14[[#This Row],[Quantité (T)]]*Tableau14[[#This Row],[Prix de vente $/T]]</f>
        <v>0</v>
      </c>
      <c r="N77" s="22">
        <f>Tableau14[[#This Row],[Prix de référence MP Maxi $/T]]*Tableau14[[#This Row],[Quantité (T)]]</f>
        <v>0</v>
      </c>
      <c r="O77" s="22" t="str">
        <f>IF(Tableau14[[#This Row],[Quantité (T)]]="","",Tableau14[[#This Row],[Prix de vente $/T]]-Tableau14[[#This Row],[Prix de référence MP Maxi $/T]])</f>
        <v/>
      </c>
      <c r="P77" s="24" t="str">
        <f>IF(Tableau14[[#This Row],[Quantité (T)]]="","",Tableau14[[#This Row],[Ecart /maxi
$/tonnes]]/Tableau14[[#This Row],[Prix de référence MP Maxi $/T]])</f>
        <v/>
      </c>
      <c r="Q77" s="22">
        <f>Tableau14[[#This Row],[CA $]]-Tableau14[[#This Row],[VENTE mprices Maxi $]]</f>
        <v>0</v>
      </c>
    </row>
    <row r="78" spans="1:17" x14ac:dyDescent="0.25">
      <c r="A78" s="8">
        <v>41760</v>
      </c>
      <c r="B78" s="27">
        <f>MONTH(Tableau14[[#This Row],[Période]])</f>
        <v>5</v>
      </c>
      <c r="C78" s="27">
        <f>YEAR(Tableau14[[#This Row],[Période]])</f>
        <v>2014</v>
      </c>
      <c r="D78" s="11" t="s">
        <v>19</v>
      </c>
      <c r="E78" s="1">
        <v>18</v>
      </c>
      <c r="F78" s="1">
        <v>4400</v>
      </c>
      <c r="G78" s="1">
        <f>Tableau14[[#This Row],[Prix de vente €/T]]*Tableau14[[#This Row],[Tx change]]</f>
        <v>6074.5519999999997</v>
      </c>
      <c r="H78" s="20">
        <v>5.9303999999999997</v>
      </c>
      <c r="I78" s="18">
        <f>Tableau14[[#This Row],[Prix de référence MP Mini $/kg]]*1000</f>
        <v>5930.4</v>
      </c>
      <c r="J78" s="20">
        <v>6.1950000000000003</v>
      </c>
      <c r="K78" s="16">
        <f>Tableau14[[#This Row],[Prix de référence MP Maxi $/kg]]*1000</f>
        <v>6195</v>
      </c>
      <c r="L78" s="9">
        <v>1.3805799999999999</v>
      </c>
      <c r="M78" s="22">
        <f>Tableau14[[#This Row],[Quantité (T)]]*Tableau14[[#This Row],[Prix de vente $/T]]</f>
        <v>109341.93599999999</v>
      </c>
      <c r="N78" s="22">
        <f>Tableau14[[#This Row],[Prix de référence MP Maxi $/T]]*Tableau14[[#This Row],[Quantité (T)]]</f>
        <v>111510</v>
      </c>
      <c r="O78" s="22">
        <f>IF(Tableau14[[#This Row],[Quantité (T)]]="","",Tableau14[[#This Row],[Prix de vente $/T]]-Tableau14[[#This Row],[Prix de référence MP Maxi $/T]])</f>
        <v>-120.44800000000032</v>
      </c>
      <c r="P78" s="24">
        <f>IF(Tableau14[[#This Row],[Quantité (T)]]="","",Tableau14[[#This Row],[Ecart /maxi
$/tonnes]]/Tableau14[[#This Row],[Prix de référence MP Maxi $/T]])</f>
        <v>-1.9442776432606994E-2</v>
      </c>
      <c r="Q78" s="22">
        <f>Tableau14[[#This Row],[CA $]]-Tableau14[[#This Row],[VENTE mprices Maxi $]]</f>
        <v>-2168.064000000013</v>
      </c>
    </row>
    <row r="79" spans="1:17" x14ac:dyDescent="0.25">
      <c r="A79" s="8">
        <v>41791</v>
      </c>
      <c r="B79" s="27">
        <f>MONTH(Tableau14[[#This Row],[Période]])</f>
        <v>6</v>
      </c>
      <c r="C79" s="27">
        <f>YEAR(Tableau14[[#This Row],[Période]])</f>
        <v>2014</v>
      </c>
      <c r="D79" s="11" t="s">
        <v>19</v>
      </c>
      <c r="H79" s="20">
        <v>6.4760999999999997</v>
      </c>
      <c r="I79" s="18">
        <f>Tableau14[[#This Row],[Prix de référence MP Mini $/kg]]*1000</f>
        <v>6476.0999999999995</v>
      </c>
      <c r="J79" s="20">
        <v>6.6414</v>
      </c>
      <c r="K79" s="16">
        <f>Tableau14[[#This Row],[Prix de référence MP Maxi $/kg]]*1000</f>
        <v>6641.4</v>
      </c>
      <c r="L79" s="9">
        <v>1.37646</v>
      </c>
      <c r="M79" s="22">
        <f>Tableau14[[#This Row],[Quantité (T)]]*Tableau14[[#This Row],[Prix de vente $/T]]</f>
        <v>0</v>
      </c>
      <c r="N79" s="22">
        <f>Tableau14[[#This Row],[Prix de référence MP Maxi $/T]]*Tableau14[[#This Row],[Quantité (T)]]</f>
        <v>0</v>
      </c>
      <c r="O79" s="22" t="str">
        <f>IF(Tableau14[[#This Row],[Quantité (T)]]="","",Tableau14[[#This Row],[Prix de vente $/T]]-Tableau14[[#This Row],[Prix de référence MP Maxi $/T]])</f>
        <v/>
      </c>
      <c r="P79" s="24" t="str">
        <f>IF(Tableau14[[#This Row],[Quantité (T)]]="","",Tableau14[[#This Row],[Ecart /maxi
$/tonnes]]/Tableau14[[#This Row],[Prix de référence MP Maxi $/T]])</f>
        <v/>
      </c>
      <c r="Q79" s="22">
        <f>Tableau14[[#This Row],[CA $]]-Tableau14[[#This Row],[VENTE mprices Maxi $]]</f>
        <v>0</v>
      </c>
    </row>
    <row r="80" spans="1:17" x14ac:dyDescent="0.25">
      <c r="A80" s="8">
        <v>41821</v>
      </c>
      <c r="B80" s="27">
        <f>MONTH(Tableau14[[#This Row],[Période]])</f>
        <v>7</v>
      </c>
      <c r="C80" s="27">
        <f>YEAR(Tableau14[[#This Row],[Période]])</f>
        <v>2014</v>
      </c>
      <c r="D80" s="11" t="s">
        <v>19</v>
      </c>
      <c r="E80" s="1">
        <v>36</v>
      </c>
      <c r="F80" s="1">
        <v>5600</v>
      </c>
      <c r="G80" s="1">
        <f>Tableau14[[#This Row],[Prix de vente €/T]]*Tableau14[[#This Row],[Tx change]]</f>
        <v>7610.96</v>
      </c>
      <c r="H80" s="20">
        <v>6.6139000000000001</v>
      </c>
      <c r="I80" s="18">
        <f>Tableau14[[#This Row],[Prix de référence MP Mini $/kg]]*1000</f>
        <v>6613.9000000000005</v>
      </c>
      <c r="J80" s="20">
        <v>6.8342999999999998</v>
      </c>
      <c r="K80" s="16">
        <f>Tableau14[[#This Row],[Prix de référence MP Maxi $/kg]]*1000</f>
        <v>6834.3</v>
      </c>
      <c r="L80" s="9">
        <v>1.3591</v>
      </c>
      <c r="M80" s="22">
        <f>Tableau14[[#This Row],[Quantité (T)]]*Tableau14[[#This Row],[Prix de vente $/T]]</f>
        <v>273994.56</v>
      </c>
      <c r="N80" s="22">
        <f>Tableau14[[#This Row],[Prix de référence MP Maxi $/T]]*Tableau14[[#This Row],[Quantité (T)]]</f>
        <v>246034.80000000002</v>
      </c>
      <c r="O80" s="22">
        <f>IF(Tableau14[[#This Row],[Quantité (T)]]="","",Tableau14[[#This Row],[Prix de vente $/T]]-Tableau14[[#This Row],[Prix de référence MP Maxi $/T]])</f>
        <v>776.65999999999985</v>
      </c>
      <c r="P80" s="24">
        <f>IF(Tableau14[[#This Row],[Quantité (T)]]="","",Tableau14[[#This Row],[Ecart /maxi
$/tonnes]]/Tableau14[[#This Row],[Prix de référence MP Maxi $/T]])</f>
        <v>0.1136414848631169</v>
      </c>
      <c r="Q80" s="22">
        <f>Tableau14[[#This Row],[CA $]]-Tableau14[[#This Row],[VENTE mprices Maxi $]]</f>
        <v>27959.75999999998</v>
      </c>
    </row>
    <row r="81" spans="1:17" x14ac:dyDescent="0.25">
      <c r="A81" s="8">
        <v>41852</v>
      </c>
      <c r="B81" s="27">
        <f>MONTH(Tableau14[[#This Row],[Période]])</f>
        <v>8</v>
      </c>
      <c r="C81" s="27">
        <f>YEAR(Tableau14[[#This Row],[Période]])</f>
        <v>2014</v>
      </c>
      <c r="D81" s="11" t="s">
        <v>19</v>
      </c>
      <c r="H81" s="20">
        <v>6.6139000000000001</v>
      </c>
      <c r="I81" s="18">
        <f>Tableau14[[#This Row],[Prix de référence MP Mini $/kg]]*1000</f>
        <v>6613.9000000000005</v>
      </c>
      <c r="J81" s="20">
        <v>6.8342999999999998</v>
      </c>
      <c r="K81" s="16">
        <f>Tableau14[[#This Row],[Prix de référence MP Maxi $/kg]]*1000</f>
        <v>6834.3</v>
      </c>
      <c r="L81" s="9">
        <v>1.35669</v>
      </c>
      <c r="M81" s="22">
        <f>Tableau14[[#This Row],[Quantité (T)]]*Tableau14[[#This Row],[Prix de vente $/T]]</f>
        <v>0</v>
      </c>
      <c r="N81" s="22">
        <f>Tableau14[[#This Row],[Prix de référence MP Maxi $/T]]*Tableau14[[#This Row],[Quantité (T)]]</f>
        <v>0</v>
      </c>
      <c r="O81" s="22" t="str">
        <f>IF(Tableau14[[#This Row],[Quantité (T)]]="","",Tableau14[[#This Row],[Prix de vente $/T]]-Tableau14[[#This Row],[Prix de référence MP Maxi $/T]])</f>
        <v/>
      </c>
      <c r="P81" s="24" t="str">
        <f>IF(Tableau14[[#This Row],[Quantité (T)]]="","",Tableau14[[#This Row],[Ecart /maxi
$/tonnes]]/Tableau14[[#This Row],[Prix de référence MP Maxi $/T]])</f>
        <v/>
      </c>
      <c r="Q81" s="22">
        <f>Tableau14[[#This Row],[CA $]]-Tableau14[[#This Row],[VENTE mprices Maxi $]]</f>
        <v>0</v>
      </c>
    </row>
    <row r="82" spans="1:17" x14ac:dyDescent="0.25">
      <c r="A82" s="8">
        <v>41883</v>
      </c>
      <c r="B82" s="27">
        <f>MONTH(Tableau14[[#This Row],[Période]])</f>
        <v>9</v>
      </c>
      <c r="C82" s="27">
        <f>YEAR(Tableau14[[#This Row],[Période]])</f>
        <v>2014</v>
      </c>
      <c r="D82" s="11" t="s">
        <v>19</v>
      </c>
      <c r="H82" s="20">
        <v>6.6139000000000001</v>
      </c>
      <c r="I82" s="18">
        <f>Tableau14[[#This Row],[Prix de référence MP Mini $/kg]]*1000</f>
        <v>6613.9000000000005</v>
      </c>
      <c r="J82" s="20">
        <v>6.8342999999999998</v>
      </c>
      <c r="K82" s="16">
        <f>Tableau14[[#This Row],[Prix de référence MP Maxi $/kg]]*1000</f>
        <v>6834.3</v>
      </c>
      <c r="L82" s="9">
        <v>1.3348100000000001</v>
      </c>
      <c r="M82" s="22">
        <f>Tableau14[[#This Row],[Quantité (T)]]*Tableau14[[#This Row],[Prix de vente $/T]]</f>
        <v>0</v>
      </c>
      <c r="N82" s="22">
        <f>Tableau14[[#This Row],[Prix de référence MP Maxi $/T]]*Tableau14[[#This Row],[Quantité (T)]]</f>
        <v>0</v>
      </c>
      <c r="O82" s="22" t="str">
        <f>IF(Tableau14[[#This Row],[Quantité (T)]]="","",Tableau14[[#This Row],[Prix de vente $/T]]-Tableau14[[#This Row],[Prix de référence MP Maxi $/T]])</f>
        <v/>
      </c>
      <c r="P82" s="24" t="str">
        <f>IF(Tableau14[[#This Row],[Quantité (T)]]="","",Tableau14[[#This Row],[Ecart /maxi
$/tonnes]]/Tableau14[[#This Row],[Prix de référence MP Maxi $/T]])</f>
        <v/>
      </c>
      <c r="Q82" s="22">
        <f>Tableau14[[#This Row],[CA $]]-Tableau14[[#This Row],[VENTE mprices Maxi $]]</f>
        <v>0</v>
      </c>
    </row>
    <row r="83" spans="1:17" x14ac:dyDescent="0.25">
      <c r="A83" s="8">
        <v>41913</v>
      </c>
      <c r="B83" s="27">
        <f>MONTH(Tableau14[[#This Row],[Période]])</f>
        <v>10</v>
      </c>
      <c r="C83" s="27">
        <f>YEAR(Tableau14[[#This Row],[Période]])</f>
        <v>2014</v>
      </c>
      <c r="D83" s="11" t="s">
        <v>19</v>
      </c>
      <c r="H83" s="20">
        <v>6.6139000000000001</v>
      </c>
      <c r="I83" s="18">
        <f>Tableau14[[#This Row],[Prix de référence MP Mini $/kg]]*1000</f>
        <v>6613.9000000000005</v>
      </c>
      <c r="J83" s="20">
        <v>6.8342999999999998</v>
      </c>
      <c r="K83" s="16">
        <f>Tableau14[[#This Row],[Prix de référence MP Maxi $/kg]]*1000</f>
        <v>6834.3</v>
      </c>
      <c r="L83" s="9">
        <v>1.29583</v>
      </c>
      <c r="M83" s="22">
        <f>Tableau14[[#This Row],[Quantité (T)]]*Tableau14[[#This Row],[Prix de vente $/T]]</f>
        <v>0</v>
      </c>
      <c r="N83" s="22">
        <f>Tableau14[[#This Row],[Prix de référence MP Maxi $/T]]*Tableau14[[#This Row],[Quantité (T)]]</f>
        <v>0</v>
      </c>
      <c r="O83" s="22" t="str">
        <f>IF(Tableau14[[#This Row],[Quantité (T)]]="","",Tableau14[[#This Row],[Prix de vente $/T]]-Tableau14[[#This Row],[Prix de référence MP Maxi $/T]])</f>
        <v/>
      </c>
      <c r="P83" s="24" t="str">
        <f>IF(Tableau14[[#This Row],[Quantité (T)]]="","",Tableau14[[#This Row],[Ecart /maxi
$/tonnes]]/Tableau14[[#This Row],[Prix de référence MP Maxi $/T]])</f>
        <v/>
      </c>
      <c r="Q83" s="22">
        <f>Tableau14[[#This Row],[CA $]]-Tableau14[[#This Row],[VENTE mprices Maxi $]]</f>
        <v>0</v>
      </c>
    </row>
    <row r="84" spans="1:17" x14ac:dyDescent="0.25">
      <c r="A84" s="8">
        <v>41944</v>
      </c>
      <c r="B84" s="27">
        <f>MONTH(Tableau14[[#This Row],[Période]])</f>
        <v>11</v>
      </c>
      <c r="C84" s="27">
        <f>YEAR(Tableau14[[#This Row],[Période]])</f>
        <v>2014</v>
      </c>
      <c r="D84" s="11" t="s">
        <v>19</v>
      </c>
      <c r="H84" s="20">
        <v>6.6139000000000001</v>
      </c>
      <c r="I84" s="18">
        <f>Tableau14[[#This Row],[Prix de référence MP Mini $/kg]]*1000</f>
        <v>6613.9000000000005</v>
      </c>
      <c r="J84" s="20">
        <v>6.8342999999999998</v>
      </c>
      <c r="K84" s="16">
        <f>Tableau14[[#This Row],[Prix de référence MP Maxi $/kg]]*1000</f>
        <v>6834.3</v>
      </c>
      <c r="L84" s="9">
        <v>1.2680199999999999</v>
      </c>
      <c r="M84" s="22">
        <f>Tableau14[[#This Row],[Quantité (T)]]*Tableau14[[#This Row],[Prix de vente $/T]]</f>
        <v>0</v>
      </c>
      <c r="N84" s="22">
        <f>Tableau14[[#This Row],[Prix de référence MP Maxi $/T]]*Tableau14[[#This Row],[Quantité (T)]]</f>
        <v>0</v>
      </c>
      <c r="O84" s="22" t="str">
        <f>IF(Tableau14[[#This Row],[Quantité (T)]]="","",Tableau14[[#This Row],[Prix de vente $/T]]-Tableau14[[#This Row],[Prix de référence MP Maxi $/T]])</f>
        <v/>
      </c>
      <c r="P84" s="24" t="str">
        <f>IF(Tableau14[[#This Row],[Quantité (T)]]="","",Tableau14[[#This Row],[Ecart /maxi
$/tonnes]]/Tableau14[[#This Row],[Prix de référence MP Maxi $/T]])</f>
        <v/>
      </c>
      <c r="Q84" s="22">
        <f>Tableau14[[#This Row],[CA $]]-Tableau14[[#This Row],[VENTE mprices Maxi $]]</f>
        <v>0</v>
      </c>
    </row>
    <row r="85" spans="1:17" x14ac:dyDescent="0.25">
      <c r="A85" s="8">
        <v>41974</v>
      </c>
      <c r="B85" s="27">
        <f>MONTH(Tableau14[[#This Row],[Période]])</f>
        <v>12</v>
      </c>
      <c r="C85" s="27">
        <f>YEAR(Tableau14[[#This Row],[Période]])</f>
        <v>2014</v>
      </c>
      <c r="D85" s="11" t="s">
        <v>19</v>
      </c>
      <c r="H85" s="20">
        <v>6.6139000000000001</v>
      </c>
      <c r="I85" s="18">
        <f>Tableau14[[#This Row],[Prix de référence MP Mini $/kg]]*1000</f>
        <v>6613.9000000000005</v>
      </c>
      <c r="J85" s="20">
        <v>6.8342999999999998</v>
      </c>
      <c r="K85" s="16">
        <f>Tableau14[[#This Row],[Prix de référence MP Maxi $/kg]]*1000</f>
        <v>6834.3</v>
      </c>
      <c r="L85" s="9">
        <v>1.2487900000000001</v>
      </c>
      <c r="M85" s="22">
        <f>Tableau14[[#This Row],[Quantité (T)]]*Tableau14[[#This Row],[Prix de vente $/T]]</f>
        <v>0</v>
      </c>
      <c r="N85" s="22">
        <f>Tableau14[[#This Row],[Prix de référence MP Maxi $/T]]*Tableau14[[#This Row],[Quantité (T)]]</f>
        <v>0</v>
      </c>
      <c r="O85" s="22" t="str">
        <f>IF(Tableau14[[#This Row],[Quantité (T)]]="","",Tableau14[[#This Row],[Prix de vente $/T]]-Tableau14[[#This Row],[Prix de référence MP Maxi $/T]])</f>
        <v/>
      </c>
      <c r="P85" s="24" t="str">
        <f>IF(Tableau14[[#This Row],[Quantité (T)]]="","",Tableau14[[#This Row],[Ecart /maxi
$/tonnes]]/Tableau14[[#This Row],[Prix de référence MP Maxi $/T]])</f>
        <v/>
      </c>
      <c r="Q85" s="22">
        <f>Tableau14[[#This Row],[CA $]]-Tableau14[[#This Row],[VENTE mprices Maxi $]]</f>
        <v>0</v>
      </c>
    </row>
    <row r="86" spans="1:17" x14ac:dyDescent="0.25">
      <c r="A86" s="8">
        <v>42005</v>
      </c>
      <c r="B86" s="27">
        <f>MONTH(Tableau14[[#This Row],[Période]])</f>
        <v>1</v>
      </c>
      <c r="C86" s="27">
        <f>YEAR(Tableau14[[#This Row],[Période]])</f>
        <v>2015</v>
      </c>
      <c r="D86" s="11" t="s">
        <v>19</v>
      </c>
      <c r="E86" s="1">
        <v>45</v>
      </c>
      <c r="F86" s="1">
        <v>6400</v>
      </c>
      <c r="G86" s="1">
        <f>Tableau14[[#This Row],[Prix de vente €/T]]*Tableau14[[#This Row],[Tx change]]</f>
        <v>7911.8080000000009</v>
      </c>
      <c r="H86" s="20">
        <v>6.6139000000000001</v>
      </c>
      <c r="I86" s="18">
        <f>Tableau14[[#This Row],[Prix de référence MP Mini $/kg]]*1000</f>
        <v>6613.9000000000005</v>
      </c>
      <c r="J86" s="20">
        <v>6.8342999999999998</v>
      </c>
      <c r="K86" s="16">
        <f>Tableau14[[#This Row],[Prix de référence MP Maxi $/kg]]*1000</f>
        <v>6834.3</v>
      </c>
      <c r="L86" s="9">
        <v>1.2362200000000001</v>
      </c>
      <c r="M86" s="22">
        <f>Tableau14[[#This Row],[Quantité (T)]]*Tableau14[[#This Row],[Prix de vente $/T]]</f>
        <v>356031.36000000004</v>
      </c>
      <c r="N86" s="22">
        <f>Tableau14[[#This Row],[Prix de référence MP Maxi $/T]]*Tableau14[[#This Row],[Quantité (T)]]</f>
        <v>307543.5</v>
      </c>
      <c r="O86" s="22">
        <f>IF(Tableau14[[#This Row],[Quantité (T)]]="","",Tableau14[[#This Row],[Prix de vente $/T]]-Tableau14[[#This Row],[Prix de référence MP Maxi $/T]])</f>
        <v>1077.5080000000007</v>
      </c>
      <c r="P86" s="24">
        <f>IF(Tableau14[[#This Row],[Quantité (T)]]="","",Tableau14[[#This Row],[Ecart /maxi
$/tonnes]]/Tableau14[[#This Row],[Prix de référence MP Maxi $/T]])</f>
        <v>0.15766179418521292</v>
      </c>
      <c r="Q86" s="22">
        <f>Tableau14[[#This Row],[CA $]]-Tableau14[[#This Row],[VENTE mprices Maxi $]]</f>
        <v>48487.860000000044</v>
      </c>
    </row>
    <row r="87" spans="1:17" x14ac:dyDescent="0.25">
      <c r="A87" s="8">
        <v>42036</v>
      </c>
      <c r="B87" s="27">
        <f>MONTH(Tableau14[[#This Row],[Période]])</f>
        <v>2</v>
      </c>
      <c r="C87" s="27">
        <f>YEAR(Tableau14[[#This Row],[Période]])</f>
        <v>2015</v>
      </c>
      <c r="D87" s="11" t="s">
        <v>19</v>
      </c>
      <c r="H87" s="20">
        <v>6.6139000000000001</v>
      </c>
      <c r="I87" s="18">
        <f>Tableau14[[#This Row],[Prix de référence MP Mini $/kg]]*1000</f>
        <v>6613.9000000000005</v>
      </c>
      <c r="J87" s="20">
        <v>6.8619000000000003</v>
      </c>
      <c r="K87" s="16">
        <f>Tableau14[[#This Row],[Prix de référence MP Maxi $/kg]]*1000</f>
        <v>6861.9000000000005</v>
      </c>
      <c r="L87" s="9">
        <v>1.17492</v>
      </c>
      <c r="M87" s="22">
        <f>Tableau14[[#This Row],[Quantité (T)]]*Tableau14[[#This Row],[Prix de vente $/T]]</f>
        <v>0</v>
      </c>
      <c r="N87" s="22">
        <f>Tableau14[[#This Row],[Prix de référence MP Maxi $/T]]*Tableau14[[#This Row],[Quantité (T)]]</f>
        <v>0</v>
      </c>
      <c r="O87" s="22" t="str">
        <f>IF(Tableau14[[#This Row],[Quantité (T)]]="","",Tableau14[[#This Row],[Prix de vente $/T]]-Tableau14[[#This Row],[Prix de référence MP Maxi $/T]])</f>
        <v/>
      </c>
      <c r="P87" s="24" t="str">
        <f>IF(Tableau14[[#This Row],[Quantité (T)]]="","",Tableau14[[#This Row],[Ecart /maxi
$/tonnes]]/Tableau14[[#This Row],[Prix de référence MP Maxi $/T]])</f>
        <v/>
      </c>
      <c r="Q87" s="22">
        <f>Tableau14[[#This Row],[CA $]]-Tableau14[[#This Row],[VENTE mprices Maxi $]]</f>
        <v>0</v>
      </c>
    </row>
    <row r="88" spans="1:17" x14ac:dyDescent="0.25">
      <c r="A88" s="8">
        <v>42064</v>
      </c>
      <c r="B88" s="27">
        <f>MONTH(Tableau14[[#This Row],[Période]])</f>
        <v>3</v>
      </c>
      <c r="C88" s="27">
        <f>YEAR(Tableau14[[#This Row],[Période]])</f>
        <v>2015</v>
      </c>
      <c r="D88" s="11" t="s">
        <v>19</v>
      </c>
      <c r="E88" s="1">
        <v>40</v>
      </c>
      <c r="F88" s="1">
        <v>6520</v>
      </c>
      <c r="G88" s="1">
        <f>Tableau14[[#This Row],[Prix de vente €/T]]*Tableau14[[#This Row],[Tx change]]</f>
        <v>7402.8732</v>
      </c>
      <c r="H88" s="20">
        <v>6.6139000000000001</v>
      </c>
      <c r="I88" s="18">
        <f>Tableau14[[#This Row],[Prix de référence MP Mini $/kg]]*1000</f>
        <v>6613.9000000000005</v>
      </c>
      <c r="J88" s="20">
        <v>6.9721000000000002</v>
      </c>
      <c r="K88" s="16">
        <f>Tableau14[[#This Row],[Prix de référence MP Maxi $/kg]]*1000</f>
        <v>6972.1</v>
      </c>
      <c r="L88" s="9">
        <v>1.13541</v>
      </c>
      <c r="M88" s="22">
        <f>Tableau14[[#This Row],[Quantité (T)]]*Tableau14[[#This Row],[Prix de vente $/T]]</f>
        <v>296114.92800000001</v>
      </c>
      <c r="N88" s="22">
        <f>Tableau14[[#This Row],[Prix de référence MP Maxi $/T]]*Tableau14[[#This Row],[Quantité (T)]]</f>
        <v>278884</v>
      </c>
      <c r="O88" s="22">
        <f>IF(Tableau14[[#This Row],[Quantité (T)]]="","",Tableau14[[#This Row],[Prix de vente $/T]]-Tableau14[[#This Row],[Prix de référence MP Maxi $/T]])</f>
        <v>430.77319999999963</v>
      </c>
      <c r="P88" s="24">
        <f>IF(Tableau14[[#This Row],[Quantité (T)]]="","",Tableau14[[#This Row],[Ecart /maxi
$/tonnes]]/Tableau14[[#This Row],[Prix de référence MP Maxi $/T]])</f>
        <v>6.1785287072761381E-2</v>
      </c>
      <c r="Q88" s="22">
        <f>Tableau14[[#This Row],[CA $]]-Tableau14[[#This Row],[VENTE mprices Maxi $]]</f>
        <v>17230.928000000014</v>
      </c>
    </row>
    <row r="89" spans="1:17" x14ac:dyDescent="0.25">
      <c r="A89" s="8">
        <v>42095</v>
      </c>
      <c r="B89" s="27">
        <f>MONTH(Tableau14[[#This Row],[Période]])</f>
        <v>4</v>
      </c>
      <c r="C89" s="27">
        <f>YEAR(Tableau14[[#This Row],[Période]])</f>
        <v>2015</v>
      </c>
      <c r="D89" s="11" t="s">
        <v>19</v>
      </c>
      <c r="E89" s="1">
        <v>30</v>
      </c>
      <c r="F89" s="1">
        <v>6760</v>
      </c>
      <c r="G89" s="1">
        <f>Tableau14[[#This Row],[Prix de vente €/T]]*Tableau14[[#This Row],[Tx change]]</f>
        <v>7366.8451999999997</v>
      </c>
      <c r="H89" s="20">
        <v>6.6139000000000001</v>
      </c>
      <c r="I89" s="18">
        <f>Tableau14[[#This Row],[Prix de référence MP Mini $/kg]]*1000</f>
        <v>6613.9000000000005</v>
      </c>
      <c r="J89" s="20">
        <v>7.0548000000000002</v>
      </c>
      <c r="K89" s="16">
        <f>Tableau14[[#This Row],[Prix de référence MP Maxi $/kg]]*1000</f>
        <v>7054.8</v>
      </c>
      <c r="L89" s="9">
        <v>1.0897699999999999</v>
      </c>
      <c r="M89" s="22">
        <f>Tableau14[[#This Row],[Quantité (T)]]*Tableau14[[#This Row],[Prix de vente $/T]]</f>
        <v>221005.356</v>
      </c>
      <c r="N89" s="22">
        <f>Tableau14[[#This Row],[Prix de référence MP Maxi $/T]]*Tableau14[[#This Row],[Quantité (T)]]</f>
        <v>211644</v>
      </c>
      <c r="O89" s="22">
        <f>IF(Tableau14[[#This Row],[Quantité (T)]]="","",Tableau14[[#This Row],[Prix de vente $/T]]-Tableau14[[#This Row],[Prix de référence MP Maxi $/T]])</f>
        <v>312.04519999999957</v>
      </c>
      <c r="P89" s="24">
        <f>IF(Tableau14[[#This Row],[Quantité (T)]]="","",Tableau14[[#This Row],[Ecart /maxi
$/tonnes]]/Tableau14[[#This Row],[Prix de référence MP Maxi $/T]])</f>
        <v>4.4231615354085096E-2</v>
      </c>
      <c r="Q89" s="22">
        <f>Tableau14[[#This Row],[CA $]]-Tableau14[[#This Row],[VENTE mprices Maxi $]]</f>
        <v>9361.3559999999998</v>
      </c>
    </row>
    <row r="90" spans="1:17" x14ac:dyDescent="0.25">
      <c r="A90" s="8">
        <v>42125</v>
      </c>
      <c r="B90" s="27">
        <f>MONTH(Tableau14[[#This Row],[Période]])</f>
        <v>5</v>
      </c>
      <c r="C90" s="27">
        <f>YEAR(Tableau14[[#This Row],[Période]])</f>
        <v>2015</v>
      </c>
      <c r="D90" s="11" t="s">
        <v>19</v>
      </c>
      <c r="H90" s="20">
        <v>6.6139000000000001</v>
      </c>
      <c r="I90" s="18">
        <f>Tableau14[[#This Row],[Prix de référence MP Mini $/kg]]*1000</f>
        <v>6613.9000000000005</v>
      </c>
      <c r="J90" s="20">
        <v>7.0548000000000002</v>
      </c>
      <c r="K90" s="16">
        <f>Tableau14[[#This Row],[Prix de référence MP Maxi $/kg]]*1000</f>
        <v>7054.8</v>
      </c>
      <c r="L90" s="9">
        <v>1.0755699999999999</v>
      </c>
      <c r="M90" s="22">
        <f>Tableau14[[#This Row],[Quantité (T)]]*Tableau14[[#This Row],[Prix de vente $/T]]</f>
        <v>0</v>
      </c>
      <c r="N90" s="22">
        <f>Tableau14[[#This Row],[Prix de référence MP Maxi $/T]]*Tableau14[[#This Row],[Quantité (T)]]</f>
        <v>0</v>
      </c>
      <c r="O90" s="22" t="str">
        <f>IF(Tableau14[[#This Row],[Quantité (T)]]="","",Tableau14[[#This Row],[Prix de vente $/T]]-Tableau14[[#This Row],[Prix de référence MP Maxi $/T]])</f>
        <v/>
      </c>
      <c r="P90" s="24" t="str">
        <f>IF(Tableau14[[#This Row],[Quantité (T)]]="","",Tableau14[[#This Row],[Ecart /maxi
$/tonnes]]/Tableau14[[#This Row],[Prix de référence MP Maxi $/T]])</f>
        <v/>
      </c>
      <c r="Q90" s="22">
        <f>Tableau14[[#This Row],[CA $]]-Tableau14[[#This Row],[VENTE mprices Maxi $]]</f>
        <v>0</v>
      </c>
    </row>
    <row r="91" spans="1:17" x14ac:dyDescent="0.25">
      <c r="A91" s="8">
        <v>42156</v>
      </c>
      <c r="B91" s="27">
        <f>MONTH(Tableau14[[#This Row],[Période]])</f>
        <v>6</v>
      </c>
      <c r="C91" s="27">
        <f>YEAR(Tableau14[[#This Row],[Période]])</f>
        <v>2015</v>
      </c>
      <c r="D91" s="11" t="s">
        <v>19</v>
      </c>
      <c r="H91" s="20">
        <v>6.9446000000000003</v>
      </c>
      <c r="I91" s="18">
        <f>Tableau14[[#This Row],[Prix de référence MP Mini $/kg]]*1000</f>
        <v>6944.6</v>
      </c>
      <c r="J91" s="20">
        <v>7.1925999999999997</v>
      </c>
      <c r="K91" s="16">
        <f>Tableau14[[#This Row],[Prix de référence MP Maxi $/kg]]*1000</f>
        <v>7192.5999999999995</v>
      </c>
      <c r="L91" s="9">
        <v>1.1166499999999999</v>
      </c>
      <c r="M91" s="22">
        <f>Tableau14[[#This Row],[Quantité (T)]]*Tableau14[[#This Row],[Prix de vente $/T]]</f>
        <v>0</v>
      </c>
      <c r="N91" s="22">
        <f>Tableau14[[#This Row],[Prix de référence MP Maxi $/T]]*Tableau14[[#This Row],[Quantité (T)]]</f>
        <v>0</v>
      </c>
      <c r="O91" s="22" t="str">
        <f>IF(Tableau14[[#This Row],[Quantité (T)]]="","",Tableau14[[#This Row],[Prix de vente $/T]]-Tableau14[[#This Row],[Prix de référence MP Maxi $/T]])</f>
        <v/>
      </c>
      <c r="P91" s="24" t="str">
        <f>IF(Tableau14[[#This Row],[Quantité (T)]]="","",Tableau14[[#This Row],[Ecart /maxi
$/tonnes]]/Tableau14[[#This Row],[Prix de référence MP Maxi $/T]])</f>
        <v/>
      </c>
      <c r="Q91" s="22">
        <f>Tableau14[[#This Row],[CA $]]-Tableau14[[#This Row],[VENTE mprices Maxi $]]</f>
        <v>0</v>
      </c>
    </row>
    <row r="92" spans="1:17" x14ac:dyDescent="0.25">
      <c r="A92" s="8">
        <v>42186</v>
      </c>
      <c r="B92" s="27">
        <f>MONTH(Tableau14[[#This Row],[Période]])</f>
        <v>7</v>
      </c>
      <c r="C92" s="27">
        <f>YEAR(Tableau14[[#This Row],[Période]])</f>
        <v>2015</v>
      </c>
      <c r="D92" s="11" t="s">
        <v>19</v>
      </c>
      <c r="E92" s="1">
        <v>35</v>
      </c>
      <c r="F92" s="1">
        <v>6800</v>
      </c>
      <c r="G92" s="1">
        <f>Tableau14[[#This Row],[Prix de vente €/T]]*Tableau14[[#This Row],[Tx change]]</f>
        <v>7608.0439999999999</v>
      </c>
      <c r="H92" s="20">
        <v>7.1429999999999998</v>
      </c>
      <c r="I92" s="18">
        <f>Tableau14[[#This Row],[Prix de référence MP Mini $/kg]]*1000</f>
        <v>7143</v>
      </c>
      <c r="J92" s="20">
        <v>7.3634000000000004</v>
      </c>
      <c r="K92" s="16">
        <f>Tableau14[[#This Row],[Prix de référence MP Maxi $/kg]]*1000</f>
        <v>7363.4000000000005</v>
      </c>
      <c r="L92" s="9">
        <v>1.11883</v>
      </c>
      <c r="M92" s="22">
        <f>Tableau14[[#This Row],[Quantité (T)]]*Tableau14[[#This Row],[Prix de vente $/T]]</f>
        <v>266281.53999999998</v>
      </c>
      <c r="N92" s="22">
        <f>Tableau14[[#This Row],[Prix de référence MP Maxi $/T]]*Tableau14[[#This Row],[Quantité (T)]]</f>
        <v>257719.00000000003</v>
      </c>
      <c r="O92" s="22">
        <f>IF(Tableau14[[#This Row],[Quantité (T)]]="","",Tableau14[[#This Row],[Prix de vente $/T]]-Tableau14[[#This Row],[Prix de référence MP Maxi $/T]])</f>
        <v>244.64399999999932</v>
      </c>
      <c r="P92" s="24">
        <f>IF(Tableau14[[#This Row],[Quantité (T)]]="","",Tableau14[[#This Row],[Ecart /maxi
$/tonnes]]/Tableau14[[#This Row],[Prix de référence MP Maxi $/T]])</f>
        <v>3.3224325719097059E-2</v>
      </c>
      <c r="Q92" s="22">
        <f>Tableau14[[#This Row],[CA $]]-Tableau14[[#This Row],[VENTE mprices Maxi $]]</f>
        <v>8562.5399999999499</v>
      </c>
    </row>
    <row r="93" spans="1:17" x14ac:dyDescent="0.25">
      <c r="A93" s="8">
        <v>42217</v>
      </c>
      <c r="B93" s="27">
        <f>MONTH(Tableau14[[#This Row],[Période]])</f>
        <v>8</v>
      </c>
      <c r="C93" s="27">
        <f>YEAR(Tableau14[[#This Row],[Période]])</f>
        <v>2015</v>
      </c>
      <c r="D93" s="11" t="s">
        <v>19</v>
      </c>
      <c r="H93" s="20">
        <v>7.165</v>
      </c>
      <c r="I93" s="18">
        <f>Tableau14[[#This Row],[Prix de référence MP Mini $/kg]]*1000</f>
        <v>7165</v>
      </c>
      <c r="J93" s="20">
        <v>7.3855000000000004</v>
      </c>
      <c r="K93" s="16">
        <f>Tableau14[[#This Row],[Prix de référence MP Maxi $/kg]]*1000</f>
        <v>7385.5</v>
      </c>
      <c r="L93" s="9">
        <v>1.1028100000000001</v>
      </c>
      <c r="M93" s="22">
        <f>Tableau14[[#This Row],[Quantité (T)]]*Tableau14[[#This Row],[Prix de vente $/T]]</f>
        <v>0</v>
      </c>
      <c r="N93" s="22">
        <f>Tableau14[[#This Row],[Prix de référence MP Maxi $/T]]*Tableau14[[#This Row],[Quantité (T)]]</f>
        <v>0</v>
      </c>
      <c r="O93" s="22" t="str">
        <f>IF(Tableau14[[#This Row],[Quantité (T)]]="","",Tableau14[[#This Row],[Prix de vente $/T]]-Tableau14[[#This Row],[Prix de référence MP Maxi $/T]])</f>
        <v/>
      </c>
      <c r="P93" s="24" t="str">
        <f>IF(Tableau14[[#This Row],[Quantité (T)]]="","",Tableau14[[#This Row],[Ecart /maxi
$/tonnes]]/Tableau14[[#This Row],[Prix de référence MP Maxi $/T]])</f>
        <v/>
      </c>
      <c r="Q93" s="22">
        <f>Tableau14[[#This Row],[CA $]]-Tableau14[[#This Row],[VENTE mprices Maxi $]]</f>
        <v>0</v>
      </c>
    </row>
    <row r="94" spans="1:17" x14ac:dyDescent="0.25">
      <c r="A94" s="8">
        <v>42248</v>
      </c>
      <c r="B94" s="27">
        <f>MONTH(Tableau14[[#This Row],[Période]])</f>
        <v>9</v>
      </c>
      <c r="C94" s="27">
        <f>YEAR(Tableau14[[#This Row],[Période]])</f>
        <v>2015</v>
      </c>
      <c r="D94" s="11" t="s">
        <v>19</v>
      </c>
      <c r="E94" s="1">
        <v>40</v>
      </c>
      <c r="F94" s="1">
        <v>6680</v>
      </c>
      <c r="G94" s="1">
        <f>Tableau14[[#This Row],[Prix de vente €/T]]*Tableau14[[#This Row],[Tx change]]</f>
        <v>7415.5347999999994</v>
      </c>
      <c r="H94" s="20">
        <v>7.165</v>
      </c>
      <c r="I94" s="18">
        <f>Tableau14[[#This Row],[Prix de référence MP Mini $/kg]]*1000</f>
        <v>7165</v>
      </c>
      <c r="J94" s="20">
        <v>7.3855000000000004</v>
      </c>
      <c r="K94" s="16">
        <f>Tableau14[[#This Row],[Prix de référence MP Maxi $/kg]]*1000</f>
        <v>7385.5</v>
      </c>
      <c r="L94" s="9">
        <v>1.1101099999999999</v>
      </c>
      <c r="M94" s="22">
        <f>Tableau14[[#This Row],[Quantité (T)]]*Tableau14[[#This Row],[Prix de vente $/T]]</f>
        <v>296621.39199999999</v>
      </c>
      <c r="N94" s="22">
        <f>Tableau14[[#This Row],[Prix de référence MP Maxi $/T]]*Tableau14[[#This Row],[Quantité (T)]]</f>
        <v>295420</v>
      </c>
      <c r="O94" s="22">
        <f>IF(Tableau14[[#This Row],[Quantité (T)]]="","",Tableau14[[#This Row],[Prix de vente $/T]]-Tableau14[[#This Row],[Prix de référence MP Maxi $/T]])</f>
        <v>30.03479999999945</v>
      </c>
      <c r="P94" s="24">
        <f>IF(Tableau14[[#This Row],[Quantité (T)]]="","",Tableau14[[#This Row],[Ecart /maxi
$/tonnes]]/Tableau14[[#This Row],[Prix de référence MP Maxi $/T]])</f>
        <v>4.066725340193548E-3</v>
      </c>
      <c r="Q94" s="22">
        <f>Tableau14[[#This Row],[CA $]]-Tableau14[[#This Row],[VENTE mprices Maxi $]]</f>
        <v>1201.3919999999925</v>
      </c>
    </row>
    <row r="95" spans="1:17" x14ac:dyDescent="0.25">
      <c r="A95" s="8">
        <v>42278</v>
      </c>
      <c r="B95" s="27">
        <f>MONTH(Tableau14[[#This Row],[Période]])</f>
        <v>10</v>
      </c>
      <c r="C95" s="27">
        <f>YEAR(Tableau14[[#This Row],[Période]])</f>
        <v>2015</v>
      </c>
      <c r="D95" s="11" t="s">
        <v>19</v>
      </c>
      <c r="H95" s="20">
        <v>7.1208999999999998</v>
      </c>
      <c r="I95" s="18">
        <f>Tableau14[[#This Row],[Prix de référence MP Mini $/kg]]*1000</f>
        <v>7120.9</v>
      </c>
      <c r="J95" s="20">
        <v>7.3414000000000001</v>
      </c>
      <c r="K95" s="16">
        <f>Tableau14[[#This Row],[Prix de référence MP Maxi $/kg]]*1000</f>
        <v>7341.4000000000005</v>
      </c>
      <c r="L95" s="9">
        <v>1.1236999999999999</v>
      </c>
      <c r="M95" s="22">
        <f>Tableau14[[#This Row],[Quantité (T)]]*Tableau14[[#This Row],[Prix de vente $/T]]</f>
        <v>0</v>
      </c>
      <c r="N95" s="22">
        <f>Tableau14[[#This Row],[Prix de référence MP Maxi $/T]]*Tableau14[[#This Row],[Quantité (T)]]</f>
        <v>0</v>
      </c>
      <c r="O95" s="22" t="str">
        <f>IF(Tableau14[[#This Row],[Quantité (T)]]="","",Tableau14[[#This Row],[Prix de vente $/T]]-Tableau14[[#This Row],[Prix de référence MP Maxi $/T]])</f>
        <v/>
      </c>
      <c r="P95" s="24" t="str">
        <f>IF(Tableau14[[#This Row],[Quantité (T)]]="","",Tableau14[[#This Row],[Ecart /maxi
$/tonnes]]/Tableau14[[#This Row],[Prix de référence MP Maxi $/T]])</f>
        <v/>
      </c>
      <c r="Q95" s="22">
        <f>Tableau14[[#This Row],[CA $]]-Tableau14[[#This Row],[VENTE mprices Maxi $]]</f>
        <v>0</v>
      </c>
    </row>
    <row r="96" spans="1:17" x14ac:dyDescent="0.25">
      <c r="A96" s="8">
        <v>42309</v>
      </c>
      <c r="B96" s="27">
        <f>MONTH(Tableau14[[#This Row],[Période]])</f>
        <v>11</v>
      </c>
      <c r="C96" s="27">
        <f>YEAR(Tableau14[[#This Row],[Période]])</f>
        <v>2015</v>
      </c>
      <c r="D96" s="11" t="s">
        <v>19</v>
      </c>
      <c r="E96" s="1">
        <v>15</v>
      </c>
      <c r="F96" s="1">
        <v>6710</v>
      </c>
      <c r="G96" s="1">
        <f>Tableau14[[#This Row],[Prix de vente €/T]]*Tableau14[[#This Row],[Tx change]]</f>
        <v>7549.8235999999997</v>
      </c>
      <c r="H96" s="20">
        <v>6.9446000000000003</v>
      </c>
      <c r="I96" s="18">
        <f>Tableau14[[#This Row],[Prix de référence MP Mini $/kg]]*1000</f>
        <v>6944.6</v>
      </c>
      <c r="J96" s="20">
        <v>7.165</v>
      </c>
      <c r="K96" s="16">
        <f>Tableau14[[#This Row],[Prix de référence MP Maxi $/kg]]*1000</f>
        <v>7165</v>
      </c>
      <c r="L96" s="9">
        <v>1.1251599999999999</v>
      </c>
      <c r="M96" s="22">
        <f>Tableau14[[#This Row],[Quantité (T)]]*Tableau14[[#This Row],[Prix de vente $/T]]</f>
        <v>113247.35399999999</v>
      </c>
      <c r="N96" s="22">
        <f>Tableau14[[#This Row],[Prix de référence MP Maxi $/T]]*Tableau14[[#This Row],[Quantité (T)]]</f>
        <v>107475</v>
      </c>
      <c r="O96" s="22">
        <f>IF(Tableau14[[#This Row],[Quantité (T)]]="","",Tableau14[[#This Row],[Prix de vente $/T]]-Tableau14[[#This Row],[Prix de référence MP Maxi $/T]])</f>
        <v>384.82359999999971</v>
      </c>
      <c r="P96" s="24">
        <f>IF(Tableau14[[#This Row],[Quantité (T)]]="","",Tableau14[[#This Row],[Ecart /maxi
$/tonnes]]/Tableau14[[#This Row],[Prix de référence MP Maxi $/T]])</f>
        <v>5.3708806699232337E-2</v>
      </c>
      <c r="Q96" s="22">
        <f>Tableau14[[#This Row],[CA $]]-Tableau14[[#This Row],[VENTE mprices Maxi $]]</f>
        <v>5772.3539999999921</v>
      </c>
    </row>
    <row r="97" spans="1:17" x14ac:dyDescent="0.25">
      <c r="A97" s="8">
        <v>42339</v>
      </c>
      <c r="B97" s="27">
        <f>MONTH(Tableau14[[#This Row],[Période]])</f>
        <v>12</v>
      </c>
      <c r="C97" s="27">
        <f>YEAR(Tableau14[[#This Row],[Période]])</f>
        <v>2015</v>
      </c>
      <c r="D97" s="11" t="s">
        <v>19</v>
      </c>
      <c r="E97" s="1">
        <v>35</v>
      </c>
      <c r="F97" s="1">
        <v>4810</v>
      </c>
      <c r="G97" s="1">
        <f>Tableau14[[#This Row],[Prix de vente €/T]]*Tableau14[[#This Row],[Tx change]]</f>
        <v>5194.7037999999993</v>
      </c>
      <c r="H97" s="20">
        <v>6.9446000000000003</v>
      </c>
      <c r="I97" s="18">
        <f>Tableau14[[#This Row],[Prix de référence MP Mini $/kg]]*1000</f>
        <v>6944.6</v>
      </c>
      <c r="J97" s="20">
        <v>7.165</v>
      </c>
      <c r="K97" s="16">
        <f>Tableau14[[#This Row],[Prix de référence MP Maxi $/kg]]*1000</f>
        <v>7165</v>
      </c>
      <c r="L97" s="9">
        <v>1.0799799999999999</v>
      </c>
      <c r="M97" s="22">
        <f>Tableau14[[#This Row],[Quantité (T)]]*Tableau14[[#This Row],[Prix de vente $/T]]</f>
        <v>181814.63299999997</v>
      </c>
      <c r="N97" s="22">
        <f>Tableau14[[#This Row],[Prix de référence MP Maxi $/T]]*Tableau14[[#This Row],[Quantité (T)]]</f>
        <v>250775</v>
      </c>
      <c r="O97" s="22">
        <f>IF(Tableau14[[#This Row],[Quantité (T)]]="","",Tableau14[[#This Row],[Prix de vente $/T]]-Tableau14[[#This Row],[Prix de référence MP Maxi $/T]])</f>
        <v>-1970.2962000000007</v>
      </c>
      <c r="P97" s="24">
        <f>IF(Tableau14[[#This Row],[Quantité (T)]]="","",Tableau14[[#This Row],[Ecart /maxi
$/tonnes]]/Tableau14[[#This Row],[Prix de référence MP Maxi $/T]])</f>
        <v>-0.27498900209351024</v>
      </c>
      <c r="Q97" s="22">
        <f>Tableau14[[#This Row],[CA $]]-Tableau14[[#This Row],[VENTE mprices Maxi $]]</f>
        <v>-68960.367000000027</v>
      </c>
    </row>
    <row r="98" spans="1:17" x14ac:dyDescent="0.25">
      <c r="A98" s="8">
        <v>42370</v>
      </c>
      <c r="B98" s="27">
        <f>MONTH(Tableau14[[#This Row],[Période]])</f>
        <v>1</v>
      </c>
      <c r="C98" s="27">
        <f>YEAR(Tableau14[[#This Row],[Période]])</f>
        <v>2016</v>
      </c>
      <c r="D98" s="11" t="s">
        <v>19</v>
      </c>
      <c r="E98" s="1">
        <v>35</v>
      </c>
      <c r="F98" s="1">
        <v>4467</v>
      </c>
      <c r="G98" s="1">
        <f>Tableau14[[#This Row],[Prix de vente €/T]]*Tableau14[[#This Row],[Tx change]]</f>
        <v>4843.2107399999995</v>
      </c>
      <c r="H98" s="20">
        <v>6.5862999999999996</v>
      </c>
      <c r="I98" s="18">
        <f>Tableau14[[#This Row],[Prix de référence MP Mini $/kg]]*1000</f>
        <v>6586.2999999999993</v>
      </c>
      <c r="J98" s="20">
        <v>6.8068</v>
      </c>
      <c r="K98" s="16">
        <f>Tableau14[[#This Row],[Prix de référence MP Maxi $/kg]]*1000</f>
        <v>6806.8</v>
      </c>
      <c r="L98" s="9">
        <v>1.08422</v>
      </c>
      <c r="M98" s="22">
        <f>Tableau14[[#This Row],[Quantité (T)]]*Tableau14[[#This Row],[Prix de vente $/T]]</f>
        <v>169512.37589999998</v>
      </c>
      <c r="N98" s="22">
        <f>Tableau14[[#This Row],[Prix de référence MP Maxi $/T]]*Tableau14[[#This Row],[Quantité (T)]]</f>
        <v>238238</v>
      </c>
      <c r="O98" s="22">
        <f>IF(Tableau14[[#This Row],[Quantité (T)]]="","",Tableau14[[#This Row],[Prix de vente $/T]]-Tableau14[[#This Row],[Prix de référence MP Maxi $/T]])</f>
        <v>-1963.5892600000006</v>
      </c>
      <c r="P98" s="24">
        <f>IF(Tableau14[[#This Row],[Quantité (T)]]="","",Tableau14[[#This Row],[Ecart /maxi
$/tonnes]]/Tableau14[[#This Row],[Prix de référence MP Maxi $/T]])</f>
        <v>-0.28847465181876958</v>
      </c>
      <c r="Q98" s="22">
        <f>Tableau14[[#This Row],[CA $]]-Tableau14[[#This Row],[VENTE mprices Maxi $]]</f>
        <v>-68725.624100000015</v>
      </c>
    </row>
    <row r="99" spans="1:17" x14ac:dyDescent="0.25">
      <c r="A99" s="8">
        <v>42401</v>
      </c>
      <c r="B99" s="27">
        <f>MONTH(Tableau14[[#This Row],[Période]])</f>
        <v>2</v>
      </c>
      <c r="C99" s="27">
        <f>YEAR(Tableau14[[#This Row],[Période]])</f>
        <v>2016</v>
      </c>
      <c r="D99" s="11" t="s">
        <v>19</v>
      </c>
      <c r="H99" s="20">
        <v>6.3658000000000001</v>
      </c>
      <c r="I99" s="18">
        <f>Tableau14[[#This Row],[Prix de référence MP Mini $/kg]]*1000</f>
        <v>6365.8</v>
      </c>
      <c r="J99" s="20">
        <v>6.6139000000000001</v>
      </c>
      <c r="K99" s="16">
        <f>Tableau14[[#This Row],[Prix de référence MP Maxi $/kg]]*1000</f>
        <v>6613.9000000000005</v>
      </c>
      <c r="L99" s="9">
        <v>1.0868500000000001</v>
      </c>
      <c r="M99" s="22">
        <f>Tableau14[[#This Row],[Quantité (T)]]*Tableau14[[#This Row],[Prix de vente $/T]]</f>
        <v>0</v>
      </c>
      <c r="N99" s="22">
        <f>Tableau14[[#This Row],[Prix de référence MP Maxi $/T]]*Tableau14[[#This Row],[Quantité (T)]]</f>
        <v>0</v>
      </c>
      <c r="O99" s="22" t="str">
        <f>IF(Tableau14[[#This Row],[Quantité (T)]]="","",Tableau14[[#This Row],[Prix de vente $/T]]-Tableau14[[#This Row],[Prix de référence MP Maxi $/T]])</f>
        <v/>
      </c>
      <c r="P99" s="24" t="str">
        <f>IF(Tableau14[[#This Row],[Quantité (T)]]="","",Tableau14[[#This Row],[Ecart /maxi
$/tonnes]]/Tableau14[[#This Row],[Prix de référence MP Maxi $/T]])</f>
        <v/>
      </c>
      <c r="Q99" s="22">
        <f>Tableau14[[#This Row],[CA $]]-Tableau14[[#This Row],[VENTE mprices Maxi $]]</f>
        <v>0</v>
      </c>
    </row>
    <row r="100" spans="1:17" x14ac:dyDescent="0.25">
      <c r="A100" s="8">
        <v>42430</v>
      </c>
      <c r="B100" s="27">
        <f>MONTH(Tableau14[[#This Row],[Période]])</f>
        <v>3</v>
      </c>
      <c r="C100" s="27">
        <f>YEAR(Tableau14[[#This Row],[Période]])</f>
        <v>2016</v>
      </c>
      <c r="D100" s="11" t="s">
        <v>19</v>
      </c>
      <c r="E100" s="1">
        <v>35</v>
      </c>
      <c r="F100" s="1">
        <v>3550</v>
      </c>
      <c r="G100" s="1">
        <f>Tableau14[[#This Row],[Prix de vente €/T]]*Tableau14[[#This Row],[Tx change]]</f>
        <v>3940.1095</v>
      </c>
      <c r="H100" s="20">
        <v>5.8643000000000001</v>
      </c>
      <c r="I100" s="18">
        <f>Tableau14[[#This Row],[Prix de référence MP Mini $/kg]]*1000</f>
        <v>5864.3</v>
      </c>
      <c r="J100" s="20">
        <v>6.3052000000000001</v>
      </c>
      <c r="K100" s="16">
        <f>Tableau14[[#This Row],[Prix de référence MP Maxi $/kg]]*1000</f>
        <v>6305.2</v>
      </c>
      <c r="L100" s="9">
        <v>1.10989</v>
      </c>
      <c r="M100" s="22">
        <f>Tableau14[[#This Row],[Quantité (T)]]*Tableau14[[#This Row],[Prix de vente $/T]]</f>
        <v>137903.83249999999</v>
      </c>
      <c r="N100" s="22">
        <f>Tableau14[[#This Row],[Prix de référence MP Maxi $/T]]*Tableau14[[#This Row],[Quantité (T)]]</f>
        <v>220682</v>
      </c>
      <c r="O100" s="22">
        <f>IF(Tableau14[[#This Row],[Quantité (T)]]="","",Tableau14[[#This Row],[Prix de vente $/T]]-Tableau14[[#This Row],[Prix de référence MP Maxi $/T]])</f>
        <v>-2365.0904999999998</v>
      </c>
      <c r="P100" s="24">
        <f>IF(Tableau14[[#This Row],[Quantité (T)]]="","",Tableau14[[#This Row],[Ecart /maxi
$/tonnes]]/Tableau14[[#This Row],[Prix de référence MP Maxi $/T]])</f>
        <v>-0.37510158282052908</v>
      </c>
      <c r="Q100" s="22">
        <f>Tableau14[[#This Row],[CA $]]-Tableau14[[#This Row],[VENTE mprices Maxi $]]</f>
        <v>-82778.16750000001</v>
      </c>
    </row>
    <row r="101" spans="1:17" x14ac:dyDescent="0.25">
      <c r="A101" s="8">
        <v>42461</v>
      </c>
      <c r="B101" s="27">
        <f>MONTH(Tableau14[[#This Row],[Période]])</f>
        <v>4</v>
      </c>
      <c r="C101" s="27">
        <f>YEAR(Tableau14[[#This Row],[Période]])</f>
        <v>2016</v>
      </c>
      <c r="D101" s="11" t="s">
        <v>19</v>
      </c>
      <c r="E101" s="1">
        <v>15</v>
      </c>
      <c r="F101" s="1">
        <v>3480</v>
      </c>
      <c r="G101" s="1">
        <f>Tableau14[[#This Row],[Prix de vente €/T]]*Tableau14[[#This Row],[Tx change]]</f>
        <v>3853.0907999999999</v>
      </c>
      <c r="H101" s="20">
        <v>5.1257000000000001</v>
      </c>
      <c r="I101" s="18">
        <f>Tableau14[[#This Row],[Prix de référence MP Mini $/kg]]*1000</f>
        <v>5125.7</v>
      </c>
      <c r="J101" s="20">
        <v>5.5667</v>
      </c>
      <c r="K101" s="16">
        <f>Tableau14[[#This Row],[Prix de référence MP Maxi $/kg]]*1000</f>
        <v>5566.7</v>
      </c>
      <c r="L101" s="9">
        <v>1.10721</v>
      </c>
      <c r="M101" s="22">
        <f>Tableau14[[#This Row],[Quantité (T)]]*Tableau14[[#This Row],[Prix de vente $/T]]</f>
        <v>57796.362000000001</v>
      </c>
      <c r="N101" s="22">
        <f>Tableau14[[#This Row],[Prix de référence MP Maxi $/T]]*Tableau14[[#This Row],[Quantité (T)]]</f>
        <v>83500.5</v>
      </c>
      <c r="O101" s="22">
        <f>IF(Tableau14[[#This Row],[Quantité (T)]]="","",Tableau14[[#This Row],[Prix de vente $/T]]-Tableau14[[#This Row],[Prix de référence MP Maxi $/T]])</f>
        <v>-1713.6091999999999</v>
      </c>
      <c r="P101" s="24">
        <f>IF(Tableau14[[#This Row],[Quantité (T)]]="","",Tableau14[[#This Row],[Ecart /maxi
$/tonnes]]/Tableau14[[#This Row],[Prix de référence MP Maxi $/T]])</f>
        <v>-0.30783214471769627</v>
      </c>
      <c r="Q101" s="22">
        <f>Tableau14[[#This Row],[CA $]]-Tableau14[[#This Row],[VENTE mprices Maxi $]]</f>
        <v>-25704.137999999999</v>
      </c>
    </row>
    <row r="102" spans="1:17" x14ac:dyDescent="0.25">
      <c r="A102" s="8">
        <v>42491</v>
      </c>
      <c r="B102" s="27">
        <f>MONTH(Tableau14[[#This Row],[Période]])</f>
        <v>5</v>
      </c>
      <c r="C102" s="27">
        <f>YEAR(Tableau14[[#This Row],[Période]])</f>
        <v>2016</v>
      </c>
      <c r="D102" s="11" t="s">
        <v>19</v>
      </c>
      <c r="H102" s="20">
        <v>5.0705999999999998</v>
      </c>
      <c r="I102" s="18">
        <f>Tableau14[[#This Row],[Prix de référence MP Mini $/kg]]*1000</f>
        <v>5070.5999999999995</v>
      </c>
      <c r="J102" s="20">
        <v>5.5115999999999996</v>
      </c>
      <c r="K102" s="16">
        <f>Tableau14[[#This Row],[Prix de référence MP Maxi $/kg]]*1000</f>
        <v>5511.5999999999995</v>
      </c>
      <c r="L102" s="9">
        <v>1.1326700000000001</v>
      </c>
      <c r="M102" s="22">
        <f>Tableau14[[#This Row],[Quantité (T)]]*Tableau14[[#This Row],[Prix de vente $/T]]</f>
        <v>0</v>
      </c>
      <c r="N102" s="22">
        <f>Tableau14[[#This Row],[Prix de référence MP Maxi $/T]]*Tableau14[[#This Row],[Quantité (T)]]</f>
        <v>0</v>
      </c>
      <c r="O102" s="22" t="str">
        <f>IF(Tableau14[[#This Row],[Quantité (T)]]="","",Tableau14[[#This Row],[Prix de vente $/T]]-Tableau14[[#This Row],[Prix de référence MP Maxi $/T]])</f>
        <v/>
      </c>
      <c r="P102" s="24" t="str">
        <f>IF(Tableau14[[#This Row],[Quantité (T)]]="","",Tableau14[[#This Row],[Ecart /maxi
$/tonnes]]/Tableau14[[#This Row],[Prix de référence MP Maxi $/T]])</f>
        <v/>
      </c>
      <c r="Q102" s="22">
        <f>Tableau14[[#This Row],[CA $]]-Tableau14[[#This Row],[VENTE mprices Maxi $]]</f>
        <v>0</v>
      </c>
    </row>
    <row r="103" spans="1:17" x14ac:dyDescent="0.25">
      <c r="A103" s="8">
        <v>42522</v>
      </c>
      <c r="B103" s="27">
        <f>MONTH(Tableau14[[#This Row],[Période]])</f>
        <v>6</v>
      </c>
      <c r="C103" s="27">
        <f>YEAR(Tableau14[[#This Row],[Période]])</f>
        <v>2016</v>
      </c>
      <c r="D103" s="11" t="s">
        <v>19</v>
      </c>
      <c r="E103" s="1">
        <v>25</v>
      </c>
      <c r="F103" s="1">
        <v>4670</v>
      </c>
      <c r="G103" s="1">
        <f>Tableau14[[#This Row],[Prix de vente €/T]]*Tableau14[[#This Row],[Tx change]]</f>
        <v>5293.8186000000005</v>
      </c>
      <c r="H103" s="20">
        <v>5.0705999999999998</v>
      </c>
      <c r="I103" s="18">
        <f>Tableau14[[#This Row],[Prix de référence MP Mini $/kg]]*1000</f>
        <v>5070.5999999999995</v>
      </c>
      <c r="J103" s="20">
        <v>5.5115999999999996</v>
      </c>
      <c r="K103" s="16">
        <f>Tableau14[[#This Row],[Prix de référence MP Maxi $/kg]]*1000</f>
        <v>5511.5999999999995</v>
      </c>
      <c r="L103" s="9">
        <v>1.13358</v>
      </c>
      <c r="M103" s="22">
        <f>Tableau14[[#This Row],[Quantité (T)]]*Tableau14[[#This Row],[Prix de vente $/T]]</f>
        <v>132345.46500000003</v>
      </c>
      <c r="N103" s="22">
        <f>Tableau14[[#This Row],[Prix de référence MP Maxi $/T]]*Tableau14[[#This Row],[Quantité (T)]]</f>
        <v>137790</v>
      </c>
      <c r="O103" s="22">
        <f>IF(Tableau14[[#This Row],[Quantité (T)]]="","",Tableau14[[#This Row],[Prix de vente $/T]]-Tableau14[[#This Row],[Prix de référence MP Maxi $/T]])</f>
        <v>-217.78139999999894</v>
      </c>
      <c r="P103" s="24">
        <f>IF(Tableau14[[#This Row],[Quantité (T)]]="","",Tableau14[[#This Row],[Ecart /maxi
$/tonnes]]/Tableau14[[#This Row],[Prix de référence MP Maxi $/T]])</f>
        <v>-3.9513281079904011E-2</v>
      </c>
      <c r="Q103" s="22">
        <f>Tableau14[[#This Row],[CA $]]-Tableau14[[#This Row],[VENTE mprices Maxi $]]</f>
        <v>-5444.5349999999744</v>
      </c>
    </row>
    <row r="104" spans="1:17" x14ac:dyDescent="0.25">
      <c r="A104" s="8">
        <v>42552</v>
      </c>
      <c r="B104" s="27">
        <f>MONTH(Tableau14[[#This Row],[Période]])</f>
        <v>7</v>
      </c>
      <c r="C104" s="27">
        <f>YEAR(Tableau14[[#This Row],[Période]])</f>
        <v>2016</v>
      </c>
      <c r="D104" s="11" t="s">
        <v>19</v>
      </c>
      <c r="E104" s="1">
        <v>20</v>
      </c>
      <c r="F104" s="1">
        <v>3400</v>
      </c>
      <c r="G104" s="1">
        <f>Tableau14[[#This Row],[Prix de vente €/T]]*Tableau14[[#This Row],[Tx change]]</f>
        <v>3818.8459999999995</v>
      </c>
      <c r="H104" s="20">
        <v>4.8226000000000004</v>
      </c>
      <c r="I104" s="18">
        <f>Tableau14[[#This Row],[Prix de référence MP Mini $/kg]]*1000</f>
        <v>4822.6000000000004</v>
      </c>
      <c r="J104" s="20">
        <v>5.2359999999999998</v>
      </c>
      <c r="K104" s="16">
        <f>Tableau14[[#This Row],[Prix de référence MP Maxi $/kg]]*1000</f>
        <v>5236</v>
      </c>
      <c r="L104" s="9">
        <v>1.1231899999999999</v>
      </c>
      <c r="M104" s="22">
        <f>Tableau14[[#This Row],[Quantité (T)]]*Tableau14[[#This Row],[Prix de vente $/T]]</f>
        <v>76376.919999999984</v>
      </c>
      <c r="N104" s="22">
        <f>Tableau14[[#This Row],[Prix de référence MP Maxi $/T]]*Tableau14[[#This Row],[Quantité (T)]]</f>
        <v>104720</v>
      </c>
      <c r="O104" s="22">
        <f>IF(Tableau14[[#This Row],[Quantité (T)]]="","",Tableau14[[#This Row],[Prix de vente $/T]]-Tableau14[[#This Row],[Prix de référence MP Maxi $/T]])</f>
        <v>-1417.1540000000005</v>
      </c>
      <c r="P104" s="24">
        <f>IF(Tableau14[[#This Row],[Quantité (T)]]="","",Tableau14[[#This Row],[Ecart /maxi
$/tonnes]]/Tableau14[[#This Row],[Prix de référence MP Maxi $/T]])</f>
        <v>-0.27065584415584426</v>
      </c>
      <c r="Q104" s="22">
        <f>Tableau14[[#This Row],[CA $]]-Tableau14[[#This Row],[VENTE mprices Maxi $]]</f>
        <v>-28343.080000000016</v>
      </c>
    </row>
    <row r="105" spans="1:17" x14ac:dyDescent="0.25">
      <c r="A105" s="8">
        <v>42583</v>
      </c>
      <c r="B105" s="27">
        <f>MONTH(Tableau14[[#This Row],[Période]])</f>
        <v>8</v>
      </c>
      <c r="C105" s="27">
        <f>YEAR(Tableau14[[#This Row],[Période]])</f>
        <v>2016</v>
      </c>
      <c r="D105" s="11" t="s">
        <v>19</v>
      </c>
      <c r="H105" s="20">
        <v>4.4092000000000002</v>
      </c>
      <c r="I105" s="18">
        <f>Tableau14[[#This Row],[Prix de référence MP Mini $/kg]]*1000</f>
        <v>4409.2</v>
      </c>
      <c r="J105" s="20">
        <v>4.6848000000000001</v>
      </c>
      <c r="K105" s="16">
        <f>Tableau14[[#This Row],[Prix de référence MP Maxi $/kg]]*1000</f>
        <v>4684.8</v>
      </c>
      <c r="L105" s="9">
        <v>1.10707</v>
      </c>
      <c r="M105" s="22">
        <f>Tableau14[[#This Row],[Quantité (T)]]*Tableau14[[#This Row],[Prix de vente $/T]]</f>
        <v>0</v>
      </c>
      <c r="N105" s="22">
        <f>Tableau14[[#This Row],[Prix de référence MP Maxi $/T]]*Tableau14[[#This Row],[Quantité (T)]]</f>
        <v>0</v>
      </c>
      <c r="O105" s="22" t="str">
        <f>IF(Tableau14[[#This Row],[Quantité (T)]]="","",Tableau14[[#This Row],[Prix de vente $/T]]-Tableau14[[#This Row],[Prix de référence MP Maxi $/T]])</f>
        <v/>
      </c>
      <c r="P105" s="24" t="str">
        <f>IF(Tableau14[[#This Row],[Quantité (T)]]="","",Tableau14[[#This Row],[Ecart /maxi
$/tonnes]]/Tableau14[[#This Row],[Prix de référence MP Maxi $/T]])</f>
        <v/>
      </c>
      <c r="Q105" s="22">
        <f>Tableau14[[#This Row],[CA $]]-Tableau14[[#This Row],[VENTE mprices Maxi $]]</f>
        <v>0</v>
      </c>
    </row>
    <row r="106" spans="1:17" x14ac:dyDescent="0.25">
      <c r="A106" s="8">
        <v>42614</v>
      </c>
      <c r="B106" s="27">
        <f>MONTH(Tableau14[[#This Row],[Période]])</f>
        <v>9</v>
      </c>
      <c r="C106" s="27">
        <f>YEAR(Tableau14[[#This Row],[Période]])</f>
        <v>2016</v>
      </c>
      <c r="D106" s="11" t="s">
        <v>19</v>
      </c>
      <c r="H106" s="20">
        <v>3.9022000000000001</v>
      </c>
      <c r="I106" s="18">
        <f>Tableau14[[#This Row],[Prix de référence MP Mini $/kg]]*1000</f>
        <v>3902.2000000000003</v>
      </c>
      <c r="J106" s="20">
        <v>4.1226000000000003</v>
      </c>
      <c r="K106" s="16">
        <f>Tableau14[[#This Row],[Prix de référence MP Maxi $/kg]]*1000</f>
        <v>4122.6000000000004</v>
      </c>
      <c r="L106" s="9">
        <v>1.1206400000000001</v>
      </c>
      <c r="M106" s="22">
        <f>Tableau14[[#This Row],[Quantité (T)]]*Tableau14[[#This Row],[Prix de vente $/T]]</f>
        <v>0</v>
      </c>
      <c r="N106" s="22">
        <f>Tableau14[[#This Row],[Prix de référence MP Maxi $/T]]*Tableau14[[#This Row],[Quantité (T)]]</f>
        <v>0</v>
      </c>
      <c r="O106" s="22" t="str">
        <f>IF(Tableau14[[#This Row],[Quantité (T)]]="","",Tableau14[[#This Row],[Prix de vente $/T]]-Tableau14[[#This Row],[Prix de référence MP Maxi $/T]])</f>
        <v/>
      </c>
      <c r="P106" s="24" t="str">
        <f>IF(Tableau14[[#This Row],[Quantité (T)]]="","",Tableau14[[#This Row],[Ecart /maxi
$/tonnes]]/Tableau14[[#This Row],[Prix de référence MP Maxi $/T]])</f>
        <v/>
      </c>
      <c r="Q106" s="22">
        <f>Tableau14[[#This Row],[CA $]]-Tableau14[[#This Row],[VENTE mprices Maxi $]]</f>
        <v>0</v>
      </c>
    </row>
    <row r="107" spans="1:17" x14ac:dyDescent="0.25">
      <c r="A107" s="8">
        <v>42644</v>
      </c>
      <c r="B107" s="27">
        <f>MONTH(Tableau14[[#This Row],[Période]])</f>
        <v>10</v>
      </c>
      <c r="C107" s="27">
        <f>YEAR(Tableau14[[#This Row],[Période]])</f>
        <v>2016</v>
      </c>
      <c r="D107" s="11" t="s">
        <v>19</v>
      </c>
      <c r="E107" s="1">
        <v>45</v>
      </c>
      <c r="F107" s="1">
        <v>4450</v>
      </c>
      <c r="G107" s="1">
        <f>Tableau14[[#This Row],[Prix de vente €/T]]*Tableau14[[#This Row],[Tx change]]</f>
        <v>4989.9629999999997</v>
      </c>
      <c r="H107" s="20">
        <v>3.7753999999999999</v>
      </c>
      <c r="I107" s="18">
        <f>Tableau14[[#This Row],[Prix de référence MP Mini $/kg]]*1000</f>
        <v>3775.4</v>
      </c>
      <c r="J107" s="20">
        <v>3.9958999999999998</v>
      </c>
      <c r="K107" s="16">
        <f>Tableau14[[#This Row],[Prix de référence MP Maxi $/kg]]*1000</f>
        <v>3995.8999999999996</v>
      </c>
      <c r="L107" s="9">
        <v>1.12134</v>
      </c>
      <c r="M107" s="22">
        <f>Tableau14[[#This Row],[Quantité (T)]]*Tableau14[[#This Row],[Prix de vente $/T]]</f>
        <v>224548.33499999999</v>
      </c>
      <c r="N107" s="22">
        <f>Tableau14[[#This Row],[Prix de référence MP Maxi $/T]]*Tableau14[[#This Row],[Quantité (T)]]</f>
        <v>179815.49999999997</v>
      </c>
      <c r="O107" s="22">
        <f>IF(Tableau14[[#This Row],[Quantité (T)]]="","",Tableau14[[#This Row],[Prix de vente $/T]]-Tableau14[[#This Row],[Prix de référence MP Maxi $/T]])</f>
        <v>994.0630000000001</v>
      </c>
      <c r="P107" s="24">
        <f>IF(Tableau14[[#This Row],[Quantité (T)]]="","",Tableau14[[#This Row],[Ecart /maxi
$/tonnes]]/Tableau14[[#This Row],[Prix de référence MP Maxi $/T]])</f>
        <v>0.24877074000850877</v>
      </c>
      <c r="Q107" s="22">
        <f>Tableau14[[#This Row],[CA $]]-Tableau14[[#This Row],[VENTE mprices Maxi $]]</f>
        <v>44732.835000000021</v>
      </c>
    </row>
    <row r="108" spans="1:17" x14ac:dyDescent="0.25">
      <c r="A108" s="8">
        <v>42675</v>
      </c>
      <c r="B108" s="27">
        <f>MONTH(Tableau14[[#This Row],[Période]])</f>
        <v>11</v>
      </c>
      <c r="C108" s="27">
        <f>YEAR(Tableau14[[#This Row],[Période]])</f>
        <v>2016</v>
      </c>
      <c r="D108" s="11" t="s">
        <v>19</v>
      </c>
      <c r="E108" s="1">
        <v>28</v>
      </c>
      <c r="F108" s="1">
        <v>4300</v>
      </c>
      <c r="G108" s="1">
        <f>Tableau14[[#This Row],[Prix de vente €/T]]*Tableau14[[#This Row],[Tx change]]</f>
        <v>4756.1440000000002</v>
      </c>
      <c r="H108" s="20">
        <v>3.4447000000000001</v>
      </c>
      <c r="I108" s="18">
        <f>Tableau14[[#This Row],[Prix de référence MP Mini $/kg]]*1000</f>
        <v>3444.7000000000003</v>
      </c>
      <c r="J108" s="20">
        <v>3.6652</v>
      </c>
      <c r="K108" s="16">
        <f>Tableau14[[#This Row],[Prix de référence MP Maxi $/kg]]*1000</f>
        <v>3665.2</v>
      </c>
      <c r="L108" s="9">
        <v>1.10608</v>
      </c>
      <c r="M108" s="22">
        <f>Tableau14[[#This Row],[Quantité (T)]]*Tableau14[[#This Row],[Prix de vente $/T]]</f>
        <v>133172.03200000001</v>
      </c>
      <c r="N108" s="22">
        <f>Tableau14[[#This Row],[Prix de référence MP Maxi $/T]]*Tableau14[[#This Row],[Quantité (T)]]</f>
        <v>102625.59999999999</v>
      </c>
      <c r="O108" s="22">
        <f>IF(Tableau14[[#This Row],[Quantité (T)]]="","",Tableau14[[#This Row],[Prix de vente $/T]]-Tableau14[[#This Row],[Prix de référence MP Maxi $/T]])</f>
        <v>1090.9440000000004</v>
      </c>
      <c r="P108" s="24">
        <f>IF(Tableau14[[#This Row],[Quantité (T)]]="","",Tableau14[[#This Row],[Ecart /maxi
$/tonnes]]/Tableau14[[#This Row],[Prix de référence MP Maxi $/T]])</f>
        <v>0.29764924151478789</v>
      </c>
      <c r="Q108" s="22">
        <f>Tableau14[[#This Row],[CA $]]-Tableau14[[#This Row],[VENTE mprices Maxi $]]</f>
        <v>30546.432000000015</v>
      </c>
    </row>
    <row r="109" spans="1:17" x14ac:dyDescent="0.25">
      <c r="A109" s="8">
        <v>42705</v>
      </c>
      <c r="B109" s="27">
        <f>MONTH(Tableau14[[#This Row],[Période]])</f>
        <v>12</v>
      </c>
      <c r="C109" s="27">
        <f>YEAR(Tableau14[[#This Row],[Période]])</f>
        <v>2016</v>
      </c>
      <c r="D109" s="11" t="s">
        <v>19</v>
      </c>
      <c r="H109" s="20">
        <v>3.3069000000000002</v>
      </c>
      <c r="I109" s="18">
        <f>Tableau14[[#This Row],[Prix de référence MP Mini $/kg]]*1000</f>
        <v>3306.9</v>
      </c>
      <c r="J109" s="20">
        <v>3.5274000000000001</v>
      </c>
      <c r="K109" s="16">
        <f>Tableau14[[#This Row],[Prix de référence MP Maxi $/kg]]*1000</f>
        <v>3527.4</v>
      </c>
      <c r="L109" s="9">
        <v>1.0844499999999999</v>
      </c>
      <c r="M109" s="22">
        <f>Tableau14[[#This Row],[Quantité (T)]]*Tableau14[[#This Row],[Prix de vente $/T]]</f>
        <v>0</v>
      </c>
      <c r="N109" s="22">
        <f>Tableau14[[#This Row],[Prix de référence MP Maxi $/T]]*Tableau14[[#This Row],[Quantité (T)]]</f>
        <v>0</v>
      </c>
      <c r="O109" s="22" t="str">
        <f>IF(Tableau14[[#This Row],[Quantité (T)]]="","",Tableau14[[#This Row],[Prix de vente $/T]]-Tableau14[[#This Row],[Prix de référence MP Maxi $/T]])</f>
        <v/>
      </c>
      <c r="P109" s="24" t="str">
        <f>IF(Tableau14[[#This Row],[Quantité (T)]]="","",Tableau14[[#This Row],[Ecart /maxi
$/tonnes]]/Tableau14[[#This Row],[Prix de référence MP Maxi $/T]])</f>
        <v/>
      </c>
      <c r="Q109" s="22">
        <f>Tableau14[[#This Row],[CA $]]-Tableau14[[#This Row],[VENTE mprices Maxi $]]</f>
        <v>0</v>
      </c>
    </row>
    <row r="112" spans="1:17" x14ac:dyDescent="0.25">
      <c r="M112" s="25">
        <f>SUBTOTAL(9,M2:M111)</f>
        <v>12081988.700155437</v>
      </c>
      <c r="N112" s="25">
        <f>SUBTOTAL(9,N2:N111)</f>
        <v>12681702.022000004</v>
      </c>
      <c r="P112" s="26">
        <f>Q112/N112</f>
        <v>-4.7289655663268856E-2</v>
      </c>
      <c r="Q112" s="25">
        <f>SUBTOTAL(9,Q2:Q111)</f>
        <v>-599713.32184456056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C38"/>
  <sheetViews>
    <sheetView workbookViewId="0">
      <selection activeCell="D15" sqref="D15"/>
    </sheetView>
  </sheetViews>
  <sheetFormatPr baseColWidth="10" defaultRowHeight="15" x14ac:dyDescent="0.25"/>
  <cols>
    <col min="1" max="1" width="21" bestFit="1" customWidth="1"/>
    <col min="2" max="2" width="28.140625" bestFit="1" customWidth="1"/>
    <col min="3" max="3" width="40.28515625" bestFit="1" customWidth="1"/>
  </cols>
  <sheetData>
    <row r="1" spans="1:3" x14ac:dyDescent="0.25">
      <c r="A1" s="28" t="s">
        <v>25</v>
      </c>
      <c r="B1" t="s">
        <v>26</v>
      </c>
    </row>
    <row r="2" spans="1:3" x14ac:dyDescent="0.25">
      <c r="A2" s="28" t="s">
        <v>4</v>
      </c>
      <c r="B2" t="s">
        <v>26</v>
      </c>
    </row>
    <row r="4" spans="1:3" x14ac:dyDescent="0.25">
      <c r="A4" s="28" t="s">
        <v>27</v>
      </c>
      <c r="B4" t="s">
        <v>29</v>
      </c>
      <c r="C4" t="s">
        <v>30</v>
      </c>
    </row>
    <row r="5" spans="1:3" x14ac:dyDescent="0.25">
      <c r="A5" s="30">
        <v>41640</v>
      </c>
      <c r="B5" s="29">
        <v>3283.0080000000003</v>
      </c>
      <c r="C5" s="29">
        <v>2866</v>
      </c>
    </row>
    <row r="6" spans="1:3" x14ac:dyDescent="0.25">
      <c r="A6" s="30">
        <v>41699</v>
      </c>
      <c r="B6" s="29">
        <v>3613.1954999999998</v>
      </c>
      <c r="C6" s="29">
        <v>3334.5</v>
      </c>
    </row>
    <row r="7" spans="1:3" x14ac:dyDescent="0.25">
      <c r="A7" s="30">
        <v>41730</v>
      </c>
      <c r="B7" s="29">
        <v>3974.8025000000002</v>
      </c>
      <c r="C7" s="29">
        <v>3417.2</v>
      </c>
    </row>
    <row r="8" spans="1:3" x14ac:dyDescent="0.25">
      <c r="A8" s="30">
        <v>41760</v>
      </c>
      <c r="B8" s="29">
        <v>4158.9972499999994</v>
      </c>
      <c r="C8" s="29">
        <v>3769.8999999999996</v>
      </c>
    </row>
    <row r="9" spans="1:3" x14ac:dyDescent="0.25">
      <c r="A9" s="30">
        <v>41791</v>
      </c>
      <c r="B9" s="29">
        <v>4679.9639999999999</v>
      </c>
      <c r="C9" s="29">
        <v>3885.6000000000004</v>
      </c>
    </row>
    <row r="10" spans="1:3" x14ac:dyDescent="0.25">
      <c r="A10" s="30">
        <v>41883</v>
      </c>
      <c r="B10" s="29">
        <v>4671.835</v>
      </c>
      <c r="C10" s="29">
        <v>3968.3160000000003</v>
      </c>
    </row>
    <row r="11" spans="1:3" x14ac:dyDescent="0.25">
      <c r="A11" s="30">
        <v>41913</v>
      </c>
      <c r="B11" s="29">
        <v>4535.4049999999997</v>
      </c>
      <c r="C11" s="29">
        <v>3968.3160000000003</v>
      </c>
    </row>
    <row r="12" spans="1:3" x14ac:dyDescent="0.25">
      <c r="A12" s="30">
        <v>41944</v>
      </c>
      <c r="B12" s="29">
        <v>4247.8670000000002</v>
      </c>
      <c r="C12" s="29">
        <v>4078.5470000000005</v>
      </c>
    </row>
    <row r="13" spans="1:3" x14ac:dyDescent="0.25">
      <c r="A13" s="30">
        <v>41974</v>
      </c>
      <c r="B13" s="29">
        <v>4355.1551250000002</v>
      </c>
      <c r="C13" s="29">
        <v>4188.7780000000002</v>
      </c>
    </row>
    <row r="14" spans="1:3" x14ac:dyDescent="0.25">
      <c r="A14" s="30">
        <v>42005</v>
      </c>
      <c r="B14" s="29">
        <v>5513.5412000000006</v>
      </c>
      <c r="C14" s="29">
        <v>4188.7780000000002</v>
      </c>
    </row>
    <row r="15" spans="1:3" x14ac:dyDescent="0.25">
      <c r="A15" s="30">
        <v>42036</v>
      </c>
      <c r="B15" s="29">
        <v>5345.8859999999995</v>
      </c>
      <c r="C15" s="29">
        <v>4243.8999999999996</v>
      </c>
    </row>
    <row r="16" spans="1:3" x14ac:dyDescent="0.25">
      <c r="A16" s="30">
        <v>42064</v>
      </c>
      <c r="B16" s="29">
        <v>6256.1091000000006</v>
      </c>
      <c r="C16" s="29">
        <v>4354.0999999999995</v>
      </c>
    </row>
    <row r="17" spans="1:3" x14ac:dyDescent="0.25">
      <c r="A17" s="30">
        <v>42095</v>
      </c>
      <c r="B17" s="29">
        <v>6102.7119999999995</v>
      </c>
      <c r="C17" s="29">
        <v>4409.2</v>
      </c>
    </row>
    <row r="18" spans="1:3" x14ac:dyDescent="0.25">
      <c r="A18" s="30">
        <v>42125</v>
      </c>
      <c r="B18" s="29">
        <v>5539.1854999999996</v>
      </c>
      <c r="C18" s="29">
        <v>4409.2</v>
      </c>
    </row>
    <row r="19" spans="1:3" x14ac:dyDescent="0.25">
      <c r="A19" s="30">
        <v>42156</v>
      </c>
      <c r="B19" s="29">
        <v>6342.5719999999992</v>
      </c>
      <c r="C19" s="29">
        <v>4657.3</v>
      </c>
    </row>
    <row r="20" spans="1:3" x14ac:dyDescent="0.25">
      <c r="A20" s="30">
        <v>42186</v>
      </c>
      <c r="B20" s="29">
        <v>6001.4041200000001</v>
      </c>
      <c r="C20" s="29">
        <v>4828.1000000000004</v>
      </c>
    </row>
    <row r="21" spans="1:3" x14ac:dyDescent="0.25">
      <c r="A21" s="30">
        <v>42217</v>
      </c>
      <c r="B21" s="29"/>
      <c r="C21" s="29">
        <v>4850.2</v>
      </c>
    </row>
    <row r="22" spans="1:3" x14ac:dyDescent="0.25">
      <c r="A22" s="30">
        <v>42248</v>
      </c>
      <c r="B22" s="29">
        <v>6216.616</v>
      </c>
      <c r="C22" s="29">
        <v>4905.3</v>
      </c>
    </row>
    <row r="23" spans="1:3" x14ac:dyDescent="0.25">
      <c r="A23" s="30">
        <v>42278</v>
      </c>
      <c r="B23" s="29">
        <v>5876.951</v>
      </c>
      <c r="C23" s="29">
        <v>4850.2</v>
      </c>
    </row>
    <row r="24" spans="1:3" x14ac:dyDescent="0.25">
      <c r="A24" s="30">
        <v>42309</v>
      </c>
      <c r="B24" s="29"/>
      <c r="C24" s="29">
        <v>4629.7</v>
      </c>
    </row>
    <row r="25" spans="1:3" x14ac:dyDescent="0.25">
      <c r="A25" s="30">
        <v>42339</v>
      </c>
      <c r="B25" s="29">
        <v>4562.9155000000001</v>
      </c>
      <c r="C25" s="29">
        <v>4431.3</v>
      </c>
    </row>
    <row r="26" spans="1:3" x14ac:dyDescent="0.25">
      <c r="A26" s="30">
        <v>42370</v>
      </c>
      <c r="B26" s="29">
        <v>2981.605</v>
      </c>
      <c r="C26" s="29">
        <v>3858.1</v>
      </c>
    </row>
    <row r="27" spans="1:3" x14ac:dyDescent="0.25">
      <c r="A27" s="30">
        <v>42401</v>
      </c>
      <c r="B27" s="29">
        <v>2065.0150000000003</v>
      </c>
      <c r="C27" s="29">
        <v>3747.9</v>
      </c>
    </row>
    <row r="28" spans="1:3" x14ac:dyDescent="0.25">
      <c r="A28" s="30">
        <v>42430</v>
      </c>
      <c r="B28" s="29">
        <v>2150.4118749999998</v>
      </c>
      <c r="C28" s="29">
        <v>3395.1</v>
      </c>
    </row>
    <row r="29" spans="1:3" x14ac:dyDescent="0.25">
      <c r="A29" s="30">
        <v>42461</v>
      </c>
      <c r="B29" s="29"/>
      <c r="C29" s="29">
        <v>2838.4</v>
      </c>
    </row>
    <row r="30" spans="1:3" x14ac:dyDescent="0.25">
      <c r="A30" s="30">
        <v>42491</v>
      </c>
      <c r="B30" s="29">
        <v>1812.2720000000002</v>
      </c>
      <c r="C30" s="29">
        <v>2425.1</v>
      </c>
    </row>
    <row r="31" spans="1:3" x14ac:dyDescent="0.25">
      <c r="A31" s="30">
        <v>42522</v>
      </c>
      <c r="B31" s="29">
        <v>1898.7465000000002</v>
      </c>
      <c r="C31" s="29">
        <v>2204.6</v>
      </c>
    </row>
    <row r="32" spans="1:3" x14ac:dyDescent="0.25">
      <c r="A32" s="30">
        <v>42552</v>
      </c>
      <c r="B32" s="29">
        <v>1839.2236249999999</v>
      </c>
      <c r="C32" s="29">
        <v>2066.8000000000002</v>
      </c>
    </row>
    <row r="33" spans="1:3" x14ac:dyDescent="0.25">
      <c r="A33" s="30">
        <v>42583</v>
      </c>
      <c r="B33" s="29"/>
      <c r="C33" s="29">
        <v>1873.8999999999999</v>
      </c>
    </row>
    <row r="34" spans="1:3" x14ac:dyDescent="0.25">
      <c r="A34" s="30">
        <v>42614</v>
      </c>
      <c r="B34" s="29">
        <v>2129.2160000000003</v>
      </c>
      <c r="C34" s="29">
        <v>1653.5</v>
      </c>
    </row>
    <row r="35" spans="1:3" x14ac:dyDescent="0.25">
      <c r="A35" s="30">
        <v>42644</v>
      </c>
      <c r="B35" s="29">
        <v>1934.3115</v>
      </c>
      <c r="C35" s="29">
        <v>1515.7</v>
      </c>
    </row>
    <row r="36" spans="1:3" x14ac:dyDescent="0.25">
      <c r="A36" s="30">
        <v>42675</v>
      </c>
      <c r="B36" s="29">
        <v>2046.2479999999998</v>
      </c>
      <c r="C36" s="29">
        <v>1295.1999999999998</v>
      </c>
    </row>
    <row r="37" spans="1:3" x14ac:dyDescent="0.25">
      <c r="A37" s="30">
        <v>42705</v>
      </c>
      <c r="B37" s="29">
        <v>2006.2324999999998</v>
      </c>
      <c r="C37" s="29">
        <v>1344.8</v>
      </c>
    </row>
    <row r="38" spans="1:3" x14ac:dyDescent="0.25">
      <c r="A38" s="30" t="s">
        <v>28</v>
      </c>
      <c r="B38" s="29">
        <v>3743.0634781578947</v>
      </c>
      <c r="C38" s="29">
        <v>3401.2816428571437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TOURNURES</vt:lpstr>
      <vt:lpstr>Taux changes</vt:lpstr>
      <vt:lpstr>Graph Solide</vt:lpstr>
      <vt:lpstr>MASSIFS</vt:lpstr>
      <vt:lpstr>Graph Copeaux</vt:lpstr>
      <vt:lpstr>basecopeaux</vt:lpstr>
      <vt:lpstr>basemassifs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Marty</dc:creator>
  <cp:lastModifiedBy>Patrick Delaborde</cp:lastModifiedBy>
  <dcterms:created xsi:type="dcterms:W3CDTF">2017-03-03T09:47:43Z</dcterms:created>
  <dcterms:modified xsi:type="dcterms:W3CDTF">2017-03-24T16:59:38Z</dcterms:modified>
</cp:coreProperties>
</file>