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155" windowWidth="15195" windowHeight="6855" tabRatio="700" firstSheet="3" activeTab="14"/>
  </bookViews>
  <sheets>
    <sheet name="JANVIER" sheetId="132" r:id="rId1"/>
    <sheet name="FEVRIER" sheetId="133" r:id="rId2"/>
    <sheet name="MARS" sheetId="134" r:id="rId3"/>
    <sheet name="AVRIL" sheetId="135" r:id="rId4"/>
    <sheet name="MAI" sheetId="136" r:id="rId5"/>
    <sheet name="JUIN" sheetId="122" r:id="rId6"/>
    <sheet name="JUILLET" sheetId="123" r:id="rId7"/>
    <sheet name="SEPTEMBRE " sheetId="129" r:id="rId8"/>
    <sheet name="OCTOBRE" sheetId="126" r:id="rId9"/>
    <sheet name="NOVEMBRE" sheetId="130" r:id="rId10"/>
    <sheet name="DECEMBRE" sheetId="131" r:id="rId11"/>
    <sheet name="DATA 2015" sheetId="137" r:id="rId12"/>
    <sheet name="TCD" sheetId="138" r:id="rId13"/>
    <sheet name="tcd nature" sheetId="139" r:id="rId14"/>
    <sheet name="tcd mois" sheetId="140" r:id="rId15"/>
  </sheets>
  <definedNames>
    <definedName name="_xlnm._FilterDatabase" localSheetId="3" hidden="1">AVRIL!$A$8:$U$13</definedName>
    <definedName name="_xlnm._FilterDatabase" localSheetId="11" hidden="1">'DATA 2015'!$A$1:$M$59</definedName>
    <definedName name="_xlnm._FilterDatabase" localSheetId="10" hidden="1">DECEMBRE!$A$8:$U$10</definedName>
    <definedName name="_xlnm._FilterDatabase" localSheetId="1" hidden="1">FEVRIER!$A$8:$U$10</definedName>
    <definedName name="_xlnm._FilterDatabase" localSheetId="0" hidden="1">JANVIER!$A$8:$U$17</definedName>
    <definedName name="_xlnm._FilterDatabase" localSheetId="6" hidden="1">JUILLET!$A$8:$U$12</definedName>
    <definedName name="_xlnm._FilterDatabase" localSheetId="5" hidden="1">JUIN!$A$8:$U$11</definedName>
    <definedName name="_xlnm._FilterDatabase" localSheetId="4" hidden="1">MAI!$A$8:$U$8</definedName>
    <definedName name="_xlnm._FilterDatabase" localSheetId="2" hidden="1">MARS!$A$8:$U$8</definedName>
    <definedName name="_xlnm._FilterDatabase" localSheetId="9" hidden="1">NOVEMBRE!$A$8:$U$10</definedName>
    <definedName name="_xlnm._FilterDatabase" localSheetId="8" hidden="1">OCTOBRE!$A$8:$U$11</definedName>
    <definedName name="_xlnm._FilterDatabase" localSheetId="7" hidden="1">'SEPTEMBRE '!$A$8:$U$16</definedName>
    <definedName name="data">'DATA 2015'!$A$1:$M$59</definedName>
  </definedNames>
  <calcPr calcId="145621"/>
  <pivotCaches>
    <pivotCache cacheId="51" r:id="rId16"/>
  </pivotCaches>
</workbook>
</file>

<file path=xl/calcChain.xml><?xml version="1.0" encoding="utf-8"?>
<calcChain xmlns="http://schemas.openxmlformats.org/spreadsheetml/2006/main">
  <c r="F10" i="139" l="1"/>
  <c r="F11" i="139"/>
  <c r="F12" i="139"/>
  <c r="F13" i="139"/>
  <c r="F14" i="139"/>
  <c r="F9" i="139"/>
  <c r="J57" i="137" l="1"/>
  <c r="I57" i="137"/>
  <c r="J56" i="137"/>
  <c r="I56" i="137"/>
  <c r="J55" i="137"/>
  <c r="I55" i="137"/>
  <c r="J54" i="137"/>
  <c r="I54" i="137"/>
  <c r="J53" i="137"/>
  <c r="I53" i="137"/>
  <c r="J52" i="137"/>
  <c r="I52" i="137"/>
  <c r="J51" i="137"/>
  <c r="I51" i="137"/>
  <c r="J50" i="137"/>
  <c r="I50" i="137"/>
  <c r="J49" i="137"/>
  <c r="I49" i="137"/>
  <c r="J48" i="137"/>
  <c r="I48" i="137"/>
  <c r="J47" i="137"/>
  <c r="I47" i="137"/>
  <c r="J46" i="137"/>
  <c r="I46" i="137"/>
  <c r="J45" i="137"/>
  <c r="I45" i="137"/>
  <c r="J44" i="137"/>
  <c r="I44" i="137"/>
  <c r="J43" i="137"/>
  <c r="I43" i="137"/>
  <c r="J42" i="137"/>
  <c r="I42" i="137"/>
  <c r="J41" i="137"/>
  <c r="I41" i="137"/>
  <c r="J40" i="137"/>
  <c r="I40" i="137"/>
  <c r="J39" i="137"/>
  <c r="I39" i="137"/>
  <c r="J38" i="137"/>
  <c r="I38" i="137"/>
  <c r="J37" i="137"/>
  <c r="I37" i="137"/>
  <c r="J36" i="137"/>
  <c r="I36" i="137"/>
  <c r="J35" i="137"/>
  <c r="I35" i="137"/>
  <c r="J34" i="137"/>
  <c r="I34" i="137"/>
  <c r="J33" i="137"/>
  <c r="I33" i="137"/>
  <c r="J32" i="137"/>
  <c r="I32" i="137"/>
  <c r="J31" i="137"/>
  <c r="I31" i="137"/>
  <c r="J30" i="137"/>
  <c r="I30" i="137"/>
  <c r="J29" i="137"/>
  <c r="I29" i="137"/>
  <c r="J28" i="137"/>
  <c r="I28" i="137"/>
  <c r="J27" i="137"/>
  <c r="I27" i="137"/>
  <c r="J26" i="137"/>
  <c r="I26" i="137"/>
  <c r="J25" i="137"/>
  <c r="I25" i="137"/>
  <c r="J24" i="137"/>
  <c r="I24" i="137"/>
  <c r="J23" i="137"/>
  <c r="I23" i="137"/>
  <c r="J22" i="137"/>
  <c r="I22" i="137"/>
  <c r="J21" i="137"/>
  <c r="I21" i="137"/>
  <c r="J20" i="137"/>
  <c r="I20" i="137"/>
  <c r="J19" i="137"/>
  <c r="I19" i="137"/>
  <c r="J18" i="137"/>
  <c r="I18" i="137"/>
  <c r="J17" i="137"/>
  <c r="I17" i="137"/>
  <c r="J16" i="137"/>
  <c r="I16" i="137"/>
  <c r="J15" i="137"/>
  <c r="I15" i="137"/>
  <c r="J14" i="137"/>
  <c r="I14" i="137"/>
  <c r="J13" i="137"/>
  <c r="I13" i="137"/>
  <c r="J12" i="137"/>
  <c r="I12" i="137"/>
  <c r="J11" i="137"/>
  <c r="I11" i="137"/>
  <c r="J10" i="137"/>
  <c r="I10" i="137"/>
  <c r="J9" i="137"/>
  <c r="I9" i="137"/>
  <c r="J8" i="137"/>
  <c r="I8" i="137"/>
  <c r="J7" i="137"/>
  <c r="I7" i="137"/>
  <c r="J6" i="137"/>
  <c r="I6" i="137"/>
  <c r="J5" i="137"/>
  <c r="I5" i="137"/>
  <c r="J4" i="137"/>
  <c r="I4" i="137"/>
  <c r="J3" i="137"/>
  <c r="I3" i="137"/>
  <c r="J2" i="137"/>
  <c r="I2" i="137"/>
  <c r="U10" i="136"/>
  <c r="T10" i="136"/>
  <c r="S10" i="136"/>
  <c r="U9" i="136"/>
  <c r="T9" i="136"/>
  <c r="S9" i="136"/>
  <c r="T5" i="136"/>
  <c r="S5" i="136"/>
  <c r="U5" i="136"/>
  <c r="T4" i="136"/>
  <c r="S4" i="136"/>
  <c r="U4" i="136"/>
  <c r="T3" i="136"/>
  <c r="S3" i="136"/>
  <c r="U3" i="136"/>
  <c r="T2" i="136"/>
  <c r="T6" i="136"/>
  <c r="S2" i="136"/>
  <c r="S6" i="136"/>
  <c r="U6" i="136"/>
  <c r="U13" i="135"/>
  <c r="T13" i="135"/>
  <c r="S13" i="135"/>
  <c r="U12" i="135"/>
  <c r="T12" i="135"/>
  <c r="S12" i="135"/>
  <c r="U11" i="135"/>
  <c r="T11" i="135"/>
  <c r="S11" i="135"/>
  <c r="U10" i="135"/>
  <c r="T10" i="135"/>
  <c r="S10" i="135"/>
  <c r="U9" i="135"/>
  <c r="T9" i="135"/>
  <c r="S9" i="135"/>
  <c r="T5" i="135"/>
  <c r="S5" i="135"/>
  <c r="U5" i="135"/>
  <c r="T4" i="135"/>
  <c r="S4" i="135"/>
  <c r="U4" i="135"/>
  <c r="T3" i="135"/>
  <c r="S3" i="135"/>
  <c r="U3" i="135"/>
  <c r="T2" i="135"/>
  <c r="T6" i="135"/>
  <c r="S2" i="135"/>
  <c r="S6" i="135"/>
  <c r="U11" i="134"/>
  <c r="T11" i="134"/>
  <c r="S11" i="134"/>
  <c r="U10" i="134"/>
  <c r="T10" i="134"/>
  <c r="S10" i="134"/>
  <c r="U9" i="134"/>
  <c r="T9" i="134"/>
  <c r="S9" i="134"/>
  <c r="T5" i="134"/>
  <c r="S5" i="134"/>
  <c r="U5" i="134"/>
  <c r="T4" i="134"/>
  <c r="S4" i="134"/>
  <c r="U4" i="134"/>
  <c r="T3" i="134"/>
  <c r="S3" i="134"/>
  <c r="U3" i="134"/>
  <c r="T2" i="134"/>
  <c r="T6" i="134"/>
  <c r="S2" i="134"/>
  <c r="S6" i="134"/>
  <c r="U6" i="134"/>
  <c r="T10" i="133"/>
  <c r="S10" i="133"/>
  <c r="T9" i="133"/>
  <c r="S9" i="133"/>
  <c r="T5" i="133"/>
  <c r="S5" i="133"/>
  <c r="U5" i="133"/>
  <c r="T4" i="133"/>
  <c r="S4" i="133"/>
  <c r="U4" i="133"/>
  <c r="T3" i="133"/>
  <c r="S3" i="133"/>
  <c r="U3" i="133"/>
  <c r="T2" i="133"/>
  <c r="T6" i="133"/>
  <c r="S2" i="133"/>
  <c r="S6" i="133"/>
  <c r="U6" i="133"/>
  <c r="U17" i="132"/>
  <c r="T17" i="132"/>
  <c r="S17" i="132"/>
  <c r="U16" i="132"/>
  <c r="T16" i="132"/>
  <c r="S16" i="132"/>
  <c r="U15" i="132"/>
  <c r="T15" i="132"/>
  <c r="S15" i="132"/>
  <c r="U14" i="132"/>
  <c r="T14" i="132"/>
  <c r="S14" i="132"/>
  <c r="U13" i="132"/>
  <c r="T13" i="132"/>
  <c r="S13" i="132"/>
  <c r="U12" i="132"/>
  <c r="T12" i="132"/>
  <c r="S12" i="132"/>
  <c r="U11" i="132"/>
  <c r="T11" i="132"/>
  <c r="S11" i="132"/>
  <c r="U10" i="132"/>
  <c r="T10" i="132"/>
  <c r="S10" i="132"/>
  <c r="U9" i="132"/>
  <c r="T9" i="132"/>
  <c r="S9" i="132"/>
  <c r="T5" i="132"/>
  <c r="S5" i="132"/>
  <c r="U5" i="132"/>
  <c r="T4" i="132"/>
  <c r="S4" i="132"/>
  <c r="U4" i="132"/>
  <c r="T3" i="132"/>
  <c r="S3" i="132"/>
  <c r="U3" i="132"/>
  <c r="T2" i="132"/>
  <c r="T6" i="132"/>
  <c r="S2" i="132"/>
  <c r="S6" i="132"/>
  <c r="U24" i="131"/>
  <c r="T24" i="131"/>
  <c r="S24" i="131"/>
  <c r="U23" i="131"/>
  <c r="T23" i="131"/>
  <c r="S23" i="131"/>
  <c r="U22" i="131"/>
  <c r="T22" i="131"/>
  <c r="S22" i="131"/>
  <c r="U21" i="131"/>
  <c r="T21" i="131"/>
  <c r="S21" i="131"/>
  <c r="U20" i="131"/>
  <c r="T20" i="131"/>
  <c r="S20" i="131"/>
  <c r="U19" i="131"/>
  <c r="T19" i="131"/>
  <c r="S19" i="131"/>
  <c r="U18" i="131"/>
  <c r="T18" i="131"/>
  <c r="S18" i="131"/>
  <c r="U17" i="131"/>
  <c r="T17" i="131"/>
  <c r="S17" i="131"/>
  <c r="U16" i="131"/>
  <c r="T16" i="131"/>
  <c r="S16" i="131"/>
  <c r="S3" i="131"/>
  <c r="U15" i="131"/>
  <c r="T15" i="131"/>
  <c r="S15" i="131"/>
  <c r="U14" i="131"/>
  <c r="T14" i="131"/>
  <c r="S14" i="131"/>
  <c r="U13" i="131"/>
  <c r="T13" i="131"/>
  <c r="S13" i="131"/>
  <c r="U12" i="131"/>
  <c r="T12" i="131"/>
  <c r="T3" i="131"/>
  <c r="S12" i="131"/>
  <c r="U11" i="131"/>
  <c r="T11" i="131"/>
  <c r="S11" i="131"/>
  <c r="U10" i="131"/>
  <c r="T10" i="131"/>
  <c r="T2" i="131"/>
  <c r="T6" i="131"/>
  <c r="S10" i="131"/>
  <c r="U9" i="131"/>
  <c r="T9" i="131"/>
  <c r="S9" i="131"/>
  <c r="S2" i="131"/>
  <c r="T5" i="131"/>
  <c r="S5" i="131"/>
  <c r="U5" i="131"/>
  <c r="T4" i="131"/>
  <c r="S4" i="131"/>
  <c r="U4" i="131"/>
  <c r="U10" i="130"/>
  <c r="T10" i="130"/>
  <c r="S10" i="130"/>
  <c r="S4" i="130"/>
  <c r="U9" i="130"/>
  <c r="T9" i="130"/>
  <c r="S9" i="130"/>
  <c r="S2" i="130"/>
  <c r="T5" i="130"/>
  <c r="S5" i="130"/>
  <c r="T4" i="130"/>
  <c r="T3" i="130"/>
  <c r="S3" i="130"/>
  <c r="T2" i="130"/>
  <c r="T6" i="130"/>
  <c r="U9" i="126"/>
  <c r="U10" i="126"/>
  <c r="U11" i="126"/>
  <c r="U14" i="129"/>
  <c r="U15" i="129"/>
  <c r="U16" i="129"/>
  <c r="U13" i="129"/>
  <c r="S9" i="126"/>
  <c r="T9" i="126"/>
  <c r="S10" i="126"/>
  <c r="T10" i="126"/>
  <c r="T2" i="126"/>
  <c r="S11" i="126"/>
  <c r="T11" i="126"/>
  <c r="S9" i="122"/>
  <c r="T9" i="122"/>
  <c r="S10" i="122"/>
  <c r="T10" i="122"/>
  <c r="S11" i="122"/>
  <c r="T11" i="122"/>
  <c r="T4" i="122"/>
  <c r="S10" i="123"/>
  <c r="T10" i="123"/>
  <c r="S11" i="123"/>
  <c r="T11" i="123"/>
  <c r="S12" i="123"/>
  <c r="T12" i="123"/>
  <c r="S13" i="123"/>
  <c r="T13" i="123"/>
  <c r="S14" i="123"/>
  <c r="T14" i="123"/>
  <c r="S15" i="123"/>
  <c r="T15" i="123"/>
  <c r="S16" i="123"/>
  <c r="T16" i="123"/>
  <c r="S17" i="123"/>
  <c r="T17" i="123"/>
  <c r="T9" i="123"/>
  <c r="S9" i="123"/>
  <c r="S9" i="129"/>
  <c r="T9" i="129"/>
  <c r="S10" i="129"/>
  <c r="T10" i="129"/>
  <c r="S11" i="129"/>
  <c r="T11" i="129"/>
  <c r="S12" i="129"/>
  <c r="T12" i="129"/>
  <c r="S13" i="129"/>
  <c r="T13" i="129"/>
  <c r="S14" i="129"/>
  <c r="T14" i="129"/>
  <c r="S15" i="129"/>
  <c r="T15" i="129"/>
  <c r="T3" i="129"/>
  <c r="S16" i="129"/>
  <c r="T16" i="129"/>
  <c r="S3" i="129"/>
  <c r="S4" i="129"/>
  <c r="T2" i="129"/>
  <c r="S2" i="129"/>
  <c r="T5" i="129"/>
  <c r="S5" i="129"/>
  <c r="T4" i="129"/>
  <c r="U14" i="123"/>
  <c r="U10" i="123"/>
  <c r="U11" i="123"/>
  <c r="U12" i="123"/>
  <c r="U13" i="123"/>
  <c r="U15" i="123"/>
  <c r="U16" i="123"/>
  <c r="U17" i="123"/>
  <c r="U9" i="123"/>
  <c r="S4" i="122"/>
  <c r="T3" i="123"/>
  <c r="S4" i="126"/>
  <c r="S4" i="123"/>
  <c r="S2" i="122"/>
  <c r="S3" i="122"/>
  <c r="S5" i="122"/>
  <c r="T3" i="122"/>
  <c r="T5" i="122"/>
  <c r="U5" i="122"/>
  <c r="S2" i="123"/>
  <c r="S3" i="123"/>
  <c r="S5" i="123"/>
  <c r="T4" i="123"/>
  <c r="U4" i="123"/>
  <c r="T5" i="123"/>
  <c r="U5" i="123"/>
  <c r="S2" i="126"/>
  <c r="S5" i="126"/>
  <c r="T5" i="126"/>
  <c r="T2" i="122"/>
  <c r="T2" i="123"/>
  <c r="T6" i="123"/>
  <c r="U2" i="122"/>
  <c r="U3" i="123"/>
  <c r="S6" i="123"/>
  <c r="U3" i="122"/>
  <c r="U4" i="122"/>
  <c r="T6" i="122"/>
  <c r="S6" i="122"/>
  <c r="T4" i="126"/>
  <c r="U4" i="126"/>
  <c r="U5" i="126"/>
  <c r="U3" i="131"/>
  <c r="S6" i="131"/>
  <c r="U6" i="131"/>
  <c r="U2" i="131"/>
  <c r="U5" i="130"/>
  <c r="U4" i="130"/>
  <c r="U3" i="130"/>
  <c r="U2" i="130"/>
  <c r="S6" i="130"/>
  <c r="U6" i="130"/>
  <c r="T3" i="126"/>
  <c r="T6" i="126"/>
  <c r="U2" i="126"/>
  <c r="S3" i="126"/>
  <c r="U5" i="129"/>
  <c r="T6" i="129"/>
  <c r="U3" i="129"/>
  <c r="U4" i="129"/>
  <c r="U2" i="129"/>
  <c r="S6" i="129"/>
  <c r="U6" i="129"/>
  <c r="U2" i="123"/>
  <c r="U6" i="123"/>
  <c r="U6" i="122"/>
  <c r="S6" i="126"/>
  <c r="U3" i="126"/>
  <c r="U6" i="126"/>
  <c r="U6" i="132"/>
  <c r="U6" i="135"/>
  <c r="U2" i="132"/>
  <c r="U2" i="133"/>
  <c r="U2" i="134"/>
  <c r="U2" i="135"/>
  <c r="U2" i="136"/>
</calcChain>
</file>

<file path=xl/comments1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10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11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12.xml><?xml version="1.0" encoding="utf-8"?>
<comments xmlns="http://schemas.openxmlformats.org/spreadsheetml/2006/main">
  <authors>
    <author>S. Bonnabaud</author>
  </authors>
  <commentList>
    <comment ref="G1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2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3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4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5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6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7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8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comments9.xml><?xml version="1.0" encoding="utf-8"?>
<comments xmlns="http://schemas.openxmlformats.org/spreadsheetml/2006/main">
  <authors>
    <author>S. Bonnabaud</author>
  </authors>
  <commentList>
    <comment ref="Q8" authorId="0">
      <text>
        <r>
          <rPr>
            <b/>
            <sz val="8"/>
            <color indexed="81"/>
            <rFont val="Tahoma"/>
            <family val="2"/>
          </rPr>
          <t xml:space="preserve">Calmar
</t>
        </r>
      </text>
    </comment>
  </commentList>
</comments>
</file>

<file path=xl/sharedStrings.xml><?xml version="1.0" encoding="utf-8"?>
<sst xmlns="http://schemas.openxmlformats.org/spreadsheetml/2006/main" count="1219" uniqueCount="140">
  <si>
    <t>TOTAL</t>
  </si>
  <si>
    <t>Nuance</t>
  </si>
  <si>
    <t>Casier</t>
  </si>
  <si>
    <t xml:space="preserve">Fe   </t>
  </si>
  <si>
    <t xml:space="preserve">Ni   </t>
  </si>
  <si>
    <t xml:space="preserve">Cr   </t>
  </si>
  <si>
    <t xml:space="preserve">Mo   </t>
  </si>
  <si>
    <t xml:space="preserve">W    </t>
  </si>
  <si>
    <t xml:space="preserve">Co   </t>
  </si>
  <si>
    <t xml:space="preserve">Cu   </t>
  </si>
  <si>
    <t xml:space="preserve">Nb   </t>
  </si>
  <si>
    <t xml:space="preserve">Mn   </t>
  </si>
  <si>
    <t xml:space="preserve">V    </t>
  </si>
  <si>
    <t>Stk (T)</t>
  </si>
  <si>
    <t>Performance vente</t>
  </si>
  <si>
    <t>PRIX DE VENTE CLIENT
€/ kg</t>
  </si>
  <si>
    <t>CHUTES</t>
  </si>
  <si>
    <t>TOURNURES</t>
  </si>
  <si>
    <t>Σ CLIENTS</t>
  </si>
  <si>
    <t>Performance</t>
  </si>
  <si>
    <t>OXYDE</t>
  </si>
  <si>
    <t>CHUTES / TOURNURES - JANVIER</t>
  </si>
  <si>
    <t xml:space="preserve">SITE </t>
  </si>
  <si>
    <t>CHUTES / TOURNURES / OXYDE / 
DESINVESTISSEMENT</t>
  </si>
  <si>
    <t>DESINVEST.</t>
  </si>
  <si>
    <t>Σ Reference</t>
  </si>
  <si>
    <t>Prix référence
€/ kg</t>
  </si>
  <si>
    <t>CHUTES / TOURNURES - FEVRIER</t>
  </si>
  <si>
    <t>CHUTES / TOURNURES - MARS</t>
  </si>
  <si>
    <t>TOTAL K€/ Contrat</t>
  </si>
  <si>
    <t>TOTAL K€ / CLIENT</t>
  </si>
  <si>
    <t xml:space="preserve">AD </t>
  </si>
  <si>
    <t xml:space="preserve">  AD / ES </t>
  </si>
  <si>
    <t>ES</t>
  </si>
  <si>
    <t>Prix référence
€/t</t>
  </si>
  <si>
    <t>PRIX DE VENTE CLIENT
€/ t</t>
  </si>
  <si>
    <t>Prix référence
€/ t</t>
  </si>
  <si>
    <t>PRIX DE VENTE CLIENT
€/t</t>
  </si>
  <si>
    <t>AOUT</t>
  </si>
  <si>
    <t>CHUTES / TOURNURES - SEPTEMBRE</t>
  </si>
  <si>
    <t>Pamiers</t>
  </si>
  <si>
    <t>TOURNURES TA6V</t>
  </si>
  <si>
    <t>TOURNURES TA6V ELI</t>
  </si>
  <si>
    <t>UKAD</t>
  </si>
  <si>
    <t>ISSOIRE</t>
  </si>
  <si>
    <t>CHUTES TICP</t>
  </si>
  <si>
    <t>CHUTES TA6V CLASSE C</t>
  </si>
  <si>
    <t>Prix référence €/T</t>
  </si>
  <si>
    <t>PRIX DE VENTE CLIENT €/T</t>
  </si>
  <si>
    <t>TA6V ESTAMPAGES</t>
  </si>
  <si>
    <t xml:space="preserve">TA6V  </t>
  </si>
  <si>
    <t>TOURNURES TI 10 2 3</t>
  </si>
  <si>
    <t>TA6V</t>
  </si>
  <si>
    <t>TI MELEES</t>
  </si>
  <si>
    <t>PAMIERS</t>
  </si>
  <si>
    <t>CHUTES ALU 7010</t>
  </si>
  <si>
    <t>TOURNURES TA6V UKAD</t>
  </si>
  <si>
    <t>CHUTES TA6V UKAD CLASSE A</t>
  </si>
  <si>
    <t>CHUTES TA6V ESTAMPAGE + GRANDES LGS</t>
  </si>
  <si>
    <t>CHUTES TA6V</t>
  </si>
  <si>
    <t>SODERFORS</t>
  </si>
  <si>
    <t>CHUTES / TOURNURES - JUIN</t>
  </si>
  <si>
    <t>Chutes estampages TA6V</t>
  </si>
  <si>
    <t>Chutes estampages avec découpes TA6V</t>
  </si>
  <si>
    <t>Chutes TA6V - Grandes longueurs/propres/lourdes</t>
  </si>
  <si>
    <t>CHUTES TA6V ELI</t>
  </si>
  <si>
    <t>TOURNURES TA6V PR PROJET ECO TITANIUM 6150 $</t>
  </si>
  <si>
    <t>CHUTES / TOURNURES - JUILLET</t>
  </si>
  <si>
    <t>CHUTES TA6V PROPRES</t>
  </si>
  <si>
    <t>CHUTES TA6V ESTAMPAGES</t>
  </si>
  <si>
    <t>CHUTES TA6V GRANDES LONGUEURS</t>
  </si>
  <si>
    <t>CHTUS TA6V ESTAMPAGES AVEC DECOUPE</t>
  </si>
  <si>
    <t>CHUTES TA6V  CRAQUELEES</t>
  </si>
  <si>
    <t>CHUTES TA6V GROS BLOCS</t>
  </si>
  <si>
    <t>CHUTES TA6V CLASSE A</t>
  </si>
  <si>
    <t>CHUTES / TOURNURES - OCTOBRE</t>
  </si>
  <si>
    <t>ANICZES</t>
  </si>
  <si>
    <t>CHUTES INCO 718</t>
  </si>
  <si>
    <t>CHUTES TA6V classe C</t>
  </si>
  <si>
    <t>CHUTES / TOURNURES - NOVEMBRE</t>
  </si>
  <si>
    <t>CHUTES TA6V ESTAMPAGE</t>
  </si>
  <si>
    <t>CHUTES / TOURNURES - DECEMBRE</t>
  </si>
  <si>
    <t>TOURNURES 718 POLLUEES</t>
  </si>
  <si>
    <t>TOUNURES RENE65</t>
  </si>
  <si>
    <t>CHUTES RENE65</t>
  </si>
  <si>
    <t>CHUTES CLASSE C  TA6V</t>
  </si>
  <si>
    <t>CHUTES TA6V ESTAMPAGE AVEC DECOUPE</t>
  </si>
  <si>
    <t>CHUTES TA6V CRAQUELEES</t>
  </si>
  <si>
    <t>BLOCS TA6V</t>
  </si>
  <si>
    <t>CHUTES / TOURNURES - AVRIL</t>
  </si>
  <si>
    <t>TA6V ESTAMPAGE</t>
  </si>
  <si>
    <t xml:space="preserve">CHUTES / TOURNURES - MAI 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</si>
  <si>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</si>
  <si>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</si>
  <si>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</si>
  <si>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</si>
  <si>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</si>
  <si>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</si>
  <si>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</si>
  <si>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</si>
  <si>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</si>
  <si>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</si>
  <si>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</si>
  <si>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Mois</t>
  </si>
  <si>
    <t>Nature Chutes</t>
  </si>
  <si>
    <t xml:space="preserve">TI 10 2 3 </t>
  </si>
  <si>
    <t>Mélange</t>
  </si>
  <si>
    <t>Mélange Ti</t>
  </si>
  <si>
    <t>TI CP</t>
  </si>
  <si>
    <t>Massifs</t>
  </si>
  <si>
    <t>TA6V ELI</t>
  </si>
  <si>
    <t>Stock</t>
  </si>
  <si>
    <t>Stock TA6V</t>
  </si>
  <si>
    <t>Vendu</t>
  </si>
  <si>
    <t>Etat Chute</t>
  </si>
  <si>
    <t>Qualité</t>
  </si>
  <si>
    <t>C</t>
  </si>
  <si>
    <t>RAS</t>
  </si>
  <si>
    <t>(Tous)</t>
  </si>
  <si>
    <t>Total général</t>
  </si>
  <si>
    <t>Somme de Stk (T)</t>
  </si>
  <si>
    <t>Données</t>
  </si>
  <si>
    <t>Somme de TOTAL K€ / CLIENT</t>
  </si>
  <si>
    <t>(Plusieurs éléments)</t>
  </si>
  <si>
    <t>Nature</t>
  </si>
  <si>
    <t>Total UKAD</t>
  </si>
  <si>
    <t>Total Pamiers</t>
  </si>
  <si>
    <t>Site</t>
  </si>
  <si>
    <t>Type</t>
  </si>
  <si>
    <t>Somme de Poids (en T)</t>
  </si>
  <si>
    <t>Somme de Total</t>
  </si>
  <si>
    <t>Copeaux</t>
  </si>
  <si>
    <t>Massif</t>
  </si>
  <si>
    <t>Total PAMIERS</t>
  </si>
  <si>
    <t>Données 2015</t>
  </si>
  <si>
    <t>Données 2016</t>
  </si>
  <si>
    <t>Étiquettes de lignes</t>
  </si>
  <si>
    <t>Moyenne de PRIX DE VENTE CLIENT €/T</t>
  </si>
  <si>
    <t>Est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</si>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</sst>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i/>
      <sz val="8"/>
      <color indexed="2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18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9" fontId="17" fillId="0" borderId="0" applyFont="0" applyFill="0" applyBorder="0" applyAlignment="0" applyProtection="0"/>
  </cellStyleXfs>
  <cellXfs count="172">
    <xf numFmtId="0" fontId="0" fillId="0" borderId="0" xfId="0"/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3" fontId="5" fillId="2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4" borderId="0" xfId="0" applyFont="1" applyFill="1" applyBorder="1"/>
    <xf numFmtId="0" fontId="8" fillId="5" borderId="0" xfId="0" applyNumberFormat="1" applyFont="1" applyFill="1" applyBorder="1" applyAlignment="1">
      <alignment horizontal="left" vertical="center"/>
    </xf>
    <xf numFmtId="0" fontId="1" fillId="4" borderId="0" xfId="0" applyFont="1" applyFill="1"/>
    <xf numFmtId="0" fontId="9" fillId="4" borderId="0" xfId="0" applyFont="1" applyFill="1"/>
    <xf numFmtId="3" fontId="9" fillId="6" borderId="2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11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right"/>
    </xf>
    <xf numFmtId="3" fontId="12" fillId="4" borderId="4" xfId="0" applyNumberFormat="1" applyFont="1" applyFill="1" applyBorder="1" applyAlignment="1"/>
    <xf numFmtId="3" fontId="12" fillId="4" borderId="5" xfId="0" applyNumberFormat="1" applyFont="1" applyFill="1" applyBorder="1" applyAlignment="1"/>
    <xf numFmtId="9" fontId="12" fillId="4" borderId="6" xfId="0" applyNumberFormat="1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Border="1"/>
    <xf numFmtId="0" fontId="1" fillId="4" borderId="2" xfId="0" applyFont="1" applyFill="1" applyBorder="1"/>
    <xf numFmtId="3" fontId="1" fillId="4" borderId="2" xfId="0" applyNumberFormat="1" applyFont="1" applyFill="1" applyBorder="1" applyAlignment="1">
      <alignment horizontal="right"/>
    </xf>
    <xf numFmtId="9" fontId="1" fillId="4" borderId="2" xfId="0" applyNumberFormat="1" applyFont="1" applyFill="1" applyBorder="1"/>
    <xf numFmtId="0" fontId="1" fillId="4" borderId="7" xfId="0" applyFont="1" applyFill="1" applyBorder="1"/>
    <xf numFmtId="3" fontId="1" fillId="4" borderId="7" xfId="0" applyNumberFormat="1" applyFont="1" applyFill="1" applyBorder="1"/>
    <xf numFmtId="3" fontId="1" fillId="4" borderId="7" xfId="0" applyNumberFormat="1" applyFont="1" applyFill="1" applyBorder="1" applyAlignment="1">
      <alignment horizontal="right"/>
    </xf>
    <xf numFmtId="9" fontId="1" fillId="4" borderId="7" xfId="0" applyNumberFormat="1" applyFont="1" applyFill="1" applyBorder="1"/>
    <xf numFmtId="3" fontId="1" fillId="4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9" xfId="0" applyNumberFormat="1" applyFill="1" applyBorder="1" applyAlignment="1">
      <alignment horizontal="center"/>
    </xf>
    <xf numFmtId="0" fontId="14" fillId="5" borderId="0" xfId="0" applyNumberFormat="1" applyFont="1" applyFill="1" applyBorder="1" applyAlignment="1">
      <alignment horizontal="left" vertic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Border="1"/>
    <xf numFmtId="0" fontId="15" fillId="5" borderId="0" xfId="0" applyNumberFormat="1" applyFont="1" applyFill="1" applyBorder="1" applyAlignment="1">
      <alignment horizontal="left" vertical="center"/>
    </xf>
    <xf numFmtId="2" fontId="0" fillId="0" borderId="2" xfId="0" applyNumberFormat="1" applyFill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Fill="1" applyBorder="1"/>
    <xf numFmtId="0" fontId="0" fillId="0" borderId="2" xfId="0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4" fillId="3" borderId="0" xfId="0" applyNumberFormat="1" applyFont="1" applyFill="1" applyBorder="1" applyAlignment="1">
      <alignment horizontal="left" vertical="center"/>
    </xf>
    <xf numFmtId="2" fontId="16" fillId="0" borderId="2" xfId="0" applyNumberFormat="1" applyFont="1" applyBorder="1" applyAlignment="1">
      <alignment horizontal="center"/>
    </xf>
    <xf numFmtId="0" fontId="2" fillId="4" borderId="0" xfId="0" applyFont="1" applyFill="1"/>
    <xf numFmtId="0" fontId="9" fillId="6" borderId="9" xfId="0" applyFont="1" applyFill="1" applyBorder="1"/>
    <xf numFmtId="9" fontId="1" fillId="4" borderId="9" xfId="0" applyNumberFormat="1" applyFont="1" applyFill="1" applyBorder="1"/>
    <xf numFmtId="9" fontId="1" fillId="4" borderId="13" xfId="0" applyNumberFormat="1" applyFont="1" applyFill="1" applyBorder="1"/>
    <xf numFmtId="9" fontId="12" fillId="4" borderId="14" xfId="0" applyNumberFormat="1" applyFont="1" applyFill="1" applyBorder="1"/>
    <xf numFmtId="0" fontId="5" fillId="2" borderId="9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3" fillId="4" borderId="0" xfId="4" applyFont="1" applyFill="1"/>
    <xf numFmtId="0" fontId="2" fillId="4" borderId="0" xfId="4" applyFont="1" applyFill="1"/>
    <xf numFmtId="3" fontId="2" fillId="6" borderId="2" xfId="4" applyNumberFormat="1" applyFont="1" applyFill="1" applyBorder="1" applyAlignment="1">
      <alignment horizontal="center"/>
    </xf>
    <xf numFmtId="0" fontId="2" fillId="6" borderId="2" xfId="4" applyFont="1" applyFill="1" applyBorder="1"/>
    <xf numFmtId="0" fontId="3" fillId="4" borderId="0" xfId="4" applyFill="1"/>
    <xf numFmtId="0" fontId="3" fillId="4" borderId="0" xfId="4" applyFont="1" applyFill="1" applyAlignment="1">
      <alignment horizontal="center"/>
    </xf>
    <xf numFmtId="0" fontId="3" fillId="4" borderId="0" xfId="4" applyFont="1" applyFill="1" applyBorder="1"/>
    <xf numFmtId="0" fontId="3" fillId="4" borderId="2" xfId="4" applyFont="1" applyFill="1" applyBorder="1"/>
    <xf numFmtId="3" fontId="3" fillId="4" borderId="2" xfId="4" applyNumberFormat="1" applyFont="1" applyFill="1" applyBorder="1" applyAlignment="1">
      <alignment horizontal="right"/>
    </xf>
    <xf numFmtId="9" fontId="3" fillId="4" borderId="2" xfId="4" applyNumberFormat="1" applyFont="1" applyFill="1" applyBorder="1"/>
    <xf numFmtId="0" fontId="7" fillId="4" borderId="0" xfId="4" applyFont="1" applyFill="1" applyBorder="1"/>
    <xf numFmtId="0" fontId="11" fillId="4" borderId="0" xfId="4" applyFont="1" applyFill="1" applyBorder="1" applyAlignment="1">
      <alignment horizontal="center"/>
    </xf>
    <xf numFmtId="0" fontId="3" fillId="4" borderId="7" xfId="4" applyFont="1" applyFill="1" applyBorder="1"/>
    <xf numFmtId="3" fontId="3" fillId="4" borderId="7" xfId="4" applyNumberFormat="1" applyFont="1" applyFill="1" applyBorder="1"/>
    <xf numFmtId="3" fontId="3" fillId="4" borderId="7" xfId="4" applyNumberFormat="1" applyFont="1" applyFill="1" applyBorder="1" applyAlignment="1">
      <alignment horizontal="right"/>
    </xf>
    <xf numFmtId="9" fontId="3" fillId="4" borderId="7" xfId="4" applyNumberFormat="1" applyFont="1" applyFill="1" applyBorder="1"/>
    <xf numFmtId="0" fontId="4" fillId="4" borderId="0" xfId="4" applyFont="1" applyFill="1"/>
    <xf numFmtId="0" fontId="4" fillId="4" borderId="0" xfId="4" applyFont="1" applyFill="1" applyBorder="1"/>
    <xf numFmtId="0" fontId="8" fillId="5" borderId="0" xfId="4" applyNumberFormat="1" applyFont="1" applyFill="1" applyBorder="1" applyAlignment="1">
      <alignment horizontal="left" vertical="center"/>
    </xf>
    <xf numFmtId="0" fontId="14" fillId="5" borderId="0" xfId="4" applyNumberFormat="1" applyFont="1" applyFill="1" applyBorder="1" applyAlignment="1">
      <alignment horizontal="left" vertical="center"/>
    </xf>
    <xf numFmtId="0" fontId="6" fillId="4" borderId="3" xfId="4" applyFont="1" applyFill="1" applyBorder="1" applyAlignment="1">
      <alignment horizontal="right"/>
    </xf>
    <xf numFmtId="3" fontId="6" fillId="4" borderId="4" xfId="4" applyNumberFormat="1" applyFont="1" applyFill="1" applyBorder="1" applyAlignment="1"/>
    <xf numFmtId="3" fontId="6" fillId="4" borderId="5" xfId="4" applyNumberFormat="1" applyFont="1" applyFill="1" applyBorder="1" applyAlignment="1"/>
    <xf numFmtId="9" fontId="6" fillId="4" borderId="6" xfId="4" applyNumberFormat="1" applyFont="1" applyFill="1" applyBorder="1"/>
    <xf numFmtId="0" fontId="4" fillId="5" borderId="0" xfId="4" applyNumberFormat="1" applyFont="1" applyFill="1" applyBorder="1" applyAlignment="1">
      <alignment horizontal="left" vertical="center"/>
    </xf>
    <xf numFmtId="3" fontId="3" fillId="4" borderId="0" xfId="4" applyNumberFormat="1" applyFont="1" applyFill="1" applyBorder="1" applyAlignment="1">
      <alignment horizontal="center"/>
    </xf>
    <xf numFmtId="0" fontId="5" fillId="2" borderId="1" xfId="4" applyNumberFormat="1" applyFont="1" applyFill="1" applyBorder="1" applyAlignment="1">
      <alignment horizontal="left" vertical="center" wrapText="1"/>
    </xf>
    <xf numFmtId="0" fontId="5" fillId="2" borderId="1" xfId="4" applyNumberFormat="1" applyFont="1" applyFill="1" applyBorder="1" applyAlignment="1">
      <alignment horizontal="center" vertical="center" wrapText="1"/>
    </xf>
    <xf numFmtId="0" fontId="5" fillId="2" borderId="2" xfId="4" applyNumberFormat="1" applyFont="1" applyFill="1" applyBorder="1" applyAlignment="1">
      <alignment horizontal="center" vertical="center" wrapText="1"/>
    </xf>
    <xf numFmtId="3" fontId="5" fillId="2" borderId="2" xfId="4" applyNumberFormat="1" applyFont="1" applyFill="1" applyBorder="1" applyAlignment="1">
      <alignment horizontal="center" vertical="center" wrapText="1"/>
    </xf>
    <xf numFmtId="0" fontId="3" fillId="0" borderId="0" xfId="4"/>
    <xf numFmtId="0" fontId="4" fillId="3" borderId="1" xfId="4" applyNumberFormat="1" applyFont="1" applyFill="1" applyBorder="1" applyAlignment="1">
      <alignment horizontal="left" vertical="center"/>
    </xf>
    <xf numFmtId="0" fontId="3" fillId="0" borderId="2" xfId="4" applyBorder="1" applyAlignment="1">
      <alignment horizontal="left"/>
    </xf>
    <xf numFmtId="0" fontId="4" fillId="3" borderId="1" xfId="4" applyNumberFormat="1" applyFont="1" applyFill="1" applyBorder="1" applyAlignment="1">
      <alignment horizontal="center" vertical="center"/>
    </xf>
    <xf numFmtId="0" fontId="3" fillId="0" borderId="8" xfId="4" applyBorder="1" applyAlignment="1">
      <alignment horizontal="center"/>
    </xf>
    <xf numFmtId="0" fontId="3" fillId="0" borderId="2" xfId="4" applyBorder="1" applyAlignment="1">
      <alignment horizontal="center"/>
    </xf>
    <xf numFmtId="2" fontId="3" fillId="0" borderId="2" xfId="4" applyNumberFormat="1" applyBorder="1" applyAlignment="1">
      <alignment horizontal="center"/>
    </xf>
    <xf numFmtId="2" fontId="3" fillId="0" borderId="2" xfId="4" applyNumberFormat="1" applyFill="1" applyBorder="1" applyAlignment="1">
      <alignment horizontal="center"/>
    </xf>
    <xf numFmtId="9" fontId="3" fillId="0" borderId="10" xfId="4" applyNumberFormat="1" applyFill="1" applyBorder="1" applyAlignment="1">
      <alignment horizontal="center"/>
    </xf>
    <xf numFmtId="0" fontId="3" fillId="0" borderId="2" xfId="4" applyFont="1" applyFill="1" applyBorder="1"/>
    <xf numFmtId="0" fontId="3" fillId="0" borderId="2" xfId="4" applyFill="1" applyBorder="1" applyAlignment="1">
      <alignment horizontal="center"/>
    </xf>
    <xf numFmtId="3" fontId="3" fillId="0" borderId="0" xfId="4" applyNumberFormat="1"/>
    <xf numFmtId="0" fontId="4" fillId="3" borderId="11" xfId="4" applyNumberFormat="1" applyFont="1" applyFill="1" applyBorder="1" applyAlignment="1">
      <alignment horizontal="left" vertical="center"/>
    </xf>
    <xf numFmtId="0" fontId="3" fillId="0" borderId="7" xfId="4" applyFont="1" applyFill="1" applyBorder="1"/>
    <xf numFmtId="0" fontId="3" fillId="0" borderId="2" xfId="4" applyFont="1" applyFill="1" applyBorder="1" applyAlignment="1">
      <alignment horizontal="center"/>
    </xf>
    <xf numFmtId="0" fontId="4" fillId="3" borderId="15" xfId="4" applyNumberFormat="1" applyFont="1" applyFill="1" applyBorder="1" applyAlignment="1">
      <alignment horizontal="left" vertical="center"/>
    </xf>
    <xf numFmtId="0" fontId="4" fillId="3" borderId="2" xfId="4" applyNumberFormat="1" applyFont="1" applyFill="1" applyBorder="1" applyAlignment="1">
      <alignment horizontal="left" vertical="center"/>
    </xf>
    <xf numFmtId="10" fontId="6" fillId="4" borderId="6" xfId="4" applyNumberFormat="1" applyFont="1" applyFill="1" applyBorder="1"/>
    <xf numFmtId="0" fontId="4" fillId="0" borderId="2" xfId="4" applyFont="1" applyBorder="1" applyAlignment="1">
      <alignment horizontal="left"/>
    </xf>
    <xf numFmtId="1" fontId="4" fillId="0" borderId="2" xfId="4" applyNumberFormat="1" applyFont="1" applyBorder="1" applyAlignment="1">
      <alignment horizontal="center"/>
    </xf>
    <xf numFmtId="2" fontId="4" fillId="0" borderId="2" xfId="4" applyNumberFormat="1" applyFont="1" applyBorder="1" applyAlignment="1">
      <alignment horizontal="center"/>
    </xf>
    <xf numFmtId="2" fontId="4" fillId="0" borderId="2" xfId="4" applyNumberFormat="1" applyFont="1" applyFill="1" applyBorder="1" applyAlignment="1">
      <alignment horizontal="center"/>
    </xf>
    <xf numFmtId="0" fontId="4" fillId="0" borderId="9" xfId="4" applyFont="1" applyFill="1" applyBorder="1" applyAlignment="1">
      <alignment horizontal="center"/>
    </xf>
    <xf numFmtId="0" fontId="3" fillId="0" borderId="12" xfId="4" applyFont="1" applyFill="1" applyBorder="1" applyAlignment="1">
      <alignment horizontal="center"/>
    </xf>
    <xf numFmtId="1" fontId="3" fillId="0" borderId="2" xfId="4" applyNumberFormat="1" applyFill="1" applyBorder="1" applyAlignment="1">
      <alignment horizontal="center"/>
    </xf>
    <xf numFmtId="2" fontId="16" fillId="0" borderId="2" xfId="4" applyNumberFormat="1" applyFont="1" applyBorder="1" applyAlignment="1">
      <alignment horizontal="center"/>
    </xf>
    <xf numFmtId="0" fontId="5" fillId="2" borderId="16" xfId="4" applyNumberFormat="1" applyFont="1" applyFill="1" applyBorder="1" applyAlignment="1">
      <alignment horizontal="center" vertical="center" wrapText="1"/>
    </xf>
    <xf numFmtId="0" fontId="4" fillId="3" borderId="1" xfId="4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pivotButton="1" applyBorder="1"/>
    <xf numFmtId="0" fontId="0" fillId="0" borderId="1" xfId="0" applyBorder="1"/>
    <xf numFmtId="0" fontId="0" fillId="0" borderId="17" xfId="0" pivotButton="1" applyBorder="1"/>
    <xf numFmtId="0" fontId="0" fillId="0" borderId="21" xfId="0" applyBorder="1"/>
    <xf numFmtId="0" fontId="0" fillId="0" borderId="15" xfId="0" applyBorder="1"/>
    <xf numFmtId="0" fontId="0" fillId="0" borderId="22" xfId="0" applyBorder="1"/>
    <xf numFmtId="0" fontId="0" fillId="0" borderId="23" xfId="0" applyBorder="1"/>
    <xf numFmtId="43" fontId="0" fillId="0" borderId="23" xfId="0" applyNumberFormat="1" applyBorder="1"/>
    <xf numFmtId="43" fontId="0" fillId="0" borderId="24" xfId="0" applyNumberFormat="1" applyBorder="1"/>
    <xf numFmtId="43" fontId="0" fillId="0" borderId="25" xfId="0" applyNumberFormat="1" applyBorder="1"/>
    <xf numFmtId="43" fontId="0" fillId="0" borderId="17" xfId="0" applyNumberFormat="1" applyBorder="1"/>
    <xf numFmtId="43" fontId="0" fillId="0" borderId="21" xfId="0" applyNumberFormat="1" applyBorder="1"/>
    <xf numFmtId="43" fontId="0" fillId="0" borderId="15" xfId="0" applyNumberFormat="1" applyBorder="1"/>
    <xf numFmtId="164" fontId="0" fillId="0" borderId="17" xfId="0" applyNumberFormat="1" applyBorder="1"/>
    <xf numFmtId="164" fontId="0" fillId="0" borderId="23" xfId="0" applyNumberFormat="1" applyBorder="1"/>
    <xf numFmtId="164" fontId="0" fillId="0" borderId="21" xfId="0" applyNumberFormat="1" applyBorder="1"/>
    <xf numFmtId="164" fontId="0" fillId="0" borderId="24" xfId="0" applyNumberFormat="1" applyBorder="1"/>
    <xf numFmtId="164" fontId="0" fillId="0" borderId="15" xfId="0" applyNumberFormat="1" applyBorder="1"/>
    <xf numFmtId="164" fontId="0" fillId="0" borderId="25" xfId="0" applyNumberFormat="1" applyBorder="1"/>
    <xf numFmtId="0" fontId="3" fillId="0" borderId="0" xfId="0" applyFont="1" applyFill="1" applyBorder="1"/>
    <xf numFmtId="0" fontId="3" fillId="0" borderId="26" xfId="0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3" fillId="0" borderId="30" xfId="0" applyFont="1" applyFill="1" applyBorder="1"/>
    <xf numFmtId="164" fontId="3" fillId="0" borderId="27" xfId="0" applyNumberFormat="1" applyFont="1" applyFill="1" applyBorder="1"/>
    <xf numFmtId="164" fontId="3" fillId="0" borderId="30" xfId="0" applyNumberFormat="1" applyFont="1" applyFill="1" applyBorder="1"/>
    <xf numFmtId="0" fontId="3" fillId="0" borderId="31" xfId="0" applyFont="1" applyFill="1" applyBorder="1"/>
    <xf numFmtId="0" fontId="3" fillId="0" borderId="32" xfId="0" applyFont="1" applyFill="1" applyBorder="1"/>
    <xf numFmtId="164" fontId="3" fillId="0" borderId="32" xfId="0" applyNumberFormat="1" applyFont="1" applyFill="1" applyBorder="1"/>
    <xf numFmtId="164" fontId="3" fillId="0" borderId="33" xfId="0" applyNumberFormat="1" applyFont="1" applyFill="1" applyBorder="1"/>
    <xf numFmtId="0" fontId="3" fillId="0" borderId="34" xfId="0" applyFont="1" applyFill="1" applyBorder="1"/>
    <xf numFmtId="0" fontId="3" fillId="0" borderId="35" xfId="0" applyFont="1" applyFill="1" applyBorder="1"/>
    <xf numFmtId="164" fontId="3" fillId="0" borderId="34" xfId="0" applyNumberFormat="1" applyFont="1" applyFill="1" applyBorder="1"/>
    <xf numFmtId="164" fontId="3" fillId="0" borderId="36" xfId="0" applyNumberFormat="1" applyFont="1" applyFill="1" applyBorder="1"/>
    <xf numFmtId="164" fontId="0" fillId="0" borderId="0" xfId="0" applyNumberFormat="1"/>
    <xf numFmtId="0" fontId="3" fillId="0" borderId="17" xfId="0" applyFont="1" applyBorder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5" applyFont="1"/>
    <xf numFmtId="0" fontId="1" fillId="0" borderId="2" xfId="4" applyFont="1" applyBorder="1" applyAlignment="1">
      <alignment horizontal="center"/>
    </xf>
  </cellXfs>
  <cellStyles count="6">
    <cellStyle name="Euro" xfId="1"/>
    <cellStyle name="Euro 2" xfId="2"/>
    <cellStyle name="Milliers 2" xfId="3"/>
    <cellStyle name="Normal" xfId="0" builtinId="0"/>
    <cellStyle name="Normal 2" xfId="4"/>
    <cellStyle name="Pourcentage" xfId="5" builtinId="5"/>
  </cellStyles>
  <dxfs count="61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k Delaborde" refreshedDate="42817.790648726848" createdVersion="4" refreshedVersion="4" recordCount="58">
  <cacheSource type="worksheet">
    <worksheetSource name="data"/>
  </cacheSource>
  <cacheFields count="13">
    <cacheField name="Mois" numFmtId="0">
      <sharedItems count="12">
        <s v="Janvier"/>
        <s v="Février"/>
        <s v="Mars"/>
        <s v="Avril"/>
        <s v="Mai"/>
        <s v="Juin"/>
        <s v="Juillet"/>
        <s v="Septembre"/>
        <s v="Octobre"/>
        <s v="Novembre"/>
        <s v="Décembre"/>
        <s v="Stock"/>
      </sharedItems>
    </cacheField>
    <cacheField name="SITE " numFmtId="0">
      <sharedItems count="2">
        <s v="Pamiers"/>
        <s v="UKAD"/>
      </sharedItems>
    </cacheField>
    <cacheField name="  AD / ES " numFmtId="0">
      <sharedItems/>
    </cacheField>
    <cacheField name="Nature" numFmtId="0">
      <sharedItems count="3">
        <s v="Massifs"/>
        <s v="Copeaux"/>
        <s v="TOURNURES" u="1"/>
      </sharedItems>
    </cacheField>
    <cacheField name="Nature Chutes" numFmtId="0">
      <sharedItems count="32">
        <s v="TA6V ESTAMPAGES"/>
        <s v="TA6V  "/>
        <s v="TOURNURES TI 10 2 3"/>
        <s v="TA6V"/>
        <s v="TI MELEES"/>
        <s v="TOURNURES TA6V"/>
        <s v="TOURNURES TA6V ELI"/>
        <s v="CHUTES TA6V CLASSE C"/>
        <s v="CHUTES TICP"/>
        <s v="TOURNURES TA6V UKAD"/>
        <s v="CHUTES TA6V UKAD CLASSE A"/>
        <s v="CHUTES TA6V ESTAMPAGE + GRANDES LGS"/>
        <s v="CHUTES TA6V"/>
        <s v="TA6V ESTAMPAGE"/>
        <s v="Chutes estampages TA6V"/>
        <s v="Chutes estampages avec découpes TA6V"/>
        <s v="Chutes TA6V - Grandes longueurs/propres/lourdes"/>
        <s v="TOURNURES TA6V PR PROJET ECO TITANIUM 6150 $"/>
        <s v="CHUTES TA6V ELI"/>
        <s v="CHUTES TA6V PROPRES"/>
        <s v="CHUTES TA6V ESTAMPAGES"/>
        <s v="CHUTES TA6V GRANDES LONGUEURS"/>
        <s v="CHTUS TA6V ESTAMPAGES AVEC DECOUPE"/>
        <s v="CHUTES TA6V  CRAQUELEES"/>
        <s v="CHUTES TA6V GROS BLOCS"/>
        <s v="CHUTES TA6V CLASSE A"/>
        <s v="CHUTES TA6V ESTAMPAGE"/>
        <s v="CHUTES CLASSE C  TA6V"/>
        <s v="CHUTES TA6V ESTAMPAGE AVEC DECOUPE"/>
        <s v="CHUTES TA6V CRAQUELEES"/>
        <s v="BLOCS TA6V"/>
        <s v="Stock TA6V"/>
      </sharedItems>
    </cacheField>
    <cacheField name="Stk (T)" numFmtId="0">
      <sharedItems containsSemiMixedTypes="0" containsString="0" containsNumber="1" minValue="1.55" maxValue="79.3"/>
    </cacheField>
    <cacheField name="Prix référence €/T" numFmtId="0">
      <sharedItems containsString="0" containsBlank="1" containsNumber="1" containsInteger="1" minValue="2250" maxValue="8050"/>
    </cacheField>
    <cacheField name="PRIX DE VENTE CLIENT €/T" numFmtId="0">
      <sharedItems containsString="0" containsBlank="1" containsNumber="1" containsInteger="1" minValue="2250" maxValue="8050"/>
    </cacheField>
    <cacheField name="TOTAL K€ / CLIENT" numFmtId="0">
      <sharedItems containsString="0" containsBlank="1" containsNumber="1" minValue="7.1609999999999996" maxValue="469"/>
    </cacheField>
    <cacheField name="TOTAL K€/ Contrat" numFmtId="0">
      <sharedItems containsString="0" containsBlank="1" containsNumber="1" minValue="7.1609999999999996" maxValue="469"/>
    </cacheField>
    <cacheField name="Nuance" numFmtId="0">
      <sharedItems count="5">
        <s v="TA6V"/>
        <s v="TI 10 2 3 "/>
        <s v="Mélange Ti"/>
        <s v="TA6V ELI"/>
        <s v="TI CP"/>
      </sharedItems>
    </cacheField>
    <cacheField name="Qualité" numFmtId="0">
      <sharedItems count="4">
        <s v="Est"/>
        <s v="RAS"/>
        <s v="Mélange"/>
        <s v="C"/>
      </sharedItems>
    </cacheField>
    <cacheField name="Etat Chute" numFmtId="0">
      <sharedItems count="2">
        <s v="Vendu"/>
        <s v="Stoc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x v="0"/>
    <s v="AD "/>
    <x v="0"/>
    <x v="0"/>
    <n v="45"/>
    <n v="6400"/>
    <n v="6400"/>
    <n v="288"/>
    <n v="288"/>
    <x v="0"/>
    <x v="0"/>
    <x v="0"/>
  </r>
  <r>
    <x v="0"/>
    <x v="0"/>
    <s v="AD "/>
    <x v="0"/>
    <x v="1"/>
    <n v="10"/>
    <n v="6600"/>
    <n v="6600"/>
    <n v="66"/>
    <n v="66"/>
    <x v="0"/>
    <x v="1"/>
    <x v="0"/>
  </r>
  <r>
    <x v="0"/>
    <x v="0"/>
    <s v="AD "/>
    <x v="1"/>
    <x v="2"/>
    <n v="15"/>
    <n v="2400"/>
    <n v="2400"/>
    <n v="36"/>
    <n v="36"/>
    <x v="1"/>
    <x v="1"/>
    <x v="0"/>
  </r>
  <r>
    <x v="0"/>
    <x v="0"/>
    <s v="AD "/>
    <x v="1"/>
    <x v="3"/>
    <n v="30"/>
    <n v="4300"/>
    <n v="4300"/>
    <n v="129"/>
    <n v="129"/>
    <x v="0"/>
    <x v="1"/>
    <x v="0"/>
  </r>
  <r>
    <x v="0"/>
    <x v="0"/>
    <s v="AD "/>
    <x v="1"/>
    <x v="4"/>
    <n v="20"/>
    <n v="2300"/>
    <n v="2300"/>
    <n v="46"/>
    <n v="46"/>
    <x v="2"/>
    <x v="2"/>
    <x v="0"/>
  </r>
  <r>
    <x v="0"/>
    <x v="1"/>
    <s v="AD "/>
    <x v="1"/>
    <x v="5"/>
    <n v="14.2"/>
    <n v="4620"/>
    <n v="4620"/>
    <n v="65.603999999999999"/>
    <n v="65.603999999999999"/>
    <x v="0"/>
    <x v="1"/>
    <x v="0"/>
  </r>
  <r>
    <x v="0"/>
    <x v="1"/>
    <s v="AD "/>
    <x v="1"/>
    <x v="6"/>
    <n v="1.55"/>
    <n v="4620"/>
    <n v="4620"/>
    <n v="7.1609999999999996"/>
    <n v="7.1609999999999996"/>
    <x v="3"/>
    <x v="1"/>
    <x v="0"/>
  </r>
  <r>
    <x v="0"/>
    <x v="1"/>
    <s v="AD "/>
    <x v="0"/>
    <x v="7"/>
    <n v="19.8"/>
    <n v="5300"/>
    <n v="5300"/>
    <n v="104.94"/>
    <n v="104.94"/>
    <x v="0"/>
    <x v="3"/>
    <x v="0"/>
  </r>
  <r>
    <x v="0"/>
    <x v="1"/>
    <s v="AD "/>
    <x v="0"/>
    <x v="8"/>
    <n v="7.7"/>
    <n v="5700"/>
    <n v="5700"/>
    <n v="43.89"/>
    <n v="43.89"/>
    <x v="4"/>
    <x v="1"/>
    <x v="0"/>
  </r>
  <r>
    <x v="1"/>
    <x v="1"/>
    <s v="AD "/>
    <x v="1"/>
    <x v="9"/>
    <n v="10.6"/>
    <n v="4550"/>
    <n v="4550"/>
    <n v="48.23"/>
    <n v="48.23"/>
    <x v="0"/>
    <x v="1"/>
    <x v="0"/>
  </r>
  <r>
    <x v="1"/>
    <x v="1"/>
    <s v="AD "/>
    <x v="0"/>
    <x v="10"/>
    <n v="29.7"/>
    <n v="6870"/>
    <n v="6870"/>
    <n v="204.03899999999999"/>
    <n v="204.03899999999999"/>
    <x v="0"/>
    <x v="1"/>
    <x v="0"/>
  </r>
  <r>
    <x v="2"/>
    <x v="0"/>
    <s v="AD "/>
    <x v="0"/>
    <x v="11"/>
    <n v="40"/>
    <n v="6520"/>
    <n v="6520"/>
    <n v="260.8"/>
    <n v="260.8"/>
    <x v="0"/>
    <x v="0"/>
    <x v="0"/>
  </r>
  <r>
    <x v="2"/>
    <x v="1"/>
    <s v="AD "/>
    <x v="0"/>
    <x v="12"/>
    <n v="14.3"/>
    <n v="6375"/>
    <n v="6375"/>
    <n v="91.162499999999994"/>
    <n v="91.162499999999994"/>
    <x v="0"/>
    <x v="1"/>
    <x v="0"/>
  </r>
  <r>
    <x v="2"/>
    <x v="1"/>
    <s v="AD "/>
    <x v="1"/>
    <x v="5"/>
    <n v="7.4"/>
    <n v="5510"/>
    <n v="5510"/>
    <n v="40.774000000000001"/>
    <n v="40.774000000000001"/>
    <x v="0"/>
    <x v="1"/>
    <x v="0"/>
  </r>
  <r>
    <x v="3"/>
    <x v="1"/>
    <s v="AD "/>
    <x v="1"/>
    <x v="5"/>
    <n v="8.8000000000000007"/>
    <n v="5600"/>
    <n v="5600"/>
    <n v="49.280000000000008"/>
    <n v="49.280000000000008"/>
    <x v="0"/>
    <x v="1"/>
    <x v="0"/>
  </r>
  <r>
    <x v="3"/>
    <x v="1"/>
    <s v="AD "/>
    <x v="0"/>
    <x v="7"/>
    <n v="17.3"/>
    <n v="6435"/>
    <n v="6435"/>
    <n v="111.32550000000001"/>
    <n v="111.32550000000001"/>
    <x v="0"/>
    <x v="3"/>
    <x v="0"/>
  </r>
  <r>
    <x v="3"/>
    <x v="0"/>
    <s v="AD "/>
    <x v="0"/>
    <x v="13"/>
    <n v="30"/>
    <n v="6760"/>
    <n v="6760"/>
    <n v="202.8"/>
    <n v="202.8"/>
    <x v="0"/>
    <x v="0"/>
    <x v="0"/>
  </r>
  <r>
    <x v="3"/>
    <x v="0"/>
    <s v="AD "/>
    <x v="1"/>
    <x v="4"/>
    <n v="15"/>
    <n v="2300"/>
    <n v="2300"/>
    <n v="34.5"/>
    <n v="34.5"/>
    <x v="2"/>
    <x v="2"/>
    <x v="0"/>
  </r>
  <r>
    <x v="3"/>
    <x v="1"/>
    <s v="AD "/>
    <x v="0"/>
    <x v="8"/>
    <n v="10.199999999999999"/>
    <n v="5600"/>
    <n v="5600"/>
    <n v="57.11999999999999"/>
    <n v="57.11999999999999"/>
    <x v="4"/>
    <x v="1"/>
    <x v="0"/>
  </r>
  <r>
    <x v="4"/>
    <x v="0"/>
    <s v="AD "/>
    <x v="0"/>
    <x v="12"/>
    <n v="70"/>
    <n v="6700"/>
    <n v="6700"/>
    <n v="469"/>
    <n v="469"/>
    <x v="0"/>
    <x v="1"/>
    <x v="0"/>
  </r>
  <r>
    <x v="4"/>
    <x v="0"/>
    <s v="AD "/>
    <x v="1"/>
    <x v="5"/>
    <n v="25"/>
    <n v="5150"/>
    <n v="5150"/>
    <n v="128.75"/>
    <n v="128.75"/>
    <x v="0"/>
    <x v="1"/>
    <x v="0"/>
  </r>
  <r>
    <x v="5"/>
    <x v="1"/>
    <s v="AD "/>
    <x v="0"/>
    <x v="7"/>
    <n v="30.8"/>
    <n v="6425"/>
    <n v="6425"/>
    <n v="197.89"/>
    <n v="197.89"/>
    <x v="0"/>
    <x v="3"/>
    <x v="0"/>
  </r>
  <r>
    <x v="5"/>
    <x v="1"/>
    <s v="AD "/>
    <x v="1"/>
    <x v="5"/>
    <n v="24"/>
    <n v="5680"/>
    <n v="5680"/>
    <n v="136.32"/>
    <n v="136.32"/>
    <x v="0"/>
    <x v="1"/>
    <x v="0"/>
  </r>
  <r>
    <x v="5"/>
    <x v="1"/>
    <s v="AD "/>
    <x v="1"/>
    <x v="6"/>
    <n v="5.8"/>
    <n v="5680"/>
    <n v="5680"/>
    <n v="32.944000000000003"/>
    <n v="32.944000000000003"/>
    <x v="3"/>
    <x v="1"/>
    <x v="0"/>
  </r>
  <r>
    <x v="6"/>
    <x v="0"/>
    <s v="AD "/>
    <x v="0"/>
    <x v="14"/>
    <n v="15"/>
    <n v="6800"/>
    <n v="6800"/>
    <n v="102"/>
    <n v="102"/>
    <x v="0"/>
    <x v="0"/>
    <x v="0"/>
  </r>
  <r>
    <x v="6"/>
    <x v="0"/>
    <s v="AD "/>
    <x v="0"/>
    <x v="15"/>
    <n v="20"/>
    <n v="6800"/>
    <n v="6800"/>
    <n v="136"/>
    <n v="136"/>
    <x v="0"/>
    <x v="0"/>
    <x v="0"/>
  </r>
  <r>
    <x v="6"/>
    <x v="0"/>
    <s v="AD "/>
    <x v="0"/>
    <x v="16"/>
    <n v="18"/>
    <n v="8050"/>
    <n v="8050"/>
    <n v="144.9"/>
    <n v="144.9"/>
    <x v="0"/>
    <x v="1"/>
    <x v="0"/>
  </r>
  <r>
    <x v="6"/>
    <x v="0"/>
    <s v="AD "/>
    <x v="1"/>
    <x v="5"/>
    <n v="30"/>
    <n v="5300"/>
    <n v="5300"/>
    <n v="159"/>
    <n v="159"/>
    <x v="0"/>
    <x v="1"/>
    <x v="0"/>
  </r>
  <r>
    <x v="6"/>
    <x v="1"/>
    <s v="AD "/>
    <x v="1"/>
    <x v="17"/>
    <n v="12"/>
    <n v="5491"/>
    <n v="5491"/>
    <n v="65.891999999999996"/>
    <n v="65.891999999999996"/>
    <x v="0"/>
    <x v="1"/>
    <x v="0"/>
  </r>
  <r>
    <x v="6"/>
    <x v="1"/>
    <s v="AD "/>
    <x v="1"/>
    <x v="17"/>
    <n v="12"/>
    <n v="5300"/>
    <n v="5300"/>
    <n v="63.6"/>
    <n v="63.6"/>
    <x v="0"/>
    <x v="1"/>
    <x v="0"/>
  </r>
  <r>
    <x v="6"/>
    <x v="1"/>
    <s v="AD "/>
    <x v="1"/>
    <x v="6"/>
    <n v="2.6"/>
    <n v="4750"/>
    <n v="4750"/>
    <n v="12.35"/>
    <n v="12.35"/>
    <x v="3"/>
    <x v="1"/>
    <x v="0"/>
  </r>
  <r>
    <x v="6"/>
    <x v="1"/>
    <s v="AD "/>
    <x v="0"/>
    <x v="7"/>
    <n v="34.799999999999997"/>
    <n v="6750"/>
    <n v="6750"/>
    <n v="234.89999999999998"/>
    <n v="234.89999999999998"/>
    <x v="0"/>
    <x v="3"/>
    <x v="0"/>
  </r>
  <r>
    <x v="6"/>
    <x v="1"/>
    <s v="AD "/>
    <x v="0"/>
    <x v="18"/>
    <n v="7.4"/>
    <n v="6400"/>
    <n v="6400"/>
    <n v="47.36"/>
    <n v="47.36"/>
    <x v="3"/>
    <x v="1"/>
    <x v="0"/>
  </r>
  <r>
    <x v="7"/>
    <x v="0"/>
    <s v="AD "/>
    <x v="0"/>
    <x v="19"/>
    <n v="10"/>
    <n v="7230"/>
    <n v="7230"/>
    <n v="72.3"/>
    <n v="72.3"/>
    <x v="0"/>
    <x v="1"/>
    <x v="0"/>
  </r>
  <r>
    <x v="7"/>
    <x v="0"/>
    <s v="AD "/>
    <x v="0"/>
    <x v="20"/>
    <n v="20"/>
    <n v="7230"/>
    <n v="7230"/>
    <n v="144.6"/>
    <n v="144.6"/>
    <x v="0"/>
    <x v="0"/>
    <x v="0"/>
  </r>
  <r>
    <x v="7"/>
    <x v="0"/>
    <s v="AD "/>
    <x v="0"/>
    <x v="21"/>
    <n v="15"/>
    <n v="7150"/>
    <n v="7150"/>
    <n v="107.25"/>
    <n v="107.25"/>
    <x v="0"/>
    <x v="1"/>
    <x v="0"/>
  </r>
  <r>
    <x v="7"/>
    <x v="0"/>
    <s v="AD "/>
    <x v="0"/>
    <x v="22"/>
    <n v="20"/>
    <n v="6130"/>
    <n v="6130"/>
    <n v="122.6"/>
    <n v="122.6"/>
    <x v="0"/>
    <x v="0"/>
    <x v="0"/>
  </r>
  <r>
    <x v="7"/>
    <x v="0"/>
    <s v="AD "/>
    <x v="0"/>
    <x v="23"/>
    <n v="10"/>
    <n v="4500"/>
    <n v="4500"/>
    <n v="45"/>
    <n v="45"/>
    <x v="0"/>
    <x v="3"/>
    <x v="0"/>
  </r>
  <r>
    <x v="7"/>
    <x v="0"/>
    <s v="AD "/>
    <x v="0"/>
    <x v="24"/>
    <n v="8"/>
    <n v="7150"/>
    <n v="7150"/>
    <n v="57.2"/>
    <n v="57.2"/>
    <x v="0"/>
    <x v="1"/>
    <x v="0"/>
  </r>
  <r>
    <x v="7"/>
    <x v="0"/>
    <s v="AD "/>
    <x v="1"/>
    <x v="5"/>
    <n v="15"/>
    <n v="5600"/>
    <n v="5600"/>
    <n v="84"/>
    <n v="84"/>
    <x v="0"/>
    <x v="1"/>
    <x v="0"/>
  </r>
  <r>
    <x v="7"/>
    <x v="1"/>
    <s v="AD "/>
    <x v="0"/>
    <x v="25"/>
    <n v="21"/>
    <n v="7150"/>
    <n v="7150"/>
    <n v="150.15"/>
    <n v="150.15"/>
    <x v="0"/>
    <x v="1"/>
    <x v="0"/>
  </r>
  <r>
    <x v="8"/>
    <x v="1"/>
    <s v="AD "/>
    <x v="1"/>
    <x v="5"/>
    <n v="20.399999999999999"/>
    <n v="5230"/>
    <n v="5230"/>
    <n v="106.69199999999998"/>
    <n v="106.69199999999998"/>
    <x v="0"/>
    <x v="1"/>
    <x v="0"/>
  </r>
  <r>
    <x v="8"/>
    <x v="1"/>
    <s v="AD "/>
    <x v="0"/>
    <x v="7"/>
    <n v="66.2"/>
    <n v="5200"/>
    <n v="5200"/>
    <n v="344.24"/>
    <n v="344.24"/>
    <x v="0"/>
    <x v="3"/>
    <x v="0"/>
  </r>
  <r>
    <x v="8"/>
    <x v="1"/>
    <s v="AD "/>
    <x v="1"/>
    <x v="6"/>
    <n v="1.55"/>
    <n v="5230"/>
    <n v="5230"/>
    <n v="8.1065000000000005"/>
    <n v="8.1065000000000005"/>
    <x v="3"/>
    <x v="1"/>
    <x v="0"/>
  </r>
  <r>
    <x v="9"/>
    <x v="0"/>
    <s v="AD "/>
    <x v="0"/>
    <x v="12"/>
    <n v="34"/>
    <n v="7087"/>
    <n v="7087"/>
    <n v="240.958"/>
    <n v="240.958"/>
    <x v="0"/>
    <x v="1"/>
    <x v="0"/>
  </r>
  <r>
    <x v="9"/>
    <x v="0"/>
    <s v="AD "/>
    <x v="0"/>
    <x v="26"/>
    <n v="15"/>
    <n v="6710"/>
    <n v="6710"/>
    <n v="100.65"/>
    <n v="100.65"/>
    <x v="0"/>
    <x v="0"/>
    <x v="0"/>
  </r>
  <r>
    <x v="10"/>
    <x v="1"/>
    <s v="AD "/>
    <x v="1"/>
    <x v="5"/>
    <n v="12.5"/>
    <n v="4950"/>
    <n v="4950"/>
    <n v="61.875"/>
    <n v="61.875"/>
    <x v="0"/>
    <x v="1"/>
    <x v="0"/>
  </r>
  <r>
    <x v="10"/>
    <x v="1"/>
    <s v="AD "/>
    <x v="0"/>
    <x v="27"/>
    <n v="20"/>
    <n v="3000"/>
    <n v="3000"/>
    <n v="60"/>
    <n v="60"/>
    <x v="0"/>
    <x v="3"/>
    <x v="0"/>
  </r>
  <r>
    <x v="10"/>
    <x v="0"/>
    <s v="AD "/>
    <x v="1"/>
    <x v="5"/>
    <n v="35"/>
    <n v="3500"/>
    <n v="3500"/>
    <n v="122.5"/>
    <n v="122.5"/>
    <x v="0"/>
    <x v="1"/>
    <x v="0"/>
  </r>
  <r>
    <x v="10"/>
    <x v="0"/>
    <s v="AD "/>
    <x v="0"/>
    <x v="19"/>
    <n v="7"/>
    <n v="5900"/>
    <n v="5900"/>
    <n v="41.3"/>
    <n v="41.3"/>
    <x v="0"/>
    <x v="1"/>
    <x v="0"/>
  </r>
  <r>
    <x v="10"/>
    <x v="0"/>
    <s v="AD "/>
    <x v="0"/>
    <x v="26"/>
    <n v="30"/>
    <n v="5120"/>
    <n v="5120"/>
    <n v="153.6"/>
    <n v="153.6"/>
    <x v="0"/>
    <x v="0"/>
    <x v="0"/>
  </r>
  <r>
    <x v="10"/>
    <x v="0"/>
    <s v="AD "/>
    <x v="0"/>
    <x v="21"/>
    <n v="3"/>
    <n v="5780"/>
    <n v="5780"/>
    <n v="17.34"/>
    <n v="17.34"/>
    <x v="0"/>
    <x v="1"/>
    <x v="0"/>
  </r>
  <r>
    <x v="10"/>
    <x v="0"/>
    <s v="AD "/>
    <x v="0"/>
    <x v="28"/>
    <n v="5"/>
    <n v="4500"/>
    <n v="4500"/>
    <n v="22.5"/>
    <n v="22.5"/>
    <x v="0"/>
    <x v="0"/>
    <x v="0"/>
  </r>
  <r>
    <x v="10"/>
    <x v="0"/>
    <s v="AD "/>
    <x v="0"/>
    <x v="29"/>
    <n v="7"/>
    <n v="2250"/>
    <n v="2250"/>
    <n v="15.75"/>
    <n v="15.75"/>
    <x v="0"/>
    <x v="3"/>
    <x v="0"/>
  </r>
  <r>
    <x v="10"/>
    <x v="0"/>
    <s v="AD "/>
    <x v="0"/>
    <x v="30"/>
    <n v="2"/>
    <n v="5780"/>
    <n v="5780"/>
    <n v="11.56"/>
    <n v="11.56"/>
    <x v="0"/>
    <x v="1"/>
    <x v="0"/>
  </r>
  <r>
    <x v="10"/>
    <x v="1"/>
    <s v="AD "/>
    <x v="0"/>
    <x v="25"/>
    <n v="23"/>
    <n v="6025"/>
    <n v="6025"/>
    <n v="138.57499999999999"/>
    <n v="138.57499999999999"/>
    <x v="0"/>
    <x v="1"/>
    <x v="0"/>
  </r>
  <r>
    <x v="11"/>
    <x v="1"/>
    <s v="AD "/>
    <x v="0"/>
    <x v="31"/>
    <n v="79.3"/>
    <m/>
    <m/>
    <m/>
    <m/>
    <x v="0"/>
    <x v="1"/>
    <x v="1"/>
  </r>
  <r>
    <x v="11"/>
    <x v="1"/>
    <s v="AD "/>
    <x v="1"/>
    <x v="31"/>
    <n v="55.8"/>
    <m/>
    <m/>
    <m/>
    <m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D14" firstHeaderRow="1" firstDataRow="2" firstDataCol="2" rowPageCount="3" colPageCount="1"/>
  <pivotFields count="13">
    <pivotField compact="0" outline="0" subtotalTop="0" showAll="0" includeNewItemsInFilter="1"/>
    <pivotField axis="axisRow" compact="0" outline="0" subtotalTop="0" multipleItemSelectionAllowed="1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Row" compact="0" outline="0" subtotalTop="0" showAll="0" includeNewItemsInFilter="1" sortType="ascending" defaultSubtotal="0">
      <items count="3">
        <item x="1"/>
        <item x="0"/>
        <item m="1" x="2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6">
        <item h="1" x="2"/>
        <item x="0"/>
        <item x="3"/>
        <item h="1" x="1"/>
        <item h="1" x="4"/>
        <item t="default"/>
      </items>
    </pivotField>
    <pivotField axis="axisPage" compact="0" outline="0" subtotalTop="0" showAll="0" includeNewItemsInFilter="1">
      <items count="5">
        <item x="3"/>
        <item x="2"/>
        <item x="1"/>
        <item x="0"/>
        <item t="default"/>
      </items>
    </pivotField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</pivotFields>
  <rowFields count="2">
    <field x="1"/>
    <field x="3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pageFields count="3">
    <pageField fld="12" hier="-1"/>
    <pageField fld="10" hier="-1"/>
    <pageField fld="11" hier="-1"/>
  </pageFields>
  <dataFields count="2">
    <dataField name="Somme de Stk (T)" fld="5" baseField="0" baseItem="0" numFmtId="43"/>
    <dataField name="Somme de TOTAL K€ / CLIENT" fld="8" baseField="3" baseItem="0" numFmtId="43"/>
  </dataFields>
  <formats count="2"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outline="0" fieldPosition="0">
        <references count="1">
          <reference field="4294967294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5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8:C15" firstHeaderRow="0" firstDataRow="1" firstDataCol="1" rowPageCount="5" colPageCount="1"/>
  <pivotFields count="13"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showAll="0"/>
    <pivotField axis="axisRow" showAll="0">
      <items count="4">
        <item x="1"/>
        <item x="0"/>
        <item m="1" x="2"/>
        <item t="default"/>
      </items>
    </pivotField>
    <pivotField axis="axisPage" showAll="0">
      <items count="33">
        <item x="30"/>
        <item x="22"/>
        <item x="27"/>
        <item x="15"/>
        <item x="14"/>
        <item x="12"/>
        <item x="23"/>
        <item x="16"/>
        <item x="25"/>
        <item x="7"/>
        <item x="29"/>
        <item x="18"/>
        <item x="26"/>
        <item x="11"/>
        <item x="28"/>
        <item x="20"/>
        <item x="21"/>
        <item x="24"/>
        <item x="19"/>
        <item x="10"/>
        <item x="8"/>
        <item x="31"/>
        <item x="3"/>
        <item x="1"/>
        <item x="13"/>
        <item x="0"/>
        <item x="4"/>
        <item x="5"/>
        <item x="6"/>
        <item x="17"/>
        <item x="9"/>
        <item x="2"/>
        <item t="default"/>
      </items>
    </pivotField>
    <pivotField dataField="1" showAll="0"/>
    <pivotField showAll="0"/>
    <pivotField dataField="1" showAll="0"/>
    <pivotField showAll="0"/>
    <pivotField showAll="0"/>
    <pivotField axis="axisPage" multipleItemSelectionAllowed="1" showAll="0">
      <items count="6">
        <item h="1" x="2"/>
        <item x="0"/>
        <item x="3"/>
        <item h="1" x="1"/>
        <item h="1" x="4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</pivotFields>
  <rowFields count="2">
    <field x="3"/>
    <field x="11"/>
  </rowFields>
  <rowItems count="7">
    <i>
      <x/>
    </i>
    <i r="1">
      <x v="2"/>
    </i>
    <i>
      <x v="1"/>
    </i>
    <i r="1">
      <x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5">
    <pageField fld="1" hier="-1"/>
    <pageField fld="0" hier="-1"/>
    <pageField fld="12" hier="-1"/>
    <pageField fld="4" hier="-1"/>
    <pageField fld="10" hier="-1"/>
  </pageFields>
  <dataFields count="2">
    <dataField name="Somme de Stk (T)" fld="5" baseField="0" baseItem="0"/>
    <dataField name="Moyenne de PRIX DE VENTE CLIENT €/T" fld="7" subtotal="average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5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8:E21" firstHeaderRow="1" firstDataRow="2" firstDataCol="1" rowPageCount="5" colPageCount="1"/>
  <pivotFields count="1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showAll="0"/>
    <pivotField axis="axisPage" showAll="0">
      <items count="4">
        <item sd="0" x="1"/>
        <item x="0"/>
        <item m="1" x="2"/>
        <item t="default"/>
      </items>
    </pivotField>
    <pivotField axis="axisPage" showAll="0">
      <items count="33">
        <item x="30"/>
        <item x="22"/>
        <item x="27"/>
        <item x="15"/>
        <item x="14"/>
        <item x="12"/>
        <item x="23"/>
        <item x="16"/>
        <item x="25"/>
        <item x="7"/>
        <item x="29"/>
        <item x="18"/>
        <item x="26"/>
        <item x="11"/>
        <item x="28"/>
        <item x="20"/>
        <item x="21"/>
        <item x="24"/>
        <item x="19"/>
        <item x="10"/>
        <item x="8"/>
        <item x="31"/>
        <item x="3"/>
        <item x="1"/>
        <item x="13"/>
        <item x="0"/>
        <item x="4"/>
        <item x="5"/>
        <item x="6"/>
        <item x="17"/>
        <item x="9"/>
        <item x="2"/>
        <item t="default"/>
      </items>
    </pivotField>
    <pivotField dataField="1" showAll="0"/>
    <pivotField showAll="0"/>
    <pivotField showAll="0"/>
    <pivotField showAll="0"/>
    <pivotField showAll="0"/>
    <pivotField axis="axisPage" multipleItemSelectionAllowed="1" showAll="0">
      <items count="6">
        <item h="1" x="2"/>
        <item x="0"/>
        <item x="3"/>
        <item h="1" x="1"/>
        <item h="1" x="4"/>
        <item t="default"/>
      </items>
    </pivotField>
    <pivotField axis="axisCol" showAll="0">
      <items count="5">
        <item x="3"/>
        <item x="2"/>
        <item x="1"/>
        <item x="0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1"/>
  </colFields>
  <colItems count="4">
    <i>
      <x/>
    </i>
    <i>
      <x v="2"/>
    </i>
    <i>
      <x v="3"/>
    </i>
    <i t="grand">
      <x/>
    </i>
  </colItems>
  <pageFields count="5">
    <pageField fld="1" hier="-1"/>
    <pageField fld="12" hier="-1"/>
    <pageField fld="3" item="1" hier="-1"/>
    <pageField fld="4" hier="-1"/>
    <pageField fld="10" hier="-1"/>
  </pageFields>
  <dataFields count="1">
    <dataField name="Somme de Stk (T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U17"/>
  <sheetViews>
    <sheetView workbookViewId="0">
      <pane xSplit="3" ySplit="8" topLeftCell="D9" activePane="bottomRight" state="frozenSplit"/>
      <selection activeCell="P16" sqref="P16"/>
      <selection pane="topRight" activeCell="P16" sqref="P16"/>
      <selection pane="bottomLeft" activeCell="P16" sqref="P16"/>
      <selection pane="bottomRight" activeCell="D16" sqref="D16"/>
    </sheetView>
  </sheetViews>
  <sheetFormatPr baseColWidth="10" defaultRowHeight="12.75" outlineLevelCol="1" x14ac:dyDescent="0.2"/>
  <cols>
    <col min="1" max="1" width="11.42578125" style="97"/>
    <col min="2" max="2" width="7.42578125" style="97" customWidth="1"/>
    <col min="3" max="3" width="18" style="97" customWidth="1"/>
    <col min="4" max="4" width="38.42578125" style="97" customWidth="1"/>
    <col min="5" max="5" width="9.85546875" style="97" hidden="1" customWidth="1" outlineLevel="1"/>
    <col min="6" max="15" width="5.7109375" style="97" hidden="1" customWidth="1" outlineLevel="1"/>
    <col min="16" max="16" width="6.85546875" style="97" customWidth="1" collapsed="1"/>
    <col min="17" max="17" width="13.42578125" style="97" bestFit="1" customWidth="1"/>
    <col min="18" max="18" width="12.7109375" style="97" customWidth="1"/>
    <col min="19" max="19" width="12.85546875" style="108" customWidth="1"/>
    <col min="20" max="20" width="11.42578125" style="108"/>
    <col min="21" max="21" width="12.28515625" style="97" customWidth="1"/>
    <col min="22" max="16384" width="11.42578125" style="97"/>
  </cols>
  <sheetData>
    <row r="1" spans="1:21" s="71" customFormat="1" x14ac:dyDescent="0.2">
      <c r="A1" s="67"/>
      <c r="B1" s="67"/>
      <c r="C1" s="67"/>
      <c r="D1" s="68" t="s">
        <v>21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9" t="s">
        <v>18</v>
      </c>
      <c r="T1" s="69" t="s">
        <v>25</v>
      </c>
      <c r="U1" s="70" t="s">
        <v>19</v>
      </c>
    </row>
    <row r="2" spans="1:21" s="71" customFormat="1" x14ac:dyDescent="0.2">
      <c r="A2" s="67"/>
      <c r="B2" s="67"/>
      <c r="C2" s="67"/>
      <c r="D2" s="6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R2" s="74" t="s">
        <v>16</v>
      </c>
      <c r="S2" s="75">
        <f>SUMIF(C9:C734,"chutes",S9:S734)</f>
        <v>502.83</v>
      </c>
      <c r="T2" s="75">
        <f>SUMIF(C9:C734,"chutes",T9:T734)</f>
        <v>502.83</v>
      </c>
      <c r="U2" s="76">
        <f>(S2/T2)-1</f>
        <v>0</v>
      </c>
    </row>
    <row r="3" spans="1:21" s="71" customFormat="1" x14ac:dyDescent="0.2">
      <c r="A3" s="77"/>
      <c r="B3" s="77"/>
      <c r="D3" s="6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8"/>
      <c r="R3" s="79" t="s">
        <v>17</v>
      </c>
      <c r="S3" s="80">
        <f>SUMIF(C9:C734,"TOURNURES",S9:S734)</f>
        <v>283.76499999999999</v>
      </c>
      <c r="T3" s="81">
        <f>SUMIF(C9:C734,"TOURNURES",T9:T734)</f>
        <v>283.76499999999999</v>
      </c>
      <c r="U3" s="82">
        <f>(S3/T3)-1</f>
        <v>0</v>
      </c>
    </row>
    <row r="4" spans="1:21" s="71" customFormat="1" x14ac:dyDescent="0.2">
      <c r="A4" s="67"/>
      <c r="B4" s="83"/>
      <c r="C4" s="84" t="s">
        <v>16</v>
      </c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20</v>
      </c>
      <c r="S4" s="80">
        <f>SUMIF(C9:C735,"oxyde",S9:S735)</f>
        <v>0</v>
      </c>
      <c r="T4" s="81">
        <f>SUMIF(C9:C735,"OXYDE",T9:T735)</f>
        <v>0</v>
      </c>
      <c r="U4" s="82" t="e">
        <f>(S4/T4)-1</f>
        <v>#DIV/0!</v>
      </c>
    </row>
    <row r="5" spans="1:21" s="71" customFormat="1" ht="13.5" thickBot="1" x14ac:dyDescent="0.25">
      <c r="A5" s="67"/>
      <c r="B5" s="83"/>
      <c r="C5" s="83" t="s">
        <v>17</v>
      </c>
      <c r="D5" s="6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9" t="s">
        <v>24</v>
      </c>
      <c r="S5" s="80">
        <f>SUMIF(C9:C736,"DESINVESTISSEMENT",S9:S736)</f>
        <v>0</v>
      </c>
      <c r="T5" s="81">
        <f>SUMIF(C9:C736,"DESINVESTISSEMENT",T9:T736)</f>
        <v>0</v>
      </c>
      <c r="U5" s="82" t="e">
        <f>(S5/T5)-1</f>
        <v>#DIV/0!</v>
      </c>
    </row>
    <row r="6" spans="1:21" s="71" customFormat="1" ht="13.5" thickBot="1" x14ac:dyDescent="0.25">
      <c r="A6" s="85"/>
      <c r="B6" s="86" t="s">
        <v>33</v>
      </c>
      <c r="C6" s="83" t="s">
        <v>20</v>
      </c>
      <c r="D6" s="6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8"/>
      <c r="R6" s="87" t="s">
        <v>0</v>
      </c>
      <c r="S6" s="88">
        <f>SUM(S2:S5)</f>
        <v>786.59500000000003</v>
      </c>
      <c r="T6" s="89">
        <f>SUM(T2:T5)</f>
        <v>786.59500000000003</v>
      </c>
      <c r="U6" s="90">
        <f>(S6/T6)-1</f>
        <v>0</v>
      </c>
    </row>
    <row r="7" spans="1:21" s="71" customFormat="1" x14ac:dyDescent="0.2">
      <c r="A7" s="85"/>
      <c r="B7" s="86" t="s">
        <v>31</v>
      </c>
      <c r="C7" s="91" t="s">
        <v>24</v>
      </c>
      <c r="D7" s="6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8"/>
      <c r="R7" s="73"/>
      <c r="S7" s="92"/>
      <c r="T7" s="92"/>
      <c r="U7" s="73"/>
    </row>
    <row r="8" spans="1:21" ht="33.75" x14ac:dyDescent="0.2">
      <c r="A8" s="93" t="s">
        <v>22</v>
      </c>
      <c r="B8" s="94" t="s">
        <v>32</v>
      </c>
      <c r="C8" s="93" t="s">
        <v>23</v>
      </c>
      <c r="D8" s="93" t="s">
        <v>1</v>
      </c>
      <c r="E8" s="94" t="s">
        <v>2</v>
      </c>
      <c r="F8" s="94" t="s">
        <v>3</v>
      </c>
      <c r="G8" s="94" t="s">
        <v>4</v>
      </c>
      <c r="H8" s="94" t="s">
        <v>5</v>
      </c>
      <c r="I8" s="94" t="s">
        <v>6</v>
      </c>
      <c r="J8" s="94" t="s">
        <v>7</v>
      </c>
      <c r="K8" s="94" t="s">
        <v>8</v>
      </c>
      <c r="L8" s="94" t="s">
        <v>9</v>
      </c>
      <c r="M8" s="94" t="s">
        <v>10</v>
      </c>
      <c r="N8" s="94" t="s">
        <v>12</v>
      </c>
      <c r="O8" s="94" t="s">
        <v>11</v>
      </c>
      <c r="P8" s="94" t="s">
        <v>13</v>
      </c>
      <c r="Q8" s="95" t="s">
        <v>47</v>
      </c>
      <c r="R8" s="95" t="s">
        <v>48</v>
      </c>
      <c r="S8" s="96" t="s">
        <v>30</v>
      </c>
      <c r="T8" s="96" t="s">
        <v>29</v>
      </c>
      <c r="U8" s="95" t="s">
        <v>14</v>
      </c>
    </row>
    <row r="9" spans="1:21" ht="18" customHeight="1" x14ac:dyDescent="0.2">
      <c r="A9" s="98" t="s">
        <v>40</v>
      </c>
      <c r="B9" s="98" t="s">
        <v>31</v>
      </c>
      <c r="C9" s="98" t="s">
        <v>16</v>
      </c>
      <c r="D9" s="99" t="s">
        <v>49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>
        <v>45</v>
      </c>
      <c r="Q9" s="102">
        <v>6400</v>
      </c>
      <c r="R9" s="102">
        <v>6400</v>
      </c>
      <c r="S9" s="103">
        <f t="shared" ref="S9:S17" si="0">R9*P9/1000</f>
        <v>288</v>
      </c>
      <c r="T9" s="104">
        <f t="shared" ref="T9:T17" si="1">Q9*P9/1000</f>
        <v>288</v>
      </c>
      <c r="U9" s="105">
        <f t="shared" ref="U9:U17" si="2">R9/Q9</f>
        <v>1</v>
      </c>
    </row>
    <row r="10" spans="1:21" ht="18" customHeight="1" x14ac:dyDescent="0.2">
      <c r="A10" s="98" t="s">
        <v>40</v>
      </c>
      <c r="B10" s="98" t="s">
        <v>31</v>
      </c>
      <c r="C10" s="98" t="s">
        <v>16</v>
      </c>
      <c r="D10" s="99" t="s">
        <v>50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>
        <v>10</v>
      </c>
      <c r="Q10" s="102">
        <v>6600</v>
      </c>
      <c r="R10" s="102">
        <v>6600</v>
      </c>
      <c r="S10" s="103">
        <f t="shared" si="0"/>
        <v>66</v>
      </c>
      <c r="T10" s="104">
        <f t="shared" si="1"/>
        <v>66</v>
      </c>
      <c r="U10" s="105">
        <f t="shared" si="2"/>
        <v>1</v>
      </c>
    </row>
    <row r="11" spans="1:21" ht="18" customHeight="1" x14ac:dyDescent="0.2">
      <c r="A11" s="98" t="s">
        <v>40</v>
      </c>
      <c r="B11" s="98" t="s">
        <v>31</v>
      </c>
      <c r="C11" s="98" t="s">
        <v>17</v>
      </c>
      <c r="D11" s="99" t="s">
        <v>51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>
        <v>15</v>
      </c>
      <c r="Q11" s="102">
        <v>2400</v>
      </c>
      <c r="R11" s="102">
        <v>2400</v>
      </c>
      <c r="S11" s="103">
        <f t="shared" si="0"/>
        <v>36</v>
      </c>
      <c r="T11" s="104">
        <f t="shared" si="1"/>
        <v>36</v>
      </c>
      <c r="U11" s="105">
        <f t="shared" si="2"/>
        <v>1</v>
      </c>
    </row>
    <row r="12" spans="1:21" ht="18" customHeight="1" x14ac:dyDescent="0.2">
      <c r="A12" s="98" t="s">
        <v>40</v>
      </c>
      <c r="B12" s="98" t="s">
        <v>31</v>
      </c>
      <c r="C12" s="98" t="s">
        <v>17</v>
      </c>
      <c r="D12" s="99" t="s">
        <v>52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>
        <v>30</v>
      </c>
      <c r="Q12" s="102">
        <v>4300</v>
      </c>
      <c r="R12" s="102">
        <v>4300</v>
      </c>
      <c r="S12" s="103">
        <f t="shared" si="0"/>
        <v>129</v>
      </c>
      <c r="T12" s="104">
        <f t="shared" si="1"/>
        <v>129</v>
      </c>
      <c r="U12" s="105">
        <f t="shared" si="2"/>
        <v>1</v>
      </c>
    </row>
    <row r="13" spans="1:21" ht="18" customHeight="1" x14ac:dyDescent="0.2">
      <c r="A13" s="98" t="s">
        <v>40</v>
      </c>
      <c r="B13" s="98" t="s">
        <v>31</v>
      </c>
      <c r="C13" s="98" t="s">
        <v>17</v>
      </c>
      <c r="D13" s="99" t="s">
        <v>53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>
        <v>20</v>
      </c>
      <c r="Q13" s="102">
        <v>2300</v>
      </c>
      <c r="R13" s="102">
        <v>2300</v>
      </c>
      <c r="S13" s="103">
        <f t="shared" si="0"/>
        <v>46</v>
      </c>
      <c r="T13" s="104">
        <f t="shared" si="1"/>
        <v>46</v>
      </c>
      <c r="U13" s="105">
        <f t="shared" si="2"/>
        <v>1</v>
      </c>
    </row>
    <row r="14" spans="1:21" ht="18" customHeight="1" x14ac:dyDescent="0.2">
      <c r="A14" s="98" t="s">
        <v>43</v>
      </c>
      <c r="B14" s="98" t="s">
        <v>31</v>
      </c>
      <c r="C14" s="98" t="s">
        <v>17</v>
      </c>
      <c r="D14" s="106" t="s">
        <v>41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1">
        <v>14.2</v>
      </c>
      <c r="Q14" s="107">
        <v>4620</v>
      </c>
      <c r="R14" s="102">
        <v>4620</v>
      </c>
      <c r="S14" s="103">
        <f t="shared" si="0"/>
        <v>65.603999999999999</v>
      </c>
      <c r="T14" s="104">
        <f t="shared" si="1"/>
        <v>65.603999999999999</v>
      </c>
      <c r="U14" s="105">
        <f t="shared" si="2"/>
        <v>1</v>
      </c>
    </row>
    <row r="15" spans="1:21" ht="18" customHeight="1" x14ac:dyDescent="0.2">
      <c r="A15" s="98" t="s">
        <v>43</v>
      </c>
      <c r="B15" s="98" t="s">
        <v>31</v>
      </c>
      <c r="C15" s="98" t="s">
        <v>17</v>
      </c>
      <c r="D15" s="106" t="s">
        <v>42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>
        <v>1.55</v>
      </c>
      <c r="Q15" s="107">
        <v>4620</v>
      </c>
      <c r="R15" s="102">
        <v>4620</v>
      </c>
      <c r="S15" s="103">
        <f t="shared" si="0"/>
        <v>7.1609999999999996</v>
      </c>
      <c r="T15" s="104">
        <f t="shared" si="1"/>
        <v>7.1609999999999996</v>
      </c>
      <c r="U15" s="105">
        <f t="shared" si="2"/>
        <v>1</v>
      </c>
    </row>
    <row r="16" spans="1:21" ht="18" customHeight="1" x14ac:dyDescent="0.2">
      <c r="A16" s="98" t="s">
        <v>43</v>
      </c>
      <c r="B16" s="98" t="s">
        <v>31</v>
      </c>
      <c r="C16" s="98" t="s">
        <v>16</v>
      </c>
      <c r="D16" s="106" t="s">
        <v>46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1">
        <v>19.8</v>
      </c>
      <c r="Q16" s="107">
        <v>5300</v>
      </c>
      <c r="R16" s="102">
        <v>5300</v>
      </c>
      <c r="S16" s="103">
        <f t="shared" si="0"/>
        <v>104.94</v>
      </c>
      <c r="T16" s="104">
        <f t="shared" si="1"/>
        <v>104.94</v>
      </c>
      <c r="U16" s="105">
        <f t="shared" si="2"/>
        <v>1</v>
      </c>
    </row>
    <row r="17" spans="1:21" ht="18" customHeight="1" x14ac:dyDescent="0.2">
      <c r="A17" s="98" t="s">
        <v>43</v>
      </c>
      <c r="B17" s="98" t="s">
        <v>31</v>
      </c>
      <c r="C17" s="98" t="s">
        <v>16</v>
      </c>
      <c r="D17" s="106" t="s">
        <v>45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1">
        <v>7.7</v>
      </c>
      <c r="Q17" s="107">
        <v>5700</v>
      </c>
      <c r="R17" s="102">
        <v>5700</v>
      </c>
      <c r="S17" s="103">
        <f t="shared" si="0"/>
        <v>43.89</v>
      </c>
      <c r="T17" s="104">
        <f t="shared" si="1"/>
        <v>43.89</v>
      </c>
      <c r="U17" s="105">
        <f t="shared" si="2"/>
        <v>1</v>
      </c>
    </row>
  </sheetData>
  <autoFilter ref="A8:U17"/>
  <conditionalFormatting sqref="U2:U6">
    <cfRule type="expression" dxfId="60" priority="3" stopIfTrue="1">
      <formula>ISERROR(U2)</formula>
    </cfRule>
  </conditionalFormatting>
  <conditionalFormatting sqref="T9:T17">
    <cfRule type="cellIs" dxfId="59" priority="1" stopIfTrue="1" operator="lessThan">
      <formula>0</formula>
    </cfRule>
    <cfRule type="cellIs" dxfId="58" priority="2" stopIfTrue="1" operator="greaterThanOrEqual">
      <formula>0</formula>
    </cfRule>
  </conditionalFormatting>
  <dataValidations count="3">
    <dataValidation type="list" allowBlank="1" showInputMessage="1" showErrorMessage="1" sqref="C9:C17">
      <formula1>$R$2:$R$5</formula1>
    </dataValidation>
    <dataValidation type="list" allowBlank="1" showInputMessage="1" showErrorMessage="1" sqref="B9:B17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32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AF10"/>
  <sheetViews>
    <sheetView zoomScale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10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40.42578125" customWidth="1"/>
    <col min="5" max="5" width="9.85546875" hidden="1" customWidth="1" outlineLevel="1"/>
    <col min="6" max="15" width="5.7109375" hidden="1" customWidth="1" outlineLevel="1"/>
    <col min="16" max="16" width="11.28515625" customWidth="1" collapsed="1"/>
    <col min="18" max="18" width="12.7109375" customWidth="1"/>
    <col min="19" max="19" width="12.85546875" style="8" customWidth="1"/>
    <col min="20" max="20" width="11.42578125" style="8"/>
    <col min="21" max="21" width="12.28515625" customWidth="1"/>
    <col min="22" max="32" width="11.42578125" style="60"/>
  </cols>
  <sheetData>
    <row r="1" spans="1:32" s="6" customFormat="1" x14ac:dyDescent="0.2">
      <c r="A1" s="11"/>
      <c r="B1" s="11"/>
      <c r="C1" s="11"/>
      <c r="D1" s="53" t="s">
        <v>79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54" t="s">
        <v>19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SUMIF(C9:C466,"chutes",S9:S466)</f>
        <v>341.608</v>
      </c>
      <c r="T2" s="23">
        <f>SUMIF(C9:C466,"chutes",T9:T466)</f>
        <v>341.608</v>
      </c>
      <c r="U2" s="55">
        <f>(S2/T2)-1</f>
        <v>0</v>
      </c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SUMIF(C9:C466,"TOURNURES",S9:S466)</f>
        <v>0</v>
      </c>
      <c r="T3" s="27">
        <f>SUMIF(C9:C466,"TOURNURES",T9:T466)</f>
        <v>0</v>
      </c>
      <c r="U3" s="56" t="e">
        <f>(S3/T3)-1</f>
        <v>#DIV/0!</v>
      </c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SUMIF(C9:C467,"oxyde",S9:S467)</f>
        <v>0</v>
      </c>
      <c r="T4" s="27">
        <f>SUMIF(C9:C467,"OXYDE",T9:T467)</f>
        <v>0</v>
      </c>
      <c r="U4" s="56" t="e">
        <f>(S4/T4)-1</f>
        <v>#DIV/0!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</row>
    <row r="5" spans="1:32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SUMIF(C9:C468,"DESINVESTISSEMENT",S9:S468)</f>
        <v>0</v>
      </c>
      <c r="T5" s="27">
        <f>SUMIF(C9:C468,"DESINVESTISSEMENT",T9:T468)</f>
        <v>0</v>
      </c>
      <c r="U5" s="56" t="e">
        <f>(S5/T5)-1</f>
        <v>#DIV/0!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341.608</v>
      </c>
      <c r="T6" s="18">
        <f>SUM(T2:T5)</f>
        <v>341.608</v>
      </c>
      <c r="U6" s="57">
        <f>(S6/T6)-1</f>
        <v>0</v>
      </c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34</v>
      </c>
      <c r="R8" s="3" t="s">
        <v>37</v>
      </c>
      <c r="S8" s="7" t="s">
        <v>30</v>
      </c>
      <c r="T8" s="7" t="s">
        <v>29</v>
      </c>
      <c r="U8" s="58" t="s">
        <v>14</v>
      </c>
    </row>
    <row r="9" spans="1:32" ht="19.5" customHeight="1" x14ac:dyDescent="0.2">
      <c r="A9" s="4" t="s">
        <v>54</v>
      </c>
      <c r="B9" s="4" t="s">
        <v>31</v>
      </c>
      <c r="C9" s="4" t="s">
        <v>16</v>
      </c>
      <c r="D9" s="46" t="s">
        <v>59</v>
      </c>
      <c r="E9" s="32"/>
      <c r="F9" s="31"/>
      <c r="G9" s="31"/>
      <c r="H9" s="35"/>
      <c r="I9" s="36"/>
      <c r="J9" s="33"/>
      <c r="K9" s="4"/>
      <c r="L9" s="4"/>
      <c r="M9" s="4"/>
      <c r="N9" s="30"/>
      <c r="O9" s="32"/>
      <c r="P9" s="31">
        <v>34</v>
      </c>
      <c r="Q9" s="31">
        <v>7087</v>
      </c>
      <c r="R9" s="35">
        <v>7087</v>
      </c>
      <c r="S9" s="52">
        <f>R9*P9/1000</f>
        <v>240.958</v>
      </c>
      <c r="T9" s="40">
        <f>Q9*P9/1000</f>
        <v>240.958</v>
      </c>
      <c r="U9" s="41">
        <f>R9/Q9</f>
        <v>1</v>
      </c>
      <c r="V9" s="51"/>
      <c r="W9" s="51"/>
      <c r="X9" s="61"/>
      <c r="Y9" s="62"/>
      <c r="Z9" s="63"/>
      <c r="AA9" s="63"/>
      <c r="AB9" s="64"/>
      <c r="AC9" s="65"/>
      <c r="AD9" s="66"/>
    </row>
    <row r="10" spans="1:32" ht="19.5" customHeight="1" x14ac:dyDescent="0.2">
      <c r="A10" s="4" t="s">
        <v>54</v>
      </c>
      <c r="B10" s="4" t="s">
        <v>31</v>
      </c>
      <c r="C10" s="4" t="s">
        <v>16</v>
      </c>
      <c r="D10" s="46" t="s">
        <v>80</v>
      </c>
      <c r="E10" s="32"/>
      <c r="F10" s="31"/>
      <c r="G10" s="31"/>
      <c r="H10" s="35"/>
      <c r="I10" s="36"/>
      <c r="J10" s="33"/>
      <c r="K10" s="4"/>
      <c r="L10" s="4"/>
      <c r="M10" s="4"/>
      <c r="N10" s="30"/>
      <c r="O10" s="32"/>
      <c r="P10" s="31">
        <v>15</v>
      </c>
      <c r="Q10" s="31">
        <v>6710</v>
      </c>
      <c r="R10" s="35">
        <v>6710</v>
      </c>
      <c r="S10" s="52">
        <f>R10*P10/1000</f>
        <v>100.65</v>
      </c>
      <c r="T10" s="40">
        <f>Q10*P10/1000</f>
        <v>100.65</v>
      </c>
      <c r="U10" s="41">
        <f>R10/Q10</f>
        <v>1</v>
      </c>
      <c r="V10" s="51"/>
      <c r="W10" s="51"/>
      <c r="X10" s="61"/>
      <c r="Y10" s="62"/>
      <c r="Z10" s="63"/>
      <c r="AA10" s="63"/>
      <c r="AB10" s="64"/>
      <c r="AC10" s="65"/>
      <c r="AD10" s="66"/>
    </row>
  </sheetData>
  <autoFilter ref="A8:U10"/>
  <conditionalFormatting sqref="U2:U6">
    <cfRule type="expression" dxfId="33" priority="9" stopIfTrue="1">
      <formula>ISERROR(U2)</formula>
    </cfRule>
  </conditionalFormatting>
  <conditionalFormatting sqref="AC9:AC10 I9:I10 T9:T10">
    <cfRule type="cellIs" dxfId="32" priority="7" stopIfTrue="1" operator="lessThan">
      <formula>0</formula>
    </cfRule>
    <cfRule type="cellIs" dxfId="31" priority="8" stopIfTrue="1" operator="greaterThanOrEqual">
      <formula>0</formula>
    </cfRule>
  </conditionalFormatting>
  <dataValidations count="2">
    <dataValidation type="list" allowBlank="1" showInputMessage="1" showErrorMessage="1" sqref="B9:B10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 filterMode="1">
    <pageSetUpPr fitToPage="1"/>
  </sheetPr>
  <dimension ref="A1:AF24"/>
  <sheetViews>
    <sheetView zoomScale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24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40.42578125" customWidth="1"/>
    <col min="5" max="5" width="9.85546875" customWidth="1" outlineLevel="1"/>
    <col min="6" max="15" width="5.7109375" customWidth="1" outlineLevel="1"/>
    <col min="16" max="16" width="11.28515625" customWidth="1"/>
    <col min="18" max="18" width="12.7109375" customWidth="1"/>
    <col min="19" max="19" width="12.85546875" style="8" customWidth="1"/>
    <col min="20" max="20" width="11.42578125" style="8"/>
    <col min="21" max="21" width="12.28515625" customWidth="1"/>
    <col min="22" max="32" width="11.42578125" style="60"/>
  </cols>
  <sheetData>
    <row r="1" spans="1:32" s="6" customFormat="1" x14ac:dyDescent="0.2">
      <c r="A1" s="11"/>
      <c r="B1" s="11"/>
      <c r="C1" s="11"/>
      <c r="D1" s="53" t="s">
        <v>81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54" t="s">
        <v>19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SUMIF(C9:C487,"chutes",S9:S487)</f>
        <v>803.9075499999999</v>
      </c>
      <c r="T2" s="23">
        <f>SUMIF(C9:C487,"chutes",T9:T487)</f>
        <v>752.27738999999997</v>
      </c>
      <c r="U2" s="55">
        <f>(S2/T2)-1</f>
        <v>6.8631811465182935E-2</v>
      </c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SUMIF(C9:C487,"TOURNURES",S9:S487)</f>
        <v>248.65199999999999</v>
      </c>
      <c r="T3" s="27">
        <f>SUMIF(C9:C487,"TOURNURES",T9:T487)</f>
        <v>249.9726</v>
      </c>
      <c r="U3" s="56">
        <f>(S3/T3)-1</f>
        <v>-5.2829790145000333E-3</v>
      </c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SUMIF(C9:C488,"oxyde",S9:S488)</f>
        <v>0</v>
      </c>
      <c r="T4" s="27">
        <f>SUMIF(C9:C488,"OXYDE",T9:T488)</f>
        <v>0</v>
      </c>
      <c r="U4" s="56" t="e">
        <f>(S4/T4)-1</f>
        <v>#DIV/0!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</row>
    <row r="5" spans="1:32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SUMIF(C9:C489,"DESINVESTISSEMENT",S9:S489)</f>
        <v>0</v>
      </c>
      <c r="T5" s="27">
        <f>SUMIF(C9:C489,"DESINVESTISSEMENT",T9:T489)</f>
        <v>0</v>
      </c>
      <c r="U5" s="56" t="e">
        <f>(S5/T5)-1</f>
        <v>#DIV/0!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1052.5595499999999</v>
      </c>
      <c r="T6" s="18">
        <f>SUM(T2:T5)</f>
        <v>1002.24999</v>
      </c>
      <c r="U6" s="57">
        <f>(S6/T6)-1</f>
        <v>5.0196618111215896E-2</v>
      </c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34</v>
      </c>
      <c r="R8" s="3" t="s">
        <v>37</v>
      </c>
      <c r="S8" s="7" t="s">
        <v>30</v>
      </c>
      <c r="T8" s="7" t="s">
        <v>29</v>
      </c>
      <c r="U8" s="58" t="s">
        <v>14</v>
      </c>
    </row>
    <row r="9" spans="1:32" ht="19.5" customHeight="1" x14ac:dyDescent="0.2">
      <c r="A9" s="4" t="s">
        <v>76</v>
      </c>
      <c r="B9" s="4" t="s">
        <v>31</v>
      </c>
      <c r="C9" s="4" t="s">
        <v>16</v>
      </c>
      <c r="D9" s="30" t="s">
        <v>77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2">
        <v>37</v>
      </c>
      <c r="Q9" s="31">
        <v>7189</v>
      </c>
      <c r="R9" s="31">
        <v>8600</v>
      </c>
      <c r="S9" s="52">
        <f>R9*P9/1000</f>
        <v>318.2</v>
      </c>
      <c r="T9" s="40">
        <f>Q9*P9/1000</f>
        <v>265.99299999999999</v>
      </c>
      <c r="U9" s="41">
        <f t="shared" ref="U9:U24" si="0">R9/Q9</f>
        <v>1.1962720823480317</v>
      </c>
    </row>
    <row r="10" spans="1:32" ht="19.5" customHeight="1" x14ac:dyDescent="0.2">
      <c r="A10" s="4" t="s">
        <v>60</v>
      </c>
      <c r="B10" s="4" t="s">
        <v>33</v>
      </c>
      <c r="C10" s="4" t="s">
        <v>16</v>
      </c>
      <c r="D10" s="46" t="s">
        <v>16</v>
      </c>
      <c r="E10" s="32"/>
      <c r="F10" s="31"/>
      <c r="G10" s="31"/>
      <c r="H10" s="35"/>
      <c r="I10" s="36"/>
      <c r="J10" s="33"/>
      <c r="K10" s="4"/>
      <c r="L10" s="4"/>
      <c r="M10" s="4"/>
      <c r="N10" s="30"/>
      <c r="O10" s="32"/>
      <c r="P10" s="31">
        <v>23.965</v>
      </c>
      <c r="Q10" s="31">
        <v>870</v>
      </c>
      <c r="R10" s="35">
        <v>870</v>
      </c>
      <c r="S10" s="52">
        <f t="shared" ref="S10:S24" si="1">R10*P10/1000</f>
        <v>20.849550000000001</v>
      </c>
      <c r="T10" s="40">
        <f t="shared" ref="T10:T24" si="2">Q10*P10/1000</f>
        <v>20.849550000000001</v>
      </c>
      <c r="U10" s="41">
        <f t="shared" si="0"/>
        <v>1</v>
      </c>
      <c r="V10" s="51"/>
      <c r="W10" s="51"/>
      <c r="X10" s="61"/>
      <c r="Y10" s="62"/>
      <c r="Z10" s="63"/>
      <c r="AA10" s="63"/>
      <c r="AB10" s="64"/>
      <c r="AC10" s="65"/>
      <c r="AD10" s="66"/>
    </row>
    <row r="11" spans="1:32" ht="19.5" customHeight="1" x14ac:dyDescent="0.2">
      <c r="A11" s="4" t="s">
        <v>44</v>
      </c>
      <c r="B11" s="4" t="s">
        <v>31</v>
      </c>
      <c r="C11" s="4" t="s">
        <v>16</v>
      </c>
      <c r="D11" s="46" t="s">
        <v>55</v>
      </c>
      <c r="E11" s="32"/>
      <c r="F11" s="31"/>
      <c r="G11" s="31"/>
      <c r="H11" s="35"/>
      <c r="I11" s="36"/>
      <c r="J11" s="33"/>
      <c r="K11" s="4"/>
      <c r="L11" s="4"/>
      <c r="M11" s="4"/>
      <c r="N11" s="30"/>
      <c r="O11" s="32"/>
      <c r="P11" s="31">
        <v>50</v>
      </c>
      <c r="Q11" s="31">
        <v>1275</v>
      </c>
      <c r="R11" s="35">
        <v>1275</v>
      </c>
      <c r="S11" s="52">
        <f t="shared" si="1"/>
        <v>63.75</v>
      </c>
      <c r="T11" s="40">
        <f t="shared" si="2"/>
        <v>63.75</v>
      </c>
      <c r="U11" s="41">
        <f t="shared" si="0"/>
        <v>1</v>
      </c>
      <c r="V11" s="51"/>
      <c r="W11" s="51"/>
      <c r="X11" s="61"/>
      <c r="Y11" s="62"/>
      <c r="Z11" s="63"/>
      <c r="AA11" s="63"/>
      <c r="AB11" s="64"/>
      <c r="AC11" s="65"/>
      <c r="AD11" s="66"/>
    </row>
    <row r="12" spans="1:32" ht="19.5" customHeight="1" x14ac:dyDescent="0.2">
      <c r="A12" s="4" t="s">
        <v>54</v>
      </c>
      <c r="B12" s="4" t="s">
        <v>31</v>
      </c>
      <c r="C12" s="4" t="s">
        <v>17</v>
      </c>
      <c r="D12" s="46" t="s">
        <v>82</v>
      </c>
      <c r="E12" s="32"/>
      <c r="F12" s="31"/>
      <c r="G12" s="31"/>
      <c r="H12" s="35"/>
      <c r="I12" s="36"/>
      <c r="J12" s="33"/>
      <c r="K12" s="4"/>
      <c r="L12" s="4"/>
      <c r="M12" s="4"/>
      <c r="N12" s="30"/>
      <c r="O12" s="32"/>
      <c r="P12" s="31">
        <v>0.73</v>
      </c>
      <c r="Q12" s="31">
        <v>3860</v>
      </c>
      <c r="R12" s="35">
        <v>3500</v>
      </c>
      <c r="S12" s="52">
        <f t="shared" si="1"/>
        <v>2.5550000000000002</v>
      </c>
      <c r="T12" s="40">
        <f t="shared" si="2"/>
        <v>2.8177999999999996</v>
      </c>
      <c r="U12" s="41">
        <f t="shared" si="0"/>
        <v>0.90673575129533679</v>
      </c>
      <c r="V12" s="51"/>
      <c r="W12" s="51"/>
      <c r="X12" s="61"/>
      <c r="Y12" s="62"/>
      <c r="Z12" s="63"/>
      <c r="AA12" s="63"/>
      <c r="AB12" s="64"/>
      <c r="AC12" s="65"/>
      <c r="AD12" s="66"/>
    </row>
    <row r="13" spans="1:32" ht="19.5" customHeight="1" x14ac:dyDescent="0.2">
      <c r="A13" s="4" t="s">
        <v>54</v>
      </c>
      <c r="B13" s="4" t="s">
        <v>31</v>
      </c>
      <c r="C13" s="4" t="s">
        <v>17</v>
      </c>
      <c r="D13" s="46" t="s">
        <v>83</v>
      </c>
      <c r="E13" s="32"/>
      <c r="F13" s="31"/>
      <c r="G13" s="31"/>
      <c r="H13" s="35"/>
      <c r="I13" s="36"/>
      <c r="J13" s="33"/>
      <c r="K13" s="4"/>
      <c r="L13" s="4"/>
      <c r="M13" s="4"/>
      <c r="N13" s="30"/>
      <c r="O13" s="32"/>
      <c r="P13" s="31">
        <v>0.49199999999999999</v>
      </c>
      <c r="Q13" s="31">
        <v>5650</v>
      </c>
      <c r="R13" s="35">
        <v>3500</v>
      </c>
      <c r="S13" s="52">
        <f>R13*P13/1000</f>
        <v>1.722</v>
      </c>
      <c r="T13" s="40">
        <f>Q13*P13/1000</f>
        <v>2.7798000000000003</v>
      </c>
      <c r="U13" s="41">
        <f>R13/Q13</f>
        <v>0.61946902654867253</v>
      </c>
      <c r="V13" s="51"/>
      <c r="W13" s="51"/>
      <c r="X13" s="61"/>
      <c r="Y13" s="62"/>
      <c r="Z13" s="63"/>
      <c r="AA13" s="63"/>
      <c r="AB13" s="64"/>
      <c r="AC13" s="65"/>
      <c r="AD13" s="66"/>
    </row>
    <row r="14" spans="1:32" ht="19.5" customHeight="1" x14ac:dyDescent="0.2">
      <c r="A14" s="4" t="s">
        <v>54</v>
      </c>
      <c r="B14" s="4" t="s">
        <v>31</v>
      </c>
      <c r="C14" s="4" t="s">
        <v>16</v>
      </c>
      <c r="D14" s="46" t="s">
        <v>84</v>
      </c>
      <c r="E14" s="32"/>
      <c r="F14" s="31"/>
      <c r="G14" s="31"/>
      <c r="H14" s="35"/>
      <c r="I14" s="36"/>
      <c r="J14" s="33"/>
      <c r="K14" s="4"/>
      <c r="L14" s="4"/>
      <c r="M14" s="4"/>
      <c r="N14" s="30"/>
      <c r="O14" s="32"/>
      <c r="P14" s="31">
        <v>0.13800000000000001</v>
      </c>
      <c r="Q14" s="31">
        <v>7680</v>
      </c>
      <c r="R14" s="35">
        <v>3500</v>
      </c>
      <c r="S14" s="52">
        <f t="shared" si="1"/>
        <v>0.48300000000000004</v>
      </c>
      <c r="T14" s="40">
        <f t="shared" si="2"/>
        <v>1.0598400000000001</v>
      </c>
      <c r="U14" s="41">
        <f t="shared" si="0"/>
        <v>0.45572916666666669</v>
      </c>
      <c r="V14" s="51"/>
      <c r="W14" s="51"/>
      <c r="X14" s="61"/>
      <c r="Y14" s="62"/>
      <c r="Z14" s="63"/>
      <c r="AA14" s="63"/>
      <c r="AB14" s="64"/>
      <c r="AC14" s="65"/>
      <c r="AD14" s="66"/>
    </row>
    <row r="15" spans="1:32" ht="17.25" customHeight="1" x14ac:dyDescent="0.2">
      <c r="A15" s="4" t="s">
        <v>43</v>
      </c>
      <c r="B15" s="4" t="s">
        <v>31</v>
      </c>
      <c r="C15" s="4" t="s">
        <v>17</v>
      </c>
      <c r="D15" s="46" t="s">
        <v>41</v>
      </c>
      <c r="E15" s="32"/>
      <c r="F15" s="31"/>
      <c r="G15" s="31"/>
      <c r="H15" s="35"/>
      <c r="I15" s="36"/>
      <c r="J15" s="33"/>
      <c r="K15" s="4"/>
      <c r="L15" s="4"/>
      <c r="M15" s="4"/>
      <c r="N15" s="30"/>
      <c r="O15" s="32"/>
      <c r="P15" s="31">
        <v>12.5</v>
      </c>
      <c r="Q15" s="31">
        <v>4950</v>
      </c>
      <c r="R15" s="31">
        <v>4950</v>
      </c>
      <c r="S15" s="52">
        <f t="shared" si="1"/>
        <v>61.875</v>
      </c>
      <c r="T15" s="40">
        <f t="shared" si="2"/>
        <v>61.875</v>
      </c>
      <c r="U15" s="41">
        <f t="shared" si="0"/>
        <v>1</v>
      </c>
      <c r="V15" s="51"/>
      <c r="W15" s="51"/>
      <c r="X15" s="61"/>
      <c r="Y15" s="62"/>
      <c r="Z15" s="63"/>
      <c r="AA15" s="63"/>
      <c r="AB15" s="64"/>
      <c r="AC15" s="65"/>
      <c r="AD15" s="66"/>
    </row>
    <row r="16" spans="1:32" ht="17.25" customHeight="1" x14ac:dyDescent="0.2">
      <c r="A16" s="4" t="s">
        <v>43</v>
      </c>
      <c r="B16" s="4" t="s">
        <v>31</v>
      </c>
      <c r="C16" s="4" t="s">
        <v>17</v>
      </c>
      <c r="D16" s="46" t="s">
        <v>85</v>
      </c>
      <c r="E16" s="31">
        <v>12.5</v>
      </c>
      <c r="F16" s="31"/>
      <c r="G16" s="31"/>
      <c r="H16" s="35"/>
      <c r="I16" s="36"/>
      <c r="J16" s="33"/>
      <c r="K16" s="4"/>
      <c r="L16" s="4"/>
      <c r="M16" s="4"/>
      <c r="N16" s="30"/>
      <c r="O16" s="32"/>
      <c r="P16" s="31">
        <v>20</v>
      </c>
      <c r="Q16" s="31">
        <v>3000</v>
      </c>
      <c r="R16" s="31">
        <v>3000</v>
      </c>
      <c r="S16" s="52">
        <f t="shared" si="1"/>
        <v>60</v>
      </c>
      <c r="T16" s="40">
        <f t="shared" si="2"/>
        <v>60</v>
      </c>
      <c r="U16" s="41">
        <f t="shared" si="0"/>
        <v>1</v>
      </c>
      <c r="V16" s="51"/>
      <c r="W16" s="51"/>
      <c r="X16" s="61"/>
      <c r="Y16" s="62"/>
      <c r="Z16" s="63"/>
      <c r="AA16" s="63"/>
      <c r="AB16" s="64"/>
      <c r="AC16" s="65"/>
      <c r="AD16" s="66"/>
    </row>
    <row r="17" spans="1:30" ht="18.75" customHeight="1" x14ac:dyDescent="0.2">
      <c r="A17" s="4" t="s">
        <v>54</v>
      </c>
      <c r="B17" s="4" t="s">
        <v>31</v>
      </c>
      <c r="C17" s="45" t="s">
        <v>17</v>
      </c>
      <c r="D17" s="46" t="s">
        <v>41</v>
      </c>
      <c r="E17" s="32"/>
      <c r="F17" s="31"/>
      <c r="G17" s="31"/>
      <c r="H17" s="35"/>
      <c r="I17" s="36"/>
      <c r="J17" s="33"/>
      <c r="K17" s="4"/>
      <c r="L17" s="4"/>
      <c r="M17" s="4"/>
      <c r="N17" s="30"/>
      <c r="O17" s="32"/>
      <c r="P17" s="31">
        <v>35</v>
      </c>
      <c r="Q17" s="31">
        <v>3500</v>
      </c>
      <c r="R17" s="31">
        <v>3500</v>
      </c>
      <c r="S17" s="52">
        <f t="shared" si="1"/>
        <v>122.5</v>
      </c>
      <c r="T17" s="40">
        <f t="shared" si="2"/>
        <v>122.5</v>
      </c>
      <c r="U17" s="41">
        <f t="shared" si="0"/>
        <v>1</v>
      </c>
      <c r="V17" s="51"/>
      <c r="W17" s="51"/>
      <c r="X17" s="61"/>
      <c r="Y17" s="62"/>
      <c r="Z17" s="63"/>
      <c r="AA17" s="63"/>
      <c r="AB17" s="64"/>
      <c r="AC17" s="65"/>
      <c r="AD17" s="66"/>
    </row>
    <row r="18" spans="1:30" ht="19.5" customHeight="1" x14ac:dyDescent="0.2">
      <c r="A18" s="4" t="s">
        <v>54</v>
      </c>
      <c r="B18" s="4" t="s">
        <v>31</v>
      </c>
      <c r="C18" s="4" t="s">
        <v>16</v>
      </c>
      <c r="D18" s="46" t="s">
        <v>68</v>
      </c>
      <c r="E18" s="32"/>
      <c r="F18" s="31"/>
      <c r="G18" s="31"/>
      <c r="H18" s="35"/>
      <c r="I18" s="36"/>
      <c r="J18" s="33"/>
      <c r="K18" s="4"/>
      <c r="L18" s="4"/>
      <c r="M18" s="4"/>
      <c r="N18" s="30"/>
      <c r="O18" s="32"/>
      <c r="P18" s="31">
        <v>7</v>
      </c>
      <c r="Q18" s="31">
        <v>5900</v>
      </c>
      <c r="R18" s="31">
        <v>5900</v>
      </c>
      <c r="S18" s="52">
        <f t="shared" si="1"/>
        <v>41.3</v>
      </c>
      <c r="T18" s="40">
        <f t="shared" si="2"/>
        <v>41.3</v>
      </c>
      <c r="U18" s="41">
        <f t="shared" si="0"/>
        <v>1</v>
      </c>
      <c r="V18" s="51"/>
      <c r="W18" s="51"/>
      <c r="X18" s="61"/>
      <c r="Y18" s="62"/>
      <c r="Z18" s="63"/>
      <c r="AA18" s="63"/>
      <c r="AB18" s="64"/>
      <c r="AC18" s="65"/>
      <c r="AD18" s="66"/>
    </row>
    <row r="19" spans="1:30" ht="19.5" customHeight="1" x14ac:dyDescent="0.2">
      <c r="A19" s="4" t="s">
        <v>54</v>
      </c>
      <c r="B19" s="4" t="s">
        <v>31</v>
      </c>
      <c r="C19" s="4" t="s">
        <v>16</v>
      </c>
      <c r="D19" s="30" t="s">
        <v>80</v>
      </c>
      <c r="E19" s="32"/>
      <c r="F19" s="31"/>
      <c r="G19" s="31"/>
      <c r="H19" s="35"/>
      <c r="I19" s="36"/>
      <c r="J19" s="33"/>
      <c r="K19" s="4"/>
      <c r="L19" s="4"/>
      <c r="M19" s="4"/>
      <c r="N19" s="30"/>
      <c r="O19" s="32"/>
      <c r="P19" s="31">
        <v>30</v>
      </c>
      <c r="Q19" s="31">
        <v>5120</v>
      </c>
      <c r="R19" s="31">
        <v>5120</v>
      </c>
      <c r="S19" s="52">
        <f t="shared" si="1"/>
        <v>153.6</v>
      </c>
      <c r="T19" s="40">
        <f t="shared" si="2"/>
        <v>153.6</v>
      </c>
      <c r="U19" s="41">
        <f t="shared" si="0"/>
        <v>1</v>
      </c>
      <c r="V19" s="51"/>
      <c r="W19" s="51"/>
      <c r="X19" s="61"/>
      <c r="Y19" s="62"/>
      <c r="Z19" s="63"/>
      <c r="AA19" s="63"/>
      <c r="AB19" s="64"/>
      <c r="AC19" s="65"/>
      <c r="AD19" s="66"/>
    </row>
    <row r="20" spans="1:30" ht="19.5" customHeight="1" x14ac:dyDescent="0.2">
      <c r="A20" s="4" t="s">
        <v>54</v>
      </c>
      <c r="B20" s="4" t="s">
        <v>31</v>
      </c>
      <c r="C20" s="4" t="s">
        <v>16</v>
      </c>
      <c r="D20" s="30" t="s">
        <v>70</v>
      </c>
      <c r="E20" s="32"/>
      <c r="F20" s="31"/>
      <c r="G20" s="31"/>
      <c r="H20" s="35"/>
      <c r="I20" s="36"/>
      <c r="J20" s="33"/>
      <c r="K20" s="4"/>
      <c r="L20" s="4"/>
      <c r="M20" s="4"/>
      <c r="N20" s="30"/>
      <c r="O20" s="32"/>
      <c r="P20" s="31">
        <v>3</v>
      </c>
      <c r="Q20" s="31">
        <v>5780</v>
      </c>
      <c r="R20" s="31">
        <v>5780</v>
      </c>
      <c r="S20" s="52">
        <f t="shared" si="1"/>
        <v>17.34</v>
      </c>
      <c r="T20" s="40">
        <f t="shared" si="2"/>
        <v>17.34</v>
      </c>
      <c r="U20" s="41">
        <f t="shared" si="0"/>
        <v>1</v>
      </c>
      <c r="V20" s="51"/>
      <c r="W20" s="51"/>
      <c r="X20" s="61"/>
      <c r="Y20" s="62"/>
      <c r="Z20" s="63"/>
      <c r="AA20" s="63"/>
      <c r="AB20" s="64"/>
      <c r="AC20" s="65"/>
      <c r="AD20" s="66"/>
    </row>
    <row r="21" spans="1:30" ht="19.5" customHeight="1" x14ac:dyDescent="0.2">
      <c r="A21" s="4" t="s">
        <v>54</v>
      </c>
      <c r="B21" s="4" t="s">
        <v>31</v>
      </c>
      <c r="C21" s="4" t="s">
        <v>16</v>
      </c>
      <c r="D21" s="30" t="s">
        <v>86</v>
      </c>
      <c r="E21" s="32"/>
      <c r="F21" s="31"/>
      <c r="G21" s="31"/>
      <c r="H21" s="35"/>
      <c r="I21" s="36"/>
      <c r="J21" s="33"/>
      <c r="K21" s="4"/>
      <c r="L21" s="4"/>
      <c r="M21" s="4"/>
      <c r="N21" s="30"/>
      <c r="O21" s="32"/>
      <c r="P21" s="31">
        <v>5</v>
      </c>
      <c r="Q21" s="31">
        <v>4500</v>
      </c>
      <c r="R21" s="31">
        <v>4500</v>
      </c>
      <c r="S21" s="52">
        <f t="shared" si="1"/>
        <v>22.5</v>
      </c>
      <c r="T21" s="40">
        <f t="shared" si="2"/>
        <v>22.5</v>
      </c>
      <c r="U21" s="41">
        <f t="shared" si="0"/>
        <v>1</v>
      </c>
      <c r="V21" s="51"/>
      <c r="W21" s="51"/>
      <c r="X21" s="61"/>
      <c r="Y21" s="62"/>
      <c r="Z21" s="63"/>
      <c r="AA21" s="63"/>
      <c r="AB21" s="64"/>
      <c r="AC21" s="65"/>
      <c r="AD21" s="66"/>
    </row>
    <row r="22" spans="1:30" ht="19.5" customHeight="1" x14ac:dyDescent="0.2">
      <c r="A22" s="4" t="s">
        <v>54</v>
      </c>
      <c r="B22" s="4" t="s">
        <v>31</v>
      </c>
      <c r="C22" s="4" t="s">
        <v>16</v>
      </c>
      <c r="D22" s="30" t="s">
        <v>87</v>
      </c>
      <c r="E22" s="32"/>
      <c r="F22" s="31"/>
      <c r="G22" s="31"/>
      <c r="H22" s="35"/>
      <c r="I22" s="36"/>
      <c r="J22" s="33"/>
      <c r="K22" s="4"/>
      <c r="L22" s="4"/>
      <c r="M22" s="4"/>
      <c r="N22" s="30"/>
      <c r="O22" s="32"/>
      <c r="P22" s="31">
        <v>7</v>
      </c>
      <c r="Q22" s="31">
        <v>2250</v>
      </c>
      <c r="R22" s="31">
        <v>2250</v>
      </c>
      <c r="S22" s="52">
        <f t="shared" si="1"/>
        <v>15.75</v>
      </c>
      <c r="T22" s="40">
        <f t="shared" si="2"/>
        <v>15.75</v>
      </c>
      <c r="U22" s="41">
        <f t="shared" si="0"/>
        <v>1</v>
      </c>
      <c r="V22" s="51"/>
      <c r="W22" s="51"/>
      <c r="X22" s="61"/>
      <c r="Y22" s="62"/>
      <c r="Z22" s="63"/>
      <c r="AA22" s="63"/>
      <c r="AB22" s="64"/>
      <c r="AC22" s="65"/>
      <c r="AD22" s="66"/>
    </row>
    <row r="23" spans="1:30" ht="19.5" customHeight="1" x14ac:dyDescent="0.2">
      <c r="A23" s="4" t="s">
        <v>54</v>
      </c>
      <c r="B23" s="4" t="s">
        <v>31</v>
      </c>
      <c r="C23" s="4" t="s">
        <v>16</v>
      </c>
      <c r="D23" s="30" t="s">
        <v>88</v>
      </c>
      <c r="E23" s="32"/>
      <c r="F23" s="31"/>
      <c r="G23" s="31"/>
      <c r="H23" s="35"/>
      <c r="I23" s="36"/>
      <c r="J23" s="33"/>
      <c r="K23" s="4"/>
      <c r="L23" s="4"/>
      <c r="M23" s="4"/>
      <c r="N23" s="30"/>
      <c r="O23" s="32"/>
      <c r="P23" s="31">
        <v>2</v>
      </c>
      <c r="Q23" s="31">
        <v>5780</v>
      </c>
      <c r="R23" s="31">
        <v>5780</v>
      </c>
      <c r="S23" s="52">
        <f t="shared" si="1"/>
        <v>11.56</v>
      </c>
      <c r="T23" s="40">
        <f t="shared" si="2"/>
        <v>11.56</v>
      </c>
      <c r="U23" s="41">
        <f t="shared" si="0"/>
        <v>1</v>
      </c>
      <c r="V23" s="51"/>
      <c r="W23" s="51"/>
      <c r="X23" s="61"/>
      <c r="Y23" s="62"/>
      <c r="Z23" s="63"/>
      <c r="AA23" s="63"/>
      <c r="AB23" s="64"/>
      <c r="AC23" s="65"/>
      <c r="AD23" s="66"/>
    </row>
    <row r="24" spans="1:30" ht="18" customHeight="1" x14ac:dyDescent="0.2">
      <c r="A24" s="4" t="s">
        <v>76</v>
      </c>
      <c r="B24" s="4" t="s">
        <v>43</v>
      </c>
      <c r="C24" s="4" t="s">
        <v>16</v>
      </c>
      <c r="D24" s="46" t="s">
        <v>74</v>
      </c>
      <c r="E24" s="32"/>
      <c r="F24" s="31"/>
      <c r="G24" s="31"/>
      <c r="H24" s="35"/>
      <c r="I24" s="36"/>
      <c r="J24" s="33"/>
      <c r="K24" s="4"/>
      <c r="L24" s="4"/>
      <c r="M24" s="4"/>
      <c r="N24" s="30"/>
      <c r="O24" s="32"/>
      <c r="P24" s="31">
        <v>23</v>
      </c>
      <c r="Q24" s="31">
        <v>6025</v>
      </c>
      <c r="R24" s="31">
        <v>6025</v>
      </c>
      <c r="S24" s="52">
        <f t="shared" si="1"/>
        <v>138.57499999999999</v>
      </c>
      <c r="T24" s="40">
        <f t="shared" si="2"/>
        <v>138.57499999999999</v>
      </c>
      <c r="U24" s="41">
        <f t="shared" si="0"/>
        <v>1</v>
      </c>
      <c r="V24" s="51"/>
      <c r="W24" s="51"/>
      <c r="X24" s="61"/>
      <c r="Y24" s="62"/>
      <c r="Z24" s="63"/>
      <c r="AA24" s="63"/>
      <c r="AB24" s="64"/>
      <c r="AC24" s="65"/>
      <c r="AD24" s="66"/>
    </row>
  </sheetData>
  <autoFilter ref="A8:U10">
    <filterColumn colId="2">
      <filters>
        <filter val="chutes"/>
      </filters>
    </filterColumn>
  </autoFilter>
  <conditionalFormatting sqref="U2:U6">
    <cfRule type="expression" dxfId="30" priority="9" stopIfTrue="1">
      <formula>ISERROR(U2)</formula>
    </cfRule>
  </conditionalFormatting>
  <conditionalFormatting sqref="T9:T23 AC10:AC24 I10:I24">
    <cfRule type="cellIs" dxfId="29" priority="7" stopIfTrue="1" operator="lessThan">
      <formula>0</formula>
    </cfRule>
    <cfRule type="cellIs" dxfId="28" priority="8" stopIfTrue="1" operator="greaterThanOrEqual">
      <formula>0</formula>
    </cfRule>
  </conditionalFormatting>
  <conditionalFormatting sqref="T24">
    <cfRule type="cellIs" dxfId="27" priority="5" stopIfTrue="1" operator="lessThan">
      <formula>0</formula>
    </cfRule>
    <cfRule type="cellIs" dxfId="26" priority="6" stopIfTrue="1" operator="greaterThanOrEqual">
      <formula>0</formula>
    </cfRule>
  </conditionalFormatting>
  <dataValidations count="3">
    <dataValidation type="list" allowBlank="1" showDropDown="1" showInputMessage="1" showErrorMessage="1" sqref="C7">
      <formula1>chutes_tournures</formula1>
    </dataValidation>
    <dataValidation type="list" allowBlank="1" showInputMessage="1" showErrorMessage="1" sqref="C9">
      <formula1>$R$2:$R$5</formula1>
    </dataValidation>
    <dataValidation type="list" allowBlank="1" showInputMessage="1" showErrorMessage="1" sqref="B9:B23">
      <formula1>$B$6:$B$7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 filterMode="1"/>
  <dimension ref="A1:M62"/>
  <sheetViews>
    <sheetView workbookViewId="0">
      <selection activeCell="F65" sqref="F65"/>
    </sheetView>
  </sheetViews>
  <sheetFormatPr baseColWidth="10" defaultRowHeight="12.75" x14ac:dyDescent="0.2"/>
  <cols>
    <col min="5" max="5" width="51.42578125" customWidth="1"/>
  </cols>
  <sheetData>
    <row r="1" spans="1:13" ht="33.75" x14ac:dyDescent="0.2">
      <c r="A1" s="93" t="s">
        <v>103</v>
      </c>
      <c r="B1" s="93" t="s">
        <v>22</v>
      </c>
      <c r="C1" s="94" t="s">
        <v>32</v>
      </c>
      <c r="D1" s="93" t="s">
        <v>124</v>
      </c>
      <c r="E1" s="93" t="s">
        <v>104</v>
      </c>
      <c r="F1" s="94" t="s">
        <v>13</v>
      </c>
      <c r="G1" s="95" t="s">
        <v>47</v>
      </c>
      <c r="H1" s="95" t="s">
        <v>48</v>
      </c>
      <c r="I1" s="96" t="s">
        <v>30</v>
      </c>
      <c r="J1" s="96" t="s">
        <v>29</v>
      </c>
      <c r="K1" s="95" t="s">
        <v>1</v>
      </c>
      <c r="L1" s="123" t="s">
        <v>115</v>
      </c>
      <c r="M1" s="123" t="s">
        <v>114</v>
      </c>
    </row>
    <row r="2" spans="1:13" hidden="1" x14ac:dyDescent="0.2">
      <c r="A2" s="98" t="s">
        <v>92</v>
      </c>
      <c r="B2" s="98" t="s">
        <v>40</v>
      </c>
      <c r="C2" s="98" t="s">
        <v>31</v>
      </c>
      <c r="D2" s="124" t="s">
        <v>109</v>
      </c>
      <c r="E2" s="99" t="s">
        <v>49</v>
      </c>
      <c r="F2" s="101">
        <v>45</v>
      </c>
      <c r="G2" s="102">
        <v>6400</v>
      </c>
      <c r="H2" s="102">
        <v>6400</v>
      </c>
      <c r="I2" s="103">
        <f t="shared" ref="I2:I10" si="0">H2*F2/1000</f>
        <v>288</v>
      </c>
      <c r="J2" s="104">
        <f t="shared" ref="J2:J10" si="1">G2*F2/1000</f>
        <v>288</v>
      </c>
      <c r="K2" s="102" t="s">
        <v>52</v>
      </c>
      <c r="L2" s="171" t="s">
        <v>138</v>
      </c>
      <c r="M2" s="102" t="s">
        <v>113</v>
      </c>
    </row>
    <row r="3" spans="1:13" hidden="1" x14ac:dyDescent="0.2">
      <c r="A3" s="98" t="s">
        <v>92</v>
      </c>
      <c r="B3" s="98" t="s">
        <v>40</v>
      </c>
      <c r="C3" s="98" t="s">
        <v>31</v>
      </c>
      <c r="D3" s="124" t="s">
        <v>109</v>
      </c>
      <c r="E3" s="99" t="s">
        <v>50</v>
      </c>
      <c r="F3" s="101">
        <v>10</v>
      </c>
      <c r="G3" s="102">
        <v>6600</v>
      </c>
      <c r="H3" s="102">
        <v>6600</v>
      </c>
      <c r="I3" s="103">
        <f t="shared" si="0"/>
        <v>66</v>
      </c>
      <c r="J3" s="104">
        <f t="shared" si="1"/>
        <v>66</v>
      </c>
      <c r="K3" s="102" t="s">
        <v>52</v>
      </c>
      <c r="L3" s="102" t="s">
        <v>117</v>
      </c>
      <c r="M3" s="102" t="s">
        <v>113</v>
      </c>
    </row>
    <row r="4" spans="1:13" hidden="1" x14ac:dyDescent="0.2">
      <c r="A4" s="98" t="s">
        <v>92</v>
      </c>
      <c r="B4" s="98" t="s">
        <v>40</v>
      </c>
      <c r="C4" s="98" t="s">
        <v>31</v>
      </c>
      <c r="D4" s="98" t="s">
        <v>131</v>
      </c>
      <c r="E4" s="99" t="s">
        <v>51</v>
      </c>
      <c r="F4" s="101">
        <v>15</v>
      </c>
      <c r="G4" s="102">
        <v>2400</v>
      </c>
      <c r="H4" s="102">
        <v>2400</v>
      </c>
      <c r="I4" s="103">
        <f t="shared" si="0"/>
        <v>36</v>
      </c>
      <c r="J4" s="104">
        <f t="shared" si="1"/>
        <v>36</v>
      </c>
      <c r="K4" s="102" t="s">
        <v>105</v>
      </c>
      <c r="L4" s="102" t="s">
        <v>117</v>
      </c>
      <c r="M4" s="102" t="s">
        <v>113</v>
      </c>
    </row>
    <row r="5" spans="1:13" hidden="1" x14ac:dyDescent="0.2">
      <c r="A5" s="98" t="s">
        <v>92</v>
      </c>
      <c r="B5" s="98" t="s">
        <v>40</v>
      </c>
      <c r="C5" s="98" t="s">
        <v>31</v>
      </c>
      <c r="D5" s="98" t="s">
        <v>131</v>
      </c>
      <c r="E5" s="99" t="s">
        <v>52</v>
      </c>
      <c r="F5" s="101">
        <v>30</v>
      </c>
      <c r="G5" s="102">
        <v>4300</v>
      </c>
      <c r="H5" s="102">
        <v>4300</v>
      </c>
      <c r="I5" s="103">
        <f t="shared" si="0"/>
        <v>129</v>
      </c>
      <c r="J5" s="104">
        <f t="shared" si="1"/>
        <v>129</v>
      </c>
      <c r="K5" s="102" t="s">
        <v>52</v>
      </c>
      <c r="L5" s="102" t="s">
        <v>117</v>
      </c>
      <c r="M5" s="102" t="s">
        <v>113</v>
      </c>
    </row>
    <row r="6" spans="1:13" hidden="1" x14ac:dyDescent="0.2">
      <c r="A6" s="98" t="s">
        <v>92</v>
      </c>
      <c r="B6" s="98" t="s">
        <v>40</v>
      </c>
      <c r="C6" s="98" t="s">
        <v>31</v>
      </c>
      <c r="D6" s="98" t="s">
        <v>131</v>
      </c>
      <c r="E6" s="99" t="s">
        <v>53</v>
      </c>
      <c r="F6" s="101">
        <v>20</v>
      </c>
      <c r="G6" s="102">
        <v>2300</v>
      </c>
      <c r="H6" s="102">
        <v>2300</v>
      </c>
      <c r="I6" s="103">
        <f t="shared" si="0"/>
        <v>46</v>
      </c>
      <c r="J6" s="104">
        <f t="shared" si="1"/>
        <v>46</v>
      </c>
      <c r="K6" s="102" t="s">
        <v>107</v>
      </c>
      <c r="L6" s="102" t="s">
        <v>106</v>
      </c>
      <c r="M6" s="102" t="s">
        <v>113</v>
      </c>
    </row>
    <row r="7" spans="1:13" hidden="1" x14ac:dyDescent="0.2">
      <c r="A7" s="98" t="s">
        <v>92</v>
      </c>
      <c r="B7" s="98" t="s">
        <v>43</v>
      </c>
      <c r="C7" s="98" t="s">
        <v>31</v>
      </c>
      <c r="D7" s="98" t="s">
        <v>131</v>
      </c>
      <c r="E7" s="106" t="s">
        <v>41</v>
      </c>
      <c r="F7" s="101">
        <v>14.2</v>
      </c>
      <c r="G7" s="107">
        <v>4620</v>
      </c>
      <c r="H7" s="102">
        <v>4620</v>
      </c>
      <c r="I7" s="103">
        <f t="shared" si="0"/>
        <v>65.603999999999999</v>
      </c>
      <c r="J7" s="104">
        <f t="shared" si="1"/>
        <v>65.603999999999999</v>
      </c>
      <c r="K7" s="102" t="s">
        <v>52</v>
      </c>
      <c r="L7" s="102" t="s">
        <v>117</v>
      </c>
      <c r="M7" s="102" t="s">
        <v>113</v>
      </c>
    </row>
    <row r="8" spans="1:13" hidden="1" x14ac:dyDescent="0.2">
      <c r="A8" s="98" t="s">
        <v>92</v>
      </c>
      <c r="B8" s="98" t="s">
        <v>43</v>
      </c>
      <c r="C8" s="98" t="s">
        <v>31</v>
      </c>
      <c r="D8" s="98" t="s">
        <v>131</v>
      </c>
      <c r="E8" s="106" t="s">
        <v>42</v>
      </c>
      <c r="F8" s="101">
        <v>1.55</v>
      </c>
      <c r="G8" s="107">
        <v>4620</v>
      </c>
      <c r="H8" s="102">
        <v>4620</v>
      </c>
      <c r="I8" s="103">
        <f t="shared" si="0"/>
        <v>7.1609999999999996</v>
      </c>
      <c r="J8" s="104">
        <f t="shared" si="1"/>
        <v>7.1609999999999996</v>
      </c>
      <c r="K8" s="102" t="s">
        <v>110</v>
      </c>
      <c r="L8" s="102" t="s">
        <v>117</v>
      </c>
      <c r="M8" s="102" t="s">
        <v>113</v>
      </c>
    </row>
    <row r="9" spans="1:13" hidden="1" x14ac:dyDescent="0.2">
      <c r="A9" s="98" t="s">
        <v>92</v>
      </c>
      <c r="B9" s="98" t="s">
        <v>43</v>
      </c>
      <c r="C9" s="98" t="s">
        <v>31</v>
      </c>
      <c r="D9" s="98" t="s">
        <v>109</v>
      </c>
      <c r="E9" s="106" t="s">
        <v>46</v>
      </c>
      <c r="F9" s="101">
        <v>19.8</v>
      </c>
      <c r="G9" s="107">
        <v>5300</v>
      </c>
      <c r="H9" s="102">
        <v>5300</v>
      </c>
      <c r="I9" s="103">
        <f t="shared" si="0"/>
        <v>104.94</v>
      </c>
      <c r="J9" s="104">
        <f t="shared" si="1"/>
        <v>104.94</v>
      </c>
      <c r="K9" s="102" t="s">
        <v>52</v>
      </c>
      <c r="L9" s="102" t="s">
        <v>116</v>
      </c>
      <c r="M9" s="102" t="s">
        <v>113</v>
      </c>
    </row>
    <row r="10" spans="1:13" hidden="1" x14ac:dyDescent="0.2">
      <c r="A10" s="98" t="s">
        <v>92</v>
      </c>
      <c r="B10" s="98" t="s">
        <v>43</v>
      </c>
      <c r="C10" s="98" t="s">
        <v>31</v>
      </c>
      <c r="D10" s="98" t="s">
        <v>109</v>
      </c>
      <c r="E10" s="106" t="s">
        <v>45</v>
      </c>
      <c r="F10" s="101">
        <v>7.7</v>
      </c>
      <c r="G10" s="107">
        <v>5700</v>
      </c>
      <c r="H10" s="102">
        <v>5700</v>
      </c>
      <c r="I10" s="103">
        <f t="shared" si="0"/>
        <v>43.89</v>
      </c>
      <c r="J10" s="104">
        <f t="shared" si="1"/>
        <v>43.89</v>
      </c>
      <c r="K10" s="102" t="s">
        <v>108</v>
      </c>
      <c r="L10" s="102" t="s">
        <v>117</v>
      </c>
      <c r="M10" s="102" t="s">
        <v>113</v>
      </c>
    </row>
    <row r="11" spans="1:13" hidden="1" x14ac:dyDescent="0.2">
      <c r="A11" s="98" t="s">
        <v>93</v>
      </c>
      <c r="B11" s="98" t="s">
        <v>43</v>
      </c>
      <c r="C11" s="98" t="s">
        <v>31</v>
      </c>
      <c r="D11" s="98" t="s">
        <v>131</v>
      </c>
      <c r="E11" s="110" t="s">
        <v>56</v>
      </c>
      <c r="F11" s="101">
        <v>10.6</v>
      </c>
      <c r="G11" s="111">
        <v>4550</v>
      </c>
      <c r="H11" s="111">
        <v>4550</v>
      </c>
      <c r="I11" s="103">
        <f t="shared" ref="I11:I26" si="2">H11*F11/1000</f>
        <v>48.23</v>
      </c>
      <c r="J11" s="104">
        <f t="shared" ref="J11:J26" si="3">G11*F11/1000</f>
        <v>48.23</v>
      </c>
      <c r="K11" s="102" t="s">
        <v>52</v>
      </c>
      <c r="L11" s="102" t="s">
        <v>117</v>
      </c>
      <c r="M11" s="102" t="s">
        <v>113</v>
      </c>
    </row>
    <row r="12" spans="1:13" hidden="1" x14ac:dyDescent="0.2">
      <c r="A12" s="98" t="s">
        <v>93</v>
      </c>
      <c r="B12" s="98" t="s">
        <v>43</v>
      </c>
      <c r="C12" s="112" t="s">
        <v>31</v>
      </c>
      <c r="D12" s="98" t="s">
        <v>109</v>
      </c>
      <c r="E12" s="106" t="s">
        <v>57</v>
      </c>
      <c r="F12" s="101">
        <v>29.7</v>
      </c>
      <c r="G12" s="111">
        <v>6870</v>
      </c>
      <c r="H12" s="111">
        <v>6870</v>
      </c>
      <c r="I12" s="103">
        <f t="shared" si="2"/>
        <v>204.03899999999999</v>
      </c>
      <c r="J12" s="104">
        <f t="shared" si="3"/>
        <v>204.03899999999999</v>
      </c>
      <c r="K12" s="102" t="s">
        <v>52</v>
      </c>
      <c r="L12" s="102" t="s">
        <v>117</v>
      </c>
      <c r="M12" s="102" t="s">
        <v>113</v>
      </c>
    </row>
    <row r="13" spans="1:13" hidden="1" x14ac:dyDescent="0.2">
      <c r="A13" s="98" t="s">
        <v>94</v>
      </c>
      <c r="B13" s="98" t="s">
        <v>54</v>
      </c>
      <c r="C13" s="98" t="s">
        <v>31</v>
      </c>
      <c r="D13" s="98" t="s">
        <v>109</v>
      </c>
      <c r="E13" s="106" t="s">
        <v>58</v>
      </c>
      <c r="F13" s="101">
        <v>40</v>
      </c>
      <c r="G13" s="102">
        <v>6520</v>
      </c>
      <c r="H13" s="102">
        <v>6520</v>
      </c>
      <c r="I13" s="103">
        <f t="shared" si="2"/>
        <v>260.8</v>
      </c>
      <c r="J13" s="104">
        <f t="shared" si="3"/>
        <v>260.8</v>
      </c>
      <c r="K13" s="102" t="s">
        <v>52</v>
      </c>
      <c r="L13" s="171" t="s">
        <v>138</v>
      </c>
      <c r="M13" s="102" t="s">
        <v>113</v>
      </c>
    </row>
    <row r="14" spans="1:13" hidden="1" x14ac:dyDescent="0.2">
      <c r="A14" s="98" t="s">
        <v>94</v>
      </c>
      <c r="B14" s="98" t="s">
        <v>43</v>
      </c>
      <c r="C14" s="98" t="s">
        <v>31</v>
      </c>
      <c r="D14" s="98" t="s">
        <v>109</v>
      </c>
      <c r="E14" s="106" t="s">
        <v>59</v>
      </c>
      <c r="F14" s="101">
        <v>14.3</v>
      </c>
      <c r="G14" s="102">
        <v>6375</v>
      </c>
      <c r="H14" s="102">
        <v>6375</v>
      </c>
      <c r="I14" s="103">
        <f t="shared" si="2"/>
        <v>91.162499999999994</v>
      </c>
      <c r="J14" s="104">
        <f t="shared" si="3"/>
        <v>91.162499999999994</v>
      </c>
      <c r="K14" s="102" t="s">
        <v>52</v>
      </c>
      <c r="L14" s="102" t="s">
        <v>117</v>
      </c>
      <c r="M14" s="102" t="s">
        <v>113</v>
      </c>
    </row>
    <row r="15" spans="1:13" hidden="1" x14ac:dyDescent="0.2">
      <c r="A15" s="98" t="s">
        <v>94</v>
      </c>
      <c r="B15" s="98" t="s">
        <v>43</v>
      </c>
      <c r="C15" s="98" t="s">
        <v>31</v>
      </c>
      <c r="D15" s="98" t="s">
        <v>131</v>
      </c>
      <c r="E15" s="106" t="s">
        <v>41</v>
      </c>
      <c r="F15" s="101">
        <v>7.4</v>
      </c>
      <c r="G15" s="102">
        <v>5510</v>
      </c>
      <c r="H15" s="102">
        <v>5510</v>
      </c>
      <c r="I15" s="103">
        <f t="shared" si="2"/>
        <v>40.774000000000001</v>
      </c>
      <c r="J15" s="104">
        <f t="shared" si="3"/>
        <v>40.774000000000001</v>
      </c>
      <c r="K15" s="102" t="s">
        <v>52</v>
      </c>
      <c r="L15" s="102" t="s">
        <v>117</v>
      </c>
      <c r="M15" s="102" t="s">
        <v>113</v>
      </c>
    </row>
    <row r="16" spans="1:13" hidden="1" x14ac:dyDescent="0.2">
      <c r="A16" s="98" t="s">
        <v>95</v>
      </c>
      <c r="B16" s="98" t="s">
        <v>43</v>
      </c>
      <c r="C16" s="98" t="s">
        <v>31</v>
      </c>
      <c r="D16" s="98" t="s">
        <v>131</v>
      </c>
      <c r="E16" s="115" t="s">
        <v>41</v>
      </c>
      <c r="F16" s="116">
        <v>8.8000000000000007</v>
      </c>
      <c r="G16" s="116">
        <v>5600</v>
      </c>
      <c r="H16" s="116">
        <v>5600</v>
      </c>
      <c r="I16" s="117">
        <f t="shared" si="2"/>
        <v>49.280000000000008</v>
      </c>
      <c r="J16" s="118">
        <f t="shared" si="3"/>
        <v>49.280000000000008</v>
      </c>
      <c r="K16" s="102" t="s">
        <v>52</v>
      </c>
      <c r="L16" s="102" t="s">
        <v>117</v>
      </c>
      <c r="M16" s="102" t="s">
        <v>113</v>
      </c>
    </row>
    <row r="17" spans="1:13" hidden="1" x14ac:dyDescent="0.2">
      <c r="A17" s="98" t="s">
        <v>95</v>
      </c>
      <c r="B17" s="98" t="s">
        <v>43</v>
      </c>
      <c r="C17" s="98" t="s">
        <v>31</v>
      </c>
      <c r="D17" s="98" t="s">
        <v>109</v>
      </c>
      <c r="E17" s="115" t="s">
        <v>46</v>
      </c>
      <c r="F17" s="116">
        <v>17.3</v>
      </c>
      <c r="G17" s="116">
        <v>6435</v>
      </c>
      <c r="H17" s="116">
        <v>6435</v>
      </c>
      <c r="I17" s="117">
        <f t="shared" si="2"/>
        <v>111.32550000000001</v>
      </c>
      <c r="J17" s="118">
        <f t="shared" si="3"/>
        <v>111.32550000000001</v>
      </c>
      <c r="K17" s="102" t="s">
        <v>52</v>
      </c>
      <c r="L17" s="102" t="s">
        <v>116</v>
      </c>
      <c r="M17" s="102" t="s">
        <v>113</v>
      </c>
    </row>
    <row r="18" spans="1:13" hidden="1" x14ac:dyDescent="0.2">
      <c r="A18" s="98" t="s">
        <v>95</v>
      </c>
      <c r="B18" s="98" t="s">
        <v>54</v>
      </c>
      <c r="C18" s="98" t="s">
        <v>31</v>
      </c>
      <c r="D18" s="98" t="s">
        <v>109</v>
      </c>
      <c r="E18" s="115" t="s">
        <v>90</v>
      </c>
      <c r="F18" s="119">
        <v>30</v>
      </c>
      <c r="G18" s="116">
        <v>6760</v>
      </c>
      <c r="H18" s="116">
        <v>6760</v>
      </c>
      <c r="I18" s="117">
        <f t="shared" si="2"/>
        <v>202.8</v>
      </c>
      <c r="J18" s="118">
        <f t="shared" si="3"/>
        <v>202.8</v>
      </c>
      <c r="K18" s="102" t="s">
        <v>52</v>
      </c>
      <c r="L18" s="171" t="s">
        <v>138</v>
      </c>
      <c r="M18" s="102" t="s">
        <v>113</v>
      </c>
    </row>
    <row r="19" spans="1:13" hidden="1" x14ac:dyDescent="0.2">
      <c r="A19" s="98" t="s">
        <v>95</v>
      </c>
      <c r="B19" s="98" t="s">
        <v>54</v>
      </c>
      <c r="C19" s="98" t="s">
        <v>31</v>
      </c>
      <c r="D19" s="98" t="s">
        <v>131</v>
      </c>
      <c r="E19" s="115" t="s">
        <v>53</v>
      </c>
      <c r="F19" s="119">
        <v>15</v>
      </c>
      <c r="G19" s="116">
        <v>2300</v>
      </c>
      <c r="H19" s="116">
        <v>2300</v>
      </c>
      <c r="I19" s="117">
        <f t="shared" si="2"/>
        <v>34.5</v>
      </c>
      <c r="J19" s="118">
        <f t="shared" si="3"/>
        <v>34.5</v>
      </c>
      <c r="K19" s="102" t="s">
        <v>107</v>
      </c>
      <c r="L19" s="102" t="s">
        <v>106</v>
      </c>
      <c r="M19" s="102" t="s">
        <v>113</v>
      </c>
    </row>
    <row r="20" spans="1:13" hidden="1" x14ac:dyDescent="0.2">
      <c r="A20" s="98" t="s">
        <v>95</v>
      </c>
      <c r="B20" s="98" t="s">
        <v>43</v>
      </c>
      <c r="C20" s="98" t="s">
        <v>31</v>
      </c>
      <c r="D20" s="98" t="s">
        <v>109</v>
      </c>
      <c r="E20" s="115" t="s">
        <v>45</v>
      </c>
      <c r="F20" s="119">
        <v>10.199999999999999</v>
      </c>
      <c r="G20" s="116">
        <v>5600</v>
      </c>
      <c r="H20" s="116">
        <v>5600</v>
      </c>
      <c r="I20" s="117">
        <f t="shared" si="2"/>
        <v>57.11999999999999</v>
      </c>
      <c r="J20" s="118">
        <f t="shared" si="3"/>
        <v>57.11999999999999</v>
      </c>
      <c r="K20" s="102" t="s">
        <v>108</v>
      </c>
      <c r="L20" s="102" t="s">
        <v>117</v>
      </c>
      <c r="M20" s="102" t="s">
        <v>113</v>
      </c>
    </row>
    <row r="21" spans="1:13" ht="14.25" hidden="1" x14ac:dyDescent="0.2">
      <c r="A21" s="98" t="s">
        <v>96</v>
      </c>
      <c r="B21" s="98" t="s">
        <v>54</v>
      </c>
      <c r="C21" s="98" t="s">
        <v>31</v>
      </c>
      <c r="D21" s="98" t="s">
        <v>109</v>
      </c>
      <c r="E21" s="99" t="s">
        <v>59</v>
      </c>
      <c r="F21" s="120">
        <v>70</v>
      </c>
      <c r="G21" s="121">
        <v>6700</v>
      </c>
      <c r="H21" s="121">
        <v>6700</v>
      </c>
      <c r="I21" s="122">
        <f t="shared" si="2"/>
        <v>469</v>
      </c>
      <c r="J21" s="104">
        <f t="shared" si="3"/>
        <v>469</v>
      </c>
      <c r="K21" s="102" t="s">
        <v>52</v>
      </c>
      <c r="L21" s="102" t="s">
        <v>117</v>
      </c>
      <c r="M21" s="102" t="s">
        <v>113</v>
      </c>
    </row>
    <row r="22" spans="1:13" ht="14.25" hidden="1" x14ac:dyDescent="0.2">
      <c r="A22" s="98" t="s">
        <v>96</v>
      </c>
      <c r="B22" s="98" t="s">
        <v>54</v>
      </c>
      <c r="C22" s="98" t="s">
        <v>31</v>
      </c>
      <c r="D22" s="98" t="s">
        <v>131</v>
      </c>
      <c r="E22" s="106" t="s">
        <v>41</v>
      </c>
      <c r="F22" s="101">
        <v>25</v>
      </c>
      <c r="G22" s="102">
        <v>5150</v>
      </c>
      <c r="H22" s="102">
        <v>5150</v>
      </c>
      <c r="I22" s="122">
        <f t="shared" si="2"/>
        <v>128.75</v>
      </c>
      <c r="J22" s="104">
        <f t="shared" si="3"/>
        <v>128.75</v>
      </c>
      <c r="K22" s="102" t="s">
        <v>52</v>
      </c>
      <c r="L22" s="102" t="s">
        <v>117</v>
      </c>
      <c r="M22" s="102" t="s">
        <v>113</v>
      </c>
    </row>
    <row r="23" spans="1:13" ht="14.25" hidden="1" x14ac:dyDescent="0.2">
      <c r="A23" s="98" t="s">
        <v>97</v>
      </c>
      <c r="B23" s="4" t="s">
        <v>43</v>
      </c>
      <c r="C23" s="4" t="s">
        <v>31</v>
      </c>
      <c r="D23" s="98" t="s">
        <v>109</v>
      </c>
      <c r="E23" s="30" t="s">
        <v>46</v>
      </c>
      <c r="F23" s="32">
        <v>30.8</v>
      </c>
      <c r="G23" s="31">
        <v>6425</v>
      </c>
      <c r="H23" s="35">
        <v>6425</v>
      </c>
      <c r="I23" s="52">
        <f t="shared" si="2"/>
        <v>197.89</v>
      </c>
      <c r="J23" s="40">
        <f t="shared" si="3"/>
        <v>197.89</v>
      </c>
      <c r="K23" s="102" t="s">
        <v>52</v>
      </c>
      <c r="L23" s="102" t="s">
        <v>116</v>
      </c>
      <c r="M23" s="102" t="s">
        <v>113</v>
      </c>
    </row>
    <row r="24" spans="1:13" ht="14.25" hidden="1" x14ac:dyDescent="0.2">
      <c r="A24" s="98" t="s">
        <v>97</v>
      </c>
      <c r="B24" s="4" t="s">
        <v>43</v>
      </c>
      <c r="C24" s="4" t="s">
        <v>31</v>
      </c>
      <c r="D24" s="98" t="s">
        <v>131</v>
      </c>
      <c r="E24" s="50" t="s">
        <v>41</v>
      </c>
      <c r="F24" s="49">
        <v>24</v>
      </c>
      <c r="G24" s="31">
        <v>5680</v>
      </c>
      <c r="H24" s="35">
        <v>5680</v>
      </c>
      <c r="I24" s="52">
        <f t="shared" si="2"/>
        <v>136.32</v>
      </c>
      <c r="J24" s="40">
        <f t="shared" si="3"/>
        <v>136.32</v>
      </c>
      <c r="K24" s="102" t="s">
        <v>52</v>
      </c>
      <c r="L24" s="102" t="s">
        <v>117</v>
      </c>
      <c r="M24" s="102" t="s">
        <v>113</v>
      </c>
    </row>
    <row r="25" spans="1:13" ht="14.25" hidden="1" x14ac:dyDescent="0.2">
      <c r="A25" s="98" t="s">
        <v>97</v>
      </c>
      <c r="B25" s="4" t="s">
        <v>43</v>
      </c>
      <c r="C25" s="4" t="s">
        <v>31</v>
      </c>
      <c r="D25" s="98" t="s">
        <v>131</v>
      </c>
      <c r="E25" s="30" t="s">
        <v>42</v>
      </c>
      <c r="F25" s="32">
        <v>5.8</v>
      </c>
      <c r="G25" s="31">
        <v>5680</v>
      </c>
      <c r="H25" s="35">
        <v>5680</v>
      </c>
      <c r="I25" s="52">
        <f t="shared" si="2"/>
        <v>32.944000000000003</v>
      </c>
      <c r="J25" s="40">
        <f t="shared" si="3"/>
        <v>32.944000000000003</v>
      </c>
      <c r="K25" s="102" t="s">
        <v>110</v>
      </c>
      <c r="L25" s="102" t="s">
        <v>117</v>
      </c>
      <c r="M25" s="102" t="s">
        <v>113</v>
      </c>
    </row>
    <row r="26" spans="1:13" hidden="1" x14ac:dyDescent="0.2">
      <c r="A26" s="98" t="s">
        <v>98</v>
      </c>
      <c r="B26" s="4" t="s">
        <v>54</v>
      </c>
      <c r="C26" s="4" t="s">
        <v>31</v>
      </c>
      <c r="D26" s="98" t="s">
        <v>109</v>
      </c>
      <c r="E26" s="46" t="s">
        <v>62</v>
      </c>
      <c r="F26" s="32">
        <v>15</v>
      </c>
      <c r="G26" s="31">
        <v>6800</v>
      </c>
      <c r="H26" s="31">
        <v>6800</v>
      </c>
      <c r="I26" s="35">
        <f t="shared" si="2"/>
        <v>102</v>
      </c>
      <c r="J26" s="36">
        <f t="shared" si="3"/>
        <v>102</v>
      </c>
      <c r="K26" s="102" t="s">
        <v>52</v>
      </c>
      <c r="L26" s="171" t="s">
        <v>138</v>
      </c>
      <c r="M26" s="102" t="s">
        <v>113</v>
      </c>
    </row>
    <row r="27" spans="1:13" hidden="1" x14ac:dyDescent="0.2">
      <c r="A27" s="98" t="s">
        <v>98</v>
      </c>
      <c r="B27" s="4" t="s">
        <v>54</v>
      </c>
      <c r="C27" s="4" t="s">
        <v>31</v>
      </c>
      <c r="D27" s="98" t="s">
        <v>109</v>
      </c>
      <c r="E27" s="46" t="s">
        <v>63</v>
      </c>
      <c r="F27" s="32">
        <v>20</v>
      </c>
      <c r="G27" s="31">
        <v>6800</v>
      </c>
      <c r="H27" s="31">
        <v>6800</v>
      </c>
      <c r="I27" s="35">
        <f t="shared" ref="I27:I42" si="4">H27*F27/1000</f>
        <v>136</v>
      </c>
      <c r="J27" s="36">
        <f t="shared" ref="J27:J42" si="5">G27*F27/1000</f>
        <v>136</v>
      </c>
      <c r="K27" s="102" t="s">
        <v>52</v>
      </c>
      <c r="L27" s="171" t="s">
        <v>138</v>
      </c>
      <c r="M27" s="102" t="s">
        <v>113</v>
      </c>
    </row>
    <row r="28" spans="1:13" hidden="1" x14ac:dyDescent="0.2">
      <c r="A28" s="98" t="s">
        <v>98</v>
      </c>
      <c r="B28" s="4" t="s">
        <v>54</v>
      </c>
      <c r="C28" s="4" t="s">
        <v>31</v>
      </c>
      <c r="D28" s="98" t="s">
        <v>109</v>
      </c>
      <c r="E28" s="30" t="s">
        <v>64</v>
      </c>
      <c r="F28" s="32">
        <v>18</v>
      </c>
      <c r="G28" s="31">
        <v>8050</v>
      </c>
      <c r="H28" s="31">
        <v>8050</v>
      </c>
      <c r="I28" s="35">
        <f t="shared" si="4"/>
        <v>144.9</v>
      </c>
      <c r="J28" s="36">
        <f t="shared" si="5"/>
        <v>144.9</v>
      </c>
      <c r="K28" s="102" t="s">
        <v>52</v>
      </c>
      <c r="L28" s="171" t="s">
        <v>117</v>
      </c>
      <c r="M28" s="102" t="s">
        <v>113</v>
      </c>
    </row>
    <row r="29" spans="1:13" hidden="1" x14ac:dyDescent="0.2">
      <c r="A29" s="98" t="s">
        <v>98</v>
      </c>
      <c r="B29" s="4" t="s">
        <v>54</v>
      </c>
      <c r="C29" s="4" t="s">
        <v>31</v>
      </c>
      <c r="D29" s="98" t="s">
        <v>131</v>
      </c>
      <c r="E29" s="30" t="s">
        <v>41</v>
      </c>
      <c r="F29" s="32">
        <v>30</v>
      </c>
      <c r="G29" s="31">
        <v>5300</v>
      </c>
      <c r="H29" s="31">
        <v>5300</v>
      </c>
      <c r="I29" s="35">
        <f t="shared" si="4"/>
        <v>159</v>
      </c>
      <c r="J29" s="36">
        <f t="shared" si="5"/>
        <v>159</v>
      </c>
      <c r="K29" s="102" t="s">
        <v>52</v>
      </c>
      <c r="L29" s="102" t="s">
        <v>117</v>
      </c>
      <c r="M29" s="102" t="s">
        <v>113</v>
      </c>
    </row>
    <row r="30" spans="1:13" hidden="1" x14ac:dyDescent="0.2">
      <c r="A30" s="98" t="s">
        <v>98</v>
      </c>
      <c r="B30" s="4" t="s">
        <v>43</v>
      </c>
      <c r="C30" s="4" t="s">
        <v>31</v>
      </c>
      <c r="D30" s="98" t="s">
        <v>131</v>
      </c>
      <c r="E30" s="46" t="s">
        <v>66</v>
      </c>
      <c r="F30" s="32">
        <v>12</v>
      </c>
      <c r="G30" s="31">
        <v>5491</v>
      </c>
      <c r="H30" s="31">
        <v>5491</v>
      </c>
      <c r="I30" s="35">
        <f t="shared" si="4"/>
        <v>65.891999999999996</v>
      </c>
      <c r="J30" s="36">
        <f t="shared" si="5"/>
        <v>65.891999999999996</v>
      </c>
      <c r="K30" s="102" t="s">
        <v>52</v>
      </c>
      <c r="L30" s="102" t="s">
        <v>117</v>
      </c>
      <c r="M30" s="102" t="s">
        <v>113</v>
      </c>
    </row>
    <row r="31" spans="1:13" hidden="1" x14ac:dyDescent="0.2">
      <c r="A31" s="98" t="s">
        <v>98</v>
      </c>
      <c r="B31" s="4" t="s">
        <v>43</v>
      </c>
      <c r="C31" s="4" t="s">
        <v>31</v>
      </c>
      <c r="D31" s="98" t="s">
        <v>131</v>
      </c>
      <c r="E31" s="46" t="s">
        <v>66</v>
      </c>
      <c r="F31" s="32">
        <v>12</v>
      </c>
      <c r="G31" s="31">
        <v>5300</v>
      </c>
      <c r="H31" s="31">
        <v>5300</v>
      </c>
      <c r="I31" s="35">
        <f t="shared" si="4"/>
        <v>63.6</v>
      </c>
      <c r="J31" s="36">
        <f t="shared" si="5"/>
        <v>63.6</v>
      </c>
      <c r="K31" s="102" t="s">
        <v>52</v>
      </c>
      <c r="L31" s="102" t="s">
        <v>117</v>
      </c>
      <c r="M31" s="102" t="s">
        <v>113</v>
      </c>
    </row>
    <row r="32" spans="1:13" hidden="1" x14ac:dyDescent="0.2">
      <c r="A32" s="98" t="s">
        <v>98</v>
      </c>
      <c r="B32" s="4" t="s">
        <v>43</v>
      </c>
      <c r="C32" s="4" t="s">
        <v>31</v>
      </c>
      <c r="D32" s="98" t="s">
        <v>131</v>
      </c>
      <c r="E32" s="30" t="s">
        <v>42</v>
      </c>
      <c r="F32" s="32">
        <v>2.6</v>
      </c>
      <c r="G32" s="31">
        <v>4750</v>
      </c>
      <c r="H32" s="31">
        <v>4750</v>
      </c>
      <c r="I32" s="35">
        <f t="shared" si="4"/>
        <v>12.35</v>
      </c>
      <c r="J32" s="36">
        <f t="shared" si="5"/>
        <v>12.35</v>
      </c>
      <c r="K32" s="102" t="s">
        <v>110</v>
      </c>
      <c r="L32" s="102" t="s">
        <v>117</v>
      </c>
      <c r="M32" s="102" t="s">
        <v>113</v>
      </c>
    </row>
    <row r="33" spans="1:13" hidden="1" x14ac:dyDescent="0.2">
      <c r="A33" s="98" t="s">
        <v>98</v>
      </c>
      <c r="B33" s="4" t="s">
        <v>43</v>
      </c>
      <c r="C33" s="4" t="s">
        <v>31</v>
      </c>
      <c r="D33" s="98" t="s">
        <v>109</v>
      </c>
      <c r="E33" s="30" t="s">
        <v>46</v>
      </c>
      <c r="F33" s="32">
        <v>34.799999999999997</v>
      </c>
      <c r="G33" s="31">
        <v>6750</v>
      </c>
      <c r="H33" s="31">
        <v>6750</v>
      </c>
      <c r="I33" s="35">
        <f t="shared" si="4"/>
        <v>234.89999999999998</v>
      </c>
      <c r="J33" s="36">
        <f t="shared" si="5"/>
        <v>234.89999999999998</v>
      </c>
      <c r="K33" s="102" t="s">
        <v>52</v>
      </c>
      <c r="L33" s="102" t="s">
        <v>116</v>
      </c>
      <c r="M33" s="102" t="s">
        <v>113</v>
      </c>
    </row>
    <row r="34" spans="1:13" hidden="1" x14ac:dyDescent="0.2">
      <c r="A34" s="98" t="s">
        <v>98</v>
      </c>
      <c r="B34" s="4" t="s">
        <v>43</v>
      </c>
      <c r="C34" s="4" t="s">
        <v>31</v>
      </c>
      <c r="D34" s="98" t="s">
        <v>109</v>
      </c>
      <c r="E34" s="30" t="s">
        <v>65</v>
      </c>
      <c r="F34" s="32">
        <v>7.4</v>
      </c>
      <c r="G34" s="31">
        <v>6400</v>
      </c>
      <c r="H34" s="31">
        <v>6400</v>
      </c>
      <c r="I34" s="35">
        <f t="shared" si="4"/>
        <v>47.36</v>
      </c>
      <c r="J34" s="36">
        <f t="shared" si="5"/>
        <v>47.36</v>
      </c>
      <c r="K34" s="102" t="s">
        <v>110</v>
      </c>
      <c r="L34" s="102" t="s">
        <v>117</v>
      </c>
      <c r="M34" s="102" t="s">
        <v>113</v>
      </c>
    </row>
    <row r="35" spans="1:13" ht="14.25" hidden="1" x14ac:dyDescent="0.2">
      <c r="A35" s="98" t="s">
        <v>99</v>
      </c>
      <c r="B35" s="4" t="s">
        <v>54</v>
      </c>
      <c r="C35" s="4" t="s">
        <v>31</v>
      </c>
      <c r="D35" s="98" t="s">
        <v>109</v>
      </c>
      <c r="E35" s="46" t="s">
        <v>68</v>
      </c>
      <c r="F35" s="32">
        <v>10</v>
      </c>
      <c r="G35" s="31">
        <v>7230</v>
      </c>
      <c r="H35" s="31">
        <v>7230</v>
      </c>
      <c r="I35" s="52">
        <f t="shared" si="4"/>
        <v>72.3</v>
      </c>
      <c r="J35" s="40">
        <f t="shared" si="5"/>
        <v>72.3</v>
      </c>
      <c r="K35" s="102" t="s">
        <v>52</v>
      </c>
      <c r="L35" s="102" t="s">
        <v>117</v>
      </c>
      <c r="M35" s="102" t="s">
        <v>113</v>
      </c>
    </row>
    <row r="36" spans="1:13" ht="14.25" hidden="1" x14ac:dyDescent="0.2">
      <c r="A36" s="98" t="s">
        <v>99</v>
      </c>
      <c r="B36" s="4" t="s">
        <v>54</v>
      </c>
      <c r="C36" s="4" t="s">
        <v>31</v>
      </c>
      <c r="D36" s="98" t="s">
        <v>109</v>
      </c>
      <c r="E36" s="46" t="s">
        <v>69</v>
      </c>
      <c r="F36" s="32">
        <v>20</v>
      </c>
      <c r="G36" s="44">
        <v>7230</v>
      </c>
      <c r="H36" s="44">
        <v>7230</v>
      </c>
      <c r="I36" s="52">
        <f t="shared" si="4"/>
        <v>144.6</v>
      </c>
      <c r="J36" s="40">
        <f t="shared" si="5"/>
        <v>144.6</v>
      </c>
      <c r="K36" s="102" t="s">
        <v>52</v>
      </c>
      <c r="L36" s="171" t="s">
        <v>138</v>
      </c>
      <c r="M36" s="102" t="s">
        <v>113</v>
      </c>
    </row>
    <row r="37" spans="1:13" ht="14.25" hidden="1" x14ac:dyDescent="0.2">
      <c r="A37" s="98" t="s">
        <v>99</v>
      </c>
      <c r="B37" s="4" t="s">
        <v>54</v>
      </c>
      <c r="C37" s="4" t="s">
        <v>31</v>
      </c>
      <c r="D37" s="98" t="s">
        <v>109</v>
      </c>
      <c r="E37" s="46" t="s">
        <v>70</v>
      </c>
      <c r="F37" s="47">
        <v>15</v>
      </c>
      <c r="G37" s="44">
        <v>7150</v>
      </c>
      <c r="H37" s="44">
        <v>7150</v>
      </c>
      <c r="I37" s="52">
        <f t="shared" si="4"/>
        <v>107.25</v>
      </c>
      <c r="J37" s="40">
        <f t="shared" si="5"/>
        <v>107.25</v>
      </c>
      <c r="K37" s="102" t="s">
        <v>52</v>
      </c>
      <c r="L37" s="171" t="s">
        <v>117</v>
      </c>
      <c r="M37" s="102" t="s">
        <v>113</v>
      </c>
    </row>
    <row r="38" spans="1:13" ht="14.25" hidden="1" x14ac:dyDescent="0.2">
      <c r="A38" s="98" t="s">
        <v>99</v>
      </c>
      <c r="B38" s="4" t="s">
        <v>54</v>
      </c>
      <c r="C38" s="4" t="s">
        <v>31</v>
      </c>
      <c r="D38" s="98" t="s">
        <v>109</v>
      </c>
      <c r="E38" s="46" t="s">
        <v>71</v>
      </c>
      <c r="F38" s="47">
        <v>20</v>
      </c>
      <c r="G38" s="35">
        <v>6130</v>
      </c>
      <c r="H38" s="35">
        <v>6130</v>
      </c>
      <c r="I38" s="52">
        <f t="shared" si="4"/>
        <v>122.6</v>
      </c>
      <c r="J38" s="40">
        <f t="shared" si="5"/>
        <v>122.6</v>
      </c>
      <c r="K38" s="102" t="s">
        <v>52</v>
      </c>
      <c r="L38" s="171" t="s">
        <v>138</v>
      </c>
      <c r="M38" s="102" t="s">
        <v>113</v>
      </c>
    </row>
    <row r="39" spans="1:13" ht="14.25" hidden="1" x14ac:dyDescent="0.2">
      <c r="A39" s="98" t="s">
        <v>99</v>
      </c>
      <c r="B39" s="4" t="s">
        <v>54</v>
      </c>
      <c r="C39" s="4" t="s">
        <v>31</v>
      </c>
      <c r="D39" s="98" t="s">
        <v>109</v>
      </c>
      <c r="E39" s="46" t="s">
        <v>72</v>
      </c>
      <c r="F39" s="48">
        <v>10</v>
      </c>
      <c r="G39" s="35">
        <v>4500</v>
      </c>
      <c r="H39" s="35">
        <v>4500</v>
      </c>
      <c r="I39" s="52">
        <f t="shared" si="4"/>
        <v>45</v>
      </c>
      <c r="J39" s="40">
        <f t="shared" si="5"/>
        <v>45</v>
      </c>
      <c r="K39" s="102" t="s">
        <v>52</v>
      </c>
      <c r="L39" s="102" t="s">
        <v>116</v>
      </c>
      <c r="M39" s="102" t="s">
        <v>113</v>
      </c>
    </row>
    <row r="40" spans="1:13" ht="14.25" hidden="1" x14ac:dyDescent="0.2">
      <c r="A40" s="98" t="s">
        <v>99</v>
      </c>
      <c r="B40" s="4" t="s">
        <v>54</v>
      </c>
      <c r="C40" s="4" t="s">
        <v>31</v>
      </c>
      <c r="D40" s="98" t="s">
        <v>109</v>
      </c>
      <c r="E40" s="46" t="s">
        <v>73</v>
      </c>
      <c r="F40" s="47">
        <v>8</v>
      </c>
      <c r="G40" s="36">
        <v>7150</v>
      </c>
      <c r="H40" s="36">
        <v>7150</v>
      </c>
      <c r="I40" s="52">
        <f t="shared" si="4"/>
        <v>57.2</v>
      </c>
      <c r="J40" s="40">
        <f t="shared" si="5"/>
        <v>57.2</v>
      </c>
      <c r="K40" s="102" t="s">
        <v>52</v>
      </c>
      <c r="L40" s="102" t="s">
        <v>117</v>
      </c>
      <c r="M40" s="102" t="s">
        <v>113</v>
      </c>
    </row>
    <row r="41" spans="1:13" ht="14.25" hidden="1" x14ac:dyDescent="0.2">
      <c r="A41" s="98" t="s">
        <v>99</v>
      </c>
      <c r="B41" s="4" t="s">
        <v>54</v>
      </c>
      <c r="C41" s="4" t="s">
        <v>31</v>
      </c>
      <c r="D41" s="98" t="s">
        <v>131</v>
      </c>
      <c r="E41" s="43" t="s">
        <v>41</v>
      </c>
      <c r="F41" s="32">
        <v>15</v>
      </c>
      <c r="G41" s="42">
        <v>5600</v>
      </c>
      <c r="H41" s="42">
        <v>5600</v>
      </c>
      <c r="I41" s="52">
        <f t="shared" si="4"/>
        <v>84</v>
      </c>
      <c r="J41" s="40">
        <f t="shared" si="5"/>
        <v>84</v>
      </c>
      <c r="K41" s="102" t="s">
        <v>52</v>
      </c>
      <c r="L41" s="102" t="s">
        <v>117</v>
      </c>
      <c r="M41" s="102" t="s">
        <v>113</v>
      </c>
    </row>
    <row r="42" spans="1:13" ht="14.25" hidden="1" x14ac:dyDescent="0.2">
      <c r="A42" s="98" t="s">
        <v>99</v>
      </c>
      <c r="B42" s="4" t="s">
        <v>43</v>
      </c>
      <c r="C42" s="4" t="s">
        <v>31</v>
      </c>
      <c r="D42" s="98" t="s">
        <v>109</v>
      </c>
      <c r="E42" s="43" t="s">
        <v>74</v>
      </c>
      <c r="F42" s="32">
        <v>21</v>
      </c>
      <c r="G42" s="42">
        <v>7150</v>
      </c>
      <c r="H42" s="42">
        <v>7150</v>
      </c>
      <c r="I42" s="52">
        <f t="shared" si="4"/>
        <v>150.15</v>
      </c>
      <c r="J42" s="40">
        <f t="shared" si="5"/>
        <v>150.15</v>
      </c>
      <c r="K42" s="102" t="s">
        <v>52</v>
      </c>
      <c r="L42" s="102" t="s">
        <v>117</v>
      </c>
      <c r="M42" s="102" t="s">
        <v>113</v>
      </c>
    </row>
    <row r="43" spans="1:13" ht="14.25" hidden="1" x14ac:dyDescent="0.2">
      <c r="A43" s="98" t="s">
        <v>100</v>
      </c>
      <c r="B43" s="4" t="s">
        <v>43</v>
      </c>
      <c r="C43" s="4" t="s">
        <v>31</v>
      </c>
      <c r="D43" s="98" t="s">
        <v>131</v>
      </c>
      <c r="E43" s="30" t="s">
        <v>41</v>
      </c>
      <c r="F43" s="31">
        <v>20.399999999999999</v>
      </c>
      <c r="G43" s="31">
        <v>5230</v>
      </c>
      <c r="H43" s="31">
        <v>5230</v>
      </c>
      <c r="I43" s="52">
        <f>H43*F43/1000</f>
        <v>106.69199999999998</v>
      </c>
      <c r="J43" s="40">
        <f>G43*F43/1000</f>
        <v>106.69199999999998</v>
      </c>
      <c r="K43" s="102" t="s">
        <v>52</v>
      </c>
      <c r="L43" s="102" t="s">
        <v>117</v>
      </c>
      <c r="M43" s="102" t="s">
        <v>113</v>
      </c>
    </row>
    <row r="44" spans="1:13" ht="14.25" hidden="1" x14ac:dyDescent="0.2">
      <c r="A44" s="98" t="s">
        <v>100</v>
      </c>
      <c r="B44" s="4" t="s">
        <v>43</v>
      </c>
      <c r="C44" s="4" t="s">
        <v>31</v>
      </c>
      <c r="D44" s="98" t="s">
        <v>109</v>
      </c>
      <c r="E44" s="30" t="s">
        <v>78</v>
      </c>
      <c r="F44" s="31">
        <v>66.2</v>
      </c>
      <c r="G44" s="31">
        <v>5200</v>
      </c>
      <c r="H44" s="31">
        <v>5200</v>
      </c>
      <c r="I44" s="52">
        <f>H44*F44/1000</f>
        <v>344.24</v>
      </c>
      <c r="J44" s="40">
        <f>G44*F44/1000</f>
        <v>344.24</v>
      </c>
      <c r="K44" s="102" t="s">
        <v>52</v>
      </c>
      <c r="L44" s="102" t="s">
        <v>116</v>
      </c>
      <c r="M44" s="102" t="s">
        <v>113</v>
      </c>
    </row>
    <row r="45" spans="1:13" ht="14.25" hidden="1" x14ac:dyDescent="0.2">
      <c r="A45" s="98" t="s">
        <v>100</v>
      </c>
      <c r="B45" s="4" t="s">
        <v>43</v>
      </c>
      <c r="C45" s="4" t="s">
        <v>31</v>
      </c>
      <c r="D45" s="98" t="s">
        <v>131</v>
      </c>
      <c r="E45" s="30" t="s">
        <v>42</v>
      </c>
      <c r="F45" s="31">
        <v>1.55</v>
      </c>
      <c r="G45" s="31">
        <v>5230</v>
      </c>
      <c r="H45" s="31">
        <v>5230</v>
      </c>
      <c r="I45" s="52">
        <f>H45*F45/1000</f>
        <v>8.1065000000000005</v>
      </c>
      <c r="J45" s="40">
        <f>G45*F45/1000</f>
        <v>8.1065000000000005</v>
      </c>
      <c r="K45" s="102" t="s">
        <v>110</v>
      </c>
      <c r="L45" s="102" t="s">
        <v>117</v>
      </c>
      <c r="M45" s="102" t="s">
        <v>113</v>
      </c>
    </row>
    <row r="46" spans="1:13" ht="14.25" hidden="1" x14ac:dyDescent="0.2">
      <c r="A46" s="98" t="s">
        <v>101</v>
      </c>
      <c r="B46" s="4" t="s">
        <v>54</v>
      </c>
      <c r="C46" s="4" t="s">
        <v>31</v>
      </c>
      <c r="D46" s="98" t="s">
        <v>109</v>
      </c>
      <c r="E46" s="46" t="s">
        <v>59</v>
      </c>
      <c r="F46" s="31">
        <v>34</v>
      </c>
      <c r="G46" s="31">
        <v>7087</v>
      </c>
      <c r="H46" s="35">
        <v>7087</v>
      </c>
      <c r="I46" s="52">
        <f>H46*F46/1000</f>
        <v>240.958</v>
      </c>
      <c r="J46" s="40">
        <f>G46*F46/1000</f>
        <v>240.958</v>
      </c>
      <c r="K46" s="102" t="s">
        <v>52</v>
      </c>
      <c r="L46" s="102" t="s">
        <v>117</v>
      </c>
      <c r="M46" s="102" t="s">
        <v>113</v>
      </c>
    </row>
    <row r="47" spans="1:13" ht="14.25" hidden="1" x14ac:dyDescent="0.2">
      <c r="A47" s="98" t="s">
        <v>101</v>
      </c>
      <c r="B47" s="4" t="s">
        <v>54</v>
      </c>
      <c r="C47" s="4" t="s">
        <v>31</v>
      </c>
      <c r="D47" s="98" t="s">
        <v>109</v>
      </c>
      <c r="E47" s="46" t="s">
        <v>80</v>
      </c>
      <c r="F47" s="31">
        <v>15</v>
      </c>
      <c r="G47" s="31">
        <v>6710</v>
      </c>
      <c r="H47" s="35">
        <v>6710</v>
      </c>
      <c r="I47" s="52">
        <f>H47*F47/1000</f>
        <v>100.65</v>
      </c>
      <c r="J47" s="40">
        <f>G47*F47/1000</f>
        <v>100.65</v>
      </c>
      <c r="K47" s="102" t="s">
        <v>52</v>
      </c>
      <c r="L47" s="171" t="s">
        <v>138</v>
      </c>
      <c r="M47" s="102" t="s">
        <v>113</v>
      </c>
    </row>
    <row r="48" spans="1:13" ht="14.25" hidden="1" x14ac:dyDescent="0.2">
      <c r="A48" s="98" t="s">
        <v>102</v>
      </c>
      <c r="B48" s="4" t="s">
        <v>43</v>
      </c>
      <c r="C48" s="4" t="s">
        <v>31</v>
      </c>
      <c r="D48" s="98" t="s">
        <v>131</v>
      </c>
      <c r="E48" s="46" t="s">
        <v>41</v>
      </c>
      <c r="F48" s="31">
        <v>12.5</v>
      </c>
      <c r="G48" s="31">
        <v>4950</v>
      </c>
      <c r="H48" s="31">
        <v>4950</v>
      </c>
      <c r="I48" s="52">
        <f t="shared" ref="I48:I57" si="6">H48*F48/1000</f>
        <v>61.875</v>
      </c>
      <c r="J48" s="40">
        <f t="shared" ref="J48:J57" si="7">G48*F48/1000</f>
        <v>61.875</v>
      </c>
      <c r="K48" s="102" t="s">
        <v>52</v>
      </c>
      <c r="L48" s="102" t="s">
        <v>117</v>
      </c>
      <c r="M48" s="102" t="s">
        <v>113</v>
      </c>
    </row>
    <row r="49" spans="1:13" ht="14.25" hidden="1" x14ac:dyDescent="0.2">
      <c r="A49" s="98" t="s">
        <v>102</v>
      </c>
      <c r="B49" s="4" t="s">
        <v>43</v>
      </c>
      <c r="C49" s="4" t="s">
        <v>31</v>
      </c>
      <c r="D49" s="98" t="s">
        <v>109</v>
      </c>
      <c r="E49" s="46" t="s">
        <v>85</v>
      </c>
      <c r="F49" s="31">
        <v>20</v>
      </c>
      <c r="G49" s="31">
        <v>3000</v>
      </c>
      <c r="H49" s="31">
        <v>3000</v>
      </c>
      <c r="I49" s="52">
        <f t="shared" si="6"/>
        <v>60</v>
      </c>
      <c r="J49" s="40">
        <f t="shared" si="7"/>
        <v>60</v>
      </c>
      <c r="K49" s="102" t="s">
        <v>52</v>
      </c>
      <c r="L49" s="102" t="s">
        <v>116</v>
      </c>
      <c r="M49" s="102" t="s">
        <v>113</v>
      </c>
    </row>
    <row r="50" spans="1:13" ht="14.25" hidden="1" x14ac:dyDescent="0.2">
      <c r="A50" s="98" t="s">
        <v>102</v>
      </c>
      <c r="B50" s="4" t="s">
        <v>54</v>
      </c>
      <c r="C50" s="4" t="s">
        <v>31</v>
      </c>
      <c r="D50" s="98" t="s">
        <v>131</v>
      </c>
      <c r="E50" s="46" t="s">
        <v>41</v>
      </c>
      <c r="F50" s="31">
        <v>35</v>
      </c>
      <c r="G50" s="31">
        <v>3500</v>
      </c>
      <c r="H50" s="31">
        <v>3500</v>
      </c>
      <c r="I50" s="52">
        <f t="shared" si="6"/>
        <v>122.5</v>
      </c>
      <c r="J50" s="40">
        <f t="shared" si="7"/>
        <v>122.5</v>
      </c>
      <c r="K50" s="102" t="s">
        <v>52</v>
      </c>
      <c r="L50" s="102" t="s">
        <v>117</v>
      </c>
      <c r="M50" s="102" t="s">
        <v>113</v>
      </c>
    </row>
    <row r="51" spans="1:13" ht="14.25" x14ac:dyDescent="0.2">
      <c r="A51" s="98" t="s">
        <v>102</v>
      </c>
      <c r="B51" s="4" t="s">
        <v>54</v>
      </c>
      <c r="C51" s="4" t="s">
        <v>31</v>
      </c>
      <c r="D51" s="98" t="s">
        <v>109</v>
      </c>
      <c r="E51" s="46" t="s">
        <v>68</v>
      </c>
      <c r="F51" s="31">
        <v>7</v>
      </c>
      <c r="G51" s="31">
        <v>5900</v>
      </c>
      <c r="H51" s="31">
        <v>5900</v>
      </c>
      <c r="I51" s="52">
        <f t="shared" si="6"/>
        <v>41.3</v>
      </c>
      <c r="J51" s="40">
        <f t="shared" si="7"/>
        <v>41.3</v>
      </c>
      <c r="K51" s="102" t="s">
        <v>52</v>
      </c>
      <c r="L51" s="102" t="s">
        <v>117</v>
      </c>
      <c r="M51" s="102" t="s">
        <v>113</v>
      </c>
    </row>
    <row r="52" spans="1:13" ht="14.25" hidden="1" x14ac:dyDescent="0.2">
      <c r="A52" s="98" t="s">
        <v>102</v>
      </c>
      <c r="B52" s="4" t="s">
        <v>54</v>
      </c>
      <c r="C52" s="4" t="s">
        <v>31</v>
      </c>
      <c r="D52" s="98" t="s">
        <v>109</v>
      </c>
      <c r="E52" s="30" t="s">
        <v>80</v>
      </c>
      <c r="F52" s="31">
        <v>30</v>
      </c>
      <c r="G52" s="31">
        <v>5120</v>
      </c>
      <c r="H52" s="31">
        <v>5120</v>
      </c>
      <c r="I52" s="52">
        <f t="shared" si="6"/>
        <v>153.6</v>
      </c>
      <c r="J52" s="40">
        <f t="shared" si="7"/>
        <v>153.6</v>
      </c>
      <c r="K52" s="102" t="s">
        <v>52</v>
      </c>
      <c r="L52" s="171" t="s">
        <v>138</v>
      </c>
      <c r="M52" s="102" t="s">
        <v>113</v>
      </c>
    </row>
    <row r="53" spans="1:13" ht="14.25" x14ac:dyDescent="0.2">
      <c r="A53" s="98" t="s">
        <v>102</v>
      </c>
      <c r="B53" s="4" t="s">
        <v>54</v>
      </c>
      <c r="C53" s="4" t="s">
        <v>31</v>
      </c>
      <c r="D53" s="98" t="s">
        <v>109</v>
      </c>
      <c r="E53" s="30" t="s">
        <v>70</v>
      </c>
      <c r="F53" s="31">
        <v>3</v>
      </c>
      <c r="G53" s="31">
        <v>5780</v>
      </c>
      <c r="H53" s="31">
        <v>5780</v>
      </c>
      <c r="I53" s="52">
        <f t="shared" si="6"/>
        <v>17.34</v>
      </c>
      <c r="J53" s="40">
        <f t="shared" si="7"/>
        <v>17.34</v>
      </c>
      <c r="K53" s="102" t="s">
        <v>52</v>
      </c>
      <c r="L53" s="171" t="s">
        <v>117</v>
      </c>
      <c r="M53" s="102" t="s">
        <v>113</v>
      </c>
    </row>
    <row r="54" spans="1:13" ht="14.25" hidden="1" x14ac:dyDescent="0.2">
      <c r="A54" s="98" t="s">
        <v>102</v>
      </c>
      <c r="B54" s="4" t="s">
        <v>54</v>
      </c>
      <c r="C54" s="4" t="s">
        <v>31</v>
      </c>
      <c r="D54" s="98" t="s">
        <v>109</v>
      </c>
      <c r="E54" s="30" t="s">
        <v>86</v>
      </c>
      <c r="F54" s="31">
        <v>5</v>
      </c>
      <c r="G54" s="31">
        <v>4500</v>
      </c>
      <c r="H54" s="31">
        <v>4500</v>
      </c>
      <c r="I54" s="52">
        <f t="shared" si="6"/>
        <v>22.5</v>
      </c>
      <c r="J54" s="40">
        <f t="shared" si="7"/>
        <v>22.5</v>
      </c>
      <c r="K54" s="102" t="s">
        <v>52</v>
      </c>
      <c r="L54" s="171" t="s">
        <v>138</v>
      </c>
      <c r="M54" s="102" t="s">
        <v>113</v>
      </c>
    </row>
    <row r="55" spans="1:13" ht="14.25" hidden="1" x14ac:dyDescent="0.2">
      <c r="A55" s="98" t="s">
        <v>102</v>
      </c>
      <c r="B55" s="4" t="s">
        <v>54</v>
      </c>
      <c r="C55" s="4" t="s">
        <v>31</v>
      </c>
      <c r="D55" s="98" t="s">
        <v>109</v>
      </c>
      <c r="E55" s="30" t="s">
        <v>87</v>
      </c>
      <c r="F55" s="31">
        <v>7</v>
      </c>
      <c r="G55" s="31">
        <v>2250</v>
      </c>
      <c r="H55" s="31">
        <v>2250</v>
      </c>
      <c r="I55" s="52">
        <f t="shared" si="6"/>
        <v>15.75</v>
      </c>
      <c r="J55" s="40">
        <f t="shared" si="7"/>
        <v>15.75</v>
      </c>
      <c r="K55" s="102" t="s">
        <v>52</v>
      </c>
      <c r="L55" s="102" t="s">
        <v>116</v>
      </c>
      <c r="M55" s="102" t="s">
        <v>113</v>
      </c>
    </row>
    <row r="56" spans="1:13" ht="14.25" x14ac:dyDescent="0.2">
      <c r="A56" s="98" t="s">
        <v>102</v>
      </c>
      <c r="B56" s="4" t="s">
        <v>54</v>
      </c>
      <c r="C56" s="4" t="s">
        <v>31</v>
      </c>
      <c r="D56" s="98" t="s">
        <v>109</v>
      </c>
      <c r="E56" s="30" t="s">
        <v>88</v>
      </c>
      <c r="F56" s="31">
        <v>2</v>
      </c>
      <c r="G56" s="31">
        <v>5780</v>
      </c>
      <c r="H56" s="31">
        <v>5780</v>
      </c>
      <c r="I56" s="52">
        <f t="shared" si="6"/>
        <v>11.56</v>
      </c>
      <c r="J56" s="40">
        <f t="shared" si="7"/>
        <v>11.56</v>
      </c>
      <c r="K56" s="102" t="s">
        <v>52</v>
      </c>
      <c r="L56" s="102" t="s">
        <v>117</v>
      </c>
      <c r="M56" s="102" t="s">
        <v>113</v>
      </c>
    </row>
    <row r="57" spans="1:13" ht="14.25" x14ac:dyDescent="0.2">
      <c r="A57" s="98" t="s">
        <v>102</v>
      </c>
      <c r="B57" s="4" t="s">
        <v>43</v>
      </c>
      <c r="C57" s="4" t="s">
        <v>31</v>
      </c>
      <c r="D57" s="98" t="s">
        <v>109</v>
      </c>
      <c r="E57" s="46" t="s">
        <v>74</v>
      </c>
      <c r="F57" s="31">
        <v>23</v>
      </c>
      <c r="G57" s="31">
        <v>6025</v>
      </c>
      <c r="H57" s="31">
        <v>6025</v>
      </c>
      <c r="I57" s="52">
        <f t="shared" si="6"/>
        <v>138.57499999999999</v>
      </c>
      <c r="J57" s="40">
        <f t="shared" si="7"/>
        <v>138.57499999999999</v>
      </c>
      <c r="K57" s="102" t="s">
        <v>52</v>
      </c>
      <c r="L57" s="102" t="s">
        <v>117</v>
      </c>
      <c r="M57" s="102" t="s">
        <v>113</v>
      </c>
    </row>
    <row r="58" spans="1:13" ht="14.25" hidden="1" x14ac:dyDescent="0.2">
      <c r="A58" s="98" t="s">
        <v>111</v>
      </c>
      <c r="B58" s="4" t="s">
        <v>43</v>
      </c>
      <c r="C58" s="4" t="s">
        <v>31</v>
      </c>
      <c r="D58" s="98" t="s">
        <v>109</v>
      </c>
      <c r="E58" s="46" t="s">
        <v>112</v>
      </c>
      <c r="F58" s="31">
        <v>79.3</v>
      </c>
      <c r="G58" s="31"/>
      <c r="H58" s="31"/>
      <c r="I58" s="52"/>
      <c r="J58" s="40"/>
      <c r="K58" s="102" t="s">
        <v>52</v>
      </c>
      <c r="L58" s="102" t="s">
        <v>117</v>
      </c>
      <c r="M58" s="102" t="s">
        <v>111</v>
      </c>
    </row>
    <row r="59" spans="1:13" ht="14.25" hidden="1" x14ac:dyDescent="0.2">
      <c r="A59" s="98" t="s">
        <v>111</v>
      </c>
      <c r="B59" s="4" t="s">
        <v>43</v>
      </c>
      <c r="C59" s="4" t="s">
        <v>31</v>
      </c>
      <c r="D59" s="98" t="s">
        <v>131</v>
      </c>
      <c r="E59" s="46" t="s">
        <v>112</v>
      </c>
      <c r="F59" s="31">
        <v>55.8</v>
      </c>
      <c r="G59" s="31"/>
      <c r="H59" s="31"/>
      <c r="I59" s="52"/>
      <c r="J59" s="40"/>
      <c r="K59" s="102" t="s">
        <v>52</v>
      </c>
      <c r="L59" s="102" t="s">
        <v>117</v>
      </c>
      <c r="M59" s="102" t="s">
        <v>111</v>
      </c>
    </row>
    <row r="62" spans="1:13" x14ac:dyDescent="0.2">
      <c r="D62" s="51"/>
    </row>
  </sheetData>
  <autoFilter ref="A1:M59">
    <filterColumn colId="0">
      <filters>
        <filter val="Décembre"/>
      </filters>
    </filterColumn>
    <filterColumn colId="3">
      <filters>
        <filter val="Massifs"/>
      </filters>
    </filterColumn>
    <filterColumn colId="10">
      <filters>
        <filter val="TA6V"/>
        <filter val="TA6V ELI"/>
      </filters>
    </filterColumn>
    <filterColumn colId="11">
      <filters>
        <filter val="RAS"/>
      </filters>
    </filterColumn>
  </autoFilter>
  <conditionalFormatting sqref="J2:J10 J48:J56">
    <cfRule type="cellIs" dxfId="25" priority="41" stopIfTrue="1" operator="lessThan">
      <formula>0</formula>
    </cfRule>
    <cfRule type="cellIs" dxfId="24" priority="42" stopIfTrue="1" operator="greaterThanOrEqual">
      <formula>0</formula>
    </cfRule>
  </conditionalFormatting>
  <conditionalFormatting sqref="J11:J12">
    <cfRule type="cellIs" dxfId="23" priority="39" stopIfTrue="1" operator="lessThan">
      <formula>0</formula>
    </cfRule>
    <cfRule type="cellIs" dxfId="22" priority="40" stopIfTrue="1" operator="greaterThanOrEqual">
      <formula>0</formula>
    </cfRule>
  </conditionalFormatting>
  <conditionalFormatting sqref="J13:J15">
    <cfRule type="cellIs" dxfId="21" priority="37" stopIfTrue="1" operator="lessThan">
      <formula>0</formula>
    </cfRule>
    <cfRule type="cellIs" dxfId="20" priority="38" stopIfTrue="1" operator="greaterThanOrEqual">
      <formula>0</formula>
    </cfRule>
  </conditionalFormatting>
  <conditionalFormatting sqref="J16:J20">
    <cfRule type="cellIs" dxfId="19" priority="35" stopIfTrue="1" operator="lessThan">
      <formula>0</formula>
    </cfRule>
    <cfRule type="cellIs" dxfId="18" priority="36" stopIfTrue="1" operator="greaterThanOrEqual">
      <formula>0</formula>
    </cfRule>
  </conditionalFormatting>
  <conditionalFormatting sqref="J21:J22">
    <cfRule type="cellIs" dxfId="17" priority="33" stopIfTrue="1" operator="lessThan">
      <formula>0</formula>
    </cfRule>
    <cfRule type="cellIs" dxfId="16" priority="34" stopIfTrue="1" operator="greaterThanOrEqual">
      <formula>0</formula>
    </cfRule>
  </conditionalFormatting>
  <conditionalFormatting sqref="J23:J25">
    <cfRule type="cellIs" dxfId="15" priority="31" stopIfTrue="1" operator="lessThan">
      <formula>0</formula>
    </cfRule>
    <cfRule type="cellIs" dxfId="14" priority="32" stopIfTrue="1" operator="greaterThanOrEqual">
      <formula>0</formula>
    </cfRule>
  </conditionalFormatting>
  <conditionalFormatting sqref="J26:J34">
    <cfRule type="cellIs" dxfId="13" priority="29" stopIfTrue="1" operator="lessThan">
      <formula>0</formula>
    </cfRule>
    <cfRule type="cellIs" dxfId="12" priority="30" stopIfTrue="1" operator="greaterThanOrEqual">
      <formula>0</formula>
    </cfRule>
  </conditionalFormatting>
  <conditionalFormatting sqref="J57">
    <cfRule type="cellIs" dxfId="11" priority="5" stopIfTrue="1" operator="lessThan">
      <formula>0</formula>
    </cfRule>
    <cfRule type="cellIs" dxfId="10" priority="6" stopIfTrue="1" operator="greaterThanOrEqual">
      <formula>0</formula>
    </cfRule>
  </conditionalFormatting>
  <conditionalFormatting sqref="J35:J42">
    <cfRule type="cellIs" dxfId="9" priority="25" stopIfTrue="1" operator="lessThan">
      <formula>0</formula>
    </cfRule>
    <cfRule type="cellIs" dxfId="8" priority="26" stopIfTrue="1" operator="greaterThanOrEqual">
      <formula>0</formula>
    </cfRule>
  </conditionalFormatting>
  <conditionalFormatting sqref="J43:J45">
    <cfRule type="cellIs" dxfId="7" priority="23" stopIfTrue="1" operator="lessThan">
      <formula>0</formula>
    </cfRule>
    <cfRule type="cellIs" dxfId="6" priority="24" stopIfTrue="1" operator="greaterThanOrEqual">
      <formula>0</formula>
    </cfRule>
  </conditionalFormatting>
  <conditionalFormatting sqref="J46:J47">
    <cfRule type="cellIs" dxfId="5" priority="21" stopIfTrue="1" operator="lessThan">
      <formula>0</formula>
    </cfRule>
    <cfRule type="cellIs" dxfId="4" priority="22" stopIfTrue="1" operator="greaterThanOrEqual">
      <formula>0</formula>
    </cfRule>
  </conditionalFormatting>
  <conditionalFormatting sqref="J58:J59">
    <cfRule type="cellIs" dxfId="3" priority="3" stopIfTrue="1" operator="lessThan">
      <formula>0</formula>
    </cfRule>
    <cfRule type="cellIs" dxfId="2" priority="4" stopIfTrue="1" operator="greaterThanOrEqual">
      <formula>0</formula>
    </cfRule>
  </conditionalFormatting>
  <dataValidations count="3">
    <dataValidation type="list" allowBlank="1" showInputMessage="1" showErrorMessage="1" sqref="C2:C10">
      <formula1>$C$6:$C$7</formula1>
    </dataValidation>
    <dataValidation type="list" allowBlank="1" showInputMessage="1" showErrorMessage="1" sqref="D51:D57 D12:D14 D17:D18 D20:D21 D23 D26:D28 D33:D40 D42 D44 D46:D47 D2:D3 D9:D10">
      <formula1>$H$2:$H$5</formula1>
    </dataValidation>
    <dataValidation type="list" allowBlank="1" showInputMessage="1" showErrorMessage="1" sqref="C11:C56">
      <formula1>$B$6:$B$7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2:J34"/>
  <sheetViews>
    <sheetView workbookViewId="0">
      <selection activeCell="E43" sqref="E43"/>
    </sheetView>
  </sheetViews>
  <sheetFormatPr baseColWidth="10" defaultRowHeight="12.75" x14ac:dyDescent="0.2"/>
  <cols>
    <col min="1" max="1" width="12.42578125" customWidth="1"/>
    <col min="2" max="2" width="20.42578125" customWidth="1"/>
    <col min="3" max="3" width="16.28515625" customWidth="1"/>
    <col min="4" max="4" width="27.5703125" bestFit="1" customWidth="1"/>
    <col min="10" max="10" width="16.28515625" customWidth="1"/>
  </cols>
  <sheetData>
    <row r="2" spans="1:10" x14ac:dyDescent="0.2">
      <c r="A2" s="129" t="s">
        <v>114</v>
      </c>
      <c r="B2" s="130" t="s">
        <v>113</v>
      </c>
    </row>
    <row r="3" spans="1:10" x14ac:dyDescent="0.2">
      <c r="A3" s="129" t="s">
        <v>1</v>
      </c>
      <c r="B3" s="130" t="s">
        <v>123</v>
      </c>
      <c r="G3" s="148"/>
      <c r="H3" s="148"/>
      <c r="I3" s="148"/>
      <c r="J3" s="148"/>
    </row>
    <row r="4" spans="1:10" x14ac:dyDescent="0.2">
      <c r="A4" s="129" t="s">
        <v>115</v>
      </c>
      <c r="B4" s="130" t="s">
        <v>118</v>
      </c>
    </row>
    <row r="6" spans="1:10" x14ac:dyDescent="0.2">
      <c r="A6" s="125"/>
      <c r="B6" s="126"/>
      <c r="C6" s="131" t="s">
        <v>121</v>
      </c>
      <c r="D6" s="127"/>
    </row>
    <row r="7" spans="1:10" x14ac:dyDescent="0.2">
      <c r="A7" s="131" t="s">
        <v>22</v>
      </c>
      <c r="B7" s="131" t="s">
        <v>124</v>
      </c>
      <c r="C7" s="125" t="s">
        <v>120</v>
      </c>
      <c r="D7" s="135" t="s">
        <v>122</v>
      </c>
    </row>
    <row r="8" spans="1:10" x14ac:dyDescent="0.2">
      <c r="A8" s="125" t="s">
        <v>40</v>
      </c>
      <c r="B8" s="125" t="s">
        <v>131</v>
      </c>
      <c r="C8" s="139">
        <v>135</v>
      </c>
      <c r="D8" s="136">
        <v>623.25</v>
      </c>
    </row>
    <row r="9" spans="1:10" x14ac:dyDescent="0.2">
      <c r="A9" s="128"/>
      <c r="B9" s="132" t="s">
        <v>109</v>
      </c>
      <c r="C9" s="140">
        <v>434</v>
      </c>
      <c r="D9" s="137">
        <v>2822.1080000000002</v>
      </c>
    </row>
    <row r="10" spans="1:10" x14ac:dyDescent="0.2">
      <c r="A10" s="125" t="s">
        <v>126</v>
      </c>
      <c r="B10" s="126"/>
      <c r="C10" s="139">
        <v>569</v>
      </c>
      <c r="D10" s="136">
        <v>3445.3580000000002</v>
      </c>
    </row>
    <row r="11" spans="1:10" x14ac:dyDescent="0.2">
      <c r="A11" s="125" t="s">
        <v>43</v>
      </c>
      <c r="B11" s="125" t="s">
        <v>131</v>
      </c>
      <c r="C11" s="139">
        <v>133.39999999999998</v>
      </c>
      <c r="D11" s="136">
        <v>698.82850000000008</v>
      </c>
    </row>
    <row r="12" spans="1:10" x14ac:dyDescent="0.2">
      <c r="A12" s="128"/>
      <c r="B12" s="132" t="s">
        <v>109</v>
      </c>
      <c r="C12" s="140">
        <v>284.3</v>
      </c>
      <c r="D12" s="137">
        <v>1684.5819999999999</v>
      </c>
    </row>
    <row r="13" spans="1:10" x14ac:dyDescent="0.2">
      <c r="A13" s="125" t="s">
        <v>125</v>
      </c>
      <c r="B13" s="126"/>
      <c r="C13" s="139">
        <v>417.7</v>
      </c>
      <c r="D13" s="136">
        <v>2383.4105</v>
      </c>
    </row>
    <row r="14" spans="1:10" x14ac:dyDescent="0.2">
      <c r="A14" s="133" t="s">
        <v>119</v>
      </c>
      <c r="B14" s="134"/>
      <c r="C14" s="141">
        <v>986.7</v>
      </c>
      <c r="D14" s="138">
        <v>5828.7685000000001</v>
      </c>
    </row>
    <row r="23" spans="1:10" x14ac:dyDescent="0.2">
      <c r="G23" s="149"/>
      <c r="H23" s="149"/>
      <c r="I23" s="148"/>
      <c r="J23" s="148"/>
    </row>
    <row r="24" spans="1:10" x14ac:dyDescent="0.2">
      <c r="G24" s="148"/>
      <c r="H24" s="148"/>
      <c r="I24" s="148"/>
      <c r="J24" s="148"/>
    </row>
    <row r="25" spans="1:10" x14ac:dyDescent="0.2">
      <c r="A25" s="125"/>
      <c r="B25" s="126"/>
      <c r="C25" s="165" t="s">
        <v>135</v>
      </c>
      <c r="D25" s="127"/>
      <c r="G25" s="150"/>
      <c r="H25" s="151"/>
      <c r="I25" s="150" t="s">
        <v>134</v>
      </c>
      <c r="J25" s="152"/>
    </row>
    <row r="26" spans="1:10" x14ac:dyDescent="0.2">
      <c r="A26" s="125" t="s">
        <v>22</v>
      </c>
      <c r="B26" s="125" t="s">
        <v>124</v>
      </c>
      <c r="C26" s="125" t="s">
        <v>120</v>
      </c>
      <c r="D26" s="135" t="s">
        <v>122</v>
      </c>
      <c r="G26" s="150" t="s">
        <v>127</v>
      </c>
      <c r="H26" s="150" t="s">
        <v>128</v>
      </c>
      <c r="I26" s="150" t="s">
        <v>129</v>
      </c>
      <c r="J26" s="153" t="s">
        <v>130</v>
      </c>
    </row>
    <row r="27" spans="1:10" x14ac:dyDescent="0.2">
      <c r="A27" s="125" t="s">
        <v>40</v>
      </c>
      <c r="B27" s="125" t="s">
        <v>131</v>
      </c>
      <c r="C27" s="142">
        <v>135</v>
      </c>
      <c r="D27" s="143">
        <v>623.25</v>
      </c>
      <c r="G27" s="150" t="s">
        <v>54</v>
      </c>
      <c r="H27" s="150" t="s">
        <v>131</v>
      </c>
      <c r="I27" s="154">
        <v>166</v>
      </c>
      <c r="J27" s="155">
        <v>546150</v>
      </c>
    </row>
    <row r="28" spans="1:10" x14ac:dyDescent="0.2">
      <c r="A28" s="128"/>
      <c r="B28" s="132" t="s">
        <v>109</v>
      </c>
      <c r="C28" s="144">
        <v>434</v>
      </c>
      <c r="D28" s="145">
        <v>2822.1080000000002</v>
      </c>
      <c r="G28" s="156"/>
      <c r="H28" s="157" t="s">
        <v>132</v>
      </c>
      <c r="I28" s="158">
        <v>388</v>
      </c>
      <c r="J28" s="159">
        <v>2039400</v>
      </c>
    </row>
    <row r="29" spans="1:10" x14ac:dyDescent="0.2">
      <c r="A29" s="125" t="s">
        <v>126</v>
      </c>
      <c r="B29" s="126"/>
      <c r="C29" s="142">
        <v>569</v>
      </c>
      <c r="D29" s="143">
        <v>3445.3580000000002</v>
      </c>
      <c r="G29" s="150" t="s">
        <v>133</v>
      </c>
      <c r="H29" s="151"/>
      <c r="I29" s="154">
        <v>554</v>
      </c>
      <c r="J29" s="155">
        <v>2585550</v>
      </c>
    </row>
    <row r="30" spans="1:10" x14ac:dyDescent="0.2">
      <c r="A30" s="125" t="s">
        <v>43</v>
      </c>
      <c r="B30" s="125" t="s">
        <v>131</v>
      </c>
      <c r="C30" s="142">
        <v>189.20000000000002</v>
      </c>
      <c r="D30" s="143">
        <v>698.82850000000008</v>
      </c>
      <c r="G30" s="150" t="s">
        <v>43</v>
      </c>
      <c r="H30" s="150" t="s">
        <v>131</v>
      </c>
      <c r="I30" s="154">
        <v>102.4</v>
      </c>
      <c r="J30" s="155">
        <v>324370</v>
      </c>
    </row>
    <row r="31" spans="1:10" x14ac:dyDescent="0.2">
      <c r="A31" s="128"/>
      <c r="B31" s="132" t="s">
        <v>109</v>
      </c>
      <c r="C31" s="144">
        <v>363.59999999999997</v>
      </c>
      <c r="D31" s="145">
        <v>1684.5819999999999</v>
      </c>
      <c r="G31" s="156"/>
      <c r="H31" s="157" t="s">
        <v>132</v>
      </c>
      <c r="I31" s="158">
        <v>180.7</v>
      </c>
      <c r="J31" s="159">
        <v>857977.5</v>
      </c>
    </row>
    <row r="32" spans="1:10" x14ac:dyDescent="0.2">
      <c r="A32" s="125" t="s">
        <v>125</v>
      </c>
      <c r="B32" s="126"/>
      <c r="C32" s="142">
        <v>552.79999999999995</v>
      </c>
      <c r="D32" s="143">
        <v>2383.4105</v>
      </c>
      <c r="G32" s="150" t="s">
        <v>125</v>
      </c>
      <c r="H32" s="151"/>
      <c r="I32" s="154">
        <v>283.10000000000002</v>
      </c>
      <c r="J32" s="155">
        <v>1182347.5</v>
      </c>
    </row>
    <row r="33" spans="1:10" x14ac:dyDescent="0.2">
      <c r="A33" s="133" t="s">
        <v>119</v>
      </c>
      <c r="B33" s="134"/>
      <c r="C33" s="146">
        <v>1121.8</v>
      </c>
      <c r="D33" s="147">
        <v>5828.7685000000001</v>
      </c>
      <c r="G33" s="160" t="s">
        <v>119</v>
      </c>
      <c r="H33" s="161"/>
      <c r="I33" s="162">
        <v>837.09999999999991</v>
      </c>
      <c r="J33" s="163">
        <v>3767897.5</v>
      </c>
    </row>
    <row r="34" spans="1:10" x14ac:dyDescent="0.2">
      <c r="C34" s="164"/>
      <c r="D34" s="16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2:F15"/>
  <sheetViews>
    <sheetView workbookViewId="0">
      <selection activeCell="E19" sqref="E19"/>
    </sheetView>
  </sheetViews>
  <sheetFormatPr baseColWidth="10" defaultRowHeight="12.75" x14ac:dyDescent="0.2"/>
  <cols>
    <col min="1" max="1" width="21.140625" customWidth="1"/>
    <col min="2" max="2" width="20.42578125" bestFit="1" customWidth="1"/>
    <col min="3" max="3" width="37.85546875" bestFit="1" customWidth="1"/>
  </cols>
  <sheetData>
    <row r="2" spans="1:6" x14ac:dyDescent="0.2">
      <c r="A2" s="166" t="s">
        <v>22</v>
      </c>
      <c r="B2" t="s">
        <v>118</v>
      </c>
    </row>
    <row r="3" spans="1:6" x14ac:dyDescent="0.2">
      <c r="A3" s="166" t="s">
        <v>103</v>
      </c>
      <c r="B3" t="s">
        <v>118</v>
      </c>
    </row>
    <row r="4" spans="1:6" x14ac:dyDescent="0.2">
      <c r="A4" s="166" t="s">
        <v>114</v>
      </c>
      <c r="B4" t="s">
        <v>113</v>
      </c>
    </row>
    <row r="5" spans="1:6" x14ac:dyDescent="0.2">
      <c r="A5" s="166" t="s">
        <v>104</v>
      </c>
      <c r="B5" t="s">
        <v>118</v>
      </c>
    </row>
    <row r="6" spans="1:6" x14ac:dyDescent="0.2">
      <c r="A6" s="166" t="s">
        <v>1</v>
      </c>
      <c r="B6" t="s">
        <v>123</v>
      </c>
    </row>
    <row r="8" spans="1:6" x14ac:dyDescent="0.2">
      <c r="A8" s="166" t="s">
        <v>136</v>
      </c>
      <c r="B8" t="s">
        <v>120</v>
      </c>
      <c r="C8" t="s">
        <v>137</v>
      </c>
    </row>
    <row r="9" spans="1:6" x14ac:dyDescent="0.2">
      <c r="A9" s="168" t="s">
        <v>131</v>
      </c>
      <c r="B9" s="167">
        <v>268.39999999999998</v>
      </c>
      <c r="C9" s="167">
        <v>5058.9444444444443</v>
      </c>
      <c r="F9" s="170">
        <f>B9/$B$14</f>
        <v>1.1183333333333332</v>
      </c>
    </row>
    <row r="10" spans="1:6" x14ac:dyDescent="0.2">
      <c r="A10" s="169" t="s">
        <v>117</v>
      </c>
      <c r="B10" s="167">
        <v>268.39999999999998</v>
      </c>
      <c r="C10" s="167">
        <v>5058.9444444444443</v>
      </c>
      <c r="F10" s="170">
        <f t="shared" ref="F10:F14" si="0">B10/$B$14</f>
        <v>1.1183333333333332</v>
      </c>
    </row>
    <row r="11" spans="1:6" x14ac:dyDescent="0.2">
      <c r="A11" s="168" t="s">
        <v>109</v>
      </c>
      <c r="B11" s="167">
        <v>718.3</v>
      </c>
      <c r="C11" s="167">
        <v>6153.848484848485</v>
      </c>
      <c r="F11" s="170">
        <f t="shared" si="0"/>
        <v>2.9929166666666664</v>
      </c>
    </row>
    <row r="12" spans="1:6" x14ac:dyDescent="0.2">
      <c r="A12" s="169" t="s">
        <v>116</v>
      </c>
      <c r="B12" s="167">
        <v>205.9</v>
      </c>
      <c r="C12" s="167">
        <v>4982.5</v>
      </c>
      <c r="F12" s="170">
        <f t="shared" si="0"/>
        <v>0.85791666666666666</v>
      </c>
    </row>
    <row r="13" spans="1:6" x14ac:dyDescent="0.2">
      <c r="A13" s="169" t="s">
        <v>117</v>
      </c>
      <c r="B13" s="167">
        <v>272.39999999999998</v>
      </c>
      <c r="C13" s="167">
        <v>6683.1333333333332</v>
      </c>
      <c r="F13" s="170">
        <f t="shared" si="0"/>
        <v>1.135</v>
      </c>
    </row>
    <row r="14" spans="1:6" x14ac:dyDescent="0.2">
      <c r="A14" s="169" t="s">
        <v>138</v>
      </c>
      <c r="B14" s="167">
        <v>240</v>
      </c>
      <c r="C14" s="167">
        <v>6297</v>
      </c>
      <c r="F14" s="170">
        <f t="shared" si="0"/>
        <v>1</v>
      </c>
    </row>
    <row r="15" spans="1:6" x14ac:dyDescent="0.2">
      <c r="A15" s="168" t="s">
        <v>119</v>
      </c>
      <c r="B15" s="167">
        <v>986.69999999999993</v>
      </c>
      <c r="C15" s="167">
        <v>5767.411764705882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2:E21"/>
  <sheetViews>
    <sheetView tabSelected="1" workbookViewId="0">
      <selection activeCell="K21" sqref="K21"/>
    </sheetView>
  </sheetViews>
  <sheetFormatPr baseColWidth="10" defaultRowHeight="12.75" x14ac:dyDescent="0.2"/>
  <cols>
    <col min="1" max="1" width="21.140625" customWidth="1"/>
    <col min="2" max="2" width="24" bestFit="1" customWidth="1"/>
    <col min="3" max="3" width="6" customWidth="1"/>
    <col min="4" max="4" width="4" customWidth="1"/>
    <col min="5" max="5" width="13.140625" customWidth="1"/>
    <col min="6" max="6" width="12.5703125" customWidth="1"/>
    <col min="7" max="8" width="13.140625" bestFit="1" customWidth="1"/>
  </cols>
  <sheetData>
    <row r="2" spans="1:5" x14ac:dyDescent="0.2">
      <c r="A2" s="166" t="s">
        <v>22</v>
      </c>
      <c r="B2" t="s">
        <v>118</v>
      </c>
    </row>
    <row r="3" spans="1:5" x14ac:dyDescent="0.2">
      <c r="A3" s="166" t="s">
        <v>114</v>
      </c>
      <c r="B3" t="s">
        <v>113</v>
      </c>
    </row>
    <row r="4" spans="1:5" x14ac:dyDescent="0.2">
      <c r="A4" s="166" t="s">
        <v>124</v>
      </c>
      <c r="B4" t="s">
        <v>109</v>
      </c>
    </row>
    <row r="5" spans="1:5" x14ac:dyDescent="0.2">
      <c r="A5" s="166" t="s">
        <v>104</v>
      </c>
      <c r="B5" t="s">
        <v>118</v>
      </c>
    </row>
    <row r="6" spans="1:5" x14ac:dyDescent="0.2">
      <c r="A6" s="166" t="s">
        <v>1</v>
      </c>
      <c r="B6" t="s">
        <v>123</v>
      </c>
    </row>
    <row r="8" spans="1:5" x14ac:dyDescent="0.2">
      <c r="A8" s="166" t="s">
        <v>120</v>
      </c>
      <c r="B8" s="166" t="s">
        <v>139</v>
      </c>
    </row>
    <row r="9" spans="1:5" x14ac:dyDescent="0.2">
      <c r="A9" s="166" t="s">
        <v>136</v>
      </c>
      <c r="B9" t="s">
        <v>116</v>
      </c>
      <c r="C9" t="s">
        <v>117</v>
      </c>
      <c r="D9" t="s">
        <v>138</v>
      </c>
      <c r="E9" t="s">
        <v>119</v>
      </c>
    </row>
    <row r="10" spans="1:5" x14ac:dyDescent="0.2">
      <c r="A10" s="168" t="s">
        <v>92</v>
      </c>
      <c r="B10" s="167">
        <v>19.8</v>
      </c>
      <c r="C10" s="167">
        <v>10</v>
      </c>
      <c r="D10" s="167">
        <v>45</v>
      </c>
      <c r="E10" s="167">
        <v>74.8</v>
      </c>
    </row>
    <row r="11" spans="1:5" x14ac:dyDescent="0.2">
      <c r="A11" s="168" t="s">
        <v>93</v>
      </c>
      <c r="B11" s="167"/>
      <c r="C11" s="167">
        <v>29.7</v>
      </c>
      <c r="D11" s="167"/>
      <c r="E11" s="167">
        <v>29.7</v>
      </c>
    </row>
    <row r="12" spans="1:5" x14ac:dyDescent="0.2">
      <c r="A12" s="168" t="s">
        <v>94</v>
      </c>
      <c r="B12" s="167"/>
      <c r="C12" s="167">
        <v>14.3</v>
      </c>
      <c r="D12" s="167">
        <v>40</v>
      </c>
      <c r="E12" s="167">
        <v>54.3</v>
      </c>
    </row>
    <row r="13" spans="1:5" x14ac:dyDescent="0.2">
      <c r="A13" s="168" t="s">
        <v>95</v>
      </c>
      <c r="B13" s="167">
        <v>17.3</v>
      </c>
      <c r="C13" s="167"/>
      <c r="D13" s="167">
        <v>30</v>
      </c>
      <c r="E13" s="167">
        <v>47.3</v>
      </c>
    </row>
    <row r="14" spans="1:5" x14ac:dyDescent="0.2">
      <c r="A14" s="168" t="s">
        <v>96</v>
      </c>
      <c r="B14" s="167"/>
      <c r="C14" s="167">
        <v>70</v>
      </c>
      <c r="D14" s="167"/>
      <c r="E14" s="167">
        <v>70</v>
      </c>
    </row>
    <row r="15" spans="1:5" x14ac:dyDescent="0.2">
      <c r="A15" s="168" t="s">
        <v>97</v>
      </c>
      <c r="B15" s="167">
        <v>30.8</v>
      </c>
      <c r="C15" s="167"/>
      <c r="D15" s="167"/>
      <c r="E15" s="167">
        <v>30.8</v>
      </c>
    </row>
    <row r="16" spans="1:5" x14ac:dyDescent="0.2">
      <c r="A16" s="168" t="s">
        <v>98</v>
      </c>
      <c r="B16" s="167">
        <v>34.799999999999997</v>
      </c>
      <c r="C16" s="167">
        <v>25.4</v>
      </c>
      <c r="D16" s="167">
        <v>35</v>
      </c>
      <c r="E16" s="167">
        <v>95.199999999999989</v>
      </c>
    </row>
    <row r="17" spans="1:5" x14ac:dyDescent="0.2">
      <c r="A17" s="168" t="s">
        <v>99</v>
      </c>
      <c r="B17" s="167">
        <v>10</v>
      </c>
      <c r="C17" s="167">
        <v>54</v>
      </c>
      <c r="D17" s="167">
        <v>40</v>
      </c>
      <c r="E17" s="167">
        <v>104</v>
      </c>
    </row>
    <row r="18" spans="1:5" x14ac:dyDescent="0.2">
      <c r="A18" s="168" t="s">
        <v>100</v>
      </c>
      <c r="B18" s="167">
        <v>66.2</v>
      </c>
      <c r="C18" s="167"/>
      <c r="D18" s="167"/>
      <c r="E18" s="167">
        <v>66.2</v>
      </c>
    </row>
    <row r="19" spans="1:5" x14ac:dyDescent="0.2">
      <c r="A19" s="168" t="s">
        <v>101</v>
      </c>
      <c r="B19" s="167"/>
      <c r="C19" s="167">
        <v>34</v>
      </c>
      <c r="D19" s="167">
        <v>15</v>
      </c>
      <c r="E19" s="167">
        <v>49</v>
      </c>
    </row>
    <row r="20" spans="1:5" x14ac:dyDescent="0.2">
      <c r="A20" s="168" t="s">
        <v>102</v>
      </c>
      <c r="B20" s="167">
        <v>27</v>
      </c>
      <c r="C20" s="167">
        <v>35</v>
      </c>
      <c r="D20" s="167">
        <v>35</v>
      </c>
      <c r="E20" s="167">
        <v>97</v>
      </c>
    </row>
    <row r="21" spans="1:5" x14ac:dyDescent="0.2">
      <c r="A21" s="168" t="s">
        <v>119</v>
      </c>
      <c r="B21" s="167">
        <v>205.9</v>
      </c>
      <c r="C21" s="167">
        <v>272.39999999999998</v>
      </c>
      <c r="D21" s="167">
        <v>240</v>
      </c>
      <c r="E21" s="167">
        <v>718.30000000000007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U10"/>
  <sheetViews>
    <sheetView zoomScale="85" zoomScaleNormal="85" workbookViewId="0">
      <pane xSplit="3" ySplit="8" topLeftCell="D9" activePane="bottomRight" state="frozenSplit"/>
      <selection activeCell="P16" sqref="P16"/>
      <selection pane="topRight" activeCell="P16" sqref="P16"/>
      <selection pane="bottomLeft" activeCell="P16" sqref="P16"/>
      <selection pane="bottomRight" activeCell="D10" sqref="D10"/>
    </sheetView>
  </sheetViews>
  <sheetFormatPr baseColWidth="10" defaultRowHeight="12.75" outlineLevelCol="1" x14ac:dyDescent="0.2"/>
  <cols>
    <col min="1" max="1" width="11.42578125" style="97"/>
    <col min="2" max="2" width="7.42578125" style="97" customWidth="1"/>
    <col min="3" max="3" width="18" style="97" customWidth="1"/>
    <col min="4" max="4" width="37.140625" style="97" customWidth="1"/>
    <col min="5" max="5" width="9.85546875" style="97" hidden="1" customWidth="1" outlineLevel="1"/>
    <col min="6" max="15" width="5.7109375" style="97" hidden="1" customWidth="1" outlineLevel="1"/>
    <col min="16" max="16" width="8.5703125" style="97" customWidth="1" collapsed="1"/>
    <col min="17" max="17" width="11.42578125" style="97"/>
    <col min="18" max="18" width="12.7109375" style="97" customWidth="1"/>
    <col min="19" max="19" width="12.85546875" style="108" customWidth="1"/>
    <col min="20" max="20" width="11.42578125" style="108"/>
    <col min="21" max="21" width="12.28515625" style="97" customWidth="1"/>
    <col min="22" max="16384" width="11.42578125" style="97"/>
  </cols>
  <sheetData>
    <row r="1" spans="1:21" s="71" customFormat="1" x14ac:dyDescent="0.2">
      <c r="A1" s="67"/>
      <c r="B1" s="67"/>
      <c r="C1" s="67"/>
      <c r="D1" s="68" t="s">
        <v>27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9" t="s">
        <v>18</v>
      </c>
      <c r="T1" s="69" t="s">
        <v>25</v>
      </c>
      <c r="U1" s="70" t="s">
        <v>19</v>
      </c>
    </row>
    <row r="2" spans="1:21" s="71" customFormat="1" x14ac:dyDescent="0.2">
      <c r="A2" s="67"/>
      <c r="B2" s="67"/>
      <c r="C2" s="67"/>
      <c r="D2" s="6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R2" s="74" t="s">
        <v>16</v>
      </c>
      <c r="S2" s="75">
        <f>SUMIF(C9:C719,"chutes",S9:S719)</f>
        <v>204.03899999999999</v>
      </c>
      <c r="T2" s="75">
        <f>SUMIF(C9:C719,"chutes",T9:T719)</f>
        <v>204.03899999999999</v>
      </c>
      <c r="U2" s="76">
        <f>(S2/T2)-1</f>
        <v>0</v>
      </c>
    </row>
    <row r="3" spans="1:21" s="71" customFormat="1" x14ac:dyDescent="0.2">
      <c r="A3" s="77"/>
      <c r="B3" s="77"/>
      <c r="D3" s="6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8"/>
      <c r="R3" s="79" t="s">
        <v>17</v>
      </c>
      <c r="S3" s="80">
        <f>SUMIF(C9:C719,"TOURNURES",S9:S719)</f>
        <v>48.23</v>
      </c>
      <c r="T3" s="81">
        <f>SUMIF(C9:C719,"TOURNURES",T9:T719)</f>
        <v>48.23</v>
      </c>
      <c r="U3" s="82">
        <f>(S3/T3)-1</f>
        <v>0</v>
      </c>
    </row>
    <row r="4" spans="1:21" s="71" customFormat="1" x14ac:dyDescent="0.2">
      <c r="A4" s="67"/>
      <c r="B4" s="83"/>
      <c r="C4" s="84" t="s">
        <v>16</v>
      </c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20</v>
      </c>
      <c r="S4" s="80">
        <f>SUMIF(C9:C720,"oxyde",S9:S720)</f>
        <v>0</v>
      </c>
      <c r="T4" s="81">
        <f>SUMIF(C9:C720,"OXYDE",T9:T720)</f>
        <v>0</v>
      </c>
      <c r="U4" s="82" t="e">
        <f>(S4/T4)-1</f>
        <v>#DIV/0!</v>
      </c>
    </row>
    <row r="5" spans="1:21" s="71" customFormat="1" ht="13.5" thickBot="1" x14ac:dyDescent="0.25">
      <c r="A5" s="67"/>
      <c r="B5" s="83"/>
      <c r="C5" s="83" t="s">
        <v>17</v>
      </c>
      <c r="D5" s="6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9" t="s">
        <v>24</v>
      </c>
      <c r="S5" s="80">
        <f>SUMIF(C9:C721,"DESINVEST.",S9:S721)</f>
        <v>0</v>
      </c>
      <c r="T5" s="81">
        <f>SUMIF(C9:C721,"DESINVESTISSEMENT",T9:T721)</f>
        <v>0</v>
      </c>
      <c r="U5" s="82" t="e">
        <f>(S5/T5)-1</f>
        <v>#DIV/0!</v>
      </c>
    </row>
    <row r="6" spans="1:21" s="71" customFormat="1" ht="13.5" thickBot="1" x14ac:dyDescent="0.25">
      <c r="A6" s="85"/>
      <c r="B6" s="86" t="s">
        <v>33</v>
      </c>
      <c r="C6" s="83" t="s">
        <v>20</v>
      </c>
      <c r="D6" s="6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8"/>
      <c r="R6" s="87" t="s">
        <v>0</v>
      </c>
      <c r="S6" s="88">
        <f>SUM(S2:S5)</f>
        <v>252.26899999999998</v>
      </c>
      <c r="T6" s="89">
        <f>SUM(T2:T5)</f>
        <v>252.26899999999998</v>
      </c>
      <c r="U6" s="90">
        <f>(S6/T6)-1</f>
        <v>0</v>
      </c>
    </row>
    <row r="7" spans="1:21" s="71" customFormat="1" x14ac:dyDescent="0.2">
      <c r="A7" s="85"/>
      <c r="B7" s="86" t="s">
        <v>31</v>
      </c>
      <c r="C7" s="91" t="s">
        <v>24</v>
      </c>
      <c r="D7" s="6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8"/>
      <c r="R7" s="73"/>
      <c r="S7" s="92"/>
      <c r="T7" s="92"/>
      <c r="U7" s="73"/>
    </row>
    <row r="8" spans="1:21" ht="33.75" x14ac:dyDescent="0.2">
      <c r="A8" s="93" t="s">
        <v>22</v>
      </c>
      <c r="B8" s="94" t="s">
        <v>32</v>
      </c>
      <c r="C8" s="93" t="s">
        <v>23</v>
      </c>
      <c r="D8" s="93" t="s">
        <v>1</v>
      </c>
      <c r="E8" s="94" t="s">
        <v>2</v>
      </c>
      <c r="F8" s="94" t="s">
        <v>3</v>
      </c>
      <c r="G8" s="94" t="s">
        <v>4</v>
      </c>
      <c r="H8" s="94" t="s">
        <v>5</v>
      </c>
      <c r="I8" s="94" t="s">
        <v>6</v>
      </c>
      <c r="J8" s="94" t="s">
        <v>7</v>
      </c>
      <c r="K8" s="94" t="s">
        <v>8</v>
      </c>
      <c r="L8" s="94" t="s">
        <v>9</v>
      </c>
      <c r="M8" s="94" t="s">
        <v>10</v>
      </c>
      <c r="N8" s="94" t="s">
        <v>12</v>
      </c>
      <c r="O8" s="94" t="s">
        <v>11</v>
      </c>
      <c r="P8" s="94" t="s">
        <v>13</v>
      </c>
      <c r="Q8" s="95" t="s">
        <v>34</v>
      </c>
      <c r="R8" s="95" t="s">
        <v>35</v>
      </c>
      <c r="S8" s="96" t="s">
        <v>30</v>
      </c>
      <c r="T8" s="96" t="s">
        <v>29</v>
      </c>
      <c r="U8" s="95" t="s">
        <v>14</v>
      </c>
    </row>
    <row r="9" spans="1:21" ht="23.25" customHeight="1" x14ac:dyDescent="0.2">
      <c r="A9" s="98" t="s">
        <v>43</v>
      </c>
      <c r="B9" s="98" t="s">
        <v>31</v>
      </c>
      <c r="C9" s="109" t="s">
        <v>17</v>
      </c>
      <c r="D9" s="110" t="s">
        <v>56</v>
      </c>
      <c r="P9" s="101">
        <v>10.6</v>
      </c>
      <c r="Q9" s="111">
        <v>4550</v>
      </c>
      <c r="R9" s="111">
        <v>4550</v>
      </c>
      <c r="S9" s="103">
        <f>R9*P9/1000</f>
        <v>48.23</v>
      </c>
      <c r="T9" s="104">
        <f>Q9*P9/1000</f>
        <v>48.23</v>
      </c>
      <c r="U9" s="105">
        <v>1</v>
      </c>
    </row>
    <row r="10" spans="1:21" ht="23.25" customHeight="1" x14ac:dyDescent="0.2">
      <c r="A10" s="98" t="s">
        <v>43</v>
      </c>
      <c r="B10" s="112" t="s">
        <v>31</v>
      </c>
      <c r="C10" s="113" t="s">
        <v>16</v>
      </c>
      <c r="D10" s="106" t="s">
        <v>57</v>
      </c>
      <c r="P10" s="101">
        <v>29.7</v>
      </c>
      <c r="Q10" s="111">
        <v>6870</v>
      </c>
      <c r="R10" s="111">
        <v>6870</v>
      </c>
      <c r="S10" s="103">
        <f>R10*P10/1000</f>
        <v>204.03899999999999</v>
      </c>
      <c r="T10" s="104">
        <f>Q10*P10/1000</f>
        <v>204.03899999999999</v>
      </c>
      <c r="U10" s="105">
        <v>1</v>
      </c>
    </row>
  </sheetData>
  <autoFilter ref="A8:U10"/>
  <conditionalFormatting sqref="U2:U6">
    <cfRule type="expression" dxfId="57" priority="3" stopIfTrue="1">
      <formula>ISERROR(U2)</formula>
    </cfRule>
  </conditionalFormatting>
  <conditionalFormatting sqref="T9:T10">
    <cfRule type="cellIs" dxfId="56" priority="1" stopIfTrue="1" operator="lessThan">
      <formula>0</formula>
    </cfRule>
    <cfRule type="cellIs" dxfId="55" priority="2" stopIfTrue="1" operator="greaterThanOrEqual">
      <formula>0</formula>
    </cfRule>
  </conditionalFormatting>
  <dataValidations count="2">
    <dataValidation type="list" allowBlank="1" showInputMessage="1" showErrorMessage="1" sqref="B9:B10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U11"/>
  <sheetViews>
    <sheetView zoomScale="85" zoomScaleNormal="85" workbookViewId="0">
      <pane xSplit="3" ySplit="8" topLeftCell="D9" activePane="bottomRight" state="frozenSplit"/>
      <selection activeCell="P16" sqref="P16"/>
      <selection pane="topRight" activeCell="P16" sqref="P16"/>
      <selection pane="bottomLeft" activeCell="P16" sqref="P16"/>
      <selection pane="bottomRight" activeCell="D14" sqref="D14"/>
    </sheetView>
  </sheetViews>
  <sheetFormatPr baseColWidth="10" defaultRowHeight="12.75" outlineLevelCol="1" x14ac:dyDescent="0.2"/>
  <cols>
    <col min="1" max="1" width="15.140625" style="97" customWidth="1"/>
    <col min="2" max="2" width="7.42578125" style="97" customWidth="1"/>
    <col min="3" max="3" width="18" style="97" customWidth="1"/>
    <col min="4" max="4" width="47.5703125" style="97" bestFit="1" customWidth="1"/>
    <col min="5" max="5" width="9.85546875" style="97" customWidth="1" outlineLevel="1"/>
    <col min="6" max="15" width="5.7109375" style="97" customWidth="1" outlineLevel="1"/>
    <col min="16" max="16" width="5.7109375" style="97" customWidth="1"/>
    <col min="17" max="17" width="11.42578125" style="97"/>
    <col min="18" max="18" width="12.7109375" style="97" customWidth="1"/>
    <col min="19" max="19" width="12.85546875" style="108" customWidth="1"/>
    <col min="20" max="20" width="11.42578125" style="108"/>
    <col min="21" max="21" width="12.28515625" style="97" customWidth="1"/>
    <col min="22" max="16384" width="11.42578125" style="97"/>
  </cols>
  <sheetData>
    <row r="1" spans="1:21" s="71" customFormat="1" x14ac:dyDescent="0.2">
      <c r="A1" s="67"/>
      <c r="B1" s="67"/>
      <c r="C1" s="67"/>
      <c r="D1" s="68" t="s">
        <v>28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9" t="s">
        <v>18</v>
      </c>
      <c r="T1" s="69" t="s">
        <v>25</v>
      </c>
      <c r="U1" s="70" t="s">
        <v>19</v>
      </c>
    </row>
    <row r="2" spans="1:21" s="71" customFormat="1" x14ac:dyDescent="0.2">
      <c r="A2" s="67"/>
      <c r="B2" s="67"/>
      <c r="C2" s="67"/>
      <c r="D2" s="6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R2" s="74" t="s">
        <v>16</v>
      </c>
      <c r="S2" s="75">
        <f>SUMIF(C9:C726,"chutes",S9:S726)</f>
        <v>351.96249999999998</v>
      </c>
      <c r="T2" s="75">
        <f>SUMIF(C9:C726,"chutes",T9:T726)</f>
        <v>351.96249999999998</v>
      </c>
      <c r="U2" s="76">
        <f>(S2/T2)-1</f>
        <v>0</v>
      </c>
    </row>
    <row r="3" spans="1:21" s="71" customFormat="1" x14ac:dyDescent="0.2">
      <c r="A3" s="77"/>
      <c r="B3" s="77"/>
      <c r="D3" s="6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8"/>
      <c r="R3" s="79" t="s">
        <v>17</v>
      </c>
      <c r="S3" s="80">
        <f>SUMIF(C9:C726,"TOURNURES",S9:S726)</f>
        <v>40.774000000000001</v>
      </c>
      <c r="T3" s="81">
        <f>SUMIF(C9:C726,"TOURNURES",T9:T726)</f>
        <v>40.774000000000001</v>
      </c>
      <c r="U3" s="82">
        <f>(S3/T3)-1</f>
        <v>0</v>
      </c>
    </row>
    <row r="4" spans="1:21" s="71" customFormat="1" x14ac:dyDescent="0.2">
      <c r="A4" s="67"/>
      <c r="B4" s="83"/>
      <c r="C4" s="84" t="s">
        <v>16</v>
      </c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20</v>
      </c>
      <c r="S4" s="80">
        <f>SUMIF(C9:C727,"oxyde",S9:S727)</f>
        <v>0</v>
      </c>
      <c r="T4" s="81">
        <f>SUMIF(C9:C727,"OXYDE",T9:T727)</f>
        <v>0</v>
      </c>
      <c r="U4" s="82" t="e">
        <f>(S4/T4)-1</f>
        <v>#DIV/0!</v>
      </c>
    </row>
    <row r="5" spans="1:21" s="71" customFormat="1" ht="13.5" thickBot="1" x14ac:dyDescent="0.25">
      <c r="A5" s="67"/>
      <c r="B5" s="83"/>
      <c r="C5" s="83" t="s">
        <v>17</v>
      </c>
      <c r="D5" s="6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9" t="s">
        <v>24</v>
      </c>
      <c r="S5" s="80">
        <f>SUMIF(C9:C728,"DESINVESTISSEMENT",S9:S728)</f>
        <v>0</v>
      </c>
      <c r="T5" s="81">
        <f>SUMIF(C9:C728,"DESINVESTISSEMENT",T9:T728)</f>
        <v>0</v>
      </c>
      <c r="U5" s="82" t="e">
        <f>(S5/T5)-1</f>
        <v>#DIV/0!</v>
      </c>
    </row>
    <row r="6" spans="1:21" s="71" customFormat="1" ht="13.5" thickBot="1" x14ac:dyDescent="0.25">
      <c r="A6" s="85"/>
      <c r="B6" s="86" t="s">
        <v>33</v>
      </c>
      <c r="C6" s="83" t="s">
        <v>20</v>
      </c>
      <c r="D6" s="6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8"/>
      <c r="R6" s="87" t="s">
        <v>0</v>
      </c>
      <c r="S6" s="88">
        <f>SUM(S2:S5)</f>
        <v>392.73649999999998</v>
      </c>
      <c r="T6" s="89">
        <f>SUM(T2:T5)</f>
        <v>392.73649999999998</v>
      </c>
      <c r="U6" s="90">
        <f>(S6/T6)-1</f>
        <v>0</v>
      </c>
    </row>
    <row r="7" spans="1:21" s="71" customFormat="1" x14ac:dyDescent="0.2">
      <c r="A7" s="85"/>
      <c r="B7" s="86" t="s">
        <v>31</v>
      </c>
      <c r="C7" s="91" t="s">
        <v>24</v>
      </c>
      <c r="D7" s="6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8"/>
      <c r="R7" s="73"/>
      <c r="S7" s="92"/>
      <c r="T7" s="92"/>
      <c r="U7" s="73"/>
    </row>
    <row r="8" spans="1:21" ht="33.75" x14ac:dyDescent="0.2">
      <c r="A8" s="93" t="s">
        <v>22</v>
      </c>
      <c r="B8" s="94" t="s">
        <v>32</v>
      </c>
      <c r="C8" s="93" t="s">
        <v>23</v>
      </c>
      <c r="D8" s="93" t="s">
        <v>1</v>
      </c>
      <c r="E8" s="94" t="s">
        <v>2</v>
      </c>
      <c r="F8" s="94" t="s">
        <v>3</v>
      </c>
      <c r="G8" s="94" t="s">
        <v>4</v>
      </c>
      <c r="H8" s="94" t="s">
        <v>5</v>
      </c>
      <c r="I8" s="94" t="s">
        <v>6</v>
      </c>
      <c r="J8" s="94" t="s">
        <v>7</v>
      </c>
      <c r="K8" s="94" t="s">
        <v>8</v>
      </c>
      <c r="L8" s="94" t="s">
        <v>9</v>
      </c>
      <c r="M8" s="94" t="s">
        <v>10</v>
      </c>
      <c r="N8" s="94" t="s">
        <v>12</v>
      </c>
      <c r="O8" s="94" t="s">
        <v>11</v>
      </c>
      <c r="P8" s="94" t="s">
        <v>13</v>
      </c>
      <c r="Q8" s="95" t="s">
        <v>36</v>
      </c>
      <c r="R8" s="95" t="s">
        <v>35</v>
      </c>
      <c r="S8" s="96" t="s">
        <v>30</v>
      </c>
      <c r="T8" s="96" t="s">
        <v>29</v>
      </c>
      <c r="U8" s="95" t="s">
        <v>14</v>
      </c>
    </row>
    <row r="9" spans="1:21" ht="18" customHeight="1" x14ac:dyDescent="0.2">
      <c r="A9" s="98" t="s">
        <v>54</v>
      </c>
      <c r="B9" s="98" t="s">
        <v>31</v>
      </c>
      <c r="C9" s="98" t="s">
        <v>16</v>
      </c>
      <c r="D9" s="106" t="s">
        <v>58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>
        <v>40</v>
      </c>
      <c r="Q9" s="102">
        <v>6520</v>
      </c>
      <c r="R9" s="102">
        <v>6520</v>
      </c>
      <c r="S9" s="103">
        <f>R9*P9/1000</f>
        <v>260.8</v>
      </c>
      <c r="T9" s="104">
        <f>Q9*P9/1000</f>
        <v>260.8</v>
      </c>
      <c r="U9" s="105">
        <f>R9/Q9</f>
        <v>1</v>
      </c>
    </row>
    <row r="10" spans="1:21" ht="18" customHeight="1" x14ac:dyDescent="0.2">
      <c r="A10" s="98" t="s">
        <v>43</v>
      </c>
      <c r="B10" s="98" t="s">
        <v>31</v>
      </c>
      <c r="C10" s="98" t="s">
        <v>16</v>
      </c>
      <c r="D10" s="106" t="s">
        <v>59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>
        <v>14.3</v>
      </c>
      <c r="Q10" s="102">
        <v>6375</v>
      </c>
      <c r="R10" s="102">
        <v>6375</v>
      </c>
      <c r="S10" s="103">
        <f>R10*P10/1000</f>
        <v>91.162499999999994</v>
      </c>
      <c r="T10" s="104">
        <f>Q10*P10/1000</f>
        <v>91.162499999999994</v>
      </c>
      <c r="U10" s="105">
        <f>R10/Q10</f>
        <v>1</v>
      </c>
    </row>
    <row r="11" spans="1:21" ht="18" customHeight="1" x14ac:dyDescent="0.2">
      <c r="A11" s="98" t="s">
        <v>43</v>
      </c>
      <c r="B11" s="98" t="s">
        <v>31</v>
      </c>
      <c r="C11" s="98" t="s">
        <v>17</v>
      </c>
      <c r="D11" s="106" t="s">
        <v>41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>
        <v>7.4</v>
      </c>
      <c r="Q11" s="102">
        <v>5510</v>
      </c>
      <c r="R11" s="102">
        <v>5510</v>
      </c>
      <c r="S11" s="103">
        <f>R11*P11/1000</f>
        <v>40.774000000000001</v>
      </c>
      <c r="T11" s="104">
        <f>Q11*P11/1000</f>
        <v>40.774000000000001</v>
      </c>
      <c r="U11" s="105">
        <f>R11/Q11</f>
        <v>1</v>
      </c>
    </row>
  </sheetData>
  <autoFilter ref="A8:U8"/>
  <conditionalFormatting sqref="U2:U6">
    <cfRule type="expression" dxfId="54" priority="3" stopIfTrue="1">
      <formula>ISERROR(U2)</formula>
    </cfRule>
  </conditionalFormatting>
  <conditionalFormatting sqref="T9:T11">
    <cfRule type="cellIs" dxfId="53" priority="1" stopIfTrue="1" operator="lessThan">
      <formula>0</formula>
    </cfRule>
    <cfRule type="cellIs" dxfId="52" priority="2" stopIfTrue="1" operator="greaterThanOrEqual">
      <formula>0</formula>
    </cfRule>
  </conditionalFormatting>
  <dataValidations count="3">
    <dataValidation type="list" allowBlank="1" showInputMessage="1" showErrorMessage="1" sqref="C9:C11">
      <formula1>$R$2:$R$5</formula1>
    </dataValidation>
    <dataValidation type="list" allowBlank="1" showInputMessage="1" showErrorMessage="1" sqref="B9:B11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13"/>
  <sheetViews>
    <sheetView zoomScaleNormal="100" workbookViewId="0">
      <pane xSplit="3" ySplit="8" topLeftCell="D9" activePane="bottomRight" state="frozenSplit"/>
      <selection activeCell="P16" sqref="P16"/>
      <selection pane="topRight" activeCell="P16" sqref="P16"/>
      <selection pane="bottomLeft" activeCell="P16" sqref="P16"/>
      <selection pane="bottomRight" activeCell="A9" sqref="A9:U13"/>
    </sheetView>
  </sheetViews>
  <sheetFormatPr baseColWidth="10" defaultRowHeight="12.75" outlineLevelCol="1" x14ac:dyDescent="0.2"/>
  <cols>
    <col min="1" max="1" width="11.42578125" style="97"/>
    <col min="2" max="2" width="7.42578125" style="97" customWidth="1"/>
    <col min="3" max="3" width="39.5703125" style="97" customWidth="1"/>
    <col min="4" max="4" width="22" style="97" customWidth="1"/>
    <col min="5" max="5" width="9.85546875" style="97" hidden="1" customWidth="1" outlineLevel="1"/>
    <col min="6" max="15" width="5.7109375" style="97" hidden="1" customWidth="1" outlineLevel="1"/>
    <col min="16" max="16" width="11" style="97" customWidth="1" collapsed="1"/>
    <col min="17" max="17" width="11.42578125" style="97"/>
    <col min="18" max="18" width="12.7109375" style="97" customWidth="1"/>
    <col min="19" max="19" width="12.85546875" style="108" customWidth="1"/>
    <col min="20" max="20" width="11.42578125" style="108"/>
    <col min="21" max="21" width="12.28515625" style="97" customWidth="1"/>
    <col min="22" max="16384" width="11.42578125" style="97"/>
  </cols>
  <sheetData>
    <row r="1" spans="1:21" s="71" customFormat="1" x14ac:dyDescent="0.2">
      <c r="A1" s="67"/>
      <c r="B1" s="67"/>
      <c r="C1" s="67"/>
      <c r="D1" s="68" t="s">
        <v>89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9" t="s">
        <v>18</v>
      </c>
      <c r="T1" s="69" t="s">
        <v>25</v>
      </c>
      <c r="U1" s="70" t="s">
        <v>19</v>
      </c>
    </row>
    <row r="2" spans="1:21" s="71" customFormat="1" x14ac:dyDescent="0.2">
      <c r="A2" s="67"/>
      <c r="B2" s="67"/>
      <c r="C2" s="67"/>
      <c r="D2" s="6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R2" s="74" t="s">
        <v>16</v>
      </c>
      <c r="S2" s="75">
        <f>SUMIF(C9:C694,"chutes",S9:S694)</f>
        <v>371.24549999999999</v>
      </c>
      <c r="T2" s="75">
        <f>SUMIF(C9:C694,"chutes",T9:T694)</f>
        <v>371.24549999999999</v>
      </c>
      <c r="U2" s="76">
        <f>(S2/T2)-1</f>
        <v>0</v>
      </c>
    </row>
    <row r="3" spans="1:21" s="71" customFormat="1" x14ac:dyDescent="0.2">
      <c r="A3" s="77"/>
      <c r="B3" s="77"/>
      <c r="D3" s="6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8"/>
      <c r="R3" s="79" t="s">
        <v>17</v>
      </c>
      <c r="S3" s="80">
        <f>SUMIF(C9:C694,"TOURNURES",S9:S694)</f>
        <v>83.78</v>
      </c>
      <c r="T3" s="81">
        <f>SUMIF(C9:C694,"TOURNURES",T9:T694)</f>
        <v>83.78</v>
      </c>
      <c r="U3" s="82">
        <f>(S3/T3)-1</f>
        <v>0</v>
      </c>
    </row>
    <row r="4" spans="1:21" s="71" customFormat="1" x14ac:dyDescent="0.2">
      <c r="A4" s="67"/>
      <c r="B4" s="83"/>
      <c r="C4" s="84" t="s">
        <v>16</v>
      </c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20</v>
      </c>
      <c r="S4" s="80">
        <f>SUMIF(C9:C695,"oxyde",S9:S695)</f>
        <v>0</v>
      </c>
      <c r="T4" s="81">
        <f>SUMIF(C9:C695,"OXYDE",T9:T695)</f>
        <v>0</v>
      </c>
      <c r="U4" s="82" t="e">
        <f>(S4/T4)-1</f>
        <v>#DIV/0!</v>
      </c>
    </row>
    <row r="5" spans="1:21" s="71" customFormat="1" ht="13.5" thickBot="1" x14ac:dyDescent="0.25">
      <c r="A5" s="67"/>
      <c r="B5" s="83"/>
      <c r="C5" s="83" t="s">
        <v>17</v>
      </c>
      <c r="D5" s="6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9" t="s">
        <v>24</v>
      </c>
      <c r="S5" s="80">
        <f>SUMIF(C9:C696,"DESINVESTISSEMENT",S9:S696)</f>
        <v>0</v>
      </c>
      <c r="T5" s="81">
        <f>SUMIF(C9:C696,"DESINVESTISSEMENT",T9:T696)</f>
        <v>0</v>
      </c>
      <c r="U5" s="82" t="e">
        <f>(S5/T5)-1</f>
        <v>#DIV/0!</v>
      </c>
    </row>
    <row r="6" spans="1:21" s="71" customFormat="1" ht="13.5" thickBot="1" x14ac:dyDescent="0.25">
      <c r="A6" s="85"/>
      <c r="B6" s="86" t="s">
        <v>33</v>
      </c>
      <c r="C6" s="83" t="s">
        <v>20</v>
      </c>
      <c r="D6" s="6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8"/>
      <c r="R6" s="87" t="s">
        <v>0</v>
      </c>
      <c r="S6" s="88">
        <f>SUM(S2:S5)</f>
        <v>455.02549999999997</v>
      </c>
      <c r="T6" s="89">
        <f>SUM(T2:T5)</f>
        <v>455.02549999999997</v>
      </c>
      <c r="U6" s="114">
        <f>(S6/T6)-1</f>
        <v>0</v>
      </c>
    </row>
    <row r="7" spans="1:21" s="71" customFormat="1" x14ac:dyDescent="0.2">
      <c r="A7" s="85"/>
      <c r="B7" s="86" t="s">
        <v>31</v>
      </c>
      <c r="C7" s="91" t="s">
        <v>24</v>
      </c>
      <c r="D7" s="6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8"/>
      <c r="R7" s="73"/>
      <c r="S7" s="92"/>
      <c r="T7" s="92"/>
      <c r="U7" s="73"/>
    </row>
    <row r="8" spans="1:21" ht="33.75" x14ac:dyDescent="0.2">
      <c r="A8" s="93" t="s">
        <v>22</v>
      </c>
      <c r="B8" s="94" t="s">
        <v>32</v>
      </c>
      <c r="C8" s="93" t="s">
        <v>23</v>
      </c>
      <c r="D8" s="93" t="s">
        <v>1</v>
      </c>
      <c r="E8" s="94" t="s">
        <v>2</v>
      </c>
      <c r="F8" s="94" t="s">
        <v>3</v>
      </c>
      <c r="G8" s="94" t="s">
        <v>4</v>
      </c>
      <c r="H8" s="94" t="s">
        <v>5</v>
      </c>
      <c r="I8" s="94" t="s">
        <v>6</v>
      </c>
      <c r="J8" s="94" t="s">
        <v>7</v>
      </c>
      <c r="K8" s="94" t="s">
        <v>8</v>
      </c>
      <c r="L8" s="94" t="s">
        <v>9</v>
      </c>
      <c r="M8" s="94" t="s">
        <v>10</v>
      </c>
      <c r="N8" s="94" t="s">
        <v>12</v>
      </c>
      <c r="O8" s="94" t="s">
        <v>11</v>
      </c>
      <c r="P8" s="94" t="s">
        <v>13</v>
      </c>
      <c r="Q8" s="95" t="s">
        <v>36</v>
      </c>
      <c r="R8" s="95" t="s">
        <v>37</v>
      </c>
      <c r="S8" s="96" t="s">
        <v>30</v>
      </c>
      <c r="T8" s="96" t="s">
        <v>29</v>
      </c>
      <c r="U8" s="95" t="s">
        <v>14</v>
      </c>
    </row>
    <row r="9" spans="1:21" ht="15" customHeight="1" x14ac:dyDescent="0.2">
      <c r="A9" s="98" t="s">
        <v>43</v>
      </c>
      <c r="B9" s="98" t="s">
        <v>31</v>
      </c>
      <c r="C9" s="98" t="s">
        <v>17</v>
      </c>
      <c r="D9" s="115" t="s">
        <v>41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16">
        <v>8.8000000000000007</v>
      </c>
      <c r="Q9" s="116">
        <v>5600</v>
      </c>
      <c r="R9" s="116">
        <v>5600</v>
      </c>
      <c r="S9" s="117">
        <f>R9*P9/1000</f>
        <v>49.280000000000008</v>
      </c>
      <c r="T9" s="118">
        <f>Q9*P9/1000</f>
        <v>49.280000000000008</v>
      </c>
      <c r="U9" s="105">
        <f>R9/Q9</f>
        <v>1</v>
      </c>
    </row>
    <row r="10" spans="1:21" ht="15" customHeight="1" x14ac:dyDescent="0.2">
      <c r="A10" s="98" t="s">
        <v>43</v>
      </c>
      <c r="B10" s="98" t="s">
        <v>31</v>
      </c>
      <c r="C10" s="98" t="s">
        <v>16</v>
      </c>
      <c r="D10" s="115" t="s">
        <v>46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16">
        <v>17.3</v>
      </c>
      <c r="Q10" s="116">
        <v>6435</v>
      </c>
      <c r="R10" s="116">
        <v>6435</v>
      </c>
      <c r="S10" s="117">
        <f>R10*P10/1000</f>
        <v>111.32550000000001</v>
      </c>
      <c r="T10" s="118">
        <f>Q10*P10/1000</f>
        <v>111.32550000000001</v>
      </c>
      <c r="U10" s="105">
        <f>R10/Q10</f>
        <v>1</v>
      </c>
    </row>
    <row r="11" spans="1:21" ht="15" customHeight="1" x14ac:dyDescent="0.2">
      <c r="A11" s="98" t="s">
        <v>54</v>
      </c>
      <c r="B11" s="98" t="s">
        <v>31</v>
      </c>
      <c r="C11" s="98" t="s">
        <v>16</v>
      </c>
      <c r="D11" s="115" t="s">
        <v>90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19">
        <v>30</v>
      </c>
      <c r="Q11" s="116">
        <v>6760</v>
      </c>
      <c r="R11" s="116">
        <v>6760</v>
      </c>
      <c r="S11" s="117">
        <f>R11*P11/1000</f>
        <v>202.8</v>
      </c>
      <c r="T11" s="118">
        <f>Q11*P11/1000</f>
        <v>202.8</v>
      </c>
      <c r="U11" s="105">
        <f>R11/Q11</f>
        <v>1</v>
      </c>
    </row>
    <row r="12" spans="1:21" ht="15" customHeight="1" x14ac:dyDescent="0.2">
      <c r="A12" s="98" t="s">
        <v>54</v>
      </c>
      <c r="B12" s="98" t="s">
        <v>31</v>
      </c>
      <c r="C12" s="98" t="s">
        <v>17</v>
      </c>
      <c r="D12" s="115" t="s">
        <v>53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19">
        <v>15</v>
      </c>
      <c r="Q12" s="116">
        <v>2300</v>
      </c>
      <c r="R12" s="116">
        <v>2300</v>
      </c>
      <c r="S12" s="117">
        <f>R12*P12/1000</f>
        <v>34.5</v>
      </c>
      <c r="T12" s="118">
        <f>Q12*P12/1000</f>
        <v>34.5</v>
      </c>
      <c r="U12" s="105">
        <f>R12/Q12</f>
        <v>1</v>
      </c>
    </row>
    <row r="13" spans="1:21" ht="15" customHeight="1" x14ac:dyDescent="0.2">
      <c r="A13" s="98" t="s">
        <v>43</v>
      </c>
      <c r="B13" s="98" t="s">
        <v>31</v>
      </c>
      <c r="C13" s="98" t="s">
        <v>16</v>
      </c>
      <c r="D13" s="115" t="s">
        <v>45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19">
        <v>10.199999999999999</v>
      </c>
      <c r="Q13" s="116">
        <v>5600</v>
      </c>
      <c r="R13" s="116">
        <v>5600</v>
      </c>
      <c r="S13" s="117">
        <f>R13*P13/1000</f>
        <v>57.11999999999999</v>
      </c>
      <c r="T13" s="118">
        <f>Q13*P13/1000</f>
        <v>57.11999999999999</v>
      </c>
      <c r="U13" s="105">
        <f>R13/Q13</f>
        <v>1</v>
      </c>
    </row>
  </sheetData>
  <autoFilter ref="A8:U13"/>
  <conditionalFormatting sqref="U2:U6">
    <cfRule type="expression" dxfId="51" priority="3" stopIfTrue="1">
      <formula>ISERROR(U2)</formula>
    </cfRule>
  </conditionalFormatting>
  <conditionalFormatting sqref="T9:T13">
    <cfRule type="cellIs" dxfId="50" priority="1" stopIfTrue="1" operator="lessThan">
      <formula>0</formula>
    </cfRule>
    <cfRule type="cellIs" dxfId="49" priority="2" stopIfTrue="1" operator="greaterThanOrEqual">
      <formula>0</formula>
    </cfRule>
  </conditionalFormatting>
  <dataValidations count="3">
    <dataValidation type="list" allowBlank="1" showInputMessage="1" showErrorMessage="1" sqref="C9:C13">
      <formula1>$R$2:$R$5</formula1>
    </dataValidation>
    <dataValidation type="list" allowBlank="1" showInputMessage="1" showErrorMessage="1" sqref="B9:B13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10"/>
  <sheetViews>
    <sheetView zoomScale="85" zoomScaleNormal="85" workbookViewId="0">
      <pane xSplit="3" ySplit="8" topLeftCell="D9" activePane="bottomRight" state="frozenSplit"/>
      <selection activeCell="P16" sqref="P16"/>
      <selection pane="topRight" activeCell="P16" sqref="P16"/>
      <selection pane="bottomLeft" activeCell="P16" sqref="P16"/>
      <selection pane="bottomRight" activeCell="A9" sqref="A9:U10"/>
    </sheetView>
  </sheetViews>
  <sheetFormatPr baseColWidth="10" defaultRowHeight="12.75" outlineLevelCol="1" x14ac:dyDescent="0.2"/>
  <cols>
    <col min="1" max="1" width="11.42578125" style="97"/>
    <col min="2" max="2" width="7.42578125" style="97" customWidth="1"/>
    <col min="3" max="3" width="27.85546875" style="97" customWidth="1"/>
    <col min="4" max="4" width="33.85546875" style="97" bestFit="1" customWidth="1"/>
    <col min="5" max="5" width="9.85546875" style="97" hidden="1" customWidth="1" outlineLevel="1"/>
    <col min="6" max="15" width="5.7109375" style="97" hidden="1" customWidth="1" outlineLevel="1"/>
    <col min="16" max="16" width="6.85546875" style="97" customWidth="1" collapsed="1"/>
    <col min="17" max="17" width="11.42578125" style="97"/>
    <col min="18" max="18" width="12.7109375" style="97" customWidth="1"/>
    <col min="19" max="19" width="12.85546875" style="108" customWidth="1"/>
    <col min="20" max="20" width="11.42578125" style="108"/>
    <col min="21" max="21" width="12.28515625" style="97" customWidth="1"/>
    <col min="22" max="16384" width="11.42578125" style="97"/>
  </cols>
  <sheetData>
    <row r="1" spans="1:21" s="71" customFormat="1" x14ac:dyDescent="0.2">
      <c r="A1" s="67"/>
      <c r="B1" s="67"/>
      <c r="C1" s="67"/>
      <c r="D1" s="68" t="s">
        <v>91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9" t="s">
        <v>18</v>
      </c>
      <c r="T1" s="69" t="s">
        <v>25</v>
      </c>
      <c r="U1" s="70" t="s">
        <v>19</v>
      </c>
    </row>
    <row r="2" spans="1:21" s="71" customFormat="1" x14ac:dyDescent="0.2">
      <c r="A2" s="67"/>
      <c r="B2" s="67"/>
      <c r="C2" s="67"/>
      <c r="D2" s="6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R2" s="74" t="s">
        <v>16</v>
      </c>
      <c r="S2" s="75">
        <f>SUMIF(C9:C661,"chutes",S9:S663)</f>
        <v>469</v>
      </c>
      <c r="T2" s="75">
        <f>SUMIF(C9:C661,"chutes",T9:T663)</f>
        <v>469</v>
      </c>
      <c r="U2" s="76">
        <f>(S2/T2)-1</f>
        <v>0</v>
      </c>
    </row>
    <row r="3" spans="1:21" s="71" customFormat="1" x14ac:dyDescent="0.2">
      <c r="A3" s="77"/>
      <c r="B3" s="77"/>
      <c r="D3" s="68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8"/>
      <c r="R3" s="79" t="s">
        <v>17</v>
      </c>
      <c r="S3" s="80">
        <f>SUMIF(C9:C661,"TOURNURES",S9:S663)</f>
        <v>128.75</v>
      </c>
      <c r="T3" s="81">
        <f>SUMIF(C9:C661,"TOURNURES",T9:T663)</f>
        <v>128.75</v>
      </c>
      <c r="U3" s="82">
        <f>(S3/T3)-1</f>
        <v>0</v>
      </c>
    </row>
    <row r="4" spans="1:21" s="71" customFormat="1" x14ac:dyDescent="0.2">
      <c r="A4" s="67"/>
      <c r="B4" s="83"/>
      <c r="C4" s="84" t="s">
        <v>16</v>
      </c>
      <c r="D4" s="6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9" t="s">
        <v>20</v>
      </c>
      <c r="S4" s="80">
        <f>SUMIF(C9:C662,"oxyde",S9:S664)</f>
        <v>0</v>
      </c>
      <c r="T4" s="81">
        <f>SUMIF(C9:C662,"OXYDE",T9:T664)</f>
        <v>0</v>
      </c>
      <c r="U4" s="82" t="e">
        <f>(S4/T4)-1</f>
        <v>#DIV/0!</v>
      </c>
    </row>
    <row r="5" spans="1:21" s="71" customFormat="1" ht="13.5" thickBot="1" x14ac:dyDescent="0.25">
      <c r="A5" s="67"/>
      <c r="B5" s="83"/>
      <c r="C5" s="83" t="s">
        <v>17</v>
      </c>
      <c r="D5" s="6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9" t="s">
        <v>24</v>
      </c>
      <c r="S5" s="80">
        <f>SUMIF(C9:C663,"DESINVESTISSEMENT",S9:S665)</f>
        <v>0</v>
      </c>
      <c r="T5" s="81">
        <f>SUMIF(C9:C663,"DESINVESTISSEMENT",T9:T665)</f>
        <v>0</v>
      </c>
      <c r="U5" s="82" t="e">
        <f>(S5/T5)-1</f>
        <v>#DIV/0!</v>
      </c>
    </row>
    <row r="6" spans="1:21" s="71" customFormat="1" ht="13.5" thickBot="1" x14ac:dyDescent="0.25">
      <c r="A6" s="85"/>
      <c r="B6" s="86" t="s">
        <v>33</v>
      </c>
      <c r="C6" s="83" t="s">
        <v>20</v>
      </c>
      <c r="D6" s="6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8"/>
      <c r="R6" s="87" t="s">
        <v>0</v>
      </c>
      <c r="S6" s="88">
        <f>SUM(S2:S5)</f>
        <v>597.75</v>
      </c>
      <c r="T6" s="89">
        <f>SUM(T2:T5)</f>
        <v>597.75</v>
      </c>
      <c r="U6" s="90">
        <f>(S6/T6)-1</f>
        <v>0</v>
      </c>
    </row>
    <row r="7" spans="1:21" s="71" customFormat="1" x14ac:dyDescent="0.2">
      <c r="A7" s="85"/>
      <c r="B7" s="86" t="s">
        <v>31</v>
      </c>
      <c r="C7" s="91" t="s">
        <v>24</v>
      </c>
      <c r="D7" s="6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8"/>
      <c r="R7" s="73"/>
      <c r="S7" s="92"/>
      <c r="T7" s="92"/>
      <c r="U7" s="73"/>
    </row>
    <row r="8" spans="1:21" ht="33.75" x14ac:dyDescent="0.2">
      <c r="A8" s="93" t="s">
        <v>22</v>
      </c>
      <c r="B8" s="94" t="s">
        <v>32</v>
      </c>
      <c r="C8" s="93" t="s">
        <v>23</v>
      </c>
      <c r="D8" s="93" t="s">
        <v>1</v>
      </c>
      <c r="E8" s="94" t="s">
        <v>2</v>
      </c>
      <c r="F8" s="94" t="s">
        <v>3</v>
      </c>
      <c r="G8" s="94" t="s">
        <v>4</v>
      </c>
      <c r="H8" s="94" t="s">
        <v>5</v>
      </c>
      <c r="I8" s="94" t="s">
        <v>6</v>
      </c>
      <c r="J8" s="94" t="s">
        <v>7</v>
      </c>
      <c r="K8" s="94" t="s">
        <v>8</v>
      </c>
      <c r="L8" s="94" t="s">
        <v>9</v>
      </c>
      <c r="M8" s="94" t="s">
        <v>10</v>
      </c>
      <c r="N8" s="94" t="s">
        <v>12</v>
      </c>
      <c r="O8" s="94" t="s">
        <v>11</v>
      </c>
      <c r="P8" s="94" t="s">
        <v>13</v>
      </c>
      <c r="Q8" s="95" t="s">
        <v>36</v>
      </c>
      <c r="R8" s="95" t="s">
        <v>35</v>
      </c>
      <c r="S8" s="96" t="s">
        <v>30</v>
      </c>
      <c r="T8" s="96" t="s">
        <v>29</v>
      </c>
      <c r="U8" s="95" t="s">
        <v>14</v>
      </c>
    </row>
    <row r="9" spans="1:21" ht="18" customHeight="1" x14ac:dyDescent="0.2">
      <c r="A9" s="98" t="s">
        <v>54</v>
      </c>
      <c r="B9" s="98" t="s">
        <v>31</v>
      </c>
      <c r="C9" s="98" t="s">
        <v>16</v>
      </c>
      <c r="D9" s="99" t="s">
        <v>59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20">
        <v>70</v>
      </c>
      <c r="Q9" s="121">
        <v>6700</v>
      </c>
      <c r="R9" s="121">
        <v>6700</v>
      </c>
      <c r="S9" s="122">
        <f>R9*P9/1000</f>
        <v>469</v>
      </c>
      <c r="T9" s="104">
        <f>Q9*P9/1000</f>
        <v>469</v>
      </c>
      <c r="U9" s="105">
        <f>R9/Q9</f>
        <v>1</v>
      </c>
    </row>
    <row r="10" spans="1:21" ht="18" customHeight="1" x14ac:dyDescent="0.2">
      <c r="A10" s="98" t="s">
        <v>54</v>
      </c>
      <c r="B10" s="98" t="s">
        <v>31</v>
      </c>
      <c r="C10" s="98" t="s">
        <v>17</v>
      </c>
      <c r="D10" s="106" t="s">
        <v>41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>
        <v>25</v>
      </c>
      <c r="Q10" s="102">
        <v>5150</v>
      </c>
      <c r="R10" s="102">
        <v>5150</v>
      </c>
      <c r="S10" s="122">
        <f>R10*P10/1000</f>
        <v>128.75</v>
      </c>
      <c r="T10" s="104">
        <f>Q10*P10/1000</f>
        <v>128.75</v>
      </c>
      <c r="U10" s="105">
        <f>R10/Q10</f>
        <v>1</v>
      </c>
    </row>
  </sheetData>
  <autoFilter ref="A8:U8"/>
  <conditionalFormatting sqref="U2:U6">
    <cfRule type="expression" dxfId="48" priority="3" stopIfTrue="1">
      <formula>ISERROR(U2)</formula>
    </cfRule>
  </conditionalFormatting>
  <conditionalFormatting sqref="T9:T10">
    <cfRule type="cellIs" dxfId="47" priority="1" stopIfTrue="1" operator="lessThan">
      <formula>0</formula>
    </cfRule>
    <cfRule type="cellIs" dxfId="46" priority="2" stopIfTrue="1" operator="greaterThanOrEqual">
      <formula>0</formula>
    </cfRule>
  </conditionalFormatting>
  <dataValidations count="3">
    <dataValidation type="list" allowBlank="1" showInputMessage="1" showErrorMessage="1" sqref="C9:C10">
      <formula1>$R$2:$R$5</formula1>
    </dataValidation>
    <dataValidation type="list" allowBlank="1" showInputMessage="1" showErrorMessage="1" sqref="B9:B10">
      <formula1>$B$6:$B$7</formula1>
    </dataValidation>
    <dataValidation type="list" allowBlank="1" showDropDown="1" showInputMessage="1" showErrorMessage="1" sqref="C7">
      <formula1>chutes_tournures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U11"/>
  <sheetViews>
    <sheetView zoomScale="85" zoomScaleNormal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11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49.140625" bestFit="1" customWidth="1"/>
    <col min="5" max="5" width="9.85546875" hidden="1" customWidth="1" outlineLevel="1"/>
    <col min="6" max="15" width="5.7109375" hidden="1" customWidth="1" outlineLevel="1"/>
    <col min="16" max="16" width="9.7109375" bestFit="1" customWidth="1" collapsed="1"/>
    <col min="18" max="18" width="12.7109375" customWidth="1"/>
    <col min="19" max="19" width="12.85546875" style="8" customWidth="1"/>
    <col min="20" max="20" width="11.42578125" style="8"/>
    <col min="21" max="21" width="12.28515625" customWidth="1"/>
  </cols>
  <sheetData>
    <row r="1" spans="1:21" s="6" customFormat="1" x14ac:dyDescent="0.2">
      <c r="A1" s="11"/>
      <c r="B1" s="11"/>
      <c r="C1" s="11"/>
      <c r="D1" s="53" t="s">
        <v>61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14" t="s">
        <v>19</v>
      </c>
    </row>
    <row r="2" spans="1:21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SUMIF(C9:C617,"chutes",S9:S617)</f>
        <v>197.89</v>
      </c>
      <c r="T2" s="23">
        <f>SUMIF(C9:C617,"chutes",T9:T617)</f>
        <v>197.89</v>
      </c>
      <c r="U2" s="24">
        <f>(S2/T2)-1</f>
        <v>0</v>
      </c>
    </row>
    <row r="3" spans="1:21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SUMIF(C9:C617,"TOURNURES",S9:S617)</f>
        <v>169.26400000000001</v>
      </c>
      <c r="T3" s="27">
        <f>SUMIF(C9:C617,"TOURNURES",T9:T617)</f>
        <v>169.26400000000001</v>
      </c>
      <c r="U3" s="28">
        <f>(S3/T3)-1</f>
        <v>0</v>
      </c>
    </row>
    <row r="4" spans="1:21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SUMIF(C9:C618,"oxyde",S9:S618)</f>
        <v>0</v>
      </c>
      <c r="T4" s="27">
        <f>SUMIF(C9:C618,"OXYDE",T9:T618)</f>
        <v>0</v>
      </c>
      <c r="U4" s="28" t="e">
        <f>(S4/T4)-1</f>
        <v>#DIV/0!</v>
      </c>
    </row>
    <row r="5" spans="1:21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SUMIF(C9:C619,"DESINVESTISSEMENT",S9:S619)</f>
        <v>0</v>
      </c>
      <c r="T5" s="27">
        <f>SUMIF(C9:C619,"DESINVESTISSEMENT",T9:T619)</f>
        <v>0</v>
      </c>
      <c r="U5" s="28" t="e">
        <f>(S5/T5)-1</f>
        <v>#DIV/0!</v>
      </c>
    </row>
    <row r="6" spans="1:21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367.154</v>
      </c>
      <c r="T6" s="18">
        <f>SUM(T2:T5)</f>
        <v>367.154</v>
      </c>
      <c r="U6" s="19">
        <f>(S6/T6)-1</f>
        <v>0</v>
      </c>
    </row>
    <row r="7" spans="1:21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</row>
    <row r="8" spans="1:21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34</v>
      </c>
      <c r="R8" s="3" t="s">
        <v>35</v>
      </c>
      <c r="S8" s="7" t="s">
        <v>30</v>
      </c>
      <c r="T8" s="7" t="s">
        <v>29</v>
      </c>
      <c r="U8" s="3" t="s">
        <v>14</v>
      </c>
    </row>
    <row r="9" spans="1:21" ht="18" customHeight="1" x14ac:dyDescent="0.2">
      <c r="A9" s="4" t="s">
        <v>43</v>
      </c>
      <c r="B9" s="4" t="s">
        <v>31</v>
      </c>
      <c r="C9" s="4" t="s">
        <v>16</v>
      </c>
      <c r="D9" s="30" t="s">
        <v>46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2">
        <v>30.8</v>
      </c>
      <c r="Q9" s="31">
        <v>6425</v>
      </c>
      <c r="R9" s="35">
        <v>6425</v>
      </c>
      <c r="S9" s="52">
        <f>R9*P9/1000</f>
        <v>197.89</v>
      </c>
      <c r="T9" s="40">
        <f>Q9*P9/1000</f>
        <v>197.89</v>
      </c>
      <c r="U9" s="33">
        <v>1</v>
      </c>
    </row>
    <row r="10" spans="1:21" ht="18" customHeight="1" x14ac:dyDescent="0.2">
      <c r="A10" s="4" t="s">
        <v>43</v>
      </c>
      <c r="B10" s="4" t="s">
        <v>31</v>
      </c>
      <c r="C10" s="4" t="s">
        <v>17</v>
      </c>
      <c r="D10" s="50" t="s">
        <v>41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9">
        <v>24</v>
      </c>
      <c r="Q10" s="31">
        <v>5680</v>
      </c>
      <c r="R10" s="35">
        <v>5680</v>
      </c>
      <c r="S10" s="52">
        <f>R10*P10/1000</f>
        <v>136.32</v>
      </c>
      <c r="T10" s="40">
        <f>Q10*P10/1000</f>
        <v>136.32</v>
      </c>
      <c r="U10" s="33">
        <v>1</v>
      </c>
    </row>
    <row r="11" spans="1:21" ht="18" customHeight="1" x14ac:dyDescent="0.2">
      <c r="A11" s="4" t="s">
        <v>43</v>
      </c>
      <c r="B11" s="4" t="s">
        <v>31</v>
      </c>
      <c r="C11" s="4" t="s">
        <v>17</v>
      </c>
      <c r="D11" s="30" t="s">
        <v>42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2">
        <v>5.8</v>
      </c>
      <c r="Q11" s="31">
        <v>5680</v>
      </c>
      <c r="R11" s="35">
        <v>5680</v>
      </c>
      <c r="S11" s="52">
        <f>R11*P11/1000</f>
        <v>32.944000000000003</v>
      </c>
      <c r="T11" s="40">
        <f>Q11*P11/1000</f>
        <v>32.944000000000003</v>
      </c>
      <c r="U11" s="41">
        <v>1.1156186612576064</v>
      </c>
    </row>
  </sheetData>
  <autoFilter ref="A8:U11"/>
  <phoneticPr fontId="4" type="noConversion"/>
  <conditionalFormatting sqref="U2:U6">
    <cfRule type="expression" dxfId="45" priority="25" stopIfTrue="1">
      <formula>ISERROR(U2)</formula>
    </cfRule>
  </conditionalFormatting>
  <conditionalFormatting sqref="T9:T11">
    <cfRule type="cellIs" dxfId="44" priority="5" stopIfTrue="1" operator="lessThan">
      <formula>0</formula>
    </cfRule>
    <cfRule type="cellIs" dxfId="43" priority="6" stopIfTrue="1" operator="greaterThanOrEqual">
      <formula>0</formula>
    </cfRule>
  </conditionalFormatting>
  <dataValidations count="3">
    <dataValidation type="list" allowBlank="1" showDropDown="1" showInputMessage="1" showErrorMessage="1" sqref="C7">
      <formula1>chutes_tournures</formula1>
    </dataValidation>
    <dataValidation type="list" allowBlank="1" showInputMessage="1" showErrorMessage="1" sqref="B9:B11">
      <formula1>$B$6:$B$7</formula1>
    </dataValidation>
    <dataValidation type="list" allowBlank="1" showInputMessage="1" showErrorMessage="1" sqref="C9:C11">
      <formula1>$R$2:$R$5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U17"/>
  <sheetViews>
    <sheetView zoomScale="85" zoomScaleNormal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17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43.85546875" bestFit="1" customWidth="1"/>
    <col min="5" max="15" width="9.28515625" hidden="1" customWidth="1" outlineLevel="1"/>
    <col min="16" max="16" width="9.28515625" customWidth="1" collapsed="1"/>
    <col min="17" max="17" width="9.28515625" customWidth="1"/>
    <col min="18" max="18" width="12.7109375" customWidth="1"/>
    <col min="19" max="19" width="12.85546875" style="8" customWidth="1"/>
    <col min="20" max="20" width="11.42578125" style="8"/>
    <col min="21" max="21" width="12.28515625" customWidth="1"/>
  </cols>
  <sheetData>
    <row r="1" spans="1:21" s="6" customFormat="1" x14ac:dyDescent="0.2">
      <c r="A1" s="11"/>
      <c r="B1" s="11"/>
      <c r="C1" s="11"/>
      <c r="D1" s="53" t="s">
        <v>67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14" t="s">
        <v>19</v>
      </c>
    </row>
    <row r="2" spans="1:21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SUMIF(C9:C670,"chutes",S9:S670)</f>
        <v>665.16</v>
      </c>
      <c r="T2" s="23">
        <f>SUMIF(C9:C670,"chutes",T9:T670)</f>
        <v>665.16</v>
      </c>
      <c r="U2" s="24">
        <f>(S2/T2)-1</f>
        <v>0</v>
      </c>
    </row>
    <row r="3" spans="1:21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SUMIF(C9:C670,"TOURNURES",S9:S670)</f>
        <v>300.84200000000004</v>
      </c>
      <c r="T3" s="27">
        <f>SUMIF(C9:C670,"TOURNURES",T9:T670)</f>
        <v>300.84200000000004</v>
      </c>
      <c r="U3" s="28">
        <f>(S3/T3)-1</f>
        <v>0</v>
      </c>
    </row>
    <row r="4" spans="1:21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SUMIF(C9:C671,"oxyde",S9:S671)</f>
        <v>0</v>
      </c>
      <c r="T4" s="27">
        <f>SUMIF(C9:C671,"OXYDE",T9:T671)</f>
        <v>0</v>
      </c>
      <c r="U4" s="28" t="e">
        <f>(S4/T4)-1</f>
        <v>#DIV/0!</v>
      </c>
    </row>
    <row r="5" spans="1:21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SUMIF(C9:C672,"DESINVESTISSEMENT",S9:S672)</f>
        <v>0</v>
      </c>
      <c r="T5" s="27">
        <f>SUMIF(C9:C672,"DESINVESTISSEMENT",T9:T672)</f>
        <v>0</v>
      </c>
      <c r="U5" s="28" t="e">
        <f>(S5/T5)-1</f>
        <v>#DIV/0!</v>
      </c>
    </row>
    <row r="6" spans="1:21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966.00199999999995</v>
      </c>
      <c r="T6" s="18">
        <f>SUM(T2:T5)</f>
        <v>966.00199999999995</v>
      </c>
      <c r="U6" s="19">
        <f>(S6/T6)-1</f>
        <v>0</v>
      </c>
    </row>
    <row r="7" spans="1:21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</row>
    <row r="8" spans="1:21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34</v>
      </c>
      <c r="R8" s="3" t="s">
        <v>37</v>
      </c>
      <c r="S8" s="7" t="s">
        <v>30</v>
      </c>
      <c r="T8" s="7" t="s">
        <v>29</v>
      </c>
      <c r="U8" s="3" t="s">
        <v>14</v>
      </c>
    </row>
    <row r="9" spans="1:21" ht="18" customHeight="1" x14ac:dyDescent="0.2">
      <c r="A9" s="4" t="s">
        <v>54</v>
      </c>
      <c r="B9" s="4" t="s">
        <v>31</v>
      </c>
      <c r="C9" s="4" t="s">
        <v>16</v>
      </c>
      <c r="D9" s="46" t="s">
        <v>62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2">
        <v>15</v>
      </c>
      <c r="Q9" s="31">
        <v>6800</v>
      </c>
      <c r="R9" s="31">
        <v>6800</v>
      </c>
      <c r="S9" s="35">
        <f>R9*P9/1000</f>
        <v>102</v>
      </c>
      <c r="T9" s="36">
        <f>Q9*P9/1000</f>
        <v>102</v>
      </c>
      <c r="U9" s="41">
        <f t="shared" ref="U9:U17" si="0">R9/Q9</f>
        <v>1</v>
      </c>
    </row>
    <row r="10" spans="1:21" ht="18" customHeight="1" x14ac:dyDescent="0.2">
      <c r="A10" s="4" t="s">
        <v>54</v>
      </c>
      <c r="B10" s="4" t="s">
        <v>31</v>
      </c>
      <c r="C10" s="4" t="s">
        <v>16</v>
      </c>
      <c r="D10" s="46" t="s">
        <v>63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2">
        <v>20</v>
      </c>
      <c r="Q10" s="31">
        <v>6800</v>
      </c>
      <c r="R10" s="31">
        <v>6800</v>
      </c>
      <c r="S10" s="35">
        <f t="shared" ref="S10:S17" si="1">R10*P10/1000</f>
        <v>136</v>
      </c>
      <c r="T10" s="36">
        <f t="shared" ref="T10:T17" si="2">Q10*P10/1000</f>
        <v>136</v>
      </c>
      <c r="U10" s="41">
        <f t="shared" si="0"/>
        <v>1</v>
      </c>
    </row>
    <row r="11" spans="1:21" ht="18" customHeight="1" x14ac:dyDescent="0.2">
      <c r="A11" s="4" t="s">
        <v>54</v>
      </c>
      <c r="B11" s="4" t="s">
        <v>31</v>
      </c>
      <c r="C11" s="4" t="s">
        <v>16</v>
      </c>
      <c r="D11" s="30" t="s">
        <v>64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2">
        <v>18</v>
      </c>
      <c r="Q11" s="31">
        <v>8050</v>
      </c>
      <c r="R11" s="31">
        <v>8050</v>
      </c>
      <c r="S11" s="35">
        <f t="shared" si="1"/>
        <v>144.9</v>
      </c>
      <c r="T11" s="36">
        <f t="shared" si="2"/>
        <v>144.9</v>
      </c>
      <c r="U11" s="41">
        <f t="shared" si="0"/>
        <v>1</v>
      </c>
    </row>
    <row r="12" spans="1:21" ht="18" customHeight="1" x14ac:dyDescent="0.2">
      <c r="A12" s="4" t="s">
        <v>54</v>
      </c>
      <c r="B12" s="4" t="s">
        <v>31</v>
      </c>
      <c r="C12" s="4" t="s">
        <v>17</v>
      </c>
      <c r="D12" s="30" t="s">
        <v>41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2">
        <v>30</v>
      </c>
      <c r="Q12" s="31">
        <v>5300</v>
      </c>
      <c r="R12" s="31">
        <v>5300</v>
      </c>
      <c r="S12" s="35">
        <f t="shared" si="1"/>
        <v>159</v>
      </c>
      <c r="T12" s="36">
        <f t="shared" si="2"/>
        <v>159</v>
      </c>
      <c r="U12" s="41">
        <f t="shared" si="0"/>
        <v>1</v>
      </c>
    </row>
    <row r="13" spans="1:21" ht="18" customHeight="1" x14ac:dyDescent="0.2">
      <c r="A13" s="4" t="s">
        <v>43</v>
      </c>
      <c r="B13" s="4" t="s">
        <v>31</v>
      </c>
      <c r="C13" s="4" t="s">
        <v>17</v>
      </c>
      <c r="D13" s="46" t="s">
        <v>66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2">
        <v>12</v>
      </c>
      <c r="Q13" s="31">
        <v>5491</v>
      </c>
      <c r="R13" s="31">
        <v>5491</v>
      </c>
      <c r="S13" s="35">
        <f t="shared" si="1"/>
        <v>65.891999999999996</v>
      </c>
      <c r="T13" s="36">
        <f t="shared" si="2"/>
        <v>65.891999999999996</v>
      </c>
      <c r="U13" s="41">
        <f t="shared" si="0"/>
        <v>1</v>
      </c>
    </row>
    <row r="14" spans="1:21" ht="18" customHeight="1" x14ac:dyDescent="0.2">
      <c r="A14" s="4" t="s">
        <v>43</v>
      </c>
      <c r="B14" s="4" t="s">
        <v>31</v>
      </c>
      <c r="C14" s="4" t="s">
        <v>17</v>
      </c>
      <c r="D14" s="46" t="s">
        <v>66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32">
        <v>12</v>
      </c>
      <c r="Q14" s="31">
        <v>5300</v>
      </c>
      <c r="R14" s="31">
        <v>5300</v>
      </c>
      <c r="S14" s="35">
        <f t="shared" si="1"/>
        <v>63.6</v>
      </c>
      <c r="T14" s="36">
        <f t="shared" si="2"/>
        <v>63.6</v>
      </c>
      <c r="U14" s="41">
        <f t="shared" si="0"/>
        <v>1</v>
      </c>
    </row>
    <row r="15" spans="1:21" ht="18" customHeight="1" x14ac:dyDescent="0.2">
      <c r="A15" s="4" t="s">
        <v>43</v>
      </c>
      <c r="B15" s="4" t="s">
        <v>31</v>
      </c>
      <c r="C15" s="4" t="s">
        <v>17</v>
      </c>
      <c r="D15" s="30" t="s">
        <v>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2">
        <v>2.6</v>
      </c>
      <c r="Q15" s="31">
        <v>4750</v>
      </c>
      <c r="R15" s="31">
        <v>4750</v>
      </c>
      <c r="S15" s="35">
        <f t="shared" si="1"/>
        <v>12.35</v>
      </c>
      <c r="T15" s="36">
        <f t="shared" si="2"/>
        <v>12.35</v>
      </c>
      <c r="U15" s="41">
        <f t="shared" si="0"/>
        <v>1</v>
      </c>
    </row>
    <row r="16" spans="1:21" ht="18" customHeight="1" x14ac:dyDescent="0.2">
      <c r="A16" s="4" t="s">
        <v>43</v>
      </c>
      <c r="B16" s="4" t="s">
        <v>31</v>
      </c>
      <c r="C16" s="4" t="s">
        <v>16</v>
      </c>
      <c r="D16" s="30" t="s">
        <v>46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2">
        <v>34.799999999999997</v>
      </c>
      <c r="Q16" s="31">
        <v>6750</v>
      </c>
      <c r="R16" s="31">
        <v>6750</v>
      </c>
      <c r="S16" s="35">
        <f t="shared" si="1"/>
        <v>234.89999999999998</v>
      </c>
      <c r="T16" s="36">
        <f t="shared" si="2"/>
        <v>234.89999999999998</v>
      </c>
      <c r="U16" s="41">
        <f t="shared" si="0"/>
        <v>1</v>
      </c>
    </row>
    <row r="17" spans="1:21" ht="18" customHeight="1" x14ac:dyDescent="0.2">
      <c r="A17" s="4" t="s">
        <v>43</v>
      </c>
      <c r="B17" s="4" t="s">
        <v>31</v>
      </c>
      <c r="C17" s="4" t="s">
        <v>16</v>
      </c>
      <c r="D17" s="30" t="s">
        <v>65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2">
        <v>7.4</v>
      </c>
      <c r="Q17" s="31">
        <v>6400</v>
      </c>
      <c r="R17" s="31">
        <v>6400</v>
      </c>
      <c r="S17" s="35">
        <f t="shared" si="1"/>
        <v>47.36</v>
      </c>
      <c r="T17" s="36">
        <f t="shared" si="2"/>
        <v>47.36</v>
      </c>
      <c r="U17" s="41">
        <f t="shared" si="0"/>
        <v>1</v>
      </c>
    </row>
  </sheetData>
  <autoFilter ref="A8:U12"/>
  <phoneticPr fontId="4" type="noConversion"/>
  <conditionalFormatting sqref="U2:U6">
    <cfRule type="expression" dxfId="42" priority="29" stopIfTrue="1">
      <formula>ISERROR(U2)</formula>
    </cfRule>
  </conditionalFormatting>
  <conditionalFormatting sqref="T9:T17">
    <cfRule type="cellIs" dxfId="41" priority="13" stopIfTrue="1" operator="lessThan">
      <formula>0</formula>
    </cfRule>
    <cfRule type="cellIs" dxfId="40" priority="14" stopIfTrue="1" operator="greaterThanOrEqual">
      <formula>0</formula>
    </cfRule>
  </conditionalFormatting>
  <dataValidations count="3">
    <dataValidation type="list" allowBlank="1" showDropDown="1" showInputMessage="1" showErrorMessage="1" sqref="C7">
      <formula1>chutes_tournures</formula1>
    </dataValidation>
    <dataValidation type="list" allowBlank="1" showInputMessage="1" showErrorMessage="1" sqref="B9:B17">
      <formula1>$B$6:$B$7</formula1>
    </dataValidation>
    <dataValidation type="list" allowBlank="1" showInputMessage="1" showErrorMessage="1" sqref="C9:C17">
      <formula1>$R$2:$R$5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U16"/>
  <sheetViews>
    <sheetView zoomScale="85" zoomScaleNormal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16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36" bestFit="1" customWidth="1"/>
    <col min="5" max="5" width="9.85546875" hidden="1" customWidth="1" outlineLevel="1"/>
    <col min="6" max="15" width="5.7109375" hidden="1" customWidth="1" outlineLevel="1"/>
    <col min="16" max="16" width="5.7109375" customWidth="1" collapsed="1"/>
    <col min="18" max="18" width="12.7109375" customWidth="1"/>
    <col min="19" max="19" width="12.85546875" style="8" customWidth="1"/>
    <col min="20" max="20" width="11.42578125" style="8"/>
    <col min="21" max="21" width="12.28515625" customWidth="1"/>
  </cols>
  <sheetData>
    <row r="1" spans="1:21" s="6" customFormat="1" x14ac:dyDescent="0.2">
      <c r="A1" s="11"/>
      <c r="B1" s="11" t="s">
        <v>38</v>
      </c>
      <c r="C1" s="11"/>
      <c r="D1" s="53" t="s">
        <v>39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14" t="s">
        <v>19</v>
      </c>
    </row>
    <row r="2" spans="1:21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SUMIF(C9:C931,"chutes",S9:S931)</f>
        <v>699.1</v>
      </c>
      <c r="T2" s="23">
        <f>SUMIF(C9:C931,"chutes",T9:T931)</f>
        <v>699.1</v>
      </c>
      <c r="U2" s="24">
        <f>(S2/T2)-1</f>
        <v>0</v>
      </c>
    </row>
    <row r="3" spans="1:21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SUMIF(C9:C931,"TOURNURES",S9:S931)</f>
        <v>84</v>
      </c>
      <c r="T3" s="27">
        <f>SUMIF(C9:C931,"TOURNURES",T9:T931)</f>
        <v>84</v>
      </c>
      <c r="U3" s="28">
        <f>(S3/T3)-1</f>
        <v>0</v>
      </c>
    </row>
    <row r="4" spans="1:21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SUMIF(C9:C932,"oxyde",S9:S932)</f>
        <v>0</v>
      </c>
      <c r="T4" s="27">
        <f>SUMIF(C9:C932,"OXYDE",T9:T932)</f>
        <v>0</v>
      </c>
      <c r="U4" s="28" t="e">
        <f>(S4/T4)-1</f>
        <v>#DIV/0!</v>
      </c>
    </row>
    <row r="5" spans="1:21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SUMIF(C9:C933,"DESINVESTISSEMENT",S9:S933)</f>
        <v>0</v>
      </c>
      <c r="T5" s="27">
        <f>SUMIF(C9:C933,"DESINVESTISSEMENT",T9:T933)</f>
        <v>0</v>
      </c>
      <c r="U5" s="28" t="e">
        <f>(S5/T5)-1</f>
        <v>#DIV/0!</v>
      </c>
    </row>
    <row r="6" spans="1:21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783.1</v>
      </c>
      <c r="T6" s="18">
        <f>SUM(T2:T5)</f>
        <v>783.1</v>
      </c>
      <c r="U6" s="19">
        <f>(S6/T6)-1</f>
        <v>0</v>
      </c>
    </row>
    <row r="7" spans="1:21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</row>
    <row r="8" spans="1:21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26</v>
      </c>
      <c r="R8" s="3" t="s">
        <v>15</v>
      </c>
      <c r="S8" s="7" t="s">
        <v>30</v>
      </c>
      <c r="T8" s="7" t="s">
        <v>29</v>
      </c>
      <c r="U8" s="3" t="s">
        <v>14</v>
      </c>
    </row>
    <row r="9" spans="1:21" ht="18" customHeight="1" x14ac:dyDescent="0.2">
      <c r="A9" s="4" t="s">
        <v>54</v>
      </c>
      <c r="B9" s="4" t="s">
        <v>31</v>
      </c>
      <c r="C9" s="4" t="s">
        <v>16</v>
      </c>
      <c r="D9" s="46" t="s">
        <v>68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2">
        <v>10</v>
      </c>
      <c r="Q9" s="31">
        <v>7230</v>
      </c>
      <c r="R9" s="31">
        <v>7230</v>
      </c>
      <c r="S9" s="52">
        <f t="shared" ref="S9:S16" si="0">R9*P9/1000</f>
        <v>72.3</v>
      </c>
      <c r="T9" s="40">
        <f t="shared" ref="T9:T16" si="1">Q9*P9/1000</f>
        <v>72.3</v>
      </c>
      <c r="U9" s="41">
        <v>1</v>
      </c>
    </row>
    <row r="10" spans="1:21" ht="18" customHeight="1" x14ac:dyDescent="0.2">
      <c r="A10" s="4" t="s">
        <v>54</v>
      </c>
      <c r="B10" s="4" t="s">
        <v>31</v>
      </c>
      <c r="C10" s="4" t="s">
        <v>16</v>
      </c>
      <c r="D10" s="46" t="s">
        <v>69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2">
        <v>20</v>
      </c>
      <c r="Q10" s="44">
        <v>7230</v>
      </c>
      <c r="R10" s="44">
        <v>7230</v>
      </c>
      <c r="S10" s="52">
        <f t="shared" si="0"/>
        <v>144.6</v>
      </c>
      <c r="T10" s="40">
        <f t="shared" si="1"/>
        <v>144.6</v>
      </c>
      <c r="U10" s="41">
        <v>0.76581576026637066</v>
      </c>
    </row>
    <row r="11" spans="1:21" ht="18" customHeight="1" x14ac:dyDescent="0.2">
      <c r="A11" s="4" t="s">
        <v>54</v>
      </c>
      <c r="B11" s="4" t="s">
        <v>31</v>
      </c>
      <c r="C11" s="4" t="s">
        <v>16</v>
      </c>
      <c r="D11" s="46" t="s">
        <v>70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7">
        <v>15</v>
      </c>
      <c r="Q11" s="44">
        <v>7150</v>
      </c>
      <c r="R11" s="44">
        <v>7150</v>
      </c>
      <c r="S11" s="52">
        <f t="shared" si="0"/>
        <v>107.25</v>
      </c>
      <c r="T11" s="40">
        <f t="shared" si="1"/>
        <v>107.25</v>
      </c>
      <c r="U11" s="41">
        <v>0.99999328444408631</v>
      </c>
    </row>
    <row r="12" spans="1:21" ht="18" customHeight="1" x14ac:dyDescent="0.2">
      <c r="A12" s="4" t="s">
        <v>54</v>
      </c>
      <c r="B12" s="4" t="s">
        <v>31</v>
      </c>
      <c r="C12" s="4" t="s">
        <v>16</v>
      </c>
      <c r="D12" s="46" t="s">
        <v>71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7">
        <v>20</v>
      </c>
      <c r="Q12" s="35">
        <v>6130</v>
      </c>
      <c r="R12" s="35">
        <v>6130</v>
      </c>
      <c r="S12" s="52">
        <f t="shared" si="0"/>
        <v>122.6</v>
      </c>
      <c r="T12" s="40">
        <f t="shared" si="1"/>
        <v>122.6</v>
      </c>
      <c r="U12" s="41">
        <v>1</v>
      </c>
    </row>
    <row r="13" spans="1:21" ht="18" customHeight="1" x14ac:dyDescent="0.2">
      <c r="A13" s="4" t="s">
        <v>54</v>
      </c>
      <c r="B13" s="4" t="s">
        <v>31</v>
      </c>
      <c r="C13" s="4" t="s">
        <v>16</v>
      </c>
      <c r="D13" s="46" t="s">
        <v>72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8">
        <v>10</v>
      </c>
      <c r="Q13" s="35">
        <v>4500</v>
      </c>
      <c r="R13" s="35">
        <v>4500</v>
      </c>
      <c r="S13" s="52">
        <f t="shared" si="0"/>
        <v>45</v>
      </c>
      <c r="T13" s="40">
        <f t="shared" si="1"/>
        <v>45</v>
      </c>
      <c r="U13" s="41">
        <f>R13/Q13</f>
        <v>1</v>
      </c>
    </row>
    <row r="14" spans="1:21" ht="18" customHeight="1" x14ac:dyDescent="0.2">
      <c r="A14" s="4" t="s">
        <v>54</v>
      </c>
      <c r="B14" s="4" t="s">
        <v>31</v>
      </c>
      <c r="C14" s="4" t="s">
        <v>16</v>
      </c>
      <c r="D14" s="46" t="s">
        <v>73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7">
        <v>8</v>
      </c>
      <c r="Q14" s="36">
        <v>7150</v>
      </c>
      <c r="R14" s="36">
        <v>7150</v>
      </c>
      <c r="S14" s="52">
        <f t="shared" si="0"/>
        <v>57.2</v>
      </c>
      <c r="T14" s="40">
        <f t="shared" si="1"/>
        <v>57.2</v>
      </c>
      <c r="U14" s="41">
        <f>R14/Q14</f>
        <v>1</v>
      </c>
    </row>
    <row r="15" spans="1:21" ht="18" customHeight="1" x14ac:dyDescent="0.2">
      <c r="A15" s="4" t="s">
        <v>54</v>
      </c>
      <c r="B15" s="4" t="s">
        <v>31</v>
      </c>
      <c r="C15" s="4" t="s">
        <v>17</v>
      </c>
      <c r="D15" s="43" t="s">
        <v>41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2">
        <v>15</v>
      </c>
      <c r="Q15" s="42">
        <v>5600</v>
      </c>
      <c r="R15" s="42">
        <v>5600</v>
      </c>
      <c r="S15" s="52">
        <f t="shared" si="0"/>
        <v>84</v>
      </c>
      <c r="T15" s="40">
        <f t="shared" si="1"/>
        <v>84</v>
      </c>
      <c r="U15" s="41">
        <f>R15/Q15</f>
        <v>1</v>
      </c>
    </row>
    <row r="16" spans="1:21" ht="18" customHeight="1" x14ac:dyDescent="0.2">
      <c r="A16" s="4" t="s">
        <v>43</v>
      </c>
      <c r="B16" s="4" t="s">
        <v>31</v>
      </c>
      <c r="C16" s="4" t="s">
        <v>16</v>
      </c>
      <c r="D16" s="43" t="s">
        <v>74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2">
        <v>21</v>
      </c>
      <c r="Q16" s="42">
        <v>7150</v>
      </c>
      <c r="R16" s="42">
        <v>7150</v>
      </c>
      <c r="S16" s="52">
        <f t="shared" si="0"/>
        <v>150.15</v>
      </c>
      <c r="T16" s="40">
        <f t="shared" si="1"/>
        <v>150.15</v>
      </c>
      <c r="U16" s="41">
        <f>R16/Q16</f>
        <v>1</v>
      </c>
    </row>
  </sheetData>
  <autoFilter ref="A8:U16"/>
  <conditionalFormatting sqref="U2:U6">
    <cfRule type="expression" dxfId="39" priority="9" stopIfTrue="1">
      <formula>ISERROR(U2)</formula>
    </cfRule>
  </conditionalFormatting>
  <conditionalFormatting sqref="T9:T16">
    <cfRule type="cellIs" dxfId="38" priority="1" stopIfTrue="1" operator="lessThan">
      <formula>0</formula>
    </cfRule>
    <cfRule type="cellIs" dxfId="37" priority="2" stopIfTrue="1" operator="greaterThanOrEqual">
      <formula>0</formula>
    </cfRule>
  </conditionalFormatting>
  <dataValidations count="3">
    <dataValidation type="list" allowBlank="1" showDropDown="1" showInputMessage="1" showErrorMessage="1" sqref="C7">
      <formula1>chutes_tournures</formula1>
    </dataValidation>
    <dataValidation type="list" allowBlank="1" showInputMessage="1" showErrorMessage="1" sqref="C9:C16">
      <formula1>$R$2:$R$5</formula1>
    </dataValidation>
    <dataValidation type="list" allowBlank="1" showInputMessage="1" showErrorMessage="1" sqref="B9:B16">
      <formula1>$B$6:$B$7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AF11"/>
  <sheetViews>
    <sheetView zoomScale="85" workbookViewId="0">
      <pane xSplit="3" ySplit="8" topLeftCell="D9" activePane="bottomRight" state="frozenSplit"/>
      <selection pane="topRight" activeCell="B1" sqref="B1"/>
      <selection pane="bottomLeft" activeCell="A7" sqref="A7"/>
      <selection pane="bottomRight" activeCell="A9" sqref="A9:U11"/>
    </sheetView>
  </sheetViews>
  <sheetFormatPr baseColWidth="10" defaultRowHeight="12.75" outlineLevelCol="1" x14ac:dyDescent="0.2"/>
  <cols>
    <col min="2" max="2" width="7.42578125" customWidth="1"/>
    <col min="3" max="3" width="18" customWidth="1"/>
    <col min="4" max="4" width="40.42578125" customWidth="1"/>
    <col min="5" max="5" width="9.85546875" hidden="1" customWidth="1" outlineLevel="1"/>
    <col min="6" max="15" width="5.7109375" hidden="1" customWidth="1" outlineLevel="1"/>
    <col min="16" max="16" width="11.28515625" customWidth="1" collapsed="1"/>
    <col min="18" max="18" width="12.7109375" customWidth="1"/>
    <col min="19" max="19" width="12.85546875" style="8" customWidth="1"/>
    <col min="20" max="20" width="11.42578125" style="8"/>
    <col min="21" max="21" width="12.28515625" customWidth="1"/>
    <col min="22" max="32" width="11.42578125" style="60"/>
  </cols>
  <sheetData>
    <row r="1" spans="1:32" s="6" customFormat="1" x14ac:dyDescent="0.2">
      <c r="A1" s="11"/>
      <c r="B1" s="11"/>
      <c r="C1" s="11"/>
      <c r="D1" s="53" t="s">
        <v>75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3" t="s">
        <v>18</v>
      </c>
      <c r="T1" s="13" t="s">
        <v>25</v>
      </c>
      <c r="U1" s="54" t="s">
        <v>19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s="6" customFormat="1" x14ac:dyDescent="0.2">
      <c r="A2" s="11"/>
      <c r="B2" s="11"/>
      <c r="C2" s="11"/>
      <c r="D2" s="1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2" t="s">
        <v>16</v>
      </c>
      <c r="S2" s="23">
        <f>SUMIF(C9:C474,"chutes",S9:S474)</f>
        <v>344.24</v>
      </c>
      <c r="T2" s="23">
        <f>SUMIF(C9:C474,"chutes",T9:T474)</f>
        <v>344.24</v>
      </c>
      <c r="U2" s="55">
        <f>(S2/T2)-1</f>
        <v>0</v>
      </c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6" customFormat="1" x14ac:dyDescent="0.2">
      <c r="A3" s="9"/>
      <c r="B3" s="9"/>
      <c r="D3" s="1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5"/>
      <c r="R3" s="25" t="s">
        <v>17</v>
      </c>
      <c r="S3" s="26">
        <f>SUMIF(C9:C474,"TOURNURES",S9:S474)</f>
        <v>114.79849999999998</v>
      </c>
      <c r="T3" s="27">
        <f>SUMIF(C9:C474,"TOURNURES",T9:T474)</f>
        <v>114.79849999999998</v>
      </c>
      <c r="U3" s="56">
        <f>(S3/T3)-1</f>
        <v>0</v>
      </c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6" customFormat="1" x14ac:dyDescent="0.2">
      <c r="A4" s="11"/>
      <c r="B4" s="37"/>
      <c r="C4" s="38" t="s">
        <v>16</v>
      </c>
      <c r="D4" s="1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5" t="s">
        <v>20</v>
      </c>
      <c r="S4" s="26">
        <f>SUMIF(C9:C475,"oxyde",S9:S475)</f>
        <v>0</v>
      </c>
      <c r="T4" s="27">
        <f>SUMIF(C9:C475,"OXYDE",T9:T475)</f>
        <v>0</v>
      </c>
      <c r="U4" s="56" t="e">
        <f>(S4/T4)-1</f>
        <v>#DIV/0!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</row>
    <row r="5" spans="1:32" s="6" customFormat="1" ht="13.5" thickBot="1" x14ac:dyDescent="0.25">
      <c r="A5" s="11"/>
      <c r="B5" s="37"/>
      <c r="C5" s="37" t="s">
        <v>17</v>
      </c>
      <c r="D5" s="1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5" t="s">
        <v>24</v>
      </c>
      <c r="S5" s="26">
        <f>SUMIF(C9:C476,"DESINVESTISSEMENT",S9:S476)</f>
        <v>0</v>
      </c>
      <c r="T5" s="27">
        <f>SUMIF(C9:C476,"DESINVESTISSEMENT",T9:T476)</f>
        <v>0</v>
      </c>
      <c r="U5" s="56" t="e">
        <f>(S5/T5)-1</f>
        <v>#DIV/0!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6" customFormat="1" ht="13.5" thickBot="1" x14ac:dyDescent="0.25">
      <c r="A6" s="10"/>
      <c r="B6" s="34" t="s">
        <v>33</v>
      </c>
      <c r="C6" s="37" t="s">
        <v>20</v>
      </c>
      <c r="D6" s="1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16" t="s">
        <v>0</v>
      </c>
      <c r="S6" s="17">
        <f>SUM(S2:S5)</f>
        <v>459.0385</v>
      </c>
      <c r="T6" s="18">
        <f>SUM(T2:T5)</f>
        <v>459.0385</v>
      </c>
      <c r="U6" s="57">
        <f>(S6/T6)-1</f>
        <v>0</v>
      </c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6" customFormat="1" x14ac:dyDescent="0.2">
      <c r="A7" s="10"/>
      <c r="B7" s="34" t="s">
        <v>31</v>
      </c>
      <c r="C7" s="39" t="s">
        <v>24</v>
      </c>
      <c r="D7" s="1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21"/>
      <c r="S7" s="29"/>
      <c r="T7" s="29"/>
      <c r="U7" s="21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33.75" x14ac:dyDescent="0.2">
      <c r="A8" s="1" t="s">
        <v>22</v>
      </c>
      <c r="B8" s="2" t="s">
        <v>32</v>
      </c>
      <c r="C8" s="1" t="s">
        <v>23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12</v>
      </c>
      <c r="O8" s="2" t="s">
        <v>11</v>
      </c>
      <c r="P8" s="2" t="s">
        <v>13</v>
      </c>
      <c r="Q8" s="3" t="s">
        <v>34</v>
      </c>
      <c r="R8" s="3" t="s">
        <v>37</v>
      </c>
      <c r="S8" s="7" t="s">
        <v>30</v>
      </c>
      <c r="T8" s="7" t="s">
        <v>29</v>
      </c>
      <c r="U8" s="58" t="s">
        <v>14</v>
      </c>
    </row>
    <row r="9" spans="1:32" ht="14.25" x14ac:dyDescent="0.2">
      <c r="A9" s="4" t="s">
        <v>43</v>
      </c>
      <c r="B9" s="4" t="s">
        <v>31</v>
      </c>
      <c r="C9" s="4" t="s">
        <v>17</v>
      </c>
      <c r="D9" s="30" t="s">
        <v>41</v>
      </c>
      <c r="E9" s="32"/>
      <c r="F9" s="31"/>
      <c r="G9" s="31"/>
      <c r="H9" s="35"/>
      <c r="I9" s="36"/>
      <c r="J9" s="33"/>
      <c r="K9" s="4"/>
      <c r="L9" s="4"/>
      <c r="M9" s="4"/>
      <c r="N9" s="30"/>
      <c r="O9" s="32"/>
      <c r="P9" s="31">
        <v>20.399999999999999</v>
      </c>
      <c r="Q9" s="31">
        <v>5230</v>
      </c>
      <c r="R9" s="31">
        <v>5230</v>
      </c>
      <c r="S9" s="52">
        <f>R9*P9/1000</f>
        <v>106.69199999999998</v>
      </c>
      <c r="T9" s="40">
        <f>Q9*P9/1000</f>
        <v>106.69199999999998</v>
      </c>
      <c r="U9" s="41">
        <f>R9/Q9</f>
        <v>1</v>
      </c>
      <c r="V9" s="51"/>
      <c r="W9" s="51"/>
      <c r="X9" s="61"/>
      <c r="Y9" s="62"/>
      <c r="Z9" s="63"/>
      <c r="AA9" s="63"/>
      <c r="AB9" s="64"/>
      <c r="AC9" s="65"/>
      <c r="AD9" s="66"/>
    </row>
    <row r="10" spans="1:32" ht="14.25" x14ac:dyDescent="0.2">
      <c r="A10" s="4" t="s">
        <v>43</v>
      </c>
      <c r="B10" s="4" t="s">
        <v>31</v>
      </c>
      <c r="C10" s="4" t="s">
        <v>16</v>
      </c>
      <c r="D10" s="30" t="s">
        <v>78</v>
      </c>
      <c r="E10" s="32"/>
      <c r="F10" s="31"/>
      <c r="G10" s="31"/>
      <c r="H10" s="35"/>
      <c r="I10" s="36"/>
      <c r="J10" s="33"/>
      <c r="K10" s="4"/>
      <c r="L10" s="4"/>
      <c r="M10" s="4"/>
      <c r="N10" s="30"/>
      <c r="O10" s="32"/>
      <c r="P10" s="31">
        <v>66.2</v>
      </c>
      <c r="Q10" s="31">
        <v>5200</v>
      </c>
      <c r="R10" s="31">
        <v>5200</v>
      </c>
      <c r="S10" s="52">
        <f>R10*P10/1000</f>
        <v>344.24</v>
      </c>
      <c r="T10" s="40">
        <f>Q10*P10/1000</f>
        <v>344.24</v>
      </c>
      <c r="U10" s="41">
        <f>R10/Q10</f>
        <v>1</v>
      </c>
      <c r="V10" s="51"/>
      <c r="W10" s="51"/>
      <c r="X10" s="61"/>
      <c r="Y10" s="62"/>
      <c r="Z10" s="63"/>
      <c r="AA10" s="63"/>
      <c r="AB10" s="64"/>
      <c r="AC10" s="65"/>
      <c r="AD10" s="66"/>
    </row>
    <row r="11" spans="1:32" ht="14.25" x14ac:dyDescent="0.2">
      <c r="A11" s="4" t="s">
        <v>43</v>
      </c>
      <c r="B11" s="4" t="s">
        <v>31</v>
      </c>
      <c r="C11" s="4" t="s">
        <v>17</v>
      </c>
      <c r="D11" s="30" t="s">
        <v>42</v>
      </c>
      <c r="E11" s="32"/>
      <c r="F11" s="31"/>
      <c r="G11" s="31"/>
      <c r="H11" s="35"/>
      <c r="I11" s="36"/>
      <c r="J11" s="33"/>
      <c r="K11" s="4"/>
      <c r="L11" s="4"/>
      <c r="M11" s="4"/>
      <c r="N11" s="30"/>
      <c r="O11" s="32"/>
      <c r="P11" s="31">
        <v>1.55</v>
      </c>
      <c r="Q11" s="31">
        <v>5230</v>
      </c>
      <c r="R11" s="31">
        <v>5230</v>
      </c>
      <c r="S11" s="52">
        <f>R11*P11/1000</f>
        <v>8.1065000000000005</v>
      </c>
      <c r="T11" s="40">
        <f>Q11*P11/1000</f>
        <v>8.1065000000000005</v>
      </c>
      <c r="U11" s="41">
        <f>R11/Q11</f>
        <v>1</v>
      </c>
      <c r="V11" s="51"/>
      <c r="W11" s="51"/>
      <c r="X11" s="61"/>
      <c r="Y11" s="62"/>
      <c r="Z11" s="63"/>
      <c r="AA11" s="63"/>
      <c r="AB11" s="64"/>
      <c r="AC11" s="65"/>
      <c r="AD11" s="66"/>
    </row>
  </sheetData>
  <autoFilter ref="A8:U11"/>
  <phoneticPr fontId="4" type="noConversion"/>
  <conditionalFormatting sqref="U2:U6">
    <cfRule type="expression" dxfId="36" priority="33" stopIfTrue="1">
      <formula>ISERROR(U2)</formula>
    </cfRule>
  </conditionalFormatting>
  <conditionalFormatting sqref="AC9:AC11 I9:I11 T9:T11">
    <cfRule type="cellIs" dxfId="35" priority="9" stopIfTrue="1" operator="lessThan">
      <formula>0</formula>
    </cfRule>
    <cfRule type="cellIs" dxfId="34" priority="10" stopIfTrue="1" operator="greaterThanOrEqual">
      <formula>0</formula>
    </cfRule>
  </conditionalFormatting>
  <dataValidations count="2">
    <dataValidation type="list" allowBlank="1" showDropDown="1" showInputMessage="1" showErrorMessage="1" sqref="C7">
      <formula1>chutes_tournures</formula1>
    </dataValidation>
    <dataValidation type="list" allowBlank="1" showInputMessage="1" showErrorMessage="1" sqref="B9:B11">
      <formula1>$B$6:$B$7</formula1>
    </dataValidation>
  </dataValidations>
  <pageMargins left="0.18" right="0.17" top="0.984251969" bottom="0.984251969" header="0.4921259845" footer="0.4921259845"/>
  <pageSetup paperSize="9" scale="8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91C5AC287BA4FAF7DBAEF2D78EDCB" ma:contentTypeVersion="6" ma:contentTypeDescription="Crée un document." ma:contentTypeScope="" ma:versionID="1129e774a6c4f284f17c56537bd42e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d6a01e2e6856bbfee4e9fe982234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D616F8-6891-4E34-BD8B-F112589A2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3B4ADE-03B3-4B6E-9F12-A7A3681FCF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A217C-392A-4109-8C87-503BF3F6E49E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JANVIER</vt:lpstr>
      <vt:lpstr>FEVRIER</vt:lpstr>
      <vt:lpstr>MARS</vt:lpstr>
      <vt:lpstr>AVRIL</vt:lpstr>
      <vt:lpstr>MAI</vt:lpstr>
      <vt:lpstr>JUIN</vt:lpstr>
      <vt:lpstr>JUILLET</vt:lpstr>
      <vt:lpstr>SEPTEMBRE </vt:lpstr>
      <vt:lpstr>OCTOBRE</vt:lpstr>
      <vt:lpstr>NOVEMBRE</vt:lpstr>
      <vt:lpstr>DECEMBRE</vt:lpstr>
      <vt:lpstr>DATA 2015</vt:lpstr>
      <vt:lpstr>TCD</vt:lpstr>
      <vt:lpstr>tcd nature</vt:lpstr>
      <vt:lpstr>tcd mois</vt:lpstr>
      <vt:lpstr>data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2014-03-24T12:34:08Z</cp:lastPrinted>
  <dcterms:created xsi:type="dcterms:W3CDTF">2006-10-20T12:22:44Z</dcterms:created>
  <dcterms:modified xsi:type="dcterms:W3CDTF">2017-03-23T20:00:41Z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