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480" yWindow="150" windowWidth="8385" windowHeight="3135" tabRatio="886" firstSheet="5" activeTab="9"/>
  </bookViews>
  <sheets>
    <sheet name="Données stock physique" sheetId="4" r:id="rId1"/>
    <sheet name="Stock physique instantané" sheetId="19" r:id="rId2"/>
    <sheet name="Bilan entrées physique" sheetId="21" r:id="rId3"/>
    <sheet name="Bilan  physique" sheetId="20" r:id="rId4"/>
    <sheet name="Données prod lingot réel" sheetId="8" r:id="rId5"/>
    <sheet name="Date de conso physique" sheetId="11" r:id="rId6"/>
    <sheet name="Données conso virtuelle" sheetId="14" r:id="rId7"/>
    <sheet name="Date de conso virtuelle" sheetId="18" r:id="rId8"/>
    <sheet name="Bilan virtuel" sheetId="12" r:id="rId9"/>
    <sheet name="Nomenclature ingots" sheetId="13" r:id="rId10"/>
    <sheet name="liste" sheetId="9" r:id="rId11"/>
  </sheets>
  <calcPr calcId="145621"/>
  <pivotCaches>
    <pivotCache cacheId="103" r:id="rId12"/>
    <pivotCache cacheId="147" r:id="rId13"/>
    <pivotCache cacheId="152" r:id="rId14"/>
  </pivotCaches>
</workbook>
</file>

<file path=xl/calcChain.xml><?xml version="1.0" encoding="utf-8"?>
<calcChain xmlns="http://schemas.openxmlformats.org/spreadsheetml/2006/main">
  <c r="C4" i="12" l="1"/>
  <c r="H21" i="8"/>
  <c r="J21" i="8" s="1"/>
  <c r="K12" i="4"/>
  <c r="H13" i="8"/>
  <c r="H11" i="8"/>
  <c r="G17" i="13"/>
  <c r="G7" i="13"/>
  <c r="G16" i="13"/>
  <c r="G15" i="13"/>
  <c r="G6" i="13"/>
  <c r="G5" i="13"/>
  <c r="C10" i="13"/>
  <c r="D7" i="13" s="1"/>
  <c r="C19" i="13"/>
  <c r="D15" i="13" s="1"/>
  <c r="C5" i="12"/>
  <c r="C14" i="12"/>
  <c r="C13" i="12"/>
  <c r="C11" i="12"/>
  <c r="C10" i="12"/>
  <c r="C8" i="12"/>
  <c r="C7" i="12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M17" i="18"/>
  <c r="M16" i="18"/>
  <c r="M15" i="18"/>
  <c r="M14" i="18"/>
  <c r="M13" i="18"/>
  <c r="M12" i="18"/>
  <c r="M11" i="18"/>
  <c r="M10" i="18"/>
  <c r="M9" i="18"/>
  <c r="M8" i="18"/>
  <c r="M7" i="18"/>
  <c r="M6" i="18"/>
  <c r="M5" i="18"/>
  <c r="D16" i="12" l="1"/>
  <c r="D17" i="12"/>
  <c r="D18" i="13"/>
  <c r="D4" i="13"/>
  <c r="D9" i="13"/>
  <c r="D6" i="13"/>
  <c r="D5" i="13"/>
  <c r="D8" i="13"/>
  <c r="D16" i="13"/>
  <c r="D17" i="13"/>
  <c r="D14" i="13"/>
  <c r="D18" i="12" l="1"/>
  <c r="D11" i="8"/>
  <c r="D10" i="8"/>
  <c r="I14" i="4"/>
  <c r="L14" i="4" s="1"/>
  <c r="N14" i="4"/>
  <c r="I15" i="4"/>
  <c r="L15" i="4" s="1"/>
  <c r="N15" i="4"/>
  <c r="I17" i="4"/>
  <c r="L17" i="4" s="1"/>
  <c r="N17" i="4"/>
  <c r="I19" i="4"/>
  <c r="N19" i="4"/>
  <c r="N20" i="4"/>
  <c r="N21" i="4"/>
  <c r="N23" i="4"/>
  <c r="N24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I20" i="4"/>
  <c r="K20" i="4" s="1"/>
  <c r="I21" i="4"/>
  <c r="L21" i="4" s="1"/>
  <c r="I23" i="4"/>
  <c r="K23" i="4" s="1"/>
  <c r="I24" i="4"/>
  <c r="I26" i="4"/>
  <c r="K26" i="4" s="1"/>
  <c r="I27" i="4"/>
  <c r="L27" i="4" s="1"/>
  <c r="I28" i="4"/>
  <c r="K28" i="4" s="1"/>
  <c r="I29" i="4"/>
  <c r="I30" i="4"/>
  <c r="K30" i="4" s="1"/>
  <c r="I31" i="4"/>
  <c r="L31" i="4" s="1"/>
  <c r="I32" i="4"/>
  <c r="K32" i="4" s="1"/>
  <c r="I33" i="4"/>
  <c r="I34" i="4"/>
  <c r="K34" i="4" s="1"/>
  <c r="I35" i="4"/>
  <c r="L35" i="4" s="1"/>
  <c r="I36" i="4"/>
  <c r="L36" i="4" s="1"/>
  <c r="I37" i="4"/>
  <c r="K37" i="4" s="1"/>
  <c r="I38" i="4"/>
  <c r="I39" i="4"/>
  <c r="K39" i="4" s="1"/>
  <c r="I40" i="4"/>
  <c r="L40" i="4" s="1"/>
  <c r="I41" i="4"/>
  <c r="K41" i="4" s="1"/>
  <c r="I42" i="4"/>
  <c r="I43" i="4"/>
  <c r="K43" i="4" s="1"/>
  <c r="I44" i="4"/>
  <c r="L44" i="4" s="1"/>
  <c r="I45" i="4"/>
  <c r="K45" i="4" s="1"/>
  <c r="I46" i="4"/>
  <c r="I47" i="4"/>
  <c r="K47" i="4" s="1"/>
  <c r="I48" i="4"/>
  <c r="L48" i="4" s="1"/>
  <c r="I49" i="4"/>
  <c r="K49" i="4" s="1"/>
  <c r="I50" i="4"/>
  <c r="I51" i="4"/>
  <c r="K51" i="4" s="1"/>
  <c r="I52" i="4"/>
  <c r="L52" i="4" s="1"/>
  <c r="I53" i="4"/>
  <c r="K53" i="4" s="1"/>
  <c r="I54" i="4"/>
  <c r="I55" i="4"/>
  <c r="L55" i="4" s="1"/>
  <c r="I56" i="4"/>
  <c r="L56" i="4" s="1"/>
  <c r="I57" i="4"/>
  <c r="K57" i="4" s="1"/>
  <c r="I58" i="4"/>
  <c r="I59" i="4"/>
  <c r="K59" i="4" s="1"/>
  <c r="I60" i="4"/>
  <c r="L60" i="4" s="1"/>
  <c r="I61" i="4"/>
  <c r="L61" i="4" s="1"/>
  <c r="I62" i="4"/>
  <c r="I63" i="4"/>
  <c r="L63" i="4" s="1"/>
  <c r="I64" i="4"/>
  <c r="L64" i="4" s="1"/>
  <c r="I65" i="4"/>
  <c r="K65" i="4" s="1"/>
  <c r="I66" i="4"/>
  <c r="I67" i="4"/>
  <c r="K67" i="4" s="1"/>
  <c r="I68" i="4"/>
  <c r="L68" i="4" s="1"/>
  <c r="I69" i="4"/>
  <c r="K69" i="4" s="1"/>
  <c r="I70" i="4"/>
  <c r="I71" i="4"/>
  <c r="L71" i="4" s="1"/>
  <c r="I72" i="4"/>
  <c r="L72" i="4" s="1"/>
  <c r="I73" i="4"/>
  <c r="K73" i="4" s="1"/>
  <c r="I74" i="4"/>
  <c r="I75" i="4"/>
  <c r="K75" i="4" s="1"/>
  <c r="I76" i="4"/>
  <c r="L76" i="4" s="1"/>
  <c r="I77" i="4"/>
  <c r="L77" i="4" s="1"/>
  <c r="I78" i="4"/>
  <c r="I79" i="4"/>
  <c r="L79" i="4" s="1"/>
  <c r="I80" i="4"/>
  <c r="L80" i="4" s="1"/>
  <c r="I81" i="4"/>
  <c r="K81" i="4" s="1"/>
  <c r="I82" i="4"/>
  <c r="I83" i="4"/>
  <c r="K83" i="4" s="1"/>
  <c r="I84" i="4"/>
  <c r="L84" i="4" s="1"/>
  <c r="I85" i="4"/>
  <c r="K85" i="4" s="1"/>
  <c r="I86" i="4"/>
  <c r="I87" i="4"/>
  <c r="L87" i="4" s="1"/>
  <c r="I88" i="4"/>
  <c r="L88" i="4" s="1"/>
  <c r="I89" i="4"/>
  <c r="K89" i="4" s="1"/>
  <c r="I90" i="4"/>
  <c r="L90" i="4" s="1"/>
  <c r="I91" i="4"/>
  <c r="L91" i="4" s="1"/>
  <c r="I92" i="4"/>
  <c r="L92" i="4" s="1"/>
  <c r="I93" i="4"/>
  <c r="K93" i="4" s="1"/>
  <c r="I94" i="4"/>
  <c r="L94" i="4" s="1"/>
  <c r="I95" i="4"/>
  <c r="L95" i="4" s="1"/>
  <c r="I96" i="4"/>
  <c r="L96" i="4" s="1"/>
  <c r="I97" i="4"/>
  <c r="K97" i="4" s="1"/>
  <c r="I98" i="4"/>
  <c r="L98" i="4" s="1"/>
  <c r="I99" i="4"/>
  <c r="L99" i="4" s="1"/>
  <c r="I100" i="4"/>
  <c r="L100" i="4" s="1"/>
  <c r="I101" i="4"/>
  <c r="K101" i="4" s="1"/>
  <c r="I102" i="4"/>
  <c r="L102" i="4" s="1"/>
  <c r="I103" i="4"/>
  <c r="L103" i="4" s="1"/>
  <c r="I104" i="4"/>
  <c r="L104" i="4" s="1"/>
  <c r="I105" i="4"/>
  <c r="K105" i="4" s="1"/>
  <c r="I106" i="4"/>
  <c r="L106" i="4" s="1"/>
  <c r="I107" i="4"/>
  <c r="L107" i="4" s="1"/>
  <c r="I108" i="4"/>
  <c r="L108" i="4" s="1"/>
  <c r="I109" i="4"/>
  <c r="K109" i="4" s="1"/>
  <c r="I110" i="4"/>
  <c r="L110" i="4" s="1"/>
  <c r="I111" i="4"/>
  <c r="L111" i="4" s="1"/>
  <c r="I112" i="4"/>
  <c r="L112" i="4" s="1"/>
  <c r="I113" i="4"/>
  <c r="K113" i="4" s="1"/>
  <c r="I114" i="4"/>
  <c r="L114" i="4" s="1"/>
  <c r="I115" i="4"/>
  <c r="L115" i="4" s="1"/>
  <c r="I116" i="4"/>
  <c r="L116" i="4" s="1"/>
  <c r="I117" i="4"/>
  <c r="K117" i="4" s="1"/>
  <c r="I118" i="4"/>
  <c r="L118" i="4" s="1"/>
  <c r="I119" i="4"/>
  <c r="L119" i="4" s="1"/>
  <c r="I120" i="4"/>
  <c r="L120" i="4" s="1"/>
  <c r="I121" i="4"/>
  <c r="K121" i="4" s="1"/>
  <c r="I122" i="4"/>
  <c r="L122" i="4" s="1"/>
  <c r="I123" i="4"/>
  <c r="L123" i="4" s="1"/>
  <c r="I124" i="4"/>
  <c r="L124" i="4" s="1"/>
  <c r="I125" i="4"/>
  <c r="K125" i="4" s="1"/>
  <c r="I126" i="4"/>
  <c r="L126" i="4" s="1"/>
  <c r="I127" i="4"/>
  <c r="L127" i="4" s="1"/>
  <c r="I128" i="4"/>
  <c r="L128" i="4" s="1"/>
  <c r="I129" i="4"/>
  <c r="K129" i="4" s="1"/>
  <c r="I130" i="4"/>
  <c r="L130" i="4" s="1"/>
  <c r="I131" i="4"/>
  <c r="L131" i="4" s="1"/>
  <c r="I132" i="4"/>
  <c r="L132" i="4" s="1"/>
  <c r="I133" i="4"/>
  <c r="K133" i="4" s="1"/>
  <c r="I134" i="4"/>
  <c r="L134" i="4" s="1"/>
  <c r="I135" i="4"/>
  <c r="L135" i="4" s="1"/>
  <c r="I136" i="4"/>
  <c r="L136" i="4" s="1"/>
  <c r="I137" i="4"/>
  <c r="K137" i="4" s="1"/>
  <c r="I138" i="4"/>
  <c r="L138" i="4" s="1"/>
  <c r="I139" i="4"/>
  <c r="L139" i="4" s="1"/>
  <c r="I140" i="4"/>
  <c r="L140" i="4" s="1"/>
  <c r="I141" i="4"/>
  <c r="K141" i="4" s="1"/>
  <c r="I142" i="4"/>
  <c r="L142" i="4" s="1"/>
  <c r="I143" i="4"/>
  <c r="L143" i="4" s="1"/>
  <c r="I144" i="4"/>
  <c r="L144" i="4" s="1"/>
  <c r="I145" i="4"/>
  <c r="K145" i="4" s="1"/>
  <c r="I146" i="4"/>
  <c r="L146" i="4" s="1"/>
  <c r="I147" i="4"/>
  <c r="L147" i="4" s="1"/>
  <c r="I148" i="4"/>
  <c r="L148" i="4" s="1"/>
  <c r="K88" i="4" l="1"/>
  <c r="L53" i="4"/>
  <c r="L19" i="4"/>
  <c r="K19" i="4"/>
  <c r="K84" i="4"/>
  <c r="K52" i="4"/>
  <c r="K128" i="4"/>
  <c r="K80" i="4"/>
  <c r="K36" i="4"/>
  <c r="K14" i="4"/>
  <c r="K100" i="4"/>
  <c r="K64" i="4"/>
  <c r="K21" i="4"/>
  <c r="K96" i="4"/>
  <c r="K68" i="4"/>
  <c r="K48" i="4"/>
  <c r="K17" i="4"/>
  <c r="L73" i="4"/>
  <c r="K112" i="4"/>
  <c r="L85" i="4"/>
  <c r="K72" i="4"/>
  <c r="K56" i="4"/>
  <c r="K40" i="4"/>
  <c r="K15" i="4"/>
  <c r="K144" i="4"/>
  <c r="L65" i="4"/>
  <c r="L137" i="4"/>
  <c r="L121" i="4"/>
  <c r="L105" i="4"/>
  <c r="K136" i="4"/>
  <c r="K120" i="4"/>
  <c r="K104" i="4"/>
  <c r="L89" i="4"/>
  <c r="L81" i="4"/>
  <c r="L69" i="4"/>
  <c r="L57" i="4"/>
  <c r="L49" i="4"/>
  <c r="L133" i="4"/>
  <c r="L117" i="4"/>
  <c r="L101" i="4"/>
  <c r="L145" i="4"/>
  <c r="L141" i="4"/>
  <c r="L129" i="4"/>
  <c r="L125" i="4"/>
  <c r="L113" i="4"/>
  <c r="L109" i="4"/>
  <c r="L97" i="4"/>
  <c r="L93" i="4"/>
  <c r="K77" i="4"/>
  <c r="K61" i="4"/>
  <c r="L45" i="4"/>
  <c r="K140" i="4"/>
  <c r="K135" i="4"/>
  <c r="K124" i="4"/>
  <c r="K119" i="4"/>
  <c r="K108" i="4"/>
  <c r="K103" i="4"/>
  <c r="K92" i="4"/>
  <c r="K87" i="4"/>
  <c r="L83" i="4"/>
  <c r="K76" i="4"/>
  <c r="K71" i="4"/>
  <c r="L67" i="4"/>
  <c r="K60" i="4"/>
  <c r="K55" i="4"/>
  <c r="L51" i="4"/>
  <c r="K44" i="4"/>
  <c r="K148" i="4"/>
  <c r="K143" i="4"/>
  <c r="K132" i="4"/>
  <c r="K127" i="4"/>
  <c r="K116" i="4"/>
  <c r="K111" i="4"/>
  <c r="K95" i="4"/>
  <c r="L37" i="4"/>
  <c r="K35" i="4"/>
  <c r="L32" i="4"/>
  <c r="K31" i="4"/>
  <c r="K27" i="4"/>
  <c r="L23" i="4"/>
  <c r="L20" i="4"/>
  <c r="K86" i="4"/>
  <c r="L86" i="4"/>
  <c r="K82" i="4"/>
  <c r="L82" i="4"/>
  <c r="K78" i="4"/>
  <c r="L78" i="4"/>
  <c r="K74" i="4"/>
  <c r="L74" i="4"/>
  <c r="K70" i="4"/>
  <c r="L70" i="4"/>
  <c r="K66" i="4"/>
  <c r="L66" i="4"/>
  <c r="K62" i="4"/>
  <c r="L62" i="4"/>
  <c r="K58" i="4"/>
  <c r="L58" i="4"/>
  <c r="K54" i="4"/>
  <c r="L54" i="4"/>
  <c r="K50" i="4"/>
  <c r="L50" i="4"/>
  <c r="K46" i="4"/>
  <c r="L46" i="4"/>
  <c r="K42" i="4"/>
  <c r="L42" i="4"/>
  <c r="K38" i="4"/>
  <c r="L38" i="4"/>
  <c r="K33" i="4"/>
  <c r="L33" i="4"/>
  <c r="K29" i="4"/>
  <c r="L29" i="4"/>
  <c r="K24" i="4"/>
  <c r="L24" i="4"/>
  <c r="K147" i="4"/>
  <c r="K139" i="4"/>
  <c r="K131" i="4"/>
  <c r="K123" i="4"/>
  <c r="K115" i="4"/>
  <c r="K107" i="4"/>
  <c r="K99" i="4"/>
  <c r="K91" i="4"/>
  <c r="K79" i="4"/>
  <c r="L75" i="4"/>
  <c r="K63" i="4"/>
  <c r="L59" i="4"/>
  <c r="L43" i="4"/>
  <c r="L30" i="4"/>
  <c r="K146" i="4"/>
  <c r="K138" i="4"/>
  <c r="K130" i="4"/>
  <c r="K122" i="4"/>
  <c r="K114" i="4"/>
  <c r="K106" i="4"/>
  <c r="K98" i="4"/>
  <c r="K90" i="4"/>
  <c r="L47" i="4"/>
  <c r="L41" i="4"/>
  <c r="L34" i="4"/>
  <c r="L28" i="4"/>
  <c r="K142" i="4"/>
  <c r="K134" i="4"/>
  <c r="K126" i="4"/>
  <c r="K118" i="4"/>
  <c r="K110" i="4"/>
  <c r="K102" i="4"/>
  <c r="K94" i="4"/>
  <c r="L39" i="4"/>
  <c r="L26" i="4"/>
</calcChain>
</file>

<file path=xl/sharedStrings.xml><?xml version="1.0" encoding="utf-8"?>
<sst xmlns="http://schemas.openxmlformats.org/spreadsheetml/2006/main" count="773" uniqueCount="82">
  <si>
    <t>Marché</t>
  </si>
  <si>
    <t>UKAD</t>
  </si>
  <si>
    <t>Date d'enlèvement générateur</t>
  </si>
  <si>
    <t>Lot</t>
  </si>
  <si>
    <t>Quantité en kg</t>
  </si>
  <si>
    <t>% d'humidité</t>
  </si>
  <si>
    <t>Quantité hors humidité en kg</t>
  </si>
  <si>
    <t>Rendement processing</t>
  </si>
  <si>
    <t>Quantité rejetée après processing</t>
  </si>
  <si>
    <t>Nom du générateur</t>
  </si>
  <si>
    <t>Nature</t>
  </si>
  <si>
    <t>M</t>
  </si>
  <si>
    <t>XXX001</t>
  </si>
  <si>
    <t>Client 1</t>
  </si>
  <si>
    <t>XXX002</t>
  </si>
  <si>
    <t>C</t>
  </si>
  <si>
    <t>Ukad</t>
  </si>
  <si>
    <t>Client 2</t>
  </si>
  <si>
    <t>XXX009</t>
  </si>
  <si>
    <t>XXX011</t>
  </si>
  <si>
    <t>Étiquettes de lignes</t>
  </si>
  <si>
    <t>Total général</t>
  </si>
  <si>
    <t>Étiquettes de colonnes</t>
  </si>
  <si>
    <t>Quantité humidité kg</t>
  </si>
  <si>
    <t>XXX014</t>
  </si>
  <si>
    <t>Quantité acceptée après processing</t>
  </si>
  <si>
    <t>Somme de Quantité acceptée après processing</t>
  </si>
  <si>
    <t>initial</t>
  </si>
  <si>
    <t>Date théorique d'entrée en stock ECOTI</t>
  </si>
  <si>
    <t>Date réelle d'entrée en stock ECOTI</t>
  </si>
  <si>
    <t>Num lingot</t>
  </si>
  <si>
    <t>-</t>
  </si>
  <si>
    <t>Date de livraison lingot</t>
  </si>
  <si>
    <t>Date de consommation matière</t>
  </si>
  <si>
    <t>Quantité consommée en kg</t>
  </si>
  <si>
    <t>Lot matière</t>
  </si>
  <si>
    <t>Somme de Quantité consommée en kg</t>
  </si>
  <si>
    <t>LGT001</t>
  </si>
  <si>
    <r>
      <t>Stock</t>
    </r>
    <r>
      <rPr>
        <b/>
        <u/>
        <sz val="11"/>
        <color theme="1"/>
        <rFont val="Calibri"/>
        <family val="2"/>
        <scheme val="minor"/>
      </rPr>
      <t xml:space="preserve"> virtuel</t>
    </r>
    <r>
      <rPr>
        <b/>
        <sz val="11"/>
        <color theme="1"/>
        <rFont val="Calibri"/>
        <family val="2"/>
        <scheme val="minor"/>
      </rPr>
      <t xml:space="preserve"> final</t>
    </r>
  </si>
  <si>
    <t>LGT002</t>
  </si>
  <si>
    <t>LGT003</t>
  </si>
  <si>
    <t>Origine des chutes</t>
  </si>
  <si>
    <t>%</t>
  </si>
  <si>
    <t>UKAD massif</t>
  </si>
  <si>
    <t>UKAD copeaux</t>
  </si>
  <si>
    <t>Marché Massif</t>
  </si>
  <si>
    <t>Marché copeaux</t>
  </si>
  <si>
    <t>Eponge + Autres</t>
  </si>
  <si>
    <t>Lingot Client 2</t>
  </si>
  <si>
    <t>LGT001_Client 1</t>
  </si>
  <si>
    <t>Origine chutes (nomenclature)</t>
  </si>
  <si>
    <t>LGT002_Client 2</t>
  </si>
  <si>
    <t>LGT003_Client 1</t>
  </si>
  <si>
    <t>(vide)</t>
  </si>
  <si>
    <t>Client 1 copeaux</t>
  </si>
  <si>
    <t>Client 2 Massif</t>
  </si>
  <si>
    <t>Consommation physique</t>
  </si>
  <si>
    <t>Consommation virtuelle</t>
  </si>
  <si>
    <t>Origine</t>
  </si>
  <si>
    <t>XXX003</t>
  </si>
  <si>
    <t>XXX004</t>
  </si>
  <si>
    <t>XXX005</t>
  </si>
  <si>
    <t>XXX006</t>
  </si>
  <si>
    <t>XXX007</t>
  </si>
  <si>
    <t>XXX008</t>
  </si>
  <si>
    <t>XXX010</t>
  </si>
  <si>
    <t>XXX012</t>
  </si>
  <si>
    <t>XXX013</t>
  </si>
  <si>
    <t>XXX015</t>
  </si>
  <si>
    <t>XXX016</t>
  </si>
  <si>
    <t>XXX017</t>
  </si>
  <si>
    <t>XXX018</t>
  </si>
  <si>
    <t>Mouvement</t>
  </si>
  <si>
    <t>E</t>
  </si>
  <si>
    <t>S</t>
  </si>
  <si>
    <t>Entrée</t>
  </si>
  <si>
    <t>Total  C</t>
  </si>
  <si>
    <t>Total  M</t>
  </si>
  <si>
    <t>Total virtuel disponible</t>
  </si>
  <si>
    <t>Lingot Client 1</t>
  </si>
  <si>
    <t>Kg</t>
  </si>
  <si>
    <t>Poids lingot théorique vendu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</si>
</sst>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4506668294322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 style="mediumDashed">
        <color auto="1"/>
      </left>
      <right style="mediumDashed">
        <color auto="1"/>
      </right>
      <top style="mediumDashed">
        <color auto="1"/>
      </top>
      <bottom style="mediumDashed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3" borderId="1" xfId="0" applyFill="1" applyBorder="1"/>
    <xf numFmtId="164" fontId="0" fillId="3" borderId="1" xfId="0" applyNumberFormat="1" applyFill="1" applyBorder="1"/>
    <xf numFmtId="9" fontId="0" fillId="3" borderId="1" xfId="0" applyNumberFormat="1" applyFill="1" applyBorder="1"/>
    <xf numFmtId="164" fontId="0" fillId="0" borderId="1" xfId="0" applyNumberFormat="1" applyBorder="1"/>
    <xf numFmtId="14" fontId="0" fillId="3" borderId="1" xfId="0" applyNumberForma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4" borderId="1" xfId="0" applyFill="1" applyBorder="1"/>
    <xf numFmtId="164" fontId="0" fillId="4" borderId="1" xfId="0" applyNumberFormat="1" applyFill="1" applyBorder="1"/>
    <xf numFmtId="9" fontId="0" fillId="4" borderId="1" xfId="0" applyNumberFormat="1" applyFill="1" applyBorder="1"/>
    <xf numFmtId="14" fontId="0" fillId="0" borderId="0" xfId="0" applyNumberFormat="1" applyAlignment="1">
      <alignment textRotation="76"/>
    </xf>
    <xf numFmtId="0" fontId="0" fillId="0" borderId="0" xfId="0" applyAlignment="1">
      <alignment textRotation="76"/>
    </xf>
    <xf numFmtId="0" fontId="1" fillId="5" borderId="0" xfId="0" applyFont="1" applyFill="1" applyBorder="1" applyAlignment="1">
      <alignment horizontal="center" vertical="center" textRotation="75" wrapText="1"/>
    </xf>
    <xf numFmtId="0" fontId="1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1" fillId="2" borderId="0" xfId="0" applyFont="1" applyFill="1" applyAlignment="1">
      <alignment horizontal="center" vertical="center"/>
    </xf>
    <xf numFmtId="3" fontId="1" fillId="6" borderId="3" xfId="0" applyNumberFormat="1" applyFont="1" applyFill="1" applyBorder="1" applyAlignment="1">
      <alignment horizontal="center" vertical="center"/>
    </xf>
    <xf numFmtId="9" fontId="0" fillId="0" borderId="0" xfId="0" applyNumberFormat="1"/>
    <xf numFmtId="0" fontId="0" fillId="0" borderId="0" xfId="0" applyAlignment="1">
      <alignment horizontal="left" indent="2"/>
    </xf>
    <xf numFmtId="0" fontId="1" fillId="2" borderId="0" xfId="0" applyFont="1" applyFill="1" applyAlignment="1">
      <alignment horizontal="center" vertical="center" textRotation="77" wrapText="1"/>
    </xf>
    <xf numFmtId="0" fontId="0" fillId="0" borderId="0" xfId="0" applyAlignment="1">
      <alignment textRotation="74" wrapText="1"/>
    </xf>
    <xf numFmtId="14" fontId="0" fillId="0" borderId="0" xfId="0" applyNumberFormat="1" applyAlignment="1">
      <alignment textRotation="74" wrapText="1"/>
    </xf>
    <xf numFmtId="0" fontId="0" fillId="2" borderId="0" xfId="0" applyFill="1" applyAlignment="1">
      <alignment textRotation="75" wrapText="1"/>
    </xf>
    <xf numFmtId="0" fontId="0" fillId="2" borderId="0" xfId="0" applyFill="1"/>
    <xf numFmtId="0" fontId="0" fillId="7" borderId="0" xfId="0" applyFill="1"/>
    <xf numFmtId="3" fontId="0" fillId="0" borderId="0" xfId="0" applyNumberFormat="1"/>
    <xf numFmtId="0" fontId="0" fillId="8" borderId="0" xfId="0" applyFill="1"/>
    <xf numFmtId="0" fontId="0" fillId="8" borderId="1" xfId="0" applyFill="1" applyBorder="1"/>
    <xf numFmtId="164" fontId="0" fillId="8" borderId="1" xfId="0" applyNumberFormat="1" applyFill="1" applyBorder="1"/>
    <xf numFmtId="9" fontId="0" fillId="8" borderId="1" xfId="0" applyNumberFormat="1" applyFill="1" applyBorder="1"/>
    <xf numFmtId="14" fontId="0" fillId="0" borderId="0" xfId="0" applyNumberFormat="1" applyAlignment="1">
      <alignment textRotation="77"/>
    </xf>
    <xf numFmtId="0" fontId="0" fillId="0" borderId="0" xfId="0" applyAlignment="1">
      <alignment textRotation="77"/>
    </xf>
    <xf numFmtId="0" fontId="0" fillId="9" borderId="1" xfId="0" applyFill="1" applyBorder="1"/>
    <xf numFmtId="164" fontId="0" fillId="9" borderId="1" xfId="0" applyNumberFormat="1" applyFill="1" applyBorder="1"/>
    <xf numFmtId="0" fontId="0" fillId="9" borderId="0" xfId="0" applyFill="1"/>
    <xf numFmtId="0" fontId="0" fillId="0" borderId="0" xfId="0" applyAlignment="1">
      <alignment textRotation="73" wrapText="1"/>
    </xf>
    <xf numFmtId="14" fontId="0" fillId="0" borderId="0" xfId="0" applyNumberFormat="1" applyAlignment="1">
      <alignment textRotation="73" wrapText="1"/>
    </xf>
    <xf numFmtId="0" fontId="0" fillId="6" borderId="0" xfId="0" applyFill="1" applyAlignment="1">
      <alignment horizontal="left" indent="1"/>
    </xf>
    <xf numFmtId="3" fontId="0" fillId="6" borderId="0" xfId="0" applyNumberFormat="1" applyFill="1"/>
    <xf numFmtId="0" fontId="0" fillId="6" borderId="0" xfId="0" applyFill="1"/>
    <xf numFmtId="0" fontId="0" fillId="9" borderId="0" xfId="0" applyFill="1" applyAlignment="1">
      <alignment horizontal="left" indent="1"/>
    </xf>
    <xf numFmtId="3" fontId="0" fillId="9" borderId="0" xfId="0" applyNumberFormat="1" applyFill="1"/>
    <xf numFmtId="0" fontId="0" fillId="0" borderId="0" xfId="0" applyAlignment="1">
      <alignment horizontal="center"/>
    </xf>
    <xf numFmtId="0" fontId="0" fillId="7" borderId="8" xfId="0" applyFill="1" applyBorder="1" applyAlignment="1">
      <alignment horizontal="center" vertical="center"/>
    </xf>
    <xf numFmtId="0" fontId="1" fillId="7" borderId="8" xfId="0" applyFont="1" applyFill="1" applyBorder="1" applyAlignment="1">
      <alignment horizontal="left" vertical="center"/>
    </xf>
    <xf numFmtId="3" fontId="1" fillId="7" borderId="8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66">
    <dxf>
      <alignment textRotation="73" wrapText="1" readingOrder="0"/>
    </dxf>
    <dxf>
      <alignment textRotation="73" wrapText="1" readingOrder="0"/>
    </dxf>
    <dxf>
      <numFmt numFmtId="3" formatCode="#,##0"/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textRotation="73" wrapText="1" readingOrder="0"/>
    </dxf>
    <dxf>
      <alignment textRotation="73" wrapText="1" readingOrder="0"/>
    </dxf>
    <dxf>
      <numFmt numFmtId="3" formatCode="#,##0"/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textRotation="74" wrapText="1" readingOrder="0"/>
    </dxf>
    <dxf>
      <alignment textRotation="74" wrapText="1" readingOrder="0"/>
    </dxf>
    <dxf>
      <alignment textRotation="73" wrapText="1" readingOrder="0"/>
    </dxf>
    <dxf>
      <alignment textRotation="73" wrapText="1" readingOrder="0"/>
    </dxf>
    <dxf>
      <numFmt numFmtId="3" formatCode="#,##0"/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textRotation="73" wrapText="1" readingOrder="0"/>
    </dxf>
    <dxf>
      <alignment textRotation="73" wrapText="1" readingOrder="0"/>
    </dxf>
    <dxf>
      <numFmt numFmtId="3" formatCode="#,##0"/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textRotation="77" readingOrder="0"/>
    </dxf>
    <dxf>
      <alignment textRotation="77" readingOrder="0"/>
    </dxf>
    <dxf>
      <numFmt numFmtId="3" formatCode="#,##0"/>
    </dxf>
    <dxf>
      <alignment textRotation="77" readingOrder="0"/>
    </dxf>
    <dxf>
      <alignment textRotation="77" readingOrder="0"/>
    </dxf>
    <dxf>
      <alignment textRotation="73" wrapText="1" readingOrder="0"/>
    </dxf>
    <dxf>
      <alignment textRotation="73" wrapText="1" readingOrder="0"/>
    </dxf>
    <dxf>
      <numFmt numFmtId="3" formatCode="#,##0"/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textRotation="73" wrapText="1" readingOrder="0"/>
    </dxf>
    <dxf>
      <alignment textRotation="73" wrapText="1" readingOrder="0"/>
    </dxf>
    <dxf>
      <numFmt numFmtId="3" formatCode="#,##0"/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textRotation="77" readingOrder="0"/>
    </dxf>
    <dxf>
      <alignment textRotation="77" readingOrder="0"/>
    </dxf>
    <dxf>
      <numFmt numFmtId="3" formatCode="#,##0"/>
    </dxf>
    <dxf>
      <alignment textRotation="77" readingOrder="0"/>
    </dxf>
    <dxf>
      <alignment textRotation="77" readingOrder="0"/>
    </dxf>
    <dxf>
      <alignment textRotation="73" wrapText="1" readingOrder="0"/>
    </dxf>
    <dxf>
      <alignment textRotation="73" wrapText="1" readingOrder="0"/>
    </dxf>
    <dxf>
      <numFmt numFmtId="3" formatCode="#,##0"/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textRotation="73" wrapText="1" readingOrder="0"/>
    </dxf>
    <dxf>
      <alignment textRotation="73" wrapText="1" readingOrder="0"/>
    </dxf>
    <dxf>
      <numFmt numFmtId="3" formatCode="#,##0"/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textRotation="77" readingOrder="0"/>
    </dxf>
    <dxf>
      <alignment textRotation="77" readingOrder="0"/>
    </dxf>
    <dxf>
      <numFmt numFmtId="3" formatCode="#,##0"/>
    </dxf>
    <dxf>
      <alignment textRotation="77" readingOrder="0"/>
    </dxf>
    <dxf>
      <alignment textRotation="77" readingOrder="0"/>
    </dxf>
    <dxf>
      <alignment textRotation="73" wrapText="1" readingOrder="0"/>
    </dxf>
    <dxf>
      <alignment textRotation="73" wrapText="1" readingOrder="0"/>
    </dxf>
    <dxf>
      <numFmt numFmtId="3" formatCode="#,##0"/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textRotation="73" wrapText="1" readingOrder="0"/>
    </dxf>
    <dxf>
      <alignment textRotation="73" wrapText="1" readingOrder="0"/>
    </dxf>
    <dxf>
      <numFmt numFmtId="3" formatCode="#,##0"/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textRotation="73" wrapText="1" readingOrder="0"/>
    </dxf>
    <dxf>
      <alignment textRotation="73" wrapText="1" readingOrder="0"/>
    </dxf>
    <dxf>
      <numFmt numFmtId="3" formatCode="#,##0"/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textRotation="73" wrapText="1" readingOrder="0"/>
    </dxf>
    <dxf>
      <alignment textRotation="73" wrapText="1" readingOrder="0"/>
    </dxf>
    <dxf>
      <numFmt numFmtId="3" formatCode="#,##0"/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textRotation="73" wrapText="1" readingOrder="0"/>
    </dxf>
    <dxf>
      <alignment textRotation="73" wrapText="1" readingOrder="0"/>
    </dxf>
    <dxf>
      <numFmt numFmtId="3" formatCode="#,##0"/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textRotation="73" wrapText="1" readingOrder="0"/>
    </dxf>
    <dxf>
      <alignment textRotation="73" wrapText="1" readingOrder="0"/>
    </dxf>
    <dxf>
      <numFmt numFmtId="3" formatCode="#,##0"/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fill>
        <patternFill patternType="solid">
          <bgColor theme="5" tint="0.79998168889431442"/>
        </patternFill>
      </fill>
    </dxf>
    <dxf>
      <alignment textRotation="74" wrapText="1" readingOrder="0"/>
    </dxf>
    <dxf>
      <alignment textRotation="74" wrapText="1" readingOrder="0"/>
    </dxf>
    <dxf>
      <alignment textRotation="77" readingOrder="0"/>
    </dxf>
    <dxf>
      <alignment textRotation="77" readingOrder="0"/>
    </dxf>
    <dxf>
      <numFmt numFmtId="3" formatCode="#,##0"/>
    </dxf>
    <dxf>
      <alignment textRotation="77" readingOrder="0"/>
    </dxf>
    <dxf>
      <alignment textRotation="77" readingOrder="0"/>
    </dxf>
    <dxf>
      <alignment textRotation="74" wrapText="1" readingOrder="0"/>
    </dxf>
    <dxf>
      <alignment textRotation="74" wrapText="1" readingOrder="0"/>
    </dxf>
    <dxf>
      <alignment textRotation="76" readingOrder="0"/>
    </dxf>
    <dxf>
      <alignment textRotation="76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ncent Buge" refreshedDate="41516.575799305552" createdVersion="4" refreshedVersion="4" minRefreshableVersion="3" recordCount="137">
  <cacheSource type="worksheet">
    <worksheetSource ref="A1:G1048576" sheet="Données prod lingot réel"/>
  </cacheSource>
  <cacheFields count="7">
    <cacheField name="Num lingot" numFmtId="0">
      <sharedItems containsBlank="1"/>
    </cacheField>
    <cacheField name="Origine des chutes" numFmtId="0">
      <sharedItems containsBlank="1" count="6">
        <s v="Client 1"/>
        <s v="Client 2"/>
        <s v="UKAD"/>
        <s v="Marché"/>
        <s v="-"/>
        <m/>
      </sharedItems>
    </cacheField>
    <cacheField name="Nature" numFmtId="0">
      <sharedItems containsBlank="1" count="4">
        <s v="M"/>
        <s v="C"/>
        <s v="-"/>
        <m/>
      </sharedItems>
    </cacheField>
    <cacheField name="Date de consommation matière" numFmtId="0">
      <sharedItems containsNonDate="0" containsDate="1" containsString="0" containsBlank="1" minDate="2013-07-12T00:00:00" maxDate="2013-08-17T00:00:00" count="6">
        <d v="2013-08-16T00:00:00"/>
        <d v="2013-08-12T00:00:00"/>
        <d v="2013-08-14T00:00:00"/>
        <m/>
        <d v="2013-07-14T00:00:00" u="1"/>
        <d v="2013-07-12T00:00:00" u="1"/>
      </sharedItems>
    </cacheField>
    <cacheField name="Date de livraison lingot" numFmtId="0">
      <sharedItems containsNonDate="0" containsDate="1" containsString="0" containsBlank="1" minDate="2013-08-15T00:00:00" maxDate="2013-08-20T00:00:00"/>
    </cacheField>
    <cacheField name="Lot matière" numFmtId="0">
      <sharedItems containsNonDate="0" containsString="0" containsBlank="1"/>
    </cacheField>
    <cacheField name="Quantité consommée en kg" numFmtId="0">
      <sharedItems containsString="0" containsBlank="1" containsNumber="1" containsInteger="1" minValue="0" maxValue="43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Vincent Buge" refreshedDate="41516.644861458335" createdVersion="4" refreshedVersion="4" minRefreshableVersion="3" recordCount="148">
  <cacheSource type="worksheet">
    <worksheetSource ref="A1:N1048576" sheet="Données stock physique"/>
  </cacheSource>
  <cacheFields count="14">
    <cacheField name="Mouvement" numFmtId="0">
      <sharedItems containsBlank="1" count="3">
        <s v="E"/>
        <s v="S"/>
        <m/>
      </sharedItems>
    </cacheField>
    <cacheField name="Nom du générateur" numFmtId="0">
      <sharedItems containsBlank="1" count="5">
        <s v="Client 1"/>
        <s v="Client 2"/>
        <s v="Marché"/>
        <s v="UKAD"/>
        <m/>
      </sharedItems>
    </cacheField>
    <cacheField name="Nature" numFmtId="0">
      <sharedItems containsBlank="1" count="3">
        <s v="M"/>
        <s v="C"/>
        <m/>
      </sharedItems>
    </cacheField>
    <cacheField name="Date d'enlèvement générateur" numFmtId="0">
      <sharedItems containsNonDate="0" containsDate="1" containsString="0" containsBlank="1" minDate="2013-07-02T00:00:00" maxDate="2013-07-11T00:00:00"/>
    </cacheField>
    <cacheField name="Lot" numFmtId="0">
      <sharedItems containsBlank="1" count="19">
        <m/>
        <s v="XXX001"/>
        <s v="XXX002"/>
        <s v="XXX003"/>
        <s v="XXX004"/>
        <s v="XXX005"/>
        <s v="XXX006"/>
        <s v="XXX007"/>
        <s v="XXX008"/>
        <s v="XXX009"/>
        <s v="XXX010"/>
        <s v="XXX011"/>
        <s v="XXX012"/>
        <s v="XXX013"/>
        <s v="XXX014"/>
        <s v="XXX015"/>
        <s v="XXX016"/>
        <s v="XXX017"/>
        <s v="XXX018"/>
      </sharedItems>
    </cacheField>
    <cacheField name="Quantité en kg" numFmtId="0">
      <sharedItems containsString="0" containsBlank="1" containsNumber="1" containsInteger="1" minValue="54" maxValue="3400"/>
    </cacheField>
    <cacheField name="% d'humidité" numFmtId="0">
      <sharedItems containsString="0" containsBlank="1" containsNumber="1" minValue="0" maxValue="0.15"/>
    </cacheField>
    <cacheField name="Quantité humidité kg" numFmtId="0">
      <sharedItems containsNonDate="0" containsString="0" containsBlank="1"/>
    </cacheField>
    <cacheField name="Quantité hors humidité en kg" numFmtId="0">
      <sharedItems containsString="0" containsBlank="1" containsNumber="1" minValue="0" maxValue="3400"/>
    </cacheField>
    <cacheField name="Rendement processing" numFmtId="0">
      <sharedItems containsString="0" containsBlank="1" containsNumber="1" minValue="0.75" maxValue="0.9"/>
    </cacheField>
    <cacheField name="Quantité acceptée après processing" numFmtId="0">
      <sharedItems containsString="0" containsBlank="1" containsNumber="1" minValue="-4320" maxValue="5000"/>
    </cacheField>
    <cacheField name="Quantité rejetée après processing" numFmtId="0">
      <sharedItems containsString="0" containsBlank="1" containsNumber="1" minValue="0" maxValue="729.22500000000002"/>
    </cacheField>
    <cacheField name="Date réelle d'entrée en stock ECOTI" numFmtId="0">
      <sharedItems containsNonDate="0" containsString="0" containsBlank="1"/>
    </cacheField>
    <cacheField name="Date théorique d'entrée en stock ECOTI" numFmtId="0">
      <sharedItems containsDate="1" containsBlank="1" containsMixedTypes="1" minDate="1900-01-29T00:00:00" maxDate="2013-08-17T00:00:00" count="12">
        <s v="initial"/>
        <d v="2013-08-12T00:00:00"/>
        <d v="2013-08-16T00:00:00"/>
        <d v="2013-08-14T00:00:00"/>
        <d v="2013-08-01T00:00:00"/>
        <d v="2013-08-05T00:00:00"/>
        <d v="2013-08-06T00:00:00"/>
        <d v="2013-08-07T00:00:00"/>
        <d v="2013-08-08T00:00:00"/>
        <d v="2013-08-09T00:00:00"/>
        <d v="1900-01-29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Vincent Buge" refreshedDate="41516.644972685186" createdVersion="4" refreshedVersion="4" minRefreshableVersion="3" recordCount="120">
  <cacheSource type="worksheet">
    <worksheetSource ref="A1:F1048576" sheet="Données conso virtuelle"/>
  </cacheSource>
  <cacheFields count="6">
    <cacheField name="Num lingot" numFmtId="0">
      <sharedItems containsBlank="1"/>
    </cacheField>
    <cacheField name="Origine chutes (nomenclature)" numFmtId="0">
      <sharedItems containsBlank="1"/>
    </cacheField>
    <cacheField name="Origine" numFmtId="0">
      <sharedItems containsBlank="1" count="5">
        <s v="Client 1"/>
        <s v="Client 2"/>
        <s v="UKAD"/>
        <s v="Marché"/>
        <m/>
      </sharedItems>
    </cacheField>
    <cacheField name="Nature" numFmtId="0">
      <sharedItems containsBlank="1" count="4">
        <s v="M"/>
        <s v="C"/>
        <s v="-"/>
        <m/>
      </sharedItems>
    </cacheField>
    <cacheField name="Date de livraison lingot" numFmtId="0">
      <sharedItems containsNonDate="0" containsDate="1" containsString="0" containsBlank="1" minDate="2013-08-15T00:00:00" maxDate="2013-08-20T00:00:00" count="4">
        <d v="2013-08-15T00:00:00"/>
        <d v="2013-08-17T00:00:00"/>
        <d v="2013-08-19T00:00:00"/>
        <m/>
      </sharedItems>
    </cacheField>
    <cacheField name="Quantité consommée en kg" numFmtId="0">
      <sharedItems containsString="0" containsBlank="1" containsNumber="1" containsInteger="1" minValue="0" maxValue="29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7">
  <r>
    <m/>
    <x v="0"/>
    <x v="0"/>
    <x v="0"/>
    <d v="2013-08-19T00:00:00"/>
    <m/>
    <n v="0"/>
  </r>
  <r>
    <m/>
    <x v="1"/>
    <x v="0"/>
    <x v="0"/>
    <d v="2013-08-19T00:00:00"/>
    <m/>
    <n v="0"/>
  </r>
  <r>
    <m/>
    <x v="2"/>
    <x v="0"/>
    <x v="0"/>
    <d v="2013-08-19T00:00:00"/>
    <m/>
    <n v="0"/>
  </r>
  <r>
    <m/>
    <x v="3"/>
    <x v="0"/>
    <x v="0"/>
    <d v="2013-08-19T00:00:00"/>
    <m/>
    <n v="0"/>
  </r>
  <r>
    <m/>
    <x v="0"/>
    <x v="1"/>
    <x v="0"/>
    <d v="2013-08-19T00:00:00"/>
    <m/>
    <n v="0"/>
  </r>
  <r>
    <m/>
    <x v="1"/>
    <x v="1"/>
    <x v="0"/>
    <d v="2013-08-19T00:00:00"/>
    <m/>
    <n v="0"/>
  </r>
  <r>
    <m/>
    <x v="2"/>
    <x v="1"/>
    <x v="0"/>
    <d v="2013-08-19T00:00:00"/>
    <m/>
    <n v="0"/>
  </r>
  <r>
    <m/>
    <x v="3"/>
    <x v="1"/>
    <x v="0"/>
    <d v="2013-08-19T00:00:00"/>
    <m/>
    <n v="0"/>
  </r>
  <r>
    <s v="LGT001"/>
    <x v="0"/>
    <x v="0"/>
    <x v="1"/>
    <d v="2013-08-15T00:00:00"/>
    <m/>
    <n v="4320"/>
  </r>
  <r>
    <s v="LGT001"/>
    <x v="2"/>
    <x v="0"/>
    <x v="1"/>
    <d v="2013-08-15T00:00:00"/>
    <m/>
    <n v="1410"/>
  </r>
  <r>
    <s v="LGT002"/>
    <x v="0"/>
    <x v="1"/>
    <x v="2"/>
    <d v="2013-08-17T00:00:00"/>
    <m/>
    <n v="2160"/>
  </r>
  <r>
    <s v="LGT002"/>
    <x v="2"/>
    <x v="1"/>
    <x v="2"/>
    <d v="2013-08-17T00:00:00"/>
    <m/>
    <n v="3570"/>
  </r>
  <r>
    <s v="LGT003"/>
    <x v="0"/>
    <x v="0"/>
    <x v="0"/>
    <d v="2013-08-19T00:00:00"/>
    <m/>
    <n v="450"/>
  </r>
  <r>
    <s v="LGT003"/>
    <x v="1"/>
    <x v="0"/>
    <x v="0"/>
    <d v="2013-08-19T00:00:00"/>
    <m/>
    <m/>
  </r>
  <r>
    <s v="LGT003"/>
    <x v="2"/>
    <x v="0"/>
    <x v="0"/>
    <d v="2013-08-19T00:00:00"/>
    <m/>
    <n v="3590"/>
  </r>
  <r>
    <s v="LGT003"/>
    <x v="3"/>
    <x v="0"/>
    <x v="0"/>
    <d v="2013-08-19T00:00:00"/>
    <m/>
    <m/>
  </r>
  <r>
    <s v="LGT003"/>
    <x v="0"/>
    <x v="1"/>
    <x v="0"/>
    <d v="2013-08-19T00:00:00"/>
    <m/>
    <m/>
  </r>
  <r>
    <s v="LGT003"/>
    <x v="1"/>
    <x v="1"/>
    <x v="0"/>
    <d v="2013-08-19T00:00:00"/>
    <m/>
    <n v="260"/>
  </r>
  <r>
    <s v="LGT003"/>
    <x v="2"/>
    <x v="1"/>
    <x v="0"/>
    <d v="2013-08-19T00:00:00"/>
    <m/>
    <n v="1430"/>
  </r>
  <r>
    <s v="LGT003"/>
    <x v="3"/>
    <x v="1"/>
    <x v="0"/>
    <d v="2013-08-19T00:00:00"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4"/>
    <x v="2"/>
    <x v="3"/>
    <m/>
    <m/>
    <m/>
  </r>
  <r>
    <m/>
    <x v="5"/>
    <x v="3"/>
    <x v="3"/>
    <m/>
    <m/>
    <m/>
  </r>
  <r>
    <m/>
    <x v="5"/>
    <x v="3"/>
    <x v="3"/>
    <m/>
    <m/>
    <m/>
  </r>
  <r>
    <m/>
    <x v="5"/>
    <x v="3"/>
    <x v="3"/>
    <m/>
    <m/>
    <m/>
  </r>
  <r>
    <m/>
    <x v="5"/>
    <x v="3"/>
    <x v="3"/>
    <m/>
    <m/>
    <m/>
  </r>
  <r>
    <m/>
    <x v="5"/>
    <x v="3"/>
    <x v="3"/>
    <m/>
    <m/>
    <m/>
  </r>
  <r>
    <m/>
    <x v="5"/>
    <x v="3"/>
    <x v="3"/>
    <m/>
    <m/>
    <m/>
  </r>
  <r>
    <m/>
    <x v="5"/>
    <x v="3"/>
    <x v="3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8">
  <r>
    <x v="0"/>
    <x v="0"/>
    <x v="0"/>
    <m/>
    <x v="0"/>
    <m/>
    <m/>
    <m/>
    <m/>
    <m/>
    <n v="0"/>
    <m/>
    <m/>
    <x v="0"/>
  </r>
  <r>
    <x v="0"/>
    <x v="0"/>
    <x v="1"/>
    <m/>
    <x v="0"/>
    <m/>
    <m/>
    <m/>
    <m/>
    <m/>
    <n v="0"/>
    <m/>
    <m/>
    <x v="0"/>
  </r>
  <r>
    <x v="0"/>
    <x v="1"/>
    <x v="0"/>
    <m/>
    <x v="0"/>
    <m/>
    <m/>
    <m/>
    <m/>
    <m/>
    <n v="0"/>
    <m/>
    <m/>
    <x v="0"/>
  </r>
  <r>
    <x v="0"/>
    <x v="1"/>
    <x v="1"/>
    <m/>
    <x v="0"/>
    <m/>
    <m/>
    <m/>
    <m/>
    <m/>
    <n v="0"/>
    <m/>
    <m/>
    <x v="0"/>
  </r>
  <r>
    <x v="0"/>
    <x v="2"/>
    <x v="0"/>
    <m/>
    <x v="0"/>
    <m/>
    <m/>
    <m/>
    <m/>
    <m/>
    <n v="0"/>
    <m/>
    <m/>
    <x v="0"/>
  </r>
  <r>
    <x v="0"/>
    <x v="2"/>
    <x v="1"/>
    <m/>
    <x v="0"/>
    <m/>
    <m/>
    <m/>
    <m/>
    <m/>
    <n v="0"/>
    <m/>
    <m/>
    <x v="0"/>
  </r>
  <r>
    <x v="0"/>
    <x v="3"/>
    <x v="0"/>
    <m/>
    <x v="0"/>
    <m/>
    <m/>
    <m/>
    <m/>
    <m/>
    <n v="5000"/>
    <m/>
    <m/>
    <x v="0"/>
  </r>
  <r>
    <x v="1"/>
    <x v="3"/>
    <x v="0"/>
    <m/>
    <x v="0"/>
    <m/>
    <m/>
    <m/>
    <m/>
    <m/>
    <n v="-1410"/>
    <m/>
    <m/>
    <x v="1"/>
  </r>
  <r>
    <x v="1"/>
    <x v="3"/>
    <x v="0"/>
    <m/>
    <x v="0"/>
    <m/>
    <m/>
    <m/>
    <m/>
    <m/>
    <n v="-3590"/>
    <m/>
    <m/>
    <x v="2"/>
  </r>
  <r>
    <x v="0"/>
    <x v="3"/>
    <x v="1"/>
    <m/>
    <x v="0"/>
    <m/>
    <m/>
    <m/>
    <m/>
    <m/>
    <n v="5000"/>
    <m/>
    <m/>
    <x v="0"/>
  </r>
  <r>
    <x v="1"/>
    <x v="3"/>
    <x v="1"/>
    <m/>
    <x v="0"/>
    <m/>
    <m/>
    <m/>
    <m/>
    <m/>
    <n v="-3570"/>
    <m/>
    <m/>
    <x v="3"/>
  </r>
  <r>
    <x v="1"/>
    <x v="3"/>
    <x v="1"/>
    <m/>
    <x v="0"/>
    <m/>
    <m/>
    <m/>
    <m/>
    <m/>
    <n v="-1430"/>
    <m/>
    <m/>
    <x v="2"/>
  </r>
  <r>
    <x v="0"/>
    <x v="3"/>
    <x v="0"/>
    <d v="2013-07-02T00:00:00"/>
    <x v="1"/>
    <n v="3000"/>
    <n v="0"/>
    <m/>
    <n v="3000"/>
    <n v="0.9"/>
    <n v="2700"/>
    <n v="299.99999999999994"/>
    <m/>
    <x v="4"/>
  </r>
  <r>
    <x v="0"/>
    <x v="0"/>
    <x v="0"/>
    <d v="2013-07-02T00:00:00"/>
    <x v="2"/>
    <n v="3400"/>
    <n v="0"/>
    <m/>
    <n v="3400"/>
    <n v="0.9"/>
    <n v="3060"/>
    <n v="339.99999999999994"/>
    <m/>
    <x v="4"/>
  </r>
  <r>
    <x v="1"/>
    <x v="0"/>
    <x v="0"/>
    <m/>
    <x v="2"/>
    <m/>
    <m/>
    <m/>
    <m/>
    <m/>
    <n v="-4320"/>
    <m/>
    <m/>
    <x v="1"/>
  </r>
  <r>
    <x v="0"/>
    <x v="0"/>
    <x v="1"/>
    <d v="2013-07-02T00:00:00"/>
    <x v="3"/>
    <n v="1300"/>
    <n v="0.1"/>
    <m/>
    <n v="1170"/>
    <n v="0.75"/>
    <n v="877.5"/>
    <n v="292.5"/>
    <m/>
    <x v="4"/>
  </r>
  <r>
    <x v="1"/>
    <x v="0"/>
    <x v="1"/>
    <m/>
    <x v="3"/>
    <m/>
    <m/>
    <m/>
    <m/>
    <m/>
    <n v="-2160"/>
    <m/>
    <m/>
    <x v="3"/>
  </r>
  <r>
    <x v="0"/>
    <x v="3"/>
    <x v="1"/>
    <d v="2013-07-06T00:00:00"/>
    <x v="4"/>
    <n v="456"/>
    <n v="0.15"/>
    <m/>
    <n v="387.59999999999997"/>
    <n v="0.75"/>
    <n v="290.7"/>
    <n v="96.899999999999991"/>
    <m/>
    <x v="5"/>
  </r>
  <r>
    <x v="0"/>
    <x v="3"/>
    <x v="1"/>
    <d v="2013-07-07T00:00:00"/>
    <x v="5"/>
    <n v="1345"/>
    <n v="0.05"/>
    <m/>
    <n v="1277.75"/>
    <n v="0.75"/>
    <n v="958.3125"/>
    <n v="319.4375"/>
    <m/>
    <x v="6"/>
  </r>
  <r>
    <x v="0"/>
    <x v="1"/>
    <x v="1"/>
    <d v="2013-07-07T00:00:00"/>
    <x v="6"/>
    <n v="3241"/>
    <n v="0.1"/>
    <m/>
    <n v="2916.9"/>
    <n v="0.75"/>
    <n v="2187.6750000000002"/>
    <n v="729.22500000000002"/>
    <m/>
    <x v="6"/>
  </r>
  <r>
    <x v="1"/>
    <x v="1"/>
    <x v="1"/>
    <m/>
    <x v="6"/>
    <m/>
    <m/>
    <m/>
    <m/>
    <m/>
    <n v="-260"/>
    <m/>
    <m/>
    <x v="2"/>
  </r>
  <r>
    <x v="0"/>
    <x v="1"/>
    <x v="0"/>
    <d v="2013-07-07T00:00:00"/>
    <x v="7"/>
    <n v="456"/>
    <n v="0"/>
    <m/>
    <n v="456"/>
    <n v="0.9"/>
    <n v="410.40000000000003"/>
    <n v="45.599999999999987"/>
    <m/>
    <x v="6"/>
  </r>
  <r>
    <x v="0"/>
    <x v="0"/>
    <x v="0"/>
    <d v="2013-07-07T00:00:00"/>
    <x v="8"/>
    <n v="500"/>
    <m/>
    <m/>
    <n v="500"/>
    <n v="0.9"/>
    <n v="450"/>
    <n v="49.999999999999986"/>
    <m/>
    <x v="6"/>
  </r>
  <r>
    <x v="1"/>
    <x v="0"/>
    <x v="0"/>
    <m/>
    <x v="8"/>
    <m/>
    <m/>
    <m/>
    <m/>
    <m/>
    <n v="-450"/>
    <m/>
    <m/>
    <x v="2"/>
  </r>
  <r>
    <x v="0"/>
    <x v="3"/>
    <x v="0"/>
    <d v="2013-07-07T00:00:00"/>
    <x v="9"/>
    <n v="1234"/>
    <m/>
    <m/>
    <n v="1234"/>
    <n v="0.9"/>
    <n v="1110.6000000000001"/>
    <n v="123.39999999999998"/>
    <m/>
    <x v="6"/>
  </r>
  <r>
    <x v="0"/>
    <x v="2"/>
    <x v="0"/>
    <d v="2013-07-08T00:00:00"/>
    <x v="10"/>
    <n v="3214"/>
    <m/>
    <m/>
    <n v="3214"/>
    <n v="0.9"/>
    <n v="2892.6"/>
    <n v="321.39999999999992"/>
    <m/>
    <x v="7"/>
  </r>
  <r>
    <x v="0"/>
    <x v="2"/>
    <x v="1"/>
    <d v="2013-07-08T00:00:00"/>
    <x v="11"/>
    <n v="786"/>
    <n v="0.1"/>
    <m/>
    <n v="707.4"/>
    <n v="0.75"/>
    <n v="530.54999999999995"/>
    <n v="176.85"/>
    <m/>
    <x v="7"/>
  </r>
  <r>
    <x v="0"/>
    <x v="2"/>
    <x v="1"/>
    <d v="2013-07-09T00:00:00"/>
    <x v="12"/>
    <n v="876"/>
    <n v="0.05"/>
    <m/>
    <n v="832.19999999999993"/>
    <n v="0.75"/>
    <n v="624.15"/>
    <n v="208.04999999999998"/>
    <m/>
    <x v="8"/>
  </r>
  <r>
    <x v="0"/>
    <x v="3"/>
    <x v="0"/>
    <d v="2013-07-09T00:00:00"/>
    <x v="13"/>
    <n v="123"/>
    <m/>
    <m/>
    <n v="123"/>
    <n v="0.9"/>
    <n v="110.7"/>
    <n v="12.299999999999997"/>
    <m/>
    <x v="8"/>
  </r>
  <r>
    <x v="0"/>
    <x v="3"/>
    <x v="1"/>
    <d v="2013-07-09T00:00:00"/>
    <x v="14"/>
    <n v="987"/>
    <n v="0.1"/>
    <m/>
    <n v="888.30000000000007"/>
    <n v="0.75"/>
    <n v="666.22500000000002"/>
    <n v="222.07500000000002"/>
    <m/>
    <x v="8"/>
  </r>
  <r>
    <x v="0"/>
    <x v="0"/>
    <x v="1"/>
    <d v="2013-07-09T00:00:00"/>
    <x v="15"/>
    <n v="54"/>
    <n v="0.12"/>
    <m/>
    <n v="47.52"/>
    <n v="0.75"/>
    <n v="35.64"/>
    <n v="11.88"/>
    <m/>
    <x v="8"/>
  </r>
  <r>
    <x v="0"/>
    <x v="0"/>
    <x v="0"/>
    <d v="2013-07-09T00:00:00"/>
    <x v="16"/>
    <n v="432"/>
    <m/>
    <m/>
    <n v="432"/>
    <n v="0.9"/>
    <n v="388.8"/>
    <n v="43.199999999999989"/>
    <m/>
    <x v="8"/>
  </r>
  <r>
    <x v="0"/>
    <x v="2"/>
    <x v="0"/>
    <d v="2013-07-09T00:00:00"/>
    <x v="17"/>
    <n v="768"/>
    <m/>
    <m/>
    <n v="768"/>
    <n v="0.9"/>
    <n v="691.2"/>
    <n v="76.799999999999983"/>
    <m/>
    <x v="8"/>
  </r>
  <r>
    <x v="0"/>
    <x v="2"/>
    <x v="1"/>
    <d v="2013-07-10T00:00:00"/>
    <x v="18"/>
    <n v="345"/>
    <n v="0.03"/>
    <m/>
    <n v="334.65"/>
    <n v="0.75"/>
    <n v="250.98749999999998"/>
    <n v="83.662499999999994"/>
    <m/>
    <x v="9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n v="0"/>
    <m/>
    <n v="0"/>
    <n v="0"/>
    <m/>
    <x v="10"/>
  </r>
  <r>
    <x v="2"/>
    <x v="4"/>
    <x v="2"/>
    <m/>
    <x v="0"/>
    <m/>
    <m/>
    <m/>
    <m/>
    <m/>
    <m/>
    <m/>
    <m/>
    <x v="1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0">
  <r>
    <m/>
    <m/>
    <x v="0"/>
    <x v="0"/>
    <x v="0"/>
    <n v="0"/>
  </r>
  <r>
    <m/>
    <m/>
    <x v="1"/>
    <x v="1"/>
    <x v="0"/>
    <n v="0"/>
  </r>
  <r>
    <s v="LGT001_Client 1"/>
    <s v="UKAD massif"/>
    <x v="2"/>
    <x v="0"/>
    <x v="0"/>
    <n v="1050"/>
  </r>
  <r>
    <s v="LGT001_Client 1"/>
    <s v="UKAD copeaux"/>
    <x v="2"/>
    <x v="1"/>
    <x v="0"/>
    <n v="260"/>
  </r>
  <r>
    <s v="LGT001_Client 1"/>
    <s v="Client 1 copeaux"/>
    <x v="0"/>
    <x v="1"/>
    <x v="0"/>
    <n v="2920"/>
  </r>
  <r>
    <s v="LGT001_Client 1"/>
    <s v="Marché Massif"/>
    <x v="3"/>
    <x v="0"/>
    <x v="0"/>
    <n v="670"/>
  </r>
  <r>
    <s v="LGT001_Client 1"/>
    <s v="Marché copeaux"/>
    <x v="3"/>
    <x v="1"/>
    <x v="0"/>
    <n v="830"/>
  </r>
  <r>
    <s v="LGT002_Client 2"/>
    <s v="UKAD massif"/>
    <x v="2"/>
    <x v="0"/>
    <x v="1"/>
    <n v="630"/>
  </r>
  <r>
    <s v="LGT002_Client 2"/>
    <s v="Client 2 Massif"/>
    <x v="1"/>
    <x v="0"/>
    <x v="1"/>
    <n v="460"/>
  </r>
  <r>
    <s v="LGT002_Client 2"/>
    <s v="Marché Massif"/>
    <x v="3"/>
    <x v="0"/>
    <x v="1"/>
    <n v="2070"/>
  </r>
  <r>
    <s v="LGT002_Client 2"/>
    <s v="Marché copeaux"/>
    <x v="3"/>
    <x v="1"/>
    <x v="1"/>
    <n v="2570"/>
  </r>
  <r>
    <s v="LGT003_Client 1"/>
    <s v="UKAD massif"/>
    <x v="2"/>
    <x v="0"/>
    <x v="2"/>
    <n v="1050"/>
  </r>
  <r>
    <s v="LGT003_Client 1"/>
    <s v="UKAD copeaux"/>
    <x v="2"/>
    <x v="1"/>
    <x v="2"/>
    <n v="260"/>
  </r>
  <r>
    <s v="LGT003_Client 1"/>
    <s v="Client 1 copeaux"/>
    <x v="0"/>
    <x v="1"/>
    <x v="2"/>
    <n v="2920"/>
  </r>
  <r>
    <s v="LGT003_Client 1"/>
    <s v="Marché Massif"/>
    <x v="3"/>
    <x v="0"/>
    <x v="2"/>
    <n v="670"/>
  </r>
  <r>
    <s v="LGT003_Client 1"/>
    <s v="Marché copeaux"/>
    <x v="3"/>
    <x v="1"/>
    <x v="2"/>
    <n v="830"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2"/>
    <x v="3"/>
    <m/>
  </r>
  <r>
    <m/>
    <m/>
    <x v="4"/>
    <x v="3"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leau croisé dynamique5" cacheId="147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L43" firstHeaderRow="1" firstDataRow="2" firstDataCol="1"/>
  <pivotFields count="14">
    <pivotField showAll="0"/>
    <pivotField axis="axisRow" showAll="0">
      <items count="6">
        <item x="0"/>
        <item x="1"/>
        <item x="2"/>
        <item x="3"/>
        <item h="1" x="4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axis="axisRow" showAll="0">
      <items count="20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0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Col" showAll="0">
      <items count="13">
        <item x="0"/>
        <item x="10"/>
        <item x="4"/>
        <item x="5"/>
        <item x="6"/>
        <item x="7"/>
        <item x="8"/>
        <item x="9"/>
        <item x="1"/>
        <item x="11"/>
        <item x="3"/>
        <item x="2"/>
        <item t="default"/>
      </items>
    </pivotField>
  </pivotFields>
  <rowFields count="3">
    <field x="1"/>
    <field x="2"/>
    <field x="4"/>
  </rowFields>
  <rowItems count="39">
    <i>
      <x/>
    </i>
    <i r="1">
      <x/>
    </i>
    <i r="2">
      <x v="2"/>
    </i>
    <i r="2">
      <x v="14"/>
    </i>
    <i r="2">
      <x v="18"/>
    </i>
    <i r="1">
      <x v="1"/>
    </i>
    <i r="2">
      <x v="1"/>
    </i>
    <i r="2">
      <x v="7"/>
    </i>
    <i r="2">
      <x v="15"/>
    </i>
    <i r="2">
      <x v="18"/>
    </i>
    <i>
      <x v="1"/>
    </i>
    <i r="1">
      <x/>
    </i>
    <i r="2">
      <x v="5"/>
    </i>
    <i r="2">
      <x v="18"/>
    </i>
    <i r="1">
      <x v="1"/>
    </i>
    <i r="2">
      <x v="6"/>
    </i>
    <i r="2">
      <x v="18"/>
    </i>
    <i>
      <x v="2"/>
    </i>
    <i r="1">
      <x/>
    </i>
    <i r="2">
      <x v="10"/>
    </i>
    <i r="2">
      <x v="11"/>
    </i>
    <i r="2">
      <x v="17"/>
    </i>
    <i r="2">
      <x v="18"/>
    </i>
    <i r="1">
      <x v="1"/>
    </i>
    <i r="2">
      <x v="9"/>
    </i>
    <i r="2">
      <x v="16"/>
    </i>
    <i r="2">
      <x v="18"/>
    </i>
    <i>
      <x v="3"/>
    </i>
    <i r="1">
      <x/>
    </i>
    <i r="2">
      <x v="3"/>
    </i>
    <i r="2">
      <x v="4"/>
    </i>
    <i r="2">
      <x v="13"/>
    </i>
    <i r="2">
      <x v="18"/>
    </i>
    <i r="1">
      <x v="1"/>
    </i>
    <i r="2">
      <x/>
    </i>
    <i r="2">
      <x v="8"/>
    </i>
    <i r="2">
      <x v="12"/>
    </i>
    <i r="2">
      <x v="18"/>
    </i>
    <i t="grand">
      <x/>
    </i>
  </rowItems>
  <colFields count="1">
    <field x="13"/>
  </colFields>
  <colItems count="11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 t="grand">
      <x/>
    </i>
  </colItems>
  <dataFields count="1">
    <dataField name="Somme de Quantité acceptée après processing" fld="10" baseField="1" baseItem="0" numFmtId="3"/>
  </dataFields>
  <formats count="5">
    <format dxfId="261">
      <pivotArea dataOnly="0" labelOnly="1" fieldPosition="0">
        <references count="1">
          <reference field="13" count="7">
            <x v="2"/>
            <x v="3"/>
            <x v="4"/>
            <x v="5"/>
            <x v="6"/>
            <x v="7"/>
            <x v="8"/>
          </reference>
        </references>
      </pivotArea>
    </format>
    <format dxfId="260">
      <pivotArea dataOnly="0" labelOnly="1" grandCol="1" outline="0" fieldPosition="0"/>
    </format>
    <format dxfId="259">
      <pivotArea outline="0" fieldPosition="0">
        <references count="1">
          <reference field="4294967294" count="1">
            <x v="0"/>
          </reference>
        </references>
      </pivotArea>
    </format>
    <format dxfId="258">
      <pivotArea dataOnly="0" labelOnly="1" fieldPosition="0">
        <references count="1">
          <reference field="13" count="1">
            <x v="10"/>
          </reference>
        </references>
      </pivotArea>
    </format>
    <format dxfId="257">
      <pivotArea dataOnly="0" labelOnly="1" fieldPosition="0">
        <references count="1">
          <reference field="13" count="1"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6" cacheId="147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I21" firstHeaderRow="1" firstDataRow="2" firstDataCol="1"/>
  <pivotFields count="14">
    <pivotField axis="axisRow" showAll="0">
      <items count="4">
        <item x="0"/>
        <item h="1" x="1"/>
        <item h="1" x="2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Col" showAll="0">
      <items count="13">
        <item x="0"/>
        <item x="10"/>
        <item x="4"/>
        <item x="5"/>
        <item x="6"/>
        <item x="7"/>
        <item x="8"/>
        <item x="9"/>
        <item x="1"/>
        <item x="3"/>
        <item x="2"/>
        <item x="11"/>
        <item t="default"/>
      </items>
    </pivotField>
  </pivotFields>
  <rowFields count="3">
    <field x="1"/>
    <field x="0"/>
    <field x="2"/>
  </rowFields>
  <rowItems count="17">
    <i>
      <x/>
    </i>
    <i r="1">
      <x/>
    </i>
    <i r="2">
      <x/>
    </i>
    <i r="2">
      <x v="1"/>
    </i>
    <i>
      <x v="1"/>
    </i>
    <i r="1">
      <x/>
    </i>
    <i r="2">
      <x/>
    </i>
    <i r="2">
      <x v="1"/>
    </i>
    <i>
      <x v="2"/>
    </i>
    <i r="1">
      <x/>
    </i>
    <i r="2">
      <x/>
    </i>
    <i r="2">
      <x v="1"/>
    </i>
    <i>
      <x v="3"/>
    </i>
    <i r="1">
      <x/>
    </i>
    <i r="2">
      <x/>
    </i>
    <i r="2">
      <x v="1"/>
    </i>
    <i t="grand">
      <x/>
    </i>
  </rowItems>
  <colFields count="1">
    <field x="13"/>
  </colFields>
  <colItems count="8">
    <i>
      <x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omme de Quantité acceptée après processing" fld="10" baseField="1" baseItem="0" numFmtId="3"/>
  </dataFields>
  <formats count="17">
    <format dxfId="170">
      <pivotArea dataOnly="0" labelOnly="1" fieldPosition="0">
        <references count="1">
          <reference field="13" count="0"/>
        </references>
      </pivotArea>
    </format>
    <format dxfId="171">
      <pivotArea dataOnly="0" labelOnly="1" grandCol="1" outline="0" fieldPosition="0"/>
    </format>
    <format dxfId="172">
      <pivotArea outline="0" fieldPosition="0">
        <references count="1">
          <reference field="4294967294" count="1">
            <x v="0"/>
          </reference>
        </references>
      </pivotArea>
    </format>
    <format dxfId="173">
      <pivotArea collapsedLevelsAreSubtotals="1" fieldPosition="0">
        <references count="2">
          <reference field="0" count="1">
            <x v="0"/>
          </reference>
          <reference field="1" count="1" selected="0">
            <x v="0"/>
          </reference>
        </references>
      </pivotArea>
    </format>
    <format dxfId="174">
      <pivotArea dataOnly="0" labelOnly="1" fieldPosition="0">
        <references count="2">
          <reference field="0" count="1">
            <x v="0"/>
          </reference>
          <reference field="1" count="1" selected="0">
            <x v="0"/>
          </reference>
        </references>
      </pivotArea>
    </format>
    <format dxfId="175">
      <pivotArea collapsedLevelsAreSubtotals="1" fieldPosition="0">
        <references count="2">
          <reference field="0" count="1">
            <x v="0"/>
          </reference>
          <reference field="1" count="1" selected="0">
            <x v="1"/>
          </reference>
        </references>
      </pivotArea>
    </format>
    <format dxfId="176">
      <pivotArea dataOnly="0" labelOnly="1" fieldPosition="0">
        <references count="2">
          <reference field="0" count="1">
            <x v="0"/>
          </reference>
          <reference field="1" count="1" selected="0">
            <x v="1"/>
          </reference>
        </references>
      </pivotArea>
    </format>
    <format dxfId="177">
      <pivotArea collapsedLevelsAreSubtotals="1" fieldPosition="0">
        <references count="2">
          <reference field="0" count="1">
            <x v="0"/>
          </reference>
          <reference field="1" count="1" selected="0">
            <x v="2"/>
          </reference>
        </references>
      </pivotArea>
    </format>
    <format dxfId="178">
      <pivotArea dataOnly="0" labelOnly="1" fieldPosition="0">
        <references count="2">
          <reference field="0" count="1">
            <x v="0"/>
          </reference>
          <reference field="1" count="1" selected="0">
            <x v="2"/>
          </reference>
        </references>
      </pivotArea>
    </format>
    <format dxfId="179">
      <pivotArea collapsedLevelsAreSubtotals="1" fieldPosition="0">
        <references count="2">
          <reference field="0" count="1">
            <x v="0"/>
          </reference>
          <reference field="1" count="1" selected="0">
            <x v="3"/>
          </reference>
        </references>
      </pivotArea>
    </format>
    <format dxfId="180">
      <pivotArea dataOnly="0" labelOnly="1" fieldPosition="0">
        <references count="2">
          <reference field="0" count="1">
            <x v="0"/>
          </reference>
          <reference field="1" count="1" selected="0">
            <x v="3"/>
          </reference>
        </references>
      </pivotArea>
    </format>
    <format dxfId="181">
      <pivotArea collapsedLevelsAreSubtotals="1" fieldPosition="0">
        <references count="2">
          <reference field="0" count="1">
            <x v="1"/>
          </reference>
          <reference field="1" count="1" selected="0">
            <x v="3"/>
          </reference>
        </references>
      </pivotArea>
    </format>
    <format dxfId="182">
      <pivotArea dataOnly="0" labelOnly="1" fieldPosition="0">
        <references count="2">
          <reference field="0" count="1">
            <x v="1"/>
          </reference>
          <reference field="1" count="1" selected="0">
            <x v="3"/>
          </reference>
        </references>
      </pivotArea>
    </format>
    <format dxfId="183">
      <pivotArea collapsedLevelsAreSubtotals="1" fieldPosition="0">
        <references count="2">
          <reference field="0" count="1">
            <x v="1"/>
          </reference>
          <reference field="1" count="1" selected="0">
            <x v="1"/>
          </reference>
        </references>
      </pivotArea>
    </format>
    <format dxfId="184">
      <pivotArea dataOnly="0" labelOnly="1" fieldPosition="0">
        <references count="2">
          <reference field="0" count="1">
            <x v="1"/>
          </reference>
          <reference field="1" count="1" selected="0">
            <x v="1"/>
          </reference>
        </references>
      </pivotArea>
    </format>
    <format dxfId="185">
      <pivotArea collapsedLevelsAreSubtotals="1" fieldPosition="0">
        <references count="2">
          <reference field="0" count="1">
            <x v="1"/>
          </reference>
          <reference field="1" count="1" selected="0">
            <x v="0"/>
          </reference>
        </references>
      </pivotArea>
    </format>
    <format dxfId="186">
      <pivotArea dataOnly="0" labelOnly="1" fieldPosition="0">
        <references count="2">
          <reference field="0" count="1">
            <x v="1"/>
          </reference>
          <reference field="1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6" cacheId="147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L29" firstHeaderRow="1" firstDataRow="2" firstDataCol="1"/>
  <pivotFields count="14">
    <pivotField axis="axisRow" showAll="0">
      <items count="4">
        <item x="0"/>
        <item x="1"/>
        <item x="2"/>
        <item t="default"/>
      </items>
    </pivotField>
    <pivotField axis="axisRow" showAll="0">
      <items count="6">
        <item x="0"/>
        <item x="1"/>
        <item x="2"/>
        <item x="3"/>
        <item h="1" x="4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axis="axisCol" showAll="0">
      <items count="13">
        <item x="0"/>
        <item x="10"/>
        <item x="4"/>
        <item x="5"/>
        <item x="6"/>
        <item x="7"/>
        <item x="8"/>
        <item x="9"/>
        <item x="1"/>
        <item x="3"/>
        <item x="2"/>
        <item x="11"/>
        <item t="default"/>
      </items>
    </pivotField>
  </pivotFields>
  <rowFields count="3">
    <field x="1"/>
    <field x="0"/>
    <field x="2"/>
  </rowFields>
  <rowItems count="25">
    <i>
      <x/>
    </i>
    <i r="1">
      <x/>
    </i>
    <i r="2">
      <x/>
    </i>
    <i r="2">
      <x v="1"/>
    </i>
    <i r="1">
      <x v="1"/>
    </i>
    <i r="2">
      <x/>
    </i>
    <i r="2">
      <x v="1"/>
    </i>
    <i>
      <x v="1"/>
    </i>
    <i r="1">
      <x/>
    </i>
    <i r="2">
      <x/>
    </i>
    <i r="2">
      <x v="1"/>
    </i>
    <i r="1">
      <x v="1"/>
    </i>
    <i r="2">
      <x/>
    </i>
    <i>
      <x v="2"/>
    </i>
    <i r="1">
      <x/>
    </i>
    <i r="2">
      <x/>
    </i>
    <i r="2">
      <x v="1"/>
    </i>
    <i>
      <x v="3"/>
    </i>
    <i r="1">
      <x/>
    </i>
    <i r="2">
      <x/>
    </i>
    <i r="2">
      <x v="1"/>
    </i>
    <i r="1">
      <x v="1"/>
    </i>
    <i r="2">
      <x/>
    </i>
    <i r="2">
      <x v="1"/>
    </i>
    <i t="grand">
      <x/>
    </i>
  </rowItems>
  <colFields count="1">
    <field x="13"/>
  </colFields>
  <colItems count="11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omme de Quantité acceptée après processing" fld="10" baseField="1" baseItem="0" numFmtId="3"/>
  </dataFields>
  <formats count="17">
    <format dxfId="0">
      <pivotArea dataOnly="0" labelOnly="1" fieldPosition="0">
        <references count="1">
          <reference field="13" count="0"/>
        </references>
      </pivotArea>
    </format>
    <format dxfId="1">
      <pivotArea dataOnly="0" labelOnly="1" grandCol="1" outline="0" fieldPosition="0"/>
    </format>
    <format dxfId="2">
      <pivotArea outline="0" fieldPosition="0">
        <references count="1">
          <reference field="4294967294" count="1">
            <x v="0"/>
          </reference>
        </references>
      </pivotArea>
    </format>
    <format dxfId="3">
      <pivotArea collapsedLevelsAreSubtotals="1" fieldPosition="0">
        <references count="2">
          <reference field="0" count="1">
            <x v="0"/>
          </reference>
          <reference field="1" count="1" selected="0">
            <x v="0"/>
          </reference>
        </references>
      </pivotArea>
    </format>
    <format dxfId="4">
      <pivotArea dataOnly="0" labelOnly="1" fieldPosition="0">
        <references count="2">
          <reference field="0" count="1">
            <x v="0"/>
          </reference>
          <reference field="1" count="1" selected="0">
            <x v="0"/>
          </reference>
        </references>
      </pivotArea>
    </format>
    <format dxfId="5">
      <pivotArea collapsedLevelsAreSubtotals="1" fieldPosition="0">
        <references count="2">
          <reference field="0" count="1">
            <x v="0"/>
          </reference>
          <reference field="1" count="1" selected="0">
            <x v="1"/>
          </reference>
        </references>
      </pivotArea>
    </format>
    <format dxfId="6">
      <pivotArea dataOnly="0" labelOnly="1" fieldPosition="0">
        <references count="2">
          <reference field="0" count="1">
            <x v="0"/>
          </reference>
          <reference field="1" count="1" selected="0">
            <x v="1"/>
          </reference>
        </references>
      </pivotArea>
    </format>
    <format dxfId="7">
      <pivotArea collapsedLevelsAreSubtotals="1" fieldPosition="0">
        <references count="2">
          <reference field="0" count="1">
            <x v="0"/>
          </reference>
          <reference field="1" count="1" selected="0">
            <x v="2"/>
          </reference>
        </references>
      </pivotArea>
    </format>
    <format dxfId="8">
      <pivotArea dataOnly="0" labelOnly="1" fieldPosition="0">
        <references count="2">
          <reference field="0" count="1">
            <x v="0"/>
          </reference>
          <reference field="1" count="1" selected="0">
            <x v="2"/>
          </reference>
        </references>
      </pivotArea>
    </format>
    <format dxfId="9">
      <pivotArea collapsedLevelsAreSubtotals="1" fieldPosition="0">
        <references count="2">
          <reference field="0" count="1">
            <x v="0"/>
          </reference>
          <reference field="1" count="1" selected="0">
            <x v="3"/>
          </reference>
        </references>
      </pivotArea>
    </format>
    <format dxfId="10">
      <pivotArea dataOnly="0" labelOnly="1" fieldPosition="0">
        <references count="2">
          <reference field="0" count="1">
            <x v="0"/>
          </reference>
          <reference field="1" count="1" selected="0">
            <x v="3"/>
          </reference>
        </references>
      </pivotArea>
    </format>
    <format dxfId="11">
      <pivotArea collapsedLevelsAreSubtotals="1" fieldPosition="0">
        <references count="2">
          <reference field="0" count="1">
            <x v="1"/>
          </reference>
          <reference field="1" count="1" selected="0">
            <x v="3"/>
          </reference>
        </references>
      </pivotArea>
    </format>
    <format dxfId="12">
      <pivotArea dataOnly="0" labelOnly="1" fieldPosition="0">
        <references count="2">
          <reference field="0" count="1">
            <x v="1"/>
          </reference>
          <reference field="1" count="1" selected="0">
            <x v="3"/>
          </reference>
        </references>
      </pivotArea>
    </format>
    <format dxfId="13">
      <pivotArea collapsedLevelsAreSubtotals="1" fieldPosition="0">
        <references count="2">
          <reference field="0" count="1">
            <x v="1"/>
          </reference>
          <reference field="1" count="1" selected="0">
            <x v="1"/>
          </reference>
        </references>
      </pivotArea>
    </format>
    <format dxfId="14">
      <pivotArea dataOnly="0" labelOnly="1" fieldPosition="0">
        <references count="2">
          <reference field="0" count="1">
            <x v="1"/>
          </reference>
          <reference field="1" count="1" selected="0">
            <x v="1"/>
          </reference>
        </references>
      </pivotArea>
    </format>
    <format dxfId="15">
      <pivotArea collapsedLevelsAreSubtotals="1" fieldPosition="0">
        <references count="2">
          <reference field="0" count="1">
            <x v="1"/>
          </reference>
          <reference field="1" count="1" selected="0">
            <x v="0"/>
          </reference>
        </references>
      </pivotArea>
    </format>
    <format dxfId="16">
      <pivotArea dataOnly="0" labelOnly="1" fieldPosition="0">
        <references count="2">
          <reference field="0" count="1">
            <x v="1"/>
          </reference>
          <reference field="1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1" cacheId="103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E17" firstHeaderRow="1" firstDataRow="2" firstDataCol="1"/>
  <pivotFields count="7">
    <pivotField showAll="0"/>
    <pivotField axis="axisRow" showAll="0">
      <items count="7">
        <item h="1" x="4"/>
        <item x="0"/>
        <item x="1"/>
        <item x="3"/>
        <item x="2"/>
        <item x="5"/>
        <item t="default"/>
      </items>
    </pivotField>
    <pivotField axis="axisRow" showAll="0">
      <items count="5">
        <item h="1" x="2"/>
        <item x="1"/>
        <item x="0"/>
        <item h="1" x="3"/>
        <item t="default"/>
      </items>
    </pivotField>
    <pivotField axis="axisCol" showAll="0">
      <items count="7">
        <item m="1" x="5"/>
        <item x="3"/>
        <item m="1" x="4"/>
        <item x="1"/>
        <item x="2"/>
        <item x="0"/>
        <item t="default"/>
      </items>
    </pivotField>
    <pivotField showAll="0"/>
    <pivotField showAll="0"/>
    <pivotField dataField="1" showAll="0"/>
  </pivotFields>
  <rowFields count="2">
    <field x="1"/>
    <field x="2"/>
  </rowFields>
  <rowItems count="13">
    <i>
      <x v="1"/>
    </i>
    <i r="1">
      <x v="1"/>
    </i>
    <i r="1">
      <x v="2"/>
    </i>
    <i>
      <x v="2"/>
    </i>
    <i r="1">
      <x v="1"/>
    </i>
    <i r="1">
      <x v="2"/>
    </i>
    <i>
      <x v="3"/>
    </i>
    <i r="1">
      <x v="1"/>
    </i>
    <i r="1">
      <x v="2"/>
    </i>
    <i>
      <x v="4"/>
    </i>
    <i r="1">
      <x v="1"/>
    </i>
    <i r="1">
      <x v="2"/>
    </i>
    <i t="grand">
      <x/>
    </i>
  </rowItems>
  <colFields count="1">
    <field x="3"/>
  </colFields>
  <colItems count="4">
    <i>
      <x v="3"/>
    </i>
    <i>
      <x v="4"/>
    </i>
    <i>
      <x v="5"/>
    </i>
    <i t="grand">
      <x/>
    </i>
  </colItems>
  <dataFields count="1">
    <dataField name="Somme de Quantité consommée en kg" fld="6" baseField="1" baseItem="1"/>
  </dataFields>
  <formats count="2">
    <format dxfId="265">
      <pivotArea dataOnly="0" labelOnly="1" fieldPosition="0">
        <references count="1">
          <reference field="3" count="0"/>
        </references>
      </pivotArea>
    </format>
    <format dxfId="26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eau croisé dynamique4" cacheId="15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E17" firstHeaderRow="1" firstDataRow="2" firstDataCol="1"/>
  <pivotFields count="6">
    <pivotField showAll="0"/>
    <pivotField showAll="0"/>
    <pivotField axis="axisRow" showAll="0">
      <items count="6">
        <item x="0"/>
        <item x="1"/>
        <item x="3"/>
        <item x="2"/>
        <item h="1" x="4"/>
        <item t="default"/>
      </items>
    </pivotField>
    <pivotField axis="axisRow" showAll="0">
      <items count="5">
        <item x="2"/>
        <item x="1"/>
        <item x="0"/>
        <item x="3"/>
        <item t="default"/>
      </items>
    </pivotField>
    <pivotField axis="axisCol" showAll="0">
      <items count="5">
        <item x="0"/>
        <item x="1"/>
        <item x="2"/>
        <item h="1" x="3"/>
        <item t="default"/>
      </items>
    </pivotField>
    <pivotField dataField="1" showAll="0"/>
  </pivotFields>
  <rowFields count="2">
    <field x="2"/>
    <field x="3"/>
  </rowFields>
  <rowItems count="13">
    <i>
      <x/>
    </i>
    <i r="1">
      <x v="1"/>
    </i>
    <i r="1">
      <x v="2"/>
    </i>
    <i>
      <x v="1"/>
    </i>
    <i r="1">
      <x v="1"/>
    </i>
    <i r="1">
      <x v="2"/>
    </i>
    <i>
      <x v="2"/>
    </i>
    <i r="1">
      <x v="1"/>
    </i>
    <i r="1">
      <x v="2"/>
    </i>
    <i>
      <x v="3"/>
    </i>
    <i r="1">
      <x v="1"/>
    </i>
    <i r="1">
      <x v="2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Somme de Quantité consommée en kg" fld="5" baseField="2" baseItem="0"/>
  </dataFields>
  <formats count="2">
    <format dxfId="263">
      <pivotArea dataOnly="0" labelOnly="1" fieldPosition="0">
        <references count="1">
          <reference field="4" count="0"/>
        </references>
      </pivotArea>
    </format>
    <format dxfId="26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48"/>
  <sheetViews>
    <sheetView topLeftCell="B1" zoomScale="90" zoomScaleNormal="90" workbookViewId="0">
      <selection activeCell="J14" sqref="J14"/>
    </sheetView>
  </sheetViews>
  <sheetFormatPr baseColWidth="10" defaultRowHeight="15" x14ac:dyDescent="0.25"/>
  <cols>
    <col min="4" max="4" width="20" customWidth="1"/>
    <col min="5" max="5" width="11.42578125" customWidth="1"/>
    <col min="6" max="6" width="14.28515625" customWidth="1"/>
    <col min="7" max="7" width="11.42578125" customWidth="1"/>
    <col min="8" max="8" width="17" customWidth="1"/>
    <col min="9" max="9" width="24.5703125" customWidth="1"/>
    <col min="10" max="10" width="11.42578125" customWidth="1"/>
    <col min="11" max="11" width="13.42578125" customWidth="1"/>
    <col min="12" max="13" width="0" hidden="1" customWidth="1"/>
  </cols>
  <sheetData>
    <row r="1" spans="1:14" ht="60" x14ac:dyDescent="0.25">
      <c r="A1" t="s">
        <v>72</v>
      </c>
      <c r="B1" s="2" t="s">
        <v>9</v>
      </c>
      <c r="C1" s="2" t="s">
        <v>10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23</v>
      </c>
      <c r="I1" s="2" t="s">
        <v>6</v>
      </c>
      <c r="J1" s="2" t="s">
        <v>7</v>
      </c>
      <c r="K1" s="2" t="s">
        <v>25</v>
      </c>
      <c r="L1" s="2" t="s">
        <v>8</v>
      </c>
      <c r="M1" s="2" t="s">
        <v>29</v>
      </c>
      <c r="N1" s="2" t="s">
        <v>28</v>
      </c>
    </row>
    <row r="2" spans="1:14" x14ac:dyDescent="0.25">
      <c r="A2" t="s">
        <v>73</v>
      </c>
      <c r="B2" s="12" t="s">
        <v>13</v>
      </c>
      <c r="C2" s="12" t="s">
        <v>11</v>
      </c>
      <c r="D2" s="13"/>
      <c r="E2" s="12"/>
      <c r="F2" s="12"/>
      <c r="G2" s="14"/>
      <c r="H2" s="12"/>
      <c r="I2" s="12"/>
      <c r="J2" s="14"/>
      <c r="K2" s="12">
        <v>0</v>
      </c>
      <c r="L2" s="12"/>
      <c r="M2" s="12"/>
      <c r="N2" s="13" t="s">
        <v>27</v>
      </c>
    </row>
    <row r="3" spans="1:14" x14ac:dyDescent="0.25">
      <c r="A3" t="s">
        <v>73</v>
      </c>
      <c r="B3" s="12" t="s">
        <v>13</v>
      </c>
      <c r="C3" s="12" t="s">
        <v>15</v>
      </c>
      <c r="D3" s="13"/>
      <c r="E3" s="12"/>
      <c r="F3" s="12"/>
      <c r="G3" s="14"/>
      <c r="H3" s="12"/>
      <c r="I3" s="12"/>
      <c r="J3" s="14"/>
      <c r="K3" s="12">
        <v>0</v>
      </c>
      <c r="L3" s="12"/>
      <c r="M3" s="12"/>
      <c r="N3" s="13" t="s">
        <v>27</v>
      </c>
    </row>
    <row r="4" spans="1:14" x14ac:dyDescent="0.25">
      <c r="A4" t="s">
        <v>73</v>
      </c>
      <c r="B4" s="12" t="s">
        <v>17</v>
      </c>
      <c r="C4" s="12" t="s">
        <v>11</v>
      </c>
      <c r="D4" s="13"/>
      <c r="E4" s="12"/>
      <c r="F4" s="12"/>
      <c r="G4" s="14"/>
      <c r="H4" s="12"/>
      <c r="I4" s="12"/>
      <c r="J4" s="14"/>
      <c r="K4" s="12">
        <v>0</v>
      </c>
      <c r="L4" s="12"/>
      <c r="M4" s="12"/>
      <c r="N4" s="13" t="s">
        <v>27</v>
      </c>
    </row>
    <row r="5" spans="1:14" x14ac:dyDescent="0.25">
      <c r="A5" t="s">
        <v>73</v>
      </c>
      <c r="B5" s="12" t="s">
        <v>17</v>
      </c>
      <c r="C5" s="12" t="s">
        <v>15</v>
      </c>
      <c r="D5" s="13"/>
      <c r="E5" s="12"/>
      <c r="F5" s="12"/>
      <c r="G5" s="14"/>
      <c r="H5" s="12"/>
      <c r="I5" s="12"/>
      <c r="J5" s="14"/>
      <c r="K5" s="12">
        <v>0</v>
      </c>
      <c r="L5" s="12"/>
      <c r="M5" s="12"/>
      <c r="N5" s="13" t="s">
        <v>27</v>
      </c>
    </row>
    <row r="6" spans="1:14" x14ac:dyDescent="0.25">
      <c r="A6" t="s">
        <v>73</v>
      </c>
      <c r="B6" s="12" t="s">
        <v>0</v>
      </c>
      <c r="C6" s="12" t="s">
        <v>11</v>
      </c>
      <c r="D6" s="13"/>
      <c r="E6" s="12"/>
      <c r="F6" s="12"/>
      <c r="G6" s="14"/>
      <c r="H6" s="12"/>
      <c r="I6" s="12"/>
      <c r="J6" s="14"/>
      <c r="K6" s="12">
        <v>0</v>
      </c>
      <c r="L6" s="12"/>
      <c r="M6" s="12"/>
      <c r="N6" s="13" t="s">
        <v>27</v>
      </c>
    </row>
    <row r="7" spans="1:14" x14ac:dyDescent="0.25">
      <c r="A7" t="s">
        <v>73</v>
      </c>
      <c r="B7" s="12" t="s">
        <v>0</v>
      </c>
      <c r="C7" s="12" t="s">
        <v>15</v>
      </c>
      <c r="D7" s="13"/>
      <c r="E7" s="12"/>
      <c r="F7" s="12"/>
      <c r="G7" s="14"/>
      <c r="H7" s="12"/>
      <c r="I7" s="12"/>
      <c r="J7" s="14"/>
      <c r="K7" s="12">
        <v>0</v>
      </c>
      <c r="L7" s="12"/>
      <c r="M7" s="12"/>
      <c r="N7" s="13" t="s">
        <v>27</v>
      </c>
    </row>
    <row r="8" spans="1:14" x14ac:dyDescent="0.25">
      <c r="A8" t="s">
        <v>73</v>
      </c>
      <c r="B8" s="12" t="s">
        <v>1</v>
      </c>
      <c r="C8" s="12" t="s">
        <v>11</v>
      </c>
      <c r="D8" s="13"/>
      <c r="E8" s="12"/>
      <c r="F8" s="12"/>
      <c r="G8" s="14"/>
      <c r="H8" s="12"/>
      <c r="I8" s="12"/>
      <c r="J8" s="14"/>
      <c r="K8" s="12">
        <v>5000</v>
      </c>
      <c r="L8" s="12"/>
      <c r="M8" s="12"/>
      <c r="N8" s="13" t="s">
        <v>27</v>
      </c>
    </row>
    <row r="9" spans="1:14" x14ac:dyDescent="0.25">
      <c r="A9" s="33" t="s">
        <v>74</v>
      </c>
      <c r="B9" s="34" t="s">
        <v>1</v>
      </c>
      <c r="C9" s="34" t="s">
        <v>11</v>
      </c>
      <c r="D9" s="35"/>
      <c r="E9" s="34"/>
      <c r="F9" s="34"/>
      <c r="G9" s="36"/>
      <c r="H9" s="34"/>
      <c r="I9" s="34"/>
      <c r="J9" s="36"/>
      <c r="K9" s="34">
        <v>-1410</v>
      </c>
      <c r="L9" s="34"/>
      <c r="M9" s="34"/>
      <c r="N9" s="35">
        <v>41498</v>
      </c>
    </row>
    <row r="10" spans="1:14" x14ac:dyDescent="0.25">
      <c r="A10" s="33" t="s">
        <v>74</v>
      </c>
      <c r="B10" s="34" t="s">
        <v>1</v>
      </c>
      <c r="C10" s="34" t="s">
        <v>11</v>
      </c>
      <c r="D10" s="35"/>
      <c r="E10" s="34"/>
      <c r="F10" s="34"/>
      <c r="G10" s="36"/>
      <c r="H10" s="34"/>
      <c r="I10" s="34"/>
      <c r="J10" s="36"/>
      <c r="K10" s="34">
        <v>-3590</v>
      </c>
      <c r="L10" s="34"/>
      <c r="M10" s="34"/>
      <c r="N10" s="35">
        <v>41502</v>
      </c>
    </row>
    <row r="11" spans="1:14" x14ac:dyDescent="0.25">
      <c r="A11" t="s">
        <v>73</v>
      </c>
      <c r="B11" s="12" t="s">
        <v>1</v>
      </c>
      <c r="C11" s="12" t="s">
        <v>15</v>
      </c>
      <c r="D11" s="13"/>
      <c r="E11" s="12"/>
      <c r="F11" s="12"/>
      <c r="G11" s="14"/>
      <c r="H11" s="12"/>
      <c r="I11" s="12"/>
      <c r="J11" s="14"/>
      <c r="K11" s="12">
        <v>5000</v>
      </c>
      <c r="L11" s="12"/>
      <c r="M11" s="12"/>
      <c r="N11" s="13" t="s">
        <v>27</v>
      </c>
    </row>
    <row r="12" spans="1:14" x14ac:dyDescent="0.25">
      <c r="A12" s="33" t="s">
        <v>74</v>
      </c>
      <c r="B12" s="34" t="s">
        <v>1</v>
      </c>
      <c r="C12" s="34" t="s">
        <v>15</v>
      </c>
      <c r="D12" s="35"/>
      <c r="E12" s="34"/>
      <c r="F12" s="34"/>
      <c r="G12" s="36"/>
      <c r="H12" s="34"/>
      <c r="I12" s="34"/>
      <c r="J12" s="36"/>
      <c r="K12" s="34">
        <f>-(5730-2160)</f>
        <v>-3570</v>
      </c>
      <c r="L12" s="34"/>
      <c r="M12" s="34"/>
      <c r="N12" s="35">
        <v>41500</v>
      </c>
    </row>
    <row r="13" spans="1:14" x14ac:dyDescent="0.25">
      <c r="A13" s="33" t="s">
        <v>74</v>
      </c>
      <c r="B13" s="34" t="s">
        <v>1</v>
      </c>
      <c r="C13" s="34" t="s">
        <v>15</v>
      </c>
      <c r="D13" s="35"/>
      <c r="E13" s="34"/>
      <c r="F13" s="34"/>
      <c r="G13" s="36"/>
      <c r="H13" s="34"/>
      <c r="I13" s="34"/>
      <c r="J13" s="36"/>
      <c r="K13" s="34">
        <v>-1430</v>
      </c>
      <c r="L13" s="34"/>
      <c r="M13" s="34"/>
      <c r="N13" s="35">
        <v>41502</v>
      </c>
    </row>
    <row r="14" spans="1:14" x14ac:dyDescent="0.25">
      <c r="A14" t="s">
        <v>73</v>
      </c>
      <c r="B14" s="3" t="s">
        <v>1</v>
      </c>
      <c r="C14" s="3" t="s">
        <v>11</v>
      </c>
      <c r="D14" s="4">
        <v>41457</v>
      </c>
      <c r="E14" s="3" t="s">
        <v>12</v>
      </c>
      <c r="F14" s="3">
        <v>3000</v>
      </c>
      <c r="G14" s="5">
        <v>0</v>
      </c>
      <c r="H14" s="1"/>
      <c r="I14" s="1">
        <f>F14*(1-G14)</f>
        <v>3000</v>
      </c>
      <c r="J14" s="5">
        <v>0.9</v>
      </c>
      <c r="K14" s="1">
        <f>I14*J14</f>
        <v>2700</v>
      </c>
      <c r="L14" s="1">
        <f>I14*(1-J14)</f>
        <v>299.99999999999994</v>
      </c>
      <c r="M14" s="1"/>
      <c r="N14" s="6">
        <f>D14+30</f>
        <v>41487</v>
      </c>
    </row>
    <row r="15" spans="1:14" x14ac:dyDescent="0.25">
      <c r="A15" t="s">
        <v>73</v>
      </c>
      <c r="B15" s="3" t="s">
        <v>13</v>
      </c>
      <c r="C15" s="3" t="s">
        <v>11</v>
      </c>
      <c r="D15" s="4">
        <v>41457</v>
      </c>
      <c r="E15" s="3" t="s">
        <v>14</v>
      </c>
      <c r="F15" s="3">
        <v>3400</v>
      </c>
      <c r="G15" s="5">
        <v>0</v>
      </c>
      <c r="H15" s="1"/>
      <c r="I15" s="1">
        <f>F15*(1-G15)</f>
        <v>3400</v>
      </c>
      <c r="J15" s="5">
        <v>0.9</v>
      </c>
      <c r="K15" s="1">
        <f t="shared" ref="K15:K79" si="0">I15*J15</f>
        <v>3060</v>
      </c>
      <c r="L15" s="1">
        <f t="shared" ref="L15:L79" si="1">I15*(1-J15)</f>
        <v>339.99999999999994</v>
      </c>
      <c r="M15" s="1"/>
      <c r="N15" s="6">
        <f t="shared" ref="N15:N79" si="2">D15+30</f>
        <v>41487</v>
      </c>
    </row>
    <row r="16" spans="1:14" x14ac:dyDescent="0.25">
      <c r="A16" s="33" t="s">
        <v>74</v>
      </c>
      <c r="B16" s="34" t="s">
        <v>13</v>
      </c>
      <c r="C16" s="34" t="s">
        <v>11</v>
      </c>
      <c r="D16" s="35"/>
      <c r="E16" s="34" t="s">
        <v>14</v>
      </c>
      <c r="F16" s="34"/>
      <c r="G16" s="36"/>
      <c r="H16" s="34"/>
      <c r="I16" s="34"/>
      <c r="J16" s="36"/>
      <c r="K16" s="34">
        <v>-4320</v>
      </c>
      <c r="L16" s="34"/>
      <c r="M16" s="34"/>
      <c r="N16" s="35">
        <v>41498</v>
      </c>
    </row>
    <row r="17" spans="1:14" x14ac:dyDescent="0.25">
      <c r="A17" t="s">
        <v>73</v>
      </c>
      <c r="B17" s="3" t="s">
        <v>13</v>
      </c>
      <c r="C17" s="3" t="s">
        <v>15</v>
      </c>
      <c r="D17" s="4">
        <v>41457</v>
      </c>
      <c r="E17" s="3" t="s">
        <v>59</v>
      </c>
      <c r="F17" s="3">
        <v>1300</v>
      </c>
      <c r="G17" s="5">
        <v>0.1</v>
      </c>
      <c r="H17" s="1"/>
      <c r="I17" s="1">
        <f t="shared" ref="I17:I80" si="3">F17*(1-G17)</f>
        <v>1170</v>
      </c>
      <c r="J17" s="5">
        <v>0.75</v>
      </c>
      <c r="K17" s="1">
        <f t="shared" si="0"/>
        <v>877.5</v>
      </c>
      <c r="L17" s="1">
        <f t="shared" si="1"/>
        <v>292.5</v>
      </c>
      <c r="M17" s="1"/>
      <c r="N17" s="6">
        <f t="shared" si="2"/>
        <v>41487</v>
      </c>
    </row>
    <row r="18" spans="1:14" x14ac:dyDescent="0.25">
      <c r="A18" s="33" t="s">
        <v>74</v>
      </c>
      <c r="B18" s="34" t="s">
        <v>13</v>
      </c>
      <c r="C18" s="34" t="s">
        <v>15</v>
      </c>
      <c r="D18" s="35"/>
      <c r="E18" s="34" t="s">
        <v>59</v>
      </c>
      <c r="F18" s="34"/>
      <c r="G18" s="36"/>
      <c r="H18" s="34"/>
      <c r="I18" s="34"/>
      <c r="J18" s="36"/>
      <c r="K18" s="34">
        <v>-2160</v>
      </c>
      <c r="L18" s="34"/>
      <c r="M18" s="34"/>
      <c r="N18" s="35">
        <v>41500</v>
      </c>
    </row>
    <row r="19" spans="1:14" x14ac:dyDescent="0.25">
      <c r="A19" t="s">
        <v>73</v>
      </c>
      <c r="B19" s="3" t="s">
        <v>16</v>
      </c>
      <c r="C19" s="3" t="s">
        <v>15</v>
      </c>
      <c r="D19" s="4">
        <v>41461</v>
      </c>
      <c r="E19" s="3" t="s">
        <v>60</v>
      </c>
      <c r="F19" s="3">
        <v>456</v>
      </c>
      <c r="G19" s="5">
        <v>0.15</v>
      </c>
      <c r="H19" s="1"/>
      <c r="I19" s="1">
        <f t="shared" si="3"/>
        <v>387.59999999999997</v>
      </c>
      <c r="J19" s="5">
        <v>0.75</v>
      </c>
      <c r="K19" s="1">
        <f t="shared" si="0"/>
        <v>290.7</v>
      </c>
      <c r="L19" s="1">
        <f t="shared" si="1"/>
        <v>96.899999999999991</v>
      </c>
      <c r="M19" s="1"/>
      <c r="N19" s="6">
        <f t="shared" si="2"/>
        <v>41491</v>
      </c>
    </row>
    <row r="20" spans="1:14" x14ac:dyDescent="0.25">
      <c r="A20" t="s">
        <v>73</v>
      </c>
      <c r="B20" s="3" t="s">
        <v>16</v>
      </c>
      <c r="C20" s="3" t="s">
        <v>15</v>
      </c>
      <c r="D20" s="4">
        <v>41462</v>
      </c>
      <c r="E20" s="3" t="s">
        <v>61</v>
      </c>
      <c r="F20" s="3">
        <v>1345</v>
      </c>
      <c r="G20" s="5">
        <v>0.05</v>
      </c>
      <c r="H20" s="1"/>
      <c r="I20" s="1">
        <f t="shared" si="3"/>
        <v>1277.75</v>
      </c>
      <c r="J20" s="5">
        <v>0.75</v>
      </c>
      <c r="K20" s="1">
        <f t="shared" si="0"/>
        <v>958.3125</v>
      </c>
      <c r="L20" s="1">
        <f t="shared" si="1"/>
        <v>319.4375</v>
      </c>
      <c r="M20" s="1"/>
      <c r="N20" s="6">
        <f t="shared" si="2"/>
        <v>41492</v>
      </c>
    </row>
    <row r="21" spans="1:14" x14ac:dyDescent="0.25">
      <c r="A21" t="s">
        <v>73</v>
      </c>
      <c r="B21" s="3" t="s">
        <v>17</v>
      </c>
      <c r="C21" s="3" t="s">
        <v>15</v>
      </c>
      <c r="D21" s="4">
        <v>41462</v>
      </c>
      <c r="E21" s="3" t="s">
        <v>62</v>
      </c>
      <c r="F21" s="3">
        <v>3241</v>
      </c>
      <c r="G21" s="5">
        <v>0.1</v>
      </c>
      <c r="H21" s="1"/>
      <c r="I21" s="1">
        <f t="shared" si="3"/>
        <v>2916.9</v>
      </c>
      <c r="J21" s="5">
        <v>0.75</v>
      </c>
      <c r="K21" s="1">
        <f t="shared" si="0"/>
        <v>2187.6750000000002</v>
      </c>
      <c r="L21" s="1">
        <f t="shared" si="1"/>
        <v>729.22500000000002</v>
      </c>
      <c r="M21" s="1"/>
      <c r="N21" s="6">
        <f t="shared" si="2"/>
        <v>41492</v>
      </c>
    </row>
    <row r="22" spans="1:14" x14ac:dyDescent="0.25">
      <c r="A22" s="33" t="s">
        <v>74</v>
      </c>
      <c r="B22" s="34" t="s">
        <v>17</v>
      </c>
      <c r="C22" s="34" t="s">
        <v>15</v>
      </c>
      <c r="D22" s="35"/>
      <c r="E22" s="34" t="s">
        <v>62</v>
      </c>
      <c r="F22" s="34"/>
      <c r="G22" s="36"/>
      <c r="H22" s="34"/>
      <c r="I22" s="34"/>
      <c r="J22" s="36"/>
      <c r="K22" s="34">
        <v>-260</v>
      </c>
      <c r="L22" s="34"/>
      <c r="M22" s="34"/>
      <c r="N22" s="35">
        <v>41502</v>
      </c>
    </row>
    <row r="23" spans="1:14" x14ac:dyDescent="0.25">
      <c r="A23" t="s">
        <v>73</v>
      </c>
      <c r="B23" s="3" t="s">
        <v>17</v>
      </c>
      <c r="C23" s="3" t="s">
        <v>11</v>
      </c>
      <c r="D23" s="4">
        <v>41462</v>
      </c>
      <c r="E23" s="3" t="s">
        <v>63</v>
      </c>
      <c r="F23" s="3">
        <v>456</v>
      </c>
      <c r="G23" s="5">
        <v>0</v>
      </c>
      <c r="H23" s="1"/>
      <c r="I23" s="1">
        <f t="shared" si="3"/>
        <v>456</v>
      </c>
      <c r="J23" s="5">
        <v>0.9</v>
      </c>
      <c r="K23" s="1">
        <f t="shared" si="0"/>
        <v>410.40000000000003</v>
      </c>
      <c r="L23" s="1">
        <f t="shared" si="1"/>
        <v>45.599999999999987</v>
      </c>
      <c r="M23" s="1"/>
      <c r="N23" s="6">
        <f t="shared" si="2"/>
        <v>41492</v>
      </c>
    </row>
    <row r="24" spans="1:14" x14ac:dyDescent="0.25">
      <c r="A24" t="s">
        <v>73</v>
      </c>
      <c r="B24" s="3" t="s">
        <v>13</v>
      </c>
      <c r="C24" s="3" t="s">
        <v>11</v>
      </c>
      <c r="D24" s="4">
        <v>41462</v>
      </c>
      <c r="E24" s="3" t="s">
        <v>64</v>
      </c>
      <c r="F24" s="3">
        <v>500</v>
      </c>
      <c r="G24" s="5"/>
      <c r="H24" s="1"/>
      <c r="I24" s="1">
        <f t="shared" si="3"/>
        <v>500</v>
      </c>
      <c r="J24" s="5">
        <v>0.9</v>
      </c>
      <c r="K24" s="1">
        <f t="shared" si="0"/>
        <v>450</v>
      </c>
      <c r="L24" s="1">
        <f t="shared" si="1"/>
        <v>49.999999999999986</v>
      </c>
      <c r="M24" s="1"/>
      <c r="N24" s="6">
        <f t="shared" si="2"/>
        <v>41492</v>
      </c>
    </row>
    <row r="25" spans="1:14" x14ac:dyDescent="0.25">
      <c r="A25" s="33" t="s">
        <v>74</v>
      </c>
      <c r="B25" s="34" t="s">
        <v>13</v>
      </c>
      <c r="C25" s="34" t="s">
        <v>11</v>
      </c>
      <c r="D25" s="35"/>
      <c r="E25" s="34" t="s">
        <v>64</v>
      </c>
      <c r="F25" s="34"/>
      <c r="G25" s="36"/>
      <c r="H25" s="34"/>
      <c r="I25" s="34"/>
      <c r="J25" s="36"/>
      <c r="K25" s="34">
        <v>-450</v>
      </c>
      <c r="L25" s="34"/>
      <c r="M25" s="34"/>
      <c r="N25" s="35">
        <v>41502</v>
      </c>
    </row>
    <row r="26" spans="1:14" x14ac:dyDescent="0.25">
      <c r="A26" t="s">
        <v>73</v>
      </c>
      <c r="B26" s="3" t="s">
        <v>1</v>
      </c>
      <c r="C26" s="3" t="s">
        <v>11</v>
      </c>
      <c r="D26" s="4">
        <v>41462</v>
      </c>
      <c r="E26" s="3" t="s">
        <v>18</v>
      </c>
      <c r="F26" s="3">
        <v>1234</v>
      </c>
      <c r="G26" s="5"/>
      <c r="H26" s="1"/>
      <c r="I26" s="1">
        <f t="shared" si="3"/>
        <v>1234</v>
      </c>
      <c r="J26" s="5">
        <v>0.9</v>
      </c>
      <c r="K26" s="1">
        <f t="shared" si="0"/>
        <v>1110.6000000000001</v>
      </c>
      <c r="L26" s="1">
        <f t="shared" si="1"/>
        <v>123.39999999999998</v>
      </c>
      <c r="M26" s="1"/>
      <c r="N26" s="6">
        <f t="shared" si="2"/>
        <v>41492</v>
      </c>
    </row>
    <row r="27" spans="1:14" x14ac:dyDescent="0.25">
      <c r="A27" t="s">
        <v>73</v>
      </c>
      <c r="B27" s="3" t="s">
        <v>0</v>
      </c>
      <c r="C27" s="3" t="s">
        <v>11</v>
      </c>
      <c r="D27" s="4">
        <v>41463</v>
      </c>
      <c r="E27" s="3" t="s">
        <v>65</v>
      </c>
      <c r="F27" s="3">
        <v>3214</v>
      </c>
      <c r="G27" s="5"/>
      <c r="H27" s="1"/>
      <c r="I27" s="1">
        <f t="shared" si="3"/>
        <v>3214</v>
      </c>
      <c r="J27" s="5">
        <v>0.9</v>
      </c>
      <c r="K27" s="1">
        <f t="shared" si="0"/>
        <v>2892.6</v>
      </c>
      <c r="L27" s="1">
        <f t="shared" si="1"/>
        <v>321.39999999999992</v>
      </c>
      <c r="M27" s="1"/>
      <c r="N27" s="6">
        <f t="shared" si="2"/>
        <v>41493</v>
      </c>
    </row>
    <row r="28" spans="1:14" x14ac:dyDescent="0.25">
      <c r="A28" t="s">
        <v>73</v>
      </c>
      <c r="B28" s="3" t="s">
        <v>0</v>
      </c>
      <c r="C28" s="3" t="s">
        <v>15</v>
      </c>
      <c r="D28" s="4">
        <v>41463</v>
      </c>
      <c r="E28" s="3" t="s">
        <v>19</v>
      </c>
      <c r="F28" s="3">
        <v>786</v>
      </c>
      <c r="G28" s="5">
        <v>0.1</v>
      </c>
      <c r="H28" s="1"/>
      <c r="I28" s="1">
        <f t="shared" si="3"/>
        <v>707.4</v>
      </c>
      <c r="J28" s="5">
        <v>0.75</v>
      </c>
      <c r="K28" s="1">
        <f t="shared" si="0"/>
        <v>530.54999999999995</v>
      </c>
      <c r="L28" s="1">
        <f t="shared" si="1"/>
        <v>176.85</v>
      </c>
      <c r="M28" s="1"/>
      <c r="N28" s="6">
        <f t="shared" si="2"/>
        <v>41493</v>
      </c>
    </row>
    <row r="29" spans="1:14" x14ac:dyDescent="0.25">
      <c r="A29" t="s">
        <v>73</v>
      </c>
      <c r="B29" s="3" t="s">
        <v>0</v>
      </c>
      <c r="C29" s="3" t="s">
        <v>15</v>
      </c>
      <c r="D29" s="4">
        <v>41464</v>
      </c>
      <c r="E29" s="3" t="s">
        <v>66</v>
      </c>
      <c r="F29" s="3">
        <v>876</v>
      </c>
      <c r="G29" s="5">
        <v>0.05</v>
      </c>
      <c r="H29" s="1"/>
      <c r="I29" s="1">
        <f t="shared" si="3"/>
        <v>832.19999999999993</v>
      </c>
      <c r="J29" s="5">
        <v>0.75</v>
      </c>
      <c r="K29" s="1">
        <f t="shared" si="0"/>
        <v>624.15</v>
      </c>
      <c r="L29" s="1">
        <f t="shared" si="1"/>
        <v>208.04999999999998</v>
      </c>
      <c r="M29" s="1"/>
      <c r="N29" s="6">
        <f t="shared" si="2"/>
        <v>41494</v>
      </c>
    </row>
    <row r="30" spans="1:14" x14ac:dyDescent="0.25">
      <c r="A30" t="s">
        <v>73</v>
      </c>
      <c r="B30" s="3" t="s">
        <v>1</v>
      </c>
      <c r="C30" s="3" t="s">
        <v>11</v>
      </c>
      <c r="D30" s="4">
        <v>41464</v>
      </c>
      <c r="E30" s="3" t="s">
        <v>67</v>
      </c>
      <c r="F30" s="3">
        <v>123</v>
      </c>
      <c r="G30" s="5"/>
      <c r="H30" s="1"/>
      <c r="I30" s="1">
        <f t="shared" si="3"/>
        <v>123</v>
      </c>
      <c r="J30" s="5">
        <v>0.9</v>
      </c>
      <c r="K30" s="1">
        <f t="shared" si="0"/>
        <v>110.7</v>
      </c>
      <c r="L30" s="1">
        <f t="shared" si="1"/>
        <v>12.299999999999997</v>
      </c>
      <c r="M30" s="1"/>
      <c r="N30" s="6">
        <f t="shared" si="2"/>
        <v>41494</v>
      </c>
    </row>
    <row r="31" spans="1:14" x14ac:dyDescent="0.25">
      <c r="A31" t="s">
        <v>73</v>
      </c>
      <c r="B31" s="3" t="s">
        <v>1</v>
      </c>
      <c r="C31" s="7" t="s">
        <v>15</v>
      </c>
      <c r="D31" s="4">
        <v>41464</v>
      </c>
      <c r="E31" s="3" t="s">
        <v>24</v>
      </c>
      <c r="F31" s="3">
        <v>987</v>
      </c>
      <c r="G31" s="5">
        <v>0.1</v>
      </c>
      <c r="H31" s="1"/>
      <c r="I31" s="1">
        <f t="shared" si="3"/>
        <v>888.30000000000007</v>
      </c>
      <c r="J31" s="5">
        <v>0.75</v>
      </c>
      <c r="K31" s="1">
        <f t="shared" si="0"/>
        <v>666.22500000000002</v>
      </c>
      <c r="L31" s="1">
        <f t="shared" si="1"/>
        <v>222.07500000000002</v>
      </c>
      <c r="M31" s="1"/>
      <c r="N31" s="6">
        <f t="shared" si="2"/>
        <v>41494</v>
      </c>
    </row>
    <row r="32" spans="1:14" x14ac:dyDescent="0.25">
      <c r="A32" t="s">
        <v>73</v>
      </c>
      <c r="B32" s="3" t="s">
        <v>13</v>
      </c>
      <c r="C32" s="3" t="s">
        <v>15</v>
      </c>
      <c r="D32" s="4">
        <v>41464</v>
      </c>
      <c r="E32" s="3" t="s">
        <v>68</v>
      </c>
      <c r="F32" s="3">
        <v>54</v>
      </c>
      <c r="G32" s="5">
        <v>0.12</v>
      </c>
      <c r="H32" s="1"/>
      <c r="I32" s="1">
        <f t="shared" si="3"/>
        <v>47.52</v>
      </c>
      <c r="J32" s="5">
        <v>0.75</v>
      </c>
      <c r="K32" s="1">
        <f t="shared" si="0"/>
        <v>35.64</v>
      </c>
      <c r="L32" s="1">
        <f t="shared" si="1"/>
        <v>11.88</v>
      </c>
      <c r="M32" s="1"/>
      <c r="N32" s="6">
        <f t="shared" si="2"/>
        <v>41494</v>
      </c>
    </row>
    <row r="33" spans="1:14" x14ac:dyDescent="0.25">
      <c r="A33" t="s">
        <v>73</v>
      </c>
      <c r="B33" s="3" t="s">
        <v>13</v>
      </c>
      <c r="C33" s="3" t="s">
        <v>11</v>
      </c>
      <c r="D33" s="4">
        <v>41464</v>
      </c>
      <c r="E33" s="3" t="s">
        <v>69</v>
      </c>
      <c r="F33" s="3">
        <v>432</v>
      </c>
      <c r="G33" s="5"/>
      <c r="H33" s="1"/>
      <c r="I33" s="1">
        <f t="shared" si="3"/>
        <v>432</v>
      </c>
      <c r="J33" s="5">
        <v>0.9</v>
      </c>
      <c r="K33" s="1">
        <f t="shared" si="0"/>
        <v>388.8</v>
      </c>
      <c r="L33" s="1">
        <f t="shared" si="1"/>
        <v>43.199999999999989</v>
      </c>
      <c r="M33" s="1"/>
      <c r="N33" s="6">
        <f t="shared" si="2"/>
        <v>41494</v>
      </c>
    </row>
    <row r="34" spans="1:14" x14ac:dyDescent="0.25">
      <c r="A34" t="s">
        <v>73</v>
      </c>
      <c r="B34" s="3" t="s">
        <v>0</v>
      </c>
      <c r="C34" s="3" t="s">
        <v>11</v>
      </c>
      <c r="D34" s="4">
        <v>41464</v>
      </c>
      <c r="E34" s="3" t="s">
        <v>70</v>
      </c>
      <c r="F34" s="3">
        <v>768</v>
      </c>
      <c r="G34" s="5"/>
      <c r="H34" s="1"/>
      <c r="I34" s="1">
        <f t="shared" si="3"/>
        <v>768</v>
      </c>
      <c r="J34" s="5">
        <v>0.9</v>
      </c>
      <c r="K34" s="1">
        <f t="shared" si="0"/>
        <v>691.2</v>
      </c>
      <c r="L34" s="1">
        <f t="shared" si="1"/>
        <v>76.799999999999983</v>
      </c>
      <c r="M34" s="1"/>
      <c r="N34" s="6">
        <f t="shared" si="2"/>
        <v>41494</v>
      </c>
    </row>
    <row r="35" spans="1:14" x14ac:dyDescent="0.25">
      <c r="A35" t="s">
        <v>73</v>
      </c>
      <c r="B35" s="3" t="s">
        <v>0</v>
      </c>
      <c r="C35" s="3" t="s">
        <v>15</v>
      </c>
      <c r="D35" s="4">
        <v>41465</v>
      </c>
      <c r="E35" s="3" t="s">
        <v>71</v>
      </c>
      <c r="F35" s="3">
        <v>345</v>
      </c>
      <c r="G35" s="5">
        <v>0.03</v>
      </c>
      <c r="H35" s="1"/>
      <c r="I35" s="1">
        <f t="shared" si="3"/>
        <v>334.65</v>
      </c>
      <c r="J35" s="5">
        <v>0.75</v>
      </c>
      <c r="K35" s="1">
        <f t="shared" si="0"/>
        <v>250.98749999999998</v>
      </c>
      <c r="L35" s="1">
        <f t="shared" si="1"/>
        <v>83.662499999999994</v>
      </c>
      <c r="M35" s="1"/>
      <c r="N35" s="6">
        <f t="shared" si="2"/>
        <v>41495</v>
      </c>
    </row>
    <row r="36" spans="1:14" x14ac:dyDescent="0.25">
      <c r="B36" s="3"/>
      <c r="C36" s="3"/>
      <c r="D36" s="4"/>
      <c r="E36" s="3"/>
      <c r="F36" s="3"/>
      <c r="G36" s="5"/>
      <c r="H36" s="1"/>
      <c r="I36" s="1">
        <f t="shared" si="3"/>
        <v>0</v>
      </c>
      <c r="J36" s="5"/>
      <c r="K36" s="1">
        <f t="shared" si="0"/>
        <v>0</v>
      </c>
      <c r="L36" s="1">
        <f t="shared" si="1"/>
        <v>0</v>
      </c>
      <c r="M36" s="1"/>
      <c r="N36" s="6">
        <f t="shared" si="2"/>
        <v>30</v>
      </c>
    </row>
    <row r="37" spans="1:14" x14ac:dyDescent="0.25">
      <c r="B37" s="3"/>
      <c r="C37" s="3"/>
      <c r="D37" s="4"/>
      <c r="E37" s="3"/>
      <c r="F37" s="3"/>
      <c r="G37" s="5"/>
      <c r="H37" s="1"/>
      <c r="I37" s="1">
        <f t="shared" si="3"/>
        <v>0</v>
      </c>
      <c r="J37" s="5"/>
      <c r="K37" s="1">
        <f t="shared" si="0"/>
        <v>0</v>
      </c>
      <c r="L37" s="1">
        <f t="shared" si="1"/>
        <v>0</v>
      </c>
      <c r="M37" s="1"/>
      <c r="N37" s="6">
        <f t="shared" si="2"/>
        <v>30</v>
      </c>
    </row>
    <row r="38" spans="1:14" x14ac:dyDescent="0.25">
      <c r="B38" s="3"/>
      <c r="C38" s="3"/>
      <c r="D38" s="4"/>
      <c r="E38" s="3"/>
      <c r="F38" s="3"/>
      <c r="G38" s="5"/>
      <c r="H38" s="1"/>
      <c r="I38" s="1">
        <f t="shared" si="3"/>
        <v>0</v>
      </c>
      <c r="J38" s="5"/>
      <c r="K38" s="1">
        <f t="shared" si="0"/>
        <v>0</v>
      </c>
      <c r="L38" s="1">
        <f t="shared" si="1"/>
        <v>0</v>
      </c>
      <c r="M38" s="1"/>
      <c r="N38" s="6">
        <f t="shared" si="2"/>
        <v>30</v>
      </c>
    </row>
    <row r="39" spans="1:14" x14ac:dyDescent="0.25">
      <c r="B39" s="3"/>
      <c r="C39" s="3"/>
      <c r="D39" s="4"/>
      <c r="E39" s="3"/>
      <c r="F39" s="3"/>
      <c r="G39" s="5"/>
      <c r="H39" s="1"/>
      <c r="I39" s="1">
        <f t="shared" si="3"/>
        <v>0</v>
      </c>
      <c r="J39" s="5"/>
      <c r="K39" s="1">
        <f t="shared" si="0"/>
        <v>0</v>
      </c>
      <c r="L39" s="1">
        <f t="shared" si="1"/>
        <v>0</v>
      </c>
      <c r="M39" s="1"/>
      <c r="N39" s="6">
        <f t="shared" si="2"/>
        <v>30</v>
      </c>
    </row>
    <row r="40" spans="1:14" x14ac:dyDescent="0.25">
      <c r="B40" s="3"/>
      <c r="C40" s="3"/>
      <c r="D40" s="4"/>
      <c r="E40" s="3"/>
      <c r="F40" s="3"/>
      <c r="G40" s="5"/>
      <c r="H40" s="1"/>
      <c r="I40" s="1">
        <f t="shared" si="3"/>
        <v>0</v>
      </c>
      <c r="J40" s="5"/>
      <c r="K40" s="1">
        <f t="shared" si="0"/>
        <v>0</v>
      </c>
      <c r="L40" s="1">
        <f t="shared" si="1"/>
        <v>0</v>
      </c>
      <c r="M40" s="1"/>
      <c r="N40" s="6">
        <f t="shared" si="2"/>
        <v>30</v>
      </c>
    </row>
    <row r="41" spans="1:14" x14ac:dyDescent="0.25">
      <c r="B41" s="3"/>
      <c r="C41" s="3"/>
      <c r="D41" s="4"/>
      <c r="E41" s="3"/>
      <c r="F41" s="3"/>
      <c r="G41" s="5"/>
      <c r="H41" s="1"/>
      <c r="I41" s="1">
        <f t="shared" si="3"/>
        <v>0</v>
      </c>
      <c r="J41" s="5"/>
      <c r="K41" s="1">
        <f t="shared" si="0"/>
        <v>0</v>
      </c>
      <c r="L41" s="1">
        <f t="shared" si="1"/>
        <v>0</v>
      </c>
      <c r="M41" s="1"/>
      <c r="N41" s="6">
        <f t="shared" si="2"/>
        <v>30</v>
      </c>
    </row>
    <row r="42" spans="1:14" x14ac:dyDescent="0.25">
      <c r="B42" s="3"/>
      <c r="C42" s="3"/>
      <c r="D42" s="4"/>
      <c r="E42" s="3"/>
      <c r="F42" s="3"/>
      <c r="G42" s="5"/>
      <c r="H42" s="1"/>
      <c r="I42" s="1">
        <f t="shared" si="3"/>
        <v>0</v>
      </c>
      <c r="J42" s="5"/>
      <c r="K42" s="1">
        <f t="shared" si="0"/>
        <v>0</v>
      </c>
      <c r="L42" s="1">
        <f t="shared" si="1"/>
        <v>0</v>
      </c>
      <c r="M42" s="1"/>
      <c r="N42" s="6">
        <f t="shared" si="2"/>
        <v>30</v>
      </c>
    </row>
    <row r="43" spans="1:14" x14ac:dyDescent="0.25">
      <c r="B43" s="3"/>
      <c r="C43" s="3"/>
      <c r="D43" s="4"/>
      <c r="E43" s="3"/>
      <c r="F43" s="3"/>
      <c r="G43" s="5"/>
      <c r="H43" s="1"/>
      <c r="I43" s="1">
        <f t="shared" si="3"/>
        <v>0</v>
      </c>
      <c r="J43" s="5"/>
      <c r="K43" s="1">
        <f t="shared" si="0"/>
        <v>0</v>
      </c>
      <c r="L43" s="1">
        <f t="shared" si="1"/>
        <v>0</v>
      </c>
      <c r="M43" s="1"/>
      <c r="N43" s="6">
        <f t="shared" si="2"/>
        <v>30</v>
      </c>
    </row>
    <row r="44" spans="1:14" x14ac:dyDescent="0.25">
      <c r="B44" s="3"/>
      <c r="C44" s="3"/>
      <c r="D44" s="4"/>
      <c r="E44" s="3"/>
      <c r="F44" s="3"/>
      <c r="G44" s="5"/>
      <c r="H44" s="1"/>
      <c r="I44" s="1">
        <f t="shared" si="3"/>
        <v>0</v>
      </c>
      <c r="J44" s="5"/>
      <c r="K44" s="1">
        <f t="shared" si="0"/>
        <v>0</v>
      </c>
      <c r="L44" s="1">
        <f t="shared" si="1"/>
        <v>0</v>
      </c>
      <c r="M44" s="1"/>
      <c r="N44" s="6">
        <f t="shared" si="2"/>
        <v>30</v>
      </c>
    </row>
    <row r="45" spans="1:14" x14ac:dyDescent="0.25">
      <c r="B45" s="3"/>
      <c r="C45" s="3"/>
      <c r="D45" s="4"/>
      <c r="E45" s="3"/>
      <c r="F45" s="3"/>
      <c r="G45" s="5"/>
      <c r="H45" s="1"/>
      <c r="I45" s="1">
        <f t="shared" si="3"/>
        <v>0</v>
      </c>
      <c r="J45" s="5"/>
      <c r="K45" s="1">
        <f t="shared" si="0"/>
        <v>0</v>
      </c>
      <c r="L45" s="1">
        <f t="shared" si="1"/>
        <v>0</v>
      </c>
      <c r="M45" s="1"/>
      <c r="N45" s="6">
        <f t="shared" si="2"/>
        <v>30</v>
      </c>
    </row>
    <row r="46" spans="1:14" x14ac:dyDescent="0.25">
      <c r="B46" s="3"/>
      <c r="C46" s="3"/>
      <c r="D46" s="4"/>
      <c r="E46" s="3"/>
      <c r="F46" s="3"/>
      <c r="G46" s="5"/>
      <c r="H46" s="1"/>
      <c r="I46" s="1">
        <f t="shared" si="3"/>
        <v>0</v>
      </c>
      <c r="J46" s="5"/>
      <c r="K46" s="1">
        <f t="shared" si="0"/>
        <v>0</v>
      </c>
      <c r="L46" s="1">
        <f t="shared" si="1"/>
        <v>0</v>
      </c>
      <c r="M46" s="1"/>
      <c r="N46" s="6">
        <f t="shared" si="2"/>
        <v>30</v>
      </c>
    </row>
    <row r="47" spans="1:14" x14ac:dyDescent="0.25">
      <c r="B47" s="3"/>
      <c r="C47" s="3"/>
      <c r="D47" s="4"/>
      <c r="E47" s="3"/>
      <c r="F47" s="3"/>
      <c r="G47" s="5"/>
      <c r="H47" s="1"/>
      <c r="I47" s="1">
        <f t="shared" si="3"/>
        <v>0</v>
      </c>
      <c r="J47" s="5"/>
      <c r="K47" s="1">
        <f t="shared" si="0"/>
        <v>0</v>
      </c>
      <c r="L47" s="1">
        <f t="shared" si="1"/>
        <v>0</v>
      </c>
      <c r="M47" s="1"/>
      <c r="N47" s="6">
        <f t="shared" si="2"/>
        <v>30</v>
      </c>
    </row>
    <row r="48" spans="1:14" x14ac:dyDescent="0.25">
      <c r="B48" s="3"/>
      <c r="C48" s="3"/>
      <c r="D48" s="4"/>
      <c r="E48" s="3"/>
      <c r="F48" s="3"/>
      <c r="G48" s="5"/>
      <c r="H48" s="1"/>
      <c r="I48" s="1">
        <f t="shared" si="3"/>
        <v>0</v>
      </c>
      <c r="J48" s="5"/>
      <c r="K48" s="1">
        <f t="shared" si="0"/>
        <v>0</v>
      </c>
      <c r="L48" s="1">
        <f t="shared" si="1"/>
        <v>0</v>
      </c>
      <c r="M48" s="1"/>
      <c r="N48" s="6">
        <f t="shared" si="2"/>
        <v>30</v>
      </c>
    </row>
    <row r="49" spans="2:14" x14ac:dyDescent="0.25">
      <c r="B49" s="3"/>
      <c r="C49" s="3"/>
      <c r="D49" s="4"/>
      <c r="E49" s="3"/>
      <c r="F49" s="3"/>
      <c r="G49" s="5"/>
      <c r="H49" s="1"/>
      <c r="I49" s="1">
        <f t="shared" si="3"/>
        <v>0</v>
      </c>
      <c r="J49" s="5"/>
      <c r="K49" s="1">
        <f t="shared" si="0"/>
        <v>0</v>
      </c>
      <c r="L49" s="1">
        <f t="shared" si="1"/>
        <v>0</v>
      </c>
      <c r="M49" s="1"/>
      <c r="N49" s="6">
        <f t="shared" si="2"/>
        <v>30</v>
      </c>
    </row>
    <row r="50" spans="2:14" x14ac:dyDescent="0.25">
      <c r="B50" s="3"/>
      <c r="C50" s="3"/>
      <c r="D50" s="4"/>
      <c r="E50" s="3"/>
      <c r="F50" s="3"/>
      <c r="G50" s="5"/>
      <c r="H50" s="1"/>
      <c r="I50" s="1">
        <f t="shared" si="3"/>
        <v>0</v>
      </c>
      <c r="J50" s="5"/>
      <c r="K50" s="1">
        <f t="shared" si="0"/>
        <v>0</v>
      </c>
      <c r="L50" s="1">
        <f t="shared" si="1"/>
        <v>0</v>
      </c>
      <c r="M50" s="1"/>
      <c r="N50" s="6">
        <f t="shared" si="2"/>
        <v>30</v>
      </c>
    </row>
    <row r="51" spans="2:14" x14ac:dyDescent="0.25">
      <c r="B51" s="3"/>
      <c r="C51" s="3"/>
      <c r="D51" s="4"/>
      <c r="E51" s="3"/>
      <c r="F51" s="3"/>
      <c r="G51" s="5"/>
      <c r="H51" s="1"/>
      <c r="I51" s="1">
        <f t="shared" si="3"/>
        <v>0</v>
      </c>
      <c r="J51" s="5"/>
      <c r="K51" s="1">
        <f t="shared" si="0"/>
        <v>0</v>
      </c>
      <c r="L51" s="1">
        <f t="shared" si="1"/>
        <v>0</v>
      </c>
      <c r="M51" s="1"/>
      <c r="N51" s="6">
        <f t="shared" si="2"/>
        <v>30</v>
      </c>
    </row>
    <row r="52" spans="2:14" x14ac:dyDescent="0.25">
      <c r="B52" s="3"/>
      <c r="C52" s="3"/>
      <c r="D52" s="4"/>
      <c r="E52" s="3"/>
      <c r="F52" s="3"/>
      <c r="G52" s="5"/>
      <c r="H52" s="1"/>
      <c r="I52" s="1">
        <f t="shared" si="3"/>
        <v>0</v>
      </c>
      <c r="J52" s="5"/>
      <c r="K52" s="1">
        <f t="shared" si="0"/>
        <v>0</v>
      </c>
      <c r="L52" s="1">
        <f t="shared" si="1"/>
        <v>0</v>
      </c>
      <c r="M52" s="1"/>
      <c r="N52" s="6">
        <f t="shared" si="2"/>
        <v>30</v>
      </c>
    </row>
    <row r="53" spans="2:14" x14ac:dyDescent="0.25">
      <c r="B53" s="3"/>
      <c r="C53" s="3"/>
      <c r="D53" s="4"/>
      <c r="E53" s="3"/>
      <c r="F53" s="3"/>
      <c r="G53" s="5"/>
      <c r="H53" s="1"/>
      <c r="I53" s="1">
        <f t="shared" si="3"/>
        <v>0</v>
      </c>
      <c r="J53" s="5"/>
      <c r="K53" s="1">
        <f t="shared" si="0"/>
        <v>0</v>
      </c>
      <c r="L53" s="1">
        <f t="shared" si="1"/>
        <v>0</v>
      </c>
      <c r="M53" s="1"/>
      <c r="N53" s="6">
        <f t="shared" si="2"/>
        <v>30</v>
      </c>
    </row>
    <row r="54" spans="2:14" x14ac:dyDescent="0.25">
      <c r="B54" s="3"/>
      <c r="C54" s="3"/>
      <c r="D54" s="4"/>
      <c r="E54" s="3"/>
      <c r="F54" s="3"/>
      <c r="G54" s="5"/>
      <c r="H54" s="1"/>
      <c r="I54" s="1">
        <f t="shared" si="3"/>
        <v>0</v>
      </c>
      <c r="J54" s="5"/>
      <c r="K54" s="1">
        <f t="shared" si="0"/>
        <v>0</v>
      </c>
      <c r="L54" s="1">
        <f t="shared" si="1"/>
        <v>0</v>
      </c>
      <c r="M54" s="1"/>
      <c r="N54" s="6">
        <f t="shared" si="2"/>
        <v>30</v>
      </c>
    </row>
    <row r="55" spans="2:14" x14ac:dyDescent="0.25">
      <c r="B55" s="3"/>
      <c r="C55" s="3"/>
      <c r="D55" s="4"/>
      <c r="E55" s="3"/>
      <c r="F55" s="3"/>
      <c r="G55" s="5"/>
      <c r="H55" s="1"/>
      <c r="I55" s="1">
        <f t="shared" si="3"/>
        <v>0</v>
      </c>
      <c r="J55" s="5"/>
      <c r="K55" s="1">
        <f t="shared" si="0"/>
        <v>0</v>
      </c>
      <c r="L55" s="1">
        <f t="shared" si="1"/>
        <v>0</v>
      </c>
      <c r="M55" s="1"/>
      <c r="N55" s="6">
        <f t="shared" si="2"/>
        <v>30</v>
      </c>
    </row>
    <row r="56" spans="2:14" x14ac:dyDescent="0.25">
      <c r="B56" s="3"/>
      <c r="C56" s="3"/>
      <c r="D56" s="4"/>
      <c r="E56" s="3"/>
      <c r="F56" s="3"/>
      <c r="G56" s="5"/>
      <c r="H56" s="1"/>
      <c r="I56" s="1">
        <f t="shared" si="3"/>
        <v>0</v>
      </c>
      <c r="J56" s="5"/>
      <c r="K56" s="1">
        <f t="shared" si="0"/>
        <v>0</v>
      </c>
      <c r="L56" s="1">
        <f t="shared" si="1"/>
        <v>0</v>
      </c>
      <c r="M56" s="1"/>
      <c r="N56" s="6">
        <f t="shared" si="2"/>
        <v>30</v>
      </c>
    </row>
    <row r="57" spans="2:14" x14ac:dyDescent="0.25">
      <c r="B57" s="3"/>
      <c r="C57" s="3"/>
      <c r="D57" s="4"/>
      <c r="E57" s="3"/>
      <c r="F57" s="3"/>
      <c r="G57" s="5"/>
      <c r="H57" s="1"/>
      <c r="I57" s="1">
        <f t="shared" si="3"/>
        <v>0</v>
      </c>
      <c r="J57" s="5"/>
      <c r="K57" s="1">
        <f t="shared" si="0"/>
        <v>0</v>
      </c>
      <c r="L57" s="1">
        <f t="shared" si="1"/>
        <v>0</v>
      </c>
      <c r="M57" s="1"/>
      <c r="N57" s="6">
        <f t="shared" si="2"/>
        <v>30</v>
      </c>
    </row>
    <row r="58" spans="2:14" x14ac:dyDescent="0.25">
      <c r="B58" s="3"/>
      <c r="C58" s="3"/>
      <c r="D58" s="4"/>
      <c r="E58" s="3"/>
      <c r="F58" s="3"/>
      <c r="G58" s="5"/>
      <c r="H58" s="1"/>
      <c r="I58" s="1">
        <f t="shared" si="3"/>
        <v>0</v>
      </c>
      <c r="J58" s="5"/>
      <c r="K58" s="1">
        <f t="shared" si="0"/>
        <v>0</v>
      </c>
      <c r="L58" s="1">
        <f t="shared" si="1"/>
        <v>0</v>
      </c>
      <c r="M58" s="1"/>
      <c r="N58" s="6">
        <f t="shared" si="2"/>
        <v>30</v>
      </c>
    </row>
    <row r="59" spans="2:14" x14ac:dyDescent="0.25">
      <c r="B59" s="3"/>
      <c r="C59" s="3"/>
      <c r="D59" s="4"/>
      <c r="E59" s="3"/>
      <c r="F59" s="3"/>
      <c r="G59" s="5"/>
      <c r="H59" s="1"/>
      <c r="I59" s="1">
        <f t="shared" si="3"/>
        <v>0</v>
      </c>
      <c r="J59" s="5"/>
      <c r="K59" s="1">
        <f t="shared" si="0"/>
        <v>0</v>
      </c>
      <c r="L59" s="1">
        <f t="shared" si="1"/>
        <v>0</v>
      </c>
      <c r="M59" s="1"/>
      <c r="N59" s="6">
        <f t="shared" si="2"/>
        <v>30</v>
      </c>
    </row>
    <row r="60" spans="2:14" x14ac:dyDescent="0.25">
      <c r="B60" s="3"/>
      <c r="C60" s="3"/>
      <c r="D60" s="4"/>
      <c r="E60" s="3"/>
      <c r="F60" s="3"/>
      <c r="G60" s="5"/>
      <c r="H60" s="1"/>
      <c r="I60" s="1">
        <f t="shared" si="3"/>
        <v>0</v>
      </c>
      <c r="J60" s="5"/>
      <c r="K60" s="1">
        <f t="shared" si="0"/>
        <v>0</v>
      </c>
      <c r="L60" s="1">
        <f t="shared" si="1"/>
        <v>0</v>
      </c>
      <c r="M60" s="1"/>
      <c r="N60" s="6">
        <f t="shared" si="2"/>
        <v>30</v>
      </c>
    </row>
    <row r="61" spans="2:14" x14ac:dyDescent="0.25">
      <c r="B61" s="3"/>
      <c r="C61" s="3"/>
      <c r="D61" s="4"/>
      <c r="E61" s="3"/>
      <c r="F61" s="3"/>
      <c r="G61" s="5"/>
      <c r="H61" s="1"/>
      <c r="I61" s="1">
        <f t="shared" si="3"/>
        <v>0</v>
      </c>
      <c r="J61" s="5"/>
      <c r="K61" s="1">
        <f t="shared" si="0"/>
        <v>0</v>
      </c>
      <c r="L61" s="1">
        <f t="shared" si="1"/>
        <v>0</v>
      </c>
      <c r="M61" s="1"/>
      <c r="N61" s="6">
        <f t="shared" si="2"/>
        <v>30</v>
      </c>
    </row>
    <row r="62" spans="2:14" x14ac:dyDescent="0.25">
      <c r="B62" s="3"/>
      <c r="C62" s="3"/>
      <c r="D62" s="4"/>
      <c r="E62" s="3"/>
      <c r="F62" s="3"/>
      <c r="G62" s="5"/>
      <c r="H62" s="1"/>
      <c r="I62" s="1">
        <f t="shared" si="3"/>
        <v>0</v>
      </c>
      <c r="J62" s="5"/>
      <c r="K62" s="1">
        <f t="shared" si="0"/>
        <v>0</v>
      </c>
      <c r="L62" s="1">
        <f t="shared" si="1"/>
        <v>0</v>
      </c>
      <c r="M62" s="1"/>
      <c r="N62" s="6">
        <f t="shared" si="2"/>
        <v>30</v>
      </c>
    </row>
    <row r="63" spans="2:14" x14ac:dyDescent="0.25">
      <c r="B63" s="3"/>
      <c r="C63" s="3"/>
      <c r="D63" s="4"/>
      <c r="E63" s="3"/>
      <c r="F63" s="3"/>
      <c r="G63" s="5"/>
      <c r="H63" s="1"/>
      <c r="I63" s="1">
        <f t="shared" si="3"/>
        <v>0</v>
      </c>
      <c r="J63" s="5"/>
      <c r="K63" s="1">
        <f t="shared" si="0"/>
        <v>0</v>
      </c>
      <c r="L63" s="1">
        <f t="shared" si="1"/>
        <v>0</v>
      </c>
      <c r="M63" s="1"/>
      <c r="N63" s="6">
        <f t="shared" si="2"/>
        <v>30</v>
      </c>
    </row>
    <row r="64" spans="2:14" x14ac:dyDescent="0.25">
      <c r="B64" s="3"/>
      <c r="C64" s="3"/>
      <c r="D64" s="4"/>
      <c r="E64" s="3"/>
      <c r="F64" s="3"/>
      <c r="G64" s="5"/>
      <c r="H64" s="1"/>
      <c r="I64" s="1">
        <f t="shared" si="3"/>
        <v>0</v>
      </c>
      <c r="J64" s="5"/>
      <c r="K64" s="1">
        <f t="shared" si="0"/>
        <v>0</v>
      </c>
      <c r="L64" s="1">
        <f t="shared" si="1"/>
        <v>0</v>
      </c>
      <c r="M64" s="1"/>
      <c r="N64" s="6">
        <f t="shared" si="2"/>
        <v>30</v>
      </c>
    </row>
    <row r="65" spans="2:14" x14ac:dyDescent="0.25">
      <c r="B65" s="3"/>
      <c r="C65" s="3"/>
      <c r="D65" s="4"/>
      <c r="E65" s="3"/>
      <c r="F65" s="3"/>
      <c r="G65" s="5"/>
      <c r="H65" s="1"/>
      <c r="I65" s="1">
        <f t="shared" si="3"/>
        <v>0</v>
      </c>
      <c r="J65" s="5"/>
      <c r="K65" s="1">
        <f t="shared" si="0"/>
        <v>0</v>
      </c>
      <c r="L65" s="1">
        <f t="shared" si="1"/>
        <v>0</v>
      </c>
      <c r="M65" s="1"/>
      <c r="N65" s="6">
        <f t="shared" si="2"/>
        <v>30</v>
      </c>
    </row>
    <row r="66" spans="2:14" x14ac:dyDescent="0.25">
      <c r="B66" s="3"/>
      <c r="C66" s="3"/>
      <c r="D66" s="4"/>
      <c r="E66" s="3"/>
      <c r="F66" s="3"/>
      <c r="G66" s="5"/>
      <c r="H66" s="1"/>
      <c r="I66" s="1">
        <f t="shared" si="3"/>
        <v>0</v>
      </c>
      <c r="J66" s="5"/>
      <c r="K66" s="1">
        <f t="shared" si="0"/>
        <v>0</v>
      </c>
      <c r="L66" s="1">
        <f t="shared" si="1"/>
        <v>0</v>
      </c>
      <c r="M66" s="1"/>
      <c r="N66" s="6">
        <f t="shared" si="2"/>
        <v>30</v>
      </c>
    </row>
    <row r="67" spans="2:14" x14ac:dyDescent="0.25">
      <c r="B67" s="3"/>
      <c r="C67" s="3"/>
      <c r="D67" s="4"/>
      <c r="E67" s="3"/>
      <c r="F67" s="3"/>
      <c r="G67" s="5"/>
      <c r="H67" s="1"/>
      <c r="I67" s="1">
        <f t="shared" si="3"/>
        <v>0</v>
      </c>
      <c r="J67" s="5"/>
      <c r="K67" s="1">
        <f t="shared" si="0"/>
        <v>0</v>
      </c>
      <c r="L67" s="1">
        <f t="shared" si="1"/>
        <v>0</v>
      </c>
      <c r="M67" s="1"/>
      <c r="N67" s="6">
        <f t="shared" si="2"/>
        <v>30</v>
      </c>
    </row>
    <row r="68" spans="2:14" x14ac:dyDescent="0.25">
      <c r="B68" s="3"/>
      <c r="C68" s="3"/>
      <c r="D68" s="4"/>
      <c r="E68" s="3"/>
      <c r="F68" s="3"/>
      <c r="G68" s="5"/>
      <c r="H68" s="1"/>
      <c r="I68" s="1">
        <f t="shared" si="3"/>
        <v>0</v>
      </c>
      <c r="J68" s="5"/>
      <c r="K68" s="1">
        <f t="shared" si="0"/>
        <v>0</v>
      </c>
      <c r="L68" s="1">
        <f t="shared" si="1"/>
        <v>0</v>
      </c>
      <c r="M68" s="1"/>
      <c r="N68" s="6">
        <f t="shared" si="2"/>
        <v>30</v>
      </c>
    </row>
    <row r="69" spans="2:14" x14ac:dyDescent="0.25">
      <c r="B69" s="3"/>
      <c r="C69" s="3"/>
      <c r="D69" s="4"/>
      <c r="E69" s="3"/>
      <c r="F69" s="3"/>
      <c r="G69" s="5"/>
      <c r="H69" s="1"/>
      <c r="I69" s="1">
        <f t="shared" si="3"/>
        <v>0</v>
      </c>
      <c r="J69" s="5"/>
      <c r="K69" s="1">
        <f t="shared" si="0"/>
        <v>0</v>
      </c>
      <c r="L69" s="1">
        <f t="shared" si="1"/>
        <v>0</v>
      </c>
      <c r="M69" s="1"/>
      <c r="N69" s="6">
        <f t="shared" si="2"/>
        <v>30</v>
      </c>
    </row>
    <row r="70" spans="2:14" x14ac:dyDescent="0.25">
      <c r="B70" s="3"/>
      <c r="C70" s="3"/>
      <c r="D70" s="4"/>
      <c r="E70" s="3"/>
      <c r="F70" s="3"/>
      <c r="G70" s="5"/>
      <c r="H70" s="1"/>
      <c r="I70" s="1">
        <f t="shared" si="3"/>
        <v>0</v>
      </c>
      <c r="J70" s="5"/>
      <c r="K70" s="1">
        <f t="shared" si="0"/>
        <v>0</v>
      </c>
      <c r="L70" s="1">
        <f t="shared" si="1"/>
        <v>0</v>
      </c>
      <c r="M70" s="1"/>
      <c r="N70" s="6">
        <f t="shared" si="2"/>
        <v>30</v>
      </c>
    </row>
    <row r="71" spans="2:14" x14ac:dyDescent="0.25">
      <c r="B71" s="3"/>
      <c r="C71" s="3"/>
      <c r="D71" s="4"/>
      <c r="E71" s="3"/>
      <c r="F71" s="3"/>
      <c r="G71" s="5"/>
      <c r="H71" s="1"/>
      <c r="I71" s="1">
        <f t="shared" si="3"/>
        <v>0</v>
      </c>
      <c r="J71" s="5"/>
      <c r="K71" s="1">
        <f t="shared" si="0"/>
        <v>0</v>
      </c>
      <c r="L71" s="1">
        <f t="shared" si="1"/>
        <v>0</v>
      </c>
      <c r="M71" s="1"/>
      <c r="N71" s="6">
        <f t="shared" si="2"/>
        <v>30</v>
      </c>
    </row>
    <row r="72" spans="2:14" x14ac:dyDescent="0.25">
      <c r="B72" s="3"/>
      <c r="C72" s="3"/>
      <c r="D72" s="4"/>
      <c r="E72" s="3"/>
      <c r="F72" s="3"/>
      <c r="G72" s="5"/>
      <c r="H72" s="1"/>
      <c r="I72" s="1">
        <f t="shared" si="3"/>
        <v>0</v>
      </c>
      <c r="J72" s="5"/>
      <c r="K72" s="1">
        <f t="shared" si="0"/>
        <v>0</v>
      </c>
      <c r="L72" s="1">
        <f t="shared" si="1"/>
        <v>0</v>
      </c>
      <c r="M72" s="1"/>
      <c r="N72" s="6">
        <f t="shared" si="2"/>
        <v>30</v>
      </c>
    </row>
    <row r="73" spans="2:14" x14ac:dyDescent="0.25">
      <c r="B73" s="3"/>
      <c r="C73" s="3"/>
      <c r="D73" s="4"/>
      <c r="E73" s="3"/>
      <c r="F73" s="3"/>
      <c r="G73" s="5"/>
      <c r="H73" s="1"/>
      <c r="I73" s="1">
        <f t="shared" si="3"/>
        <v>0</v>
      </c>
      <c r="J73" s="5"/>
      <c r="K73" s="1">
        <f t="shared" si="0"/>
        <v>0</v>
      </c>
      <c r="L73" s="1">
        <f t="shared" si="1"/>
        <v>0</v>
      </c>
      <c r="M73" s="1"/>
      <c r="N73" s="6">
        <f t="shared" si="2"/>
        <v>30</v>
      </c>
    </row>
    <row r="74" spans="2:14" x14ac:dyDescent="0.25">
      <c r="B74" s="3"/>
      <c r="C74" s="3"/>
      <c r="D74" s="4"/>
      <c r="E74" s="3"/>
      <c r="F74" s="3"/>
      <c r="G74" s="5"/>
      <c r="H74" s="1"/>
      <c r="I74" s="1">
        <f t="shared" si="3"/>
        <v>0</v>
      </c>
      <c r="J74" s="5"/>
      <c r="K74" s="1">
        <f t="shared" si="0"/>
        <v>0</v>
      </c>
      <c r="L74" s="1">
        <f t="shared" si="1"/>
        <v>0</v>
      </c>
      <c r="M74" s="1"/>
      <c r="N74" s="6">
        <f t="shared" si="2"/>
        <v>30</v>
      </c>
    </row>
    <row r="75" spans="2:14" x14ac:dyDescent="0.25">
      <c r="B75" s="3"/>
      <c r="C75" s="3"/>
      <c r="D75" s="4"/>
      <c r="E75" s="3"/>
      <c r="F75" s="3"/>
      <c r="G75" s="5"/>
      <c r="H75" s="1"/>
      <c r="I75" s="1">
        <f t="shared" si="3"/>
        <v>0</v>
      </c>
      <c r="J75" s="5"/>
      <c r="K75" s="1">
        <f t="shared" si="0"/>
        <v>0</v>
      </c>
      <c r="L75" s="1">
        <f t="shared" si="1"/>
        <v>0</v>
      </c>
      <c r="M75" s="1"/>
      <c r="N75" s="6">
        <f t="shared" si="2"/>
        <v>30</v>
      </c>
    </row>
    <row r="76" spans="2:14" x14ac:dyDescent="0.25">
      <c r="B76" s="3"/>
      <c r="C76" s="3"/>
      <c r="D76" s="4"/>
      <c r="E76" s="3"/>
      <c r="F76" s="3"/>
      <c r="G76" s="5"/>
      <c r="H76" s="1"/>
      <c r="I76" s="1">
        <f t="shared" si="3"/>
        <v>0</v>
      </c>
      <c r="J76" s="5"/>
      <c r="K76" s="1">
        <f t="shared" si="0"/>
        <v>0</v>
      </c>
      <c r="L76" s="1">
        <f t="shared" si="1"/>
        <v>0</v>
      </c>
      <c r="M76" s="1"/>
      <c r="N76" s="6">
        <f t="shared" si="2"/>
        <v>30</v>
      </c>
    </row>
    <row r="77" spans="2:14" x14ac:dyDescent="0.25">
      <c r="B77" s="3"/>
      <c r="C77" s="3"/>
      <c r="D77" s="4"/>
      <c r="E77" s="3"/>
      <c r="F77" s="3"/>
      <c r="G77" s="5"/>
      <c r="H77" s="1"/>
      <c r="I77" s="1">
        <f t="shared" si="3"/>
        <v>0</v>
      </c>
      <c r="J77" s="5"/>
      <c r="K77" s="1">
        <f t="shared" si="0"/>
        <v>0</v>
      </c>
      <c r="L77" s="1">
        <f t="shared" si="1"/>
        <v>0</v>
      </c>
      <c r="M77" s="1"/>
      <c r="N77" s="6">
        <f t="shared" si="2"/>
        <v>30</v>
      </c>
    </row>
    <row r="78" spans="2:14" x14ac:dyDescent="0.25">
      <c r="B78" s="3"/>
      <c r="C78" s="3"/>
      <c r="D78" s="4"/>
      <c r="E78" s="3"/>
      <c r="F78" s="3"/>
      <c r="G78" s="5"/>
      <c r="H78" s="1"/>
      <c r="I78" s="1">
        <f t="shared" si="3"/>
        <v>0</v>
      </c>
      <c r="J78" s="5"/>
      <c r="K78" s="1">
        <f t="shared" si="0"/>
        <v>0</v>
      </c>
      <c r="L78" s="1">
        <f t="shared" si="1"/>
        <v>0</v>
      </c>
      <c r="M78" s="1"/>
      <c r="N78" s="6">
        <f t="shared" si="2"/>
        <v>30</v>
      </c>
    </row>
    <row r="79" spans="2:14" x14ac:dyDescent="0.25">
      <c r="B79" s="3"/>
      <c r="C79" s="3"/>
      <c r="D79" s="4"/>
      <c r="E79" s="3"/>
      <c r="F79" s="3"/>
      <c r="G79" s="5"/>
      <c r="H79" s="1"/>
      <c r="I79" s="1">
        <f t="shared" si="3"/>
        <v>0</v>
      </c>
      <c r="J79" s="5"/>
      <c r="K79" s="1">
        <f t="shared" si="0"/>
        <v>0</v>
      </c>
      <c r="L79" s="1">
        <f t="shared" si="1"/>
        <v>0</v>
      </c>
      <c r="M79" s="1"/>
      <c r="N79" s="6">
        <f t="shared" si="2"/>
        <v>30</v>
      </c>
    </row>
    <row r="80" spans="2:14" x14ac:dyDescent="0.25">
      <c r="B80" s="3"/>
      <c r="C80" s="3"/>
      <c r="D80" s="4"/>
      <c r="E80" s="3"/>
      <c r="F80" s="3"/>
      <c r="G80" s="5"/>
      <c r="H80" s="1"/>
      <c r="I80" s="1">
        <f t="shared" si="3"/>
        <v>0</v>
      </c>
      <c r="J80" s="5"/>
      <c r="K80" s="1">
        <f t="shared" ref="K80:K143" si="4">I80*J80</f>
        <v>0</v>
      </c>
      <c r="L80" s="1">
        <f t="shared" ref="L80:L143" si="5">I80*(1-J80)</f>
        <v>0</v>
      </c>
      <c r="M80" s="1"/>
      <c r="N80" s="6">
        <f t="shared" ref="N80:N143" si="6">D80+30</f>
        <v>30</v>
      </c>
    </row>
    <row r="81" spans="2:14" x14ac:dyDescent="0.25">
      <c r="B81" s="3"/>
      <c r="C81" s="3"/>
      <c r="D81" s="4"/>
      <c r="E81" s="3"/>
      <c r="F81" s="3"/>
      <c r="G81" s="5"/>
      <c r="H81" s="1"/>
      <c r="I81" s="1">
        <f t="shared" ref="I81:I144" si="7">F81*(1-G81)</f>
        <v>0</v>
      </c>
      <c r="J81" s="5"/>
      <c r="K81" s="1">
        <f t="shared" si="4"/>
        <v>0</v>
      </c>
      <c r="L81" s="1">
        <f t="shared" si="5"/>
        <v>0</v>
      </c>
      <c r="M81" s="1"/>
      <c r="N81" s="6">
        <f t="shared" si="6"/>
        <v>30</v>
      </c>
    </row>
    <row r="82" spans="2:14" x14ac:dyDescent="0.25">
      <c r="B82" s="3"/>
      <c r="C82" s="3"/>
      <c r="D82" s="4"/>
      <c r="E82" s="3"/>
      <c r="F82" s="3"/>
      <c r="G82" s="5"/>
      <c r="H82" s="1"/>
      <c r="I82" s="1">
        <f t="shared" si="7"/>
        <v>0</v>
      </c>
      <c r="J82" s="5"/>
      <c r="K82" s="1">
        <f t="shared" si="4"/>
        <v>0</v>
      </c>
      <c r="L82" s="1">
        <f t="shared" si="5"/>
        <v>0</v>
      </c>
      <c r="M82" s="1"/>
      <c r="N82" s="6">
        <f t="shared" si="6"/>
        <v>30</v>
      </c>
    </row>
    <row r="83" spans="2:14" x14ac:dyDescent="0.25">
      <c r="B83" s="3"/>
      <c r="C83" s="3"/>
      <c r="D83" s="4"/>
      <c r="E83" s="3"/>
      <c r="F83" s="3"/>
      <c r="G83" s="5"/>
      <c r="H83" s="1"/>
      <c r="I83" s="1">
        <f t="shared" si="7"/>
        <v>0</v>
      </c>
      <c r="J83" s="5"/>
      <c r="K83" s="1">
        <f t="shared" si="4"/>
        <v>0</v>
      </c>
      <c r="L83" s="1">
        <f t="shared" si="5"/>
        <v>0</v>
      </c>
      <c r="M83" s="1"/>
      <c r="N83" s="6">
        <f t="shared" si="6"/>
        <v>30</v>
      </c>
    </row>
    <row r="84" spans="2:14" x14ac:dyDescent="0.25">
      <c r="B84" s="3"/>
      <c r="C84" s="3"/>
      <c r="D84" s="4"/>
      <c r="E84" s="3"/>
      <c r="F84" s="3"/>
      <c r="G84" s="5"/>
      <c r="H84" s="1"/>
      <c r="I84" s="1">
        <f t="shared" si="7"/>
        <v>0</v>
      </c>
      <c r="J84" s="5"/>
      <c r="K84" s="1">
        <f t="shared" si="4"/>
        <v>0</v>
      </c>
      <c r="L84" s="1">
        <f t="shared" si="5"/>
        <v>0</v>
      </c>
      <c r="M84" s="1"/>
      <c r="N84" s="6">
        <f t="shared" si="6"/>
        <v>30</v>
      </c>
    </row>
    <row r="85" spans="2:14" x14ac:dyDescent="0.25">
      <c r="B85" s="3"/>
      <c r="C85" s="3"/>
      <c r="D85" s="4"/>
      <c r="E85" s="3"/>
      <c r="F85" s="3"/>
      <c r="G85" s="5"/>
      <c r="H85" s="1"/>
      <c r="I85" s="1">
        <f t="shared" si="7"/>
        <v>0</v>
      </c>
      <c r="J85" s="5"/>
      <c r="K85" s="1">
        <f t="shared" si="4"/>
        <v>0</v>
      </c>
      <c r="L85" s="1">
        <f t="shared" si="5"/>
        <v>0</v>
      </c>
      <c r="M85" s="1"/>
      <c r="N85" s="6">
        <f t="shared" si="6"/>
        <v>30</v>
      </c>
    </row>
    <row r="86" spans="2:14" x14ac:dyDescent="0.25">
      <c r="B86" s="3"/>
      <c r="C86" s="3"/>
      <c r="D86" s="4"/>
      <c r="E86" s="3"/>
      <c r="F86" s="3"/>
      <c r="G86" s="5"/>
      <c r="H86" s="1"/>
      <c r="I86" s="1">
        <f t="shared" si="7"/>
        <v>0</v>
      </c>
      <c r="J86" s="5"/>
      <c r="K86" s="1">
        <f t="shared" si="4"/>
        <v>0</v>
      </c>
      <c r="L86" s="1">
        <f t="shared" si="5"/>
        <v>0</v>
      </c>
      <c r="M86" s="1"/>
      <c r="N86" s="6">
        <f t="shared" si="6"/>
        <v>30</v>
      </c>
    </row>
    <row r="87" spans="2:14" x14ac:dyDescent="0.25">
      <c r="B87" s="3"/>
      <c r="C87" s="3"/>
      <c r="D87" s="4"/>
      <c r="E87" s="3"/>
      <c r="F87" s="3"/>
      <c r="G87" s="5"/>
      <c r="H87" s="1"/>
      <c r="I87" s="1">
        <f t="shared" si="7"/>
        <v>0</v>
      </c>
      <c r="J87" s="5"/>
      <c r="K87" s="1">
        <f t="shared" si="4"/>
        <v>0</v>
      </c>
      <c r="L87" s="1">
        <f t="shared" si="5"/>
        <v>0</v>
      </c>
      <c r="M87" s="1"/>
      <c r="N87" s="6">
        <f t="shared" si="6"/>
        <v>30</v>
      </c>
    </row>
    <row r="88" spans="2:14" x14ac:dyDescent="0.25">
      <c r="B88" s="3"/>
      <c r="C88" s="3"/>
      <c r="D88" s="4"/>
      <c r="E88" s="3"/>
      <c r="F88" s="3"/>
      <c r="G88" s="5"/>
      <c r="H88" s="1"/>
      <c r="I88" s="1">
        <f t="shared" si="7"/>
        <v>0</v>
      </c>
      <c r="J88" s="5"/>
      <c r="K88" s="1">
        <f t="shared" si="4"/>
        <v>0</v>
      </c>
      <c r="L88" s="1">
        <f t="shared" si="5"/>
        <v>0</v>
      </c>
      <c r="M88" s="1"/>
      <c r="N88" s="6">
        <f t="shared" si="6"/>
        <v>30</v>
      </c>
    </row>
    <row r="89" spans="2:14" x14ac:dyDescent="0.25">
      <c r="B89" s="3"/>
      <c r="C89" s="3"/>
      <c r="D89" s="4"/>
      <c r="E89" s="3"/>
      <c r="F89" s="3"/>
      <c r="G89" s="5"/>
      <c r="H89" s="1"/>
      <c r="I89" s="1">
        <f t="shared" si="7"/>
        <v>0</v>
      </c>
      <c r="J89" s="5"/>
      <c r="K89" s="1">
        <f t="shared" si="4"/>
        <v>0</v>
      </c>
      <c r="L89" s="1">
        <f t="shared" si="5"/>
        <v>0</v>
      </c>
      <c r="M89" s="1"/>
      <c r="N89" s="6">
        <f t="shared" si="6"/>
        <v>30</v>
      </c>
    </row>
    <row r="90" spans="2:14" x14ac:dyDescent="0.25">
      <c r="B90" s="3"/>
      <c r="C90" s="3"/>
      <c r="D90" s="4"/>
      <c r="E90" s="3"/>
      <c r="F90" s="3"/>
      <c r="G90" s="5"/>
      <c r="H90" s="1"/>
      <c r="I90" s="1">
        <f t="shared" si="7"/>
        <v>0</v>
      </c>
      <c r="J90" s="5"/>
      <c r="K90" s="1">
        <f t="shared" si="4"/>
        <v>0</v>
      </c>
      <c r="L90" s="1">
        <f t="shared" si="5"/>
        <v>0</v>
      </c>
      <c r="M90" s="1"/>
      <c r="N90" s="6">
        <f t="shared" si="6"/>
        <v>30</v>
      </c>
    </row>
    <row r="91" spans="2:14" x14ac:dyDescent="0.25">
      <c r="B91" s="3"/>
      <c r="C91" s="3"/>
      <c r="D91" s="4"/>
      <c r="E91" s="3"/>
      <c r="F91" s="3"/>
      <c r="G91" s="5"/>
      <c r="H91" s="1"/>
      <c r="I91" s="1">
        <f t="shared" si="7"/>
        <v>0</v>
      </c>
      <c r="J91" s="5"/>
      <c r="K91" s="1">
        <f t="shared" si="4"/>
        <v>0</v>
      </c>
      <c r="L91" s="1">
        <f t="shared" si="5"/>
        <v>0</v>
      </c>
      <c r="M91" s="1"/>
      <c r="N91" s="6">
        <f t="shared" si="6"/>
        <v>30</v>
      </c>
    </row>
    <row r="92" spans="2:14" x14ac:dyDescent="0.25">
      <c r="B92" s="3"/>
      <c r="C92" s="3"/>
      <c r="D92" s="4"/>
      <c r="E92" s="3"/>
      <c r="F92" s="3"/>
      <c r="G92" s="5"/>
      <c r="H92" s="1"/>
      <c r="I92" s="1">
        <f t="shared" si="7"/>
        <v>0</v>
      </c>
      <c r="J92" s="5"/>
      <c r="K92" s="1">
        <f t="shared" si="4"/>
        <v>0</v>
      </c>
      <c r="L92" s="1">
        <f t="shared" si="5"/>
        <v>0</v>
      </c>
      <c r="M92" s="1"/>
      <c r="N92" s="6">
        <f t="shared" si="6"/>
        <v>30</v>
      </c>
    </row>
    <row r="93" spans="2:14" x14ac:dyDescent="0.25">
      <c r="B93" s="3"/>
      <c r="C93" s="3"/>
      <c r="D93" s="4"/>
      <c r="E93" s="3"/>
      <c r="F93" s="3"/>
      <c r="G93" s="5"/>
      <c r="H93" s="1"/>
      <c r="I93" s="1">
        <f t="shared" si="7"/>
        <v>0</v>
      </c>
      <c r="J93" s="5"/>
      <c r="K93" s="1">
        <f t="shared" si="4"/>
        <v>0</v>
      </c>
      <c r="L93" s="1">
        <f t="shared" si="5"/>
        <v>0</v>
      </c>
      <c r="M93" s="1"/>
      <c r="N93" s="6">
        <f t="shared" si="6"/>
        <v>30</v>
      </c>
    </row>
    <row r="94" spans="2:14" x14ac:dyDescent="0.25">
      <c r="B94" s="3"/>
      <c r="C94" s="3"/>
      <c r="D94" s="4"/>
      <c r="E94" s="3"/>
      <c r="F94" s="3"/>
      <c r="G94" s="5"/>
      <c r="H94" s="1"/>
      <c r="I94" s="1">
        <f t="shared" si="7"/>
        <v>0</v>
      </c>
      <c r="J94" s="5"/>
      <c r="K94" s="1">
        <f t="shared" si="4"/>
        <v>0</v>
      </c>
      <c r="L94" s="1">
        <f t="shared" si="5"/>
        <v>0</v>
      </c>
      <c r="M94" s="1"/>
      <c r="N94" s="6">
        <f t="shared" si="6"/>
        <v>30</v>
      </c>
    </row>
    <row r="95" spans="2:14" x14ac:dyDescent="0.25">
      <c r="B95" s="3"/>
      <c r="C95" s="3"/>
      <c r="D95" s="4"/>
      <c r="E95" s="3"/>
      <c r="F95" s="3"/>
      <c r="G95" s="5"/>
      <c r="H95" s="1"/>
      <c r="I95" s="1">
        <f t="shared" si="7"/>
        <v>0</v>
      </c>
      <c r="J95" s="5"/>
      <c r="K95" s="1">
        <f t="shared" si="4"/>
        <v>0</v>
      </c>
      <c r="L95" s="1">
        <f t="shared" si="5"/>
        <v>0</v>
      </c>
      <c r="M95" s="1"/>
      <c r="N95" s="6">
        <f t="shared" si="6"/>
        <v>30</v>
      </c>
    </row>
    <row r="96" spans="2:14" x14ac:dyDescent="0.25">
      <c r="B96" s="3"/>
      <c r="C96" s="3"/>
      <c r="D96" s="4"/>
      <c r="E96" s="3"/>
      <c r="F96" s="3"/>
      <c r="G96" s="5"/>
      <c r="H96" s="1"/>
      <c r="I96" s="1">
        <f t="shared" si="7"/>
        <v>0</v>
      </c>
      <c r="J96" s="5"/>
      <c r="K96" s="1">
        <f t="shared" si="4"/>
        <v>0</v>
      </c>
      <c r="L96" s="1">
        <f t="shared" si="5"/>
        <v>0</v>
      </c>
      <c r="M96" s="1"/>
      <c r="N96" s="6">
        <f t="shared" si="6"/>
        <v>30</v>
      </c>
    </row>
    <row r="97" spans="2:14" x14ac:dyDescent="0.25">
      <c r="B97" s="3"/>
      <c r="C97" s="3"/>
      <c r="D97" s="4"/>
      <c r="E97" s="3"/>
      <c r="F97" s="3"/>
      <c r="G97" s="5"/>
      <c r="H97" s="1"/>
      <c r="I97" s="1">
        <f t="shared" si="7"/>
        <v>0</v>
      </c>
      <c r="J97" s="5"/>
      <c r="K97" s="1">
        <f t="shared" si="4"/>
        <v>0</v>
      </c>
      <c r="L97" s="1">
        <f t="shared" si="5"/>
        <v>0</v>
      </c>
      <c r="M97" s="1"/>
      <c r="N97" s="6">
        <f t="shared" si="6"/>
        <v>30</v>
      </c>
    </row>
    <row r="98" spans="2:14" x14ac:dyDescent="0.25">
      <c r="B98" s="3"/>
      <c r="C98" s="3"/>
      <c r="D98" s="4"/>
      <c r="E98" s="3"/>
      <c r="F98" s="3"/>
      <c r="G98" s="5"/>
      <c r="H98" s="1"/>
      <c r="I98" s="1">
        <f t="shared" si="7"/>
        <v>0</v>
      </c>
      <c r="J98" s="5"/>
      <c r="K98" s="1">
        <f t="shared" si="4"/>
        <v>0</v>
      </c>
      <c r="L98" s="1">
        <f t="shared" si="5"/>
        <v>0</v>
      </c>
      <c r="M98" s="1"/>
      <c r="N98" s="6">
        <f t="shared" si="6"/>
        <v>30</v>
      </c>
    </row>
    <row r="99" spans="2:14" x14ac:dyDescent="0.25">
      <c r="B99" s="3"/>
      <c r="C99" s="3"/>
      <c r="D99" s="4"/>
      <c r="E99" s="3"/>
      <c r="F99" s="3"/>
      <c r="G99" s="5"/>
      <c r="H99" s="1"/>
      <c r="I99" s="1">
        <f t="shared" si="7"/>
        <v>0</v>
      </c>
      <c r="J99" s="5"/>
      <c r="K99" s="1">
        <f t="shared" si="4"/>
        <v>0</v>
      </c>
      <c r="L99" s="1">
        <f t="shared" si="5"/>
        <v>0</v>
      </c>
      <c r="M99" s="1"/>
      <c r="N99" s="6">
        <f t="shared" si="6"/>
        <v>30</v>
      </c>
    </row>
    <row r="100" spans="2:14" x14ac:dyDescent="0.25">
      <c r="B100" s="3"/>
      <c r="C100" s="3"/>
      <c r="D100" s="4"/>
      <c r="E100" s="3"/>
      <c r="F100" s="3"/>
      <c r="G100" s="5"/>
      <c r="H100" s="1"/>
      <c r="I100" s="1">
        <f t="shared" si="7"/>
        <v>0</v>
      </c>
      <c r="J100" s="5"/>
      <c r="K100" s="1">
        <f t="shared" si="4"/>
        <v>0</v>
      </c>
      <c r="L100" s="1">
        <f t="shared" si="5"/>
        <v>0</v>
      </c>
      <c r="M100" s="1"/>
      <c r="N100" s="6">
        <f t="shared" si="6"/>
        <v>30</v>
      </c>
    </row>
    <row r="101" spans="2:14" x14ac:dyDescent="0.25">
      <c r="B101" s="3"/>
      <c r="C101" s="3"/>
      <c r="D101" s="4"/>
      <c r="E101" s="3"/>
      <c r="F101" s="3"/>
      <c r="G101" s="5"/>
      <c r="H101" s="1"/>
      <c r="I101" s="1">
        <f t="shared" si="7"/>
        <v>0</v>
      </c>
      <c r="J101" s="5"/>
      <c r="K101" s="1">
        <f t="shared" si="4"/>
        <v>0</v>
      </c>
      <c r="L101" s="1">
        <f t="shared" si="5"/>
        <v>0</v>
      </c>
      <c r="M101" s="1"/>
      <c r="N101" s="6">
        <f t="shared" si="6"/>
        <v>30</v>
      </c>
    </row>
    <row r="102" spans="2:14" x14ac:dyDescent="0.25">
      <c r="B102" s="3"/>
      <c r="C102" s="3"/>
      <c r="D102" s="4"/>
      <c r="E102" s="3"/>
      <c r="F102" s="3"/>
      <c r="G102" s="5"/>
      <c r="H102" s="1"/>
      <c r="I102" s="1">
        <f t="shared" si="7"/>
        <v>0</v>
      </c>
      <c r="J102" s="5"/>
      <c r="K102" s="1">
        <f t="shared" si="4"/>
        <v>0</v>
      </c>
      <c r="L102" s="1">
        <f t="shared" si="5"/>
        <v>0</v>
      </c>
      <c r="M102" s="1"/>
      <c r="N102" s="6">
        <f t="shared" si="6"/>
        <v>30</v>
      </c>
    </row>
    <row r="103" spans="2:14" x14ac:dyDescent="0.25">
      <c r="B103" s="3"/>
      <c r="C103" s="3"/>
      <c r="D103" s="4"/>
      <c r="E103" s="3"/>
      <c r="F103" s="3"/>
      <c r="G103" s="5"/>
      <c r="H103" s="1"/>
      <c r="I103" s="1">
        <f t="shared" si="7"/>
        <v>0</v>
      </c>
      <c r="J103" s="5"/>
      <c r="K103" s="1">
        <f t="shared" si="4"/>
        <v>0</v>
      </c>
      <c r="L103" s="1">
        <f t="shared" si="5"/>
        <v>0</v>
      </c>
      <c r="M103" s="1"/>
      <c r="N103" s="6">
        <f t="shared" si="6"/>
        <v>30</v>
      </c>
    </row>
    <row r="104" spans="2:14" x14ac:dyDescent="0.25">
      <c r="B104" s="3"/>
      <c r="C104" s="3"/>
      <c r="D104" s="4"/>
      <c r="E104" s="3"/>
      <c r="F104" s="3"/>
      <c r="G104" s="5"/>
      <c r="H104" s="1"/>
      <c r="I104" s="1">
        <f t="shared" si="7"/>
        <v>0</v>
      </c>
      <c r="J104" s="5"/>
      <c r="K104" s="1">
        <f t="shared" si="4"/>
        <v>0</v>
      </c>
      <c r="L104" s="1">
        <f t="shared" si="5"/>
        <v>0</v>
      </c>
      <c r="M104" s="1"/>
      <c r="N104" s="6">
        <f t="shared" si="6"/>
        <v>30</v>
      </c>
    </row>
    <row r="105" spans="2:14" x14ac:dyDescent="0.25">
      <c r="B105" s="3"/>
      <c r="C105" s="3"/>
      <c r="D105" s="4"/>
      <c r="E105" s="3"/>
      <c r="F105" s="3"/>
      <c r="G105" s="5"/>
      <c r="H105" s="1"/>
      <c r="I105" s="1">
        <f t="shared" si="7"/>
        <v>0</v>
      </c>
      <c r="J105" s="5"/>
      <c r="K105" s="1">
        <f t="shared" si="4"/>
        <v>0</v>
      </c>
      <c r="L105" s="1">
        <f t="shared" si="5"/>
        <v>0</v>
      </c>
      <c r="M105" s="1"/>
      <c r="N105" s="6">
        <f t="shared" si="6"/>
        <v>30</v>
      </c>
    </row>
    <row r="106" spans="2:14" x14ac:dyDescent="0.25">
      <c r="B106" s="3"/>
      <c r="C106" s="3"/>
      <c r="D106" s="4"/>
      <c r="E106" s="3"/>
      <c r="F106" s="3"/>
      <c r="G106" s="5"/>
      <c r="H106" s="1"/>
      <c r="I106" s="1">
        <f t="shared" si="7"/>
        <v>0</v>
      </c>
      <c r="J106" s="5"/>
      <c r="K106" s="1">
        <f t="shared" si="4"/>
        <v>0</v>
      </c>
      <c r="L106" s="1">
        <f t="shared" si="5"/>
        <v>0</v>
      </c>
      <c r="M106" s="1"/>
      <c r="N106" s="6">
        <f t="shared" si="6"/>
        <v>30</v>
      </c>
    </row>
    <row r="107" spans="2:14" x14ac:dyDescent="0.25">
      <c r="B107" s="3"/>
      <c r="C107" s="3"/>
      <c r="D107" s="4"/>
      <c r="E107" s="3"/>
      <c r="F107" s="3"/>
      <c r="G107" s="5"/>
      <c r="H107" s="1"/>
      <c r="I107" s="1">
        <f t="shared" si="7"/>
        <v>0</v>
      </c>
      <c r="J107" s="5"/>
      <c r="K107" s="1">
        <f t="shared" si="4"/>
        <v>0</v>
      </c>
      <c r="L107" s="1">
        <f t="shared" si="5"/>
        <v>0</v>
      </c>
      <c r="M107" s="1"/>
      <c r="N107" s="6">
        <f t="shared" si="6"/>
        <v>30</v>
      </c>
    </row>
    <row r="108" spans="2:14" x14ac:dyDescent="0.25">
      <c r="B108" s="3"/>
      <c r="C108" s="3"/>
      <c r="D108" s="4"/>
      <c r="E108" s="3"/>
      <c r="F108" s="3"/>
      <c r="G108" s="5"/>
      <c r="H108" s="1"/>
      <c r="I108" s="1">
        <f t="shared" si="7"/>
        <v>0</v>
      </c>
      <c r="J108" s="5"/>
      <c r="K108" s="1">
        <f t="shared" si="4"/>
        <v>0</v>
      </c>
      <c r="L108" s="1">
        <f t="shared" si="5"/>
        <v>0</v>
      </c>
      <c r="M108" s="1"/>
      <c r="N108" s="6">
        <f t="shared" si="6"/>
        <v>30</v>
      </c>
    </row>
    <row r="109" spans="2:14" x14ac:dyDescent="0.25">
      <c r="B109" s="3"/>
      <c r="C109" s="3"/>
      <c r="D109" s="4"/>
      <c r="E109" s="3"/>
      <c r="F109" s="3"/>
      <c r="G109" s="5"/>
      <c r="H109" s="1"/>
      <c r="I109" s="1">
        <f t="shared" si="7"/>
        <v>0</v>
      </c>
      <c r="J109" s="5"/>
      <c r="K109" s="1">
        <f t="shared" si="4"/>
        <v>0</v>
      </c>
      <c r="L109" s="1">
        <f t="shared" si="5"/>
        <v>0</v>
      </c>
      <c r="M109" s="1"/>
      <c r="N109" s="6">
        <f t="shared" si="6"/>
        <v>30</v>
      </c>
    </row>
    <row r="110" spans="2:14" x14ac:dyDescent="0.25">
      <c r="B110" s="3"/>
      <c r="C110" s="3"/>
      <c r="D110" s="4"/>
      <c r="E110" s="3"/>
      <c r="F110" s="3"/>
      <c r="G110" s="5"/>
      <c r="H110" s="1"/>
      <c r="I110" s="1">
        <f t="shared" si="7"/>
        <v>0</v>
      </c>
      <c r="J110" s="5"/>
      <c r="K110" s="1">
        <f t="shared" si="4"/>
        <v>0</v>
      </c>
      <c r="L110" s="1">
        <f t="shared" si="5"/>
        <v>0</v>
      </c>
      <c r="M110" s="1"/>
      <c r="N110" s="6">
        <f t="shared" si="6"/>
        <v>30</v>
      </c>
    </row>
    <row r="111" spans="2:14" x14ac:dyDescent="0.25">
      <c r="B111" s="3"/>
      <c r="C111" s="3"/>
      <c r="D111" s="4"/>
      <c r="E111" s="3"/>
      <c r="F111" s="3"/>
      <c r="G111" s="5"/>
      <c r="H111" s="1"/>
      <c r="I111" s="1">
        <f t="shared" si="7"/>
        <v>0</v>
      </c>
      <c r="J111" s="5"/>
      <c r="K111" s="1">
        <f t="shared" si="4"/>
        <v>0</v>
      </c>
      <c r="L111" s="1">
        <f t="shared" si="5"/>
        <v>0</v>
      </c>
      <c r="M111" s="1"/>
      <c r="N111" s="6">
        <f t="shared" si="6"/>
        <v>30</v>
      </c>
    </row>
    <row r="112" spans="2:14" x14ac:dyDescent="0.25">
      <c r="B112" s="3"/>
      <c r="C112" s="3"/>
      <c r="D112" s="4"/>
      <c r="E112" s="3"/>
      <c r="F112" s="3"/>
      <c r="G112" s="5"/>
      <c r="H112" s="1"/>
      <c r="I112" s="1">
        <f t="shared" si="7"/>
        <v>0</v>
      </c>
      <c r="J112" s="5"/>
      <c r="K112" s="1">
        <f t="shared" si="4"/>
        <v>0</v>
      </c>
      <c r="L112" s="1">
        <f t="shared" si="5"/>
        <v>0</v>
      </c>
      <c r="M112" s="1"/>
      <c r="N112" s="6">
        <f t="shared" si="6"/>
        <v>30</v>
      </c>
    </row>
    <row r="113" spans="2:14" x14ac:dyDescent="0.25">
      <c r="B113" s="3"/>
      <c r="C113" s="3"/>
      <c r="D113" s="4"/>
      <c r="E113" s="3"/>
      <c r="F113" s="3"/>
      <c r="G113" s="5"/>
      <c r="H113" s="1"/>
      <c r="I113" s="1">
        <f t="shared" si="7"/>
        <v>0</v>
      </c>
      <c r="J113" s="5"/>
      <c r="K113" s="1">
        <f t="shared" si="4"/>
        <v>0</v>
      </c>
      <c r="L113" s="1">
        <f t="shared" si="5"/>
        <v>0</v>
      </c>
      <c r="M113" s="1"/>
      <c r="N113" s="6">
        <f t="shared" si="6"/>
        <v>30</v>
      </c>
    </row>
    <row r="114" spans="2:14" x14ac:dyDescent="0.25">
      <c r="B114" s="3"/>
      <c r="C114" s="3"/>
      <c r="D114" s="4"/>
      <c r="E114" s="3"/>
      <c r="F114" s="3"/>
      <c r="G114" s="5"/>
      <c r="H114" s="1"/>
      <c r="I114" s="1">
        <f t="shared" si="7"/>
        <v>0</v>
      </c>
      <c r="J114" s="5"/>
      <c r="K114" s="1">
        <f t="shared" si="4"/>
        <v>0</v>
      </c>
      <c r="L114" s="1">
        <f t="shared" si="5"/>
        <v>0</v>
      </c>
      <c r="M114" s="1"/>
      <c r="N114" s="6">
        <f t="shared" si="6"/>
        <v>30</v>
      </c>
    </row>
    <row r="115" spans="2:14" x14ac:dyDescent="0.25">
      <c r="B115" s="3"/>
      <c r="C115" s="3"/>
      <c r="D115" s="4"/>
      <c r="E115" s="3"/>
      <c r="F115" s="3"/>
      <c r="G115" s="5"/>
      <c r="H115" s="1"/>
      <c r="I115" s="1">
        <f t="shared" si="7"/>
        <v>0</v>
      </c>
      <c r="J115" s="5"/>
      <c r="K115" s="1">
        <f t="shared" si="4"/>
        <v>0</v>
      </c>
      <c r="L115" s="1">
        <f t="shared" si="5"/>
        <v>0</v>
      </c>
      <c r="M115" s="1"/>
      <c r="N115" s="6">
        <f t="shared" si="6"/>
        <v>30</v>
      </c>
    </row>
    <row r="116" spans="2:14" x14ac:dyDescent="0.25">
      <c r="B116" s="3"/>
      <c r="C116" s="3"/>
      <c r="D116" s="4"/>
      <c r="E116" s="3"/>
      <c r="F116" s="3"/>
      <c r="G116" s="5"/>
      <c r="H116" s="1"/>
      <c r="I116" s="1">
        <f t="shared" si="7"/>
        <v>0</v>
      </c>
      <c r="J116" s="5"/>
      <c r="K116" s="1">
        <f t="shared" si="4"/>
        <v>0</v>
      </c>
      <c r="L116" s="1">
        <f t="shared" si="5"/>
        <v>0</v>
      </c>
      <c r="M116" s="1"/>
      <c r="N116" s="6">
        <f t="shared" si="6"/>
        <v>30</v>
      </c>
    </row>
    <row r="117" spans="2:14" x14ac:dyDescent="0.25">
      <c r="B117" s="3"/>
      <c r="C117" s="3"/>
      <c r="D117" s="4"/>
      <c r="E117" s="3"/>
      <c r="F117" s="3"/>
      <c r="G117" s="5"/>
      <c r="H117" s="1"/>
      <c r="I117" s="1">
        <f t="shared" si="7"/>
        <v>0</v>
      </c>
      <c r="J117" s="5"/>
      <c r="K117" s="1">
        <f t="shared" si="4"/>
        <v>0</v>
      </c>
      <c r="L117" s="1">
        <f t="shared" si="5"/>
        <v>0</v>
      </c>
      <c r="M117" s="1"/>
      <c r="N117" s="6">
        <f t="shared" si="6"/>
        <v>30</v>
      </c>
    </row>
    <row r="118" spans="2:14" x14ac:dyDescent="0.25">
      <c r="B118" s="3"/>
      <c r="C118" s="3"/>
      <c r="D118" s="4"/>
      <c r="E118" s="3"/>
      <c r="F118" s="3"/>
      <c r="G118" s="5"/>
      <c r="H118" s="1"/>
      <c r="I118" s="1">
        <f t="shared" si="7"/>
        <v>0</v>
      </c>
      <c r="J118" s="5"/>
      <c r="K118" s="1">
        <f t="shared" si="4"/>
        <v>0</v>
      </c>
      <c r="L118" s="1">
        <f t="shared" si="5"/>
        <v>0</v>
      </c>
      <c r="M118" s="1"/>
      <c r="N118" s="6">
        <f t="shared" si="6"/>
        <v>30</v>
      </c>
    </row>
    <row r="119" spans="2:14" x14ac:dyDescent="0.25">
      <c r="B119" s="3"/>
      <c r="C119" s="3"/>
      <c r="D119" s="4"/>
      <c r="E119" s="3"/>
      <c r="F119" s="3"/>
      <c r="G119" s="5"/>
      <c r="H119" s="1"/>
      <c r="I119" s="1">
        <f t="shared" si="7"/>
        <v>0</v>
      </c>
      <c r="J119" s="5"/>
      <c r="K119" s="1">
        <f t="shared" si="4"/>
        <v>0</v>
      </c>
      <c r="L119" s="1">
        <f t="shared" si="5"/>
        <v>0</v>
      </c>
      <c r="M119" s="1"/>
      <c r="N119" s="6">
        <f t="shared" si="6"/>
        <v>30</v>
      </c>
    </row>
    <row r="120" spans="2:14" x14ac:dyDescent="0.25">
      <c r="B120" s="3"/>
      <c r="C120" s="3"/>
      <c r="D120" s="4"/>
      <c r="E120" s="3"/>
      <c r="F120" s="3"/>
      <c r="G120" s="5"/>
      <c r="H120" s="1"/>
      <c r="I120" s="1">
        <f t="shared" si="7"/>
        <v>0</v>
      </c>
      <c r="J120" s="5"/>
      <c r="K120" s="1">
        <f t="shared" si="4"/>
        <v>0</v>
      </c>
      <c r="L120" s="1">
        <f t="shared" si="5"/>
        <v>0</v>
      </c>
      <c r="M120" s="1"/>
      <c r="N120" s="6">
        <f t="shared" si="6"/>
        <v>30</v>
      </c>
    </row>
    <row r="121" spans="2:14" x14ac:dyDescent="0.25">
      <c r="B121" s="3"/>
      <c r="C121" s="3"/>
      <c r="D121" s="4"/>
      <c r="E121" s="3"/>
      <c r="F121" s="3"/>
      <c r="G121" s="5"/>
      <c r="H121" s="1"/>
      <c r="I121" s="1">
        <f t="shared" si="7"/>
        <v>0</v>
      </c>
      <c r="J121" s="5"/>
      <c r="K121" s="1">
        <f t="shared" si="4"/>
        <v>0</v>
      </c>
      <c r="L121" s="1">
        <f t="shared" si="5"/>
        <v>0</v>
      </c>
      <c r="M121" s="1"/>
      <c r="N121" s="6">
        <f t="shared" si="6"/>
        <v>30</v>
      </c>
    </row>
    <row r="122" spans="2:14" x14ac:dyDescent="0.25">
      <c r="B122" s="3"/>
      <c r="C122" s="3"/>
      <c r="D122" s="4"/>
      <c r="E122" s="3"/>
      <c r="F122" s="3"/>
      <c r="G122" s="5"/>
      <c r="H122" s="1"/>
      <c r="I122" s="1">
        <f t="shared" si="7"/>
        <v>0</v>
      </c>
      <c r="J122" s="5"/>
      <c r="K122" s="1">
        <f t="shared" si="4"/>
        <v>0</v>
      </c>
      <c r="L122" s="1">
        <f t="shared" si="5"/>
        <v>0</v>
      </c>
      <c r="M122" s="1"/>
      <c r="N122" s="6">
        <f t="shared" si="6"/>
        <v>30</v>
      </c>
    </row>
    <row r="123" spans="2:14" x14ac:dyDescent="0.25">
      <c r="B123" s="3"/>
      <c r="C123" s="3"/>
      <c r="D123" s="4"/>
      <c r="E123" s="3"/>
      <c r="F123" s="3"/>
      <c r="G123" s="5"/>
      <c r="H123" s="1"/>
      <c r="I123" s="1">
        <f t="shared" si="7"/>
        <v>0</v>
      </c>
      <c r="J123" s="5"/>
      <c r="K123" s="1">
        <f t="shared" si="4"/>
        <v>0</v>
      </c>
      <c r="L123" s="1">
        <f t="shared" si="5"/>
        <v>0</v>
      </c>
      <c r="M123" s="1"/>
      <c r="N123" s="6">
        <f t="shared" si="6"/>
        <v>30</v>
      </c>
    </row>
    <row r="124" spans="2:14" x14ac:dyDescent="0.25">
      <c r="B124" s="3"/>
      <c r="C124" s="3"/>
      <c r="D124" s="4"/>
      <c r="E124" s="3"/>
      <c r="F124" s="3"/>
      <c r="G124" s="5"/>
      <c r="H124" s="1"/>
      <c r="I124" s="1">
        <f t="shared" si="7"/>
        <v>0</v>
      </c>
      <c r="J124" s="5"/>
      <c r="K124" s="1">
        <f t="shared" si="4"/>
        <v>0</v>
      </c>
      <c r="L124" s="1">
        <f t="shared" si="5"/>
        <v>0</v>
      </c>
      <c r="M124" s="1"/>
      <c r="N124" s="6">
        <f t="shared" si="6"/>
        <v>30</v>
      </c>
    </row>
    <row r="125" spans="2:14" x14ac:dyDescent="0.25">
      <c r="B125" s="3"/>
      <c r="C125" s="3"/>
      <c r="D125" s="4"/>
      <c r="E125" s="3"/>
      <c r="F125" s="3"/>
      <c r="G125" s="5"/>
      <c r="H125" s="1"/>
      <c r="I125" s="1">
        <f t="shared" si="7"/>
        <v>0</v>
      </c>
      <c r="J125" s="5"/>
      <c r="K125" s="1">
        <f t="shared" si="4"/>
        <v>0</v>
      </c>
      <c r="L125" s="1">
        <f t="shared" si="5"/>
        <v>0</v>
      </c>
      <c r="M125" s="1"/>
      <c r="N125" s="6">
        <f t="shared" si="6"/>
        <v>30</v>
      </c>
    </row>
    <row r="126" spans="2:14" x14ac:dyDescent="0.25">
      <c r="B126" s="3"/>
      <c r="C126" s="3"/>
      <c r="D126" s="4"/>
      <c r="E126" s="3"/>
      <c r="F126" s="3"/>
      <c r="G126" s="5"/>
      <c r="H126" s="1"/>
      <c r="I126" s="1">
        <f t="shared" si="7"/>
        <v>0</v>
      </c>
      <c r="J126" s="5"/>
      <c r="K126" s="1">
        <f t="shared" si="4"/>
        <v>0</v>
      </c>
      <c r="L126" s="1">
        <f t="shared" si="5"/>
        <v>0</v>
      </c>
      <c r="M126" s="1"/>
      <c r="N126" s="6">
        <f t="shared" si="6"/>
        <v>30</v>
      </c>
    </row>
    <row r="127" spans="2:14" x14ac:dyDescent="0.25">
      <c r="B127" s="3"/>
      <c r="C127" s="3"/>
      <c r="D127" s="4"/>
      <c r="E127" s="3"/>
      <c r="F127" s="3"/>
      <c r="G127" s="5"/>
      <c r="H127" s="1"/>
      <c r="I127" s="1">
        <f t="shared" si="7"/>
        <v>0</v>
      </c>
      <c r="J127" s="5"/>
      <c r="K127" s="1">
        <f t="shared" si="4"/>
        <v>0</v>
      </c>
      <c r="L127" s="1">
        <f t="shared" si="5"/>
        <v>0</v>
      </c>
      <c r="M127" s="1"/>
      <c r="N127" s="6">
        <f t="shared" si="6"/>
        <v>30</v>
      </c>
    </row>
    <row r="128" spans="2:14" x14ac:dyDescent="0.25">
      <c r="B128" s="3"/>
      <c r="C128" s="3"/>
      <c r="D128" s="4"/>
      <c r="E128" s="3"/>
      <c r="F128" s="3"/>
      <c r="G128" s="5"/>
      <c r="H128" s="1"/>
      <c r="I128" s="1">
        <f t="shared" si="7"/>
        <v>0</v>
      </c>
      <c r="J128" s="5"/>
      <c r="K128" s="1">
        <f t="shared" si="4"/>
        <v>0</v>
      </c>
      <c r="L128" s="1">
        <f t="shared" si="5"/>
        <v>0</v>
      </c>
      <c r="M128" s="1"/>
      <c r="N128" s="6">
        <f t="shared" si="6"/>
        <v>30</v>
      </c>
    </row>
    <row r="129" spans="2:14" x14ac:dyDescent="0.25">
      <c r="B129" s="3"/>
      <c r="C129" s="3"/>
      <c r="D129" s="4"/>
      <c r="E129" s="3"/>
      <c r="F129" s="3"/>
      <c r="G129" s="5"/>
      <c r="H129" s="1"/>
      <c r="I129" s="1">
        <f t="shared" si="7"/>
        <v>0</v>
      </c>
      <c r="J129" s="5"/>
      <c r="K129" s="1">
        <f t="shared" si="4"/>
        <v>0</v>
      </c>
      <c r="L129" s="1">
        <f t="shared" si="5"/>
        <v>0</v>
      </c>
      <c r="M129" s="1"/>
      <c r="N129" s="6">
        <f t="shared" si="6"/>
        <v>30</v>
      </c>
    </row>
    <row r="130" spans="2:14" x14ac:dyDescent="0.25">
      <c r="B130" s="3"/>
      <c r="C130" s="3"/>
      <c r="D130" s="4"/>
      <c r="E130" s="3"/>
      <c r="F130" s="3"/>
      <c r="G130" s="5"/>
      <c r="H130" s="1"/>
      <c r="I130" s="1">
        <f t="shared" si="7"/>
        <v>0</v>
      </c>
      <c r="J130" s="5"/>
      <c r="K130" s="1">
        <f t="shared" si="4"/>
        <v>0</v>
      </c>
      <c r="L130" s="1">
        <f t="shared" si="5"/>
        <v>0</v>
      </c>
      <c r="M130" s="1"/>
      <c r="N130" s="6">
        <f t="shared" si="6"/>
        <v>30</v>
      </c>
    </row>
    <row r="131" spans="2:14" x14ac:dyDescent="0.25">
      <c r="B131" s="3"/>
      <c r="C131" s="3"/>
      <c r="D131" s="4"/>
      <c r="E131" s="3"/>
      <c r="F131" s="3"/>
      <c r="G131" s="5"/>
      <c r="H131" s="1"/>
      <c r="I131" s="1">
        <f t="shared" si="7"/>
        <v>0</v>
      </c>
      <c r="J131" s="5"/>
      <c r="K131" s="1">
        <f t="shared" si="4"/>
        <v>0</v>
      </c>
      <c r="L131" s="1">
        <f t="shared" si="5"/>
        <v>0</v>
      </c>
      <c r="M131" s="1"/>
      <c r="N131" s="6">
        <f t="shared" si="6"/>
        <v>30</v>
      </c>
    </row>
    <row r="132" spans="2:14" x14ac:dyDescent="0.25">
      <c r="B132" s="3"/>
      <c r="C132" s="3"/>
      <c r="D132" s="4"/>
      <c r="E132" s="3"/>
      <c r="F132" s="3"/>
      <c r="G132" s="5"/>
      <c r="H132" s="1"/>
      <c r="I132" s="1">
        <f t="shared" si="7"/>
        <v>0</v>
      </c>
      <c r="J132" s="5"/>
      <c r="K132" s="1">
        <f t="shared" si="4"/>
        <v>0</v>
      </c>
      <c r="L132" s="1">
        <f t="shared" si="5"/>
        <v>0</v>
      </c>
      <c r="M132" s="1"/>
      <c r="N132" s="6">
        <f t="shared" si="6"/>
        <v>30</v>
      </c>
    </row>
    <row r="133" spans="2:14" x14ac:dyDescent="0.25">
      <c r="B133" s="3"/>
      <c r="C133" s="3"/>
      <c r="D133" s="4"/>
      <c r="E133" s="3"/>
      <c r="F133" s="3"/>
      <c r="G133" s="5"/>
      <c r="H133" s="1"/>
      <c r="I133" s="1">
        <f t="shared" si="7"/>
        <v>0</v>
      </c>
      <c r="J133" s="5"/>
      <c r="K133" s="1">
        <f t="shared" si="4"/>
        <v>0</v>
      </c>
      <c r="L133" s="1">
        <f t="shared" si="5"/>
        <v>0</v>
      </c>
      <c r="M133" s="1"/>
      <c r="N133" s="6">
        <f t="shared" si="6"/>
        <v>30</v>
      </c>
    </row>
    <row r="134" spans="2:14" x14ac:dyDescent="0.25">
      <c r="B134" s="3"/>
      <c r="C134" s="3"/>
      <c r="D134" s="4"/>
      <c r="E134" s="3"/>
      <c r="F134" s="3"/>
      <c r="G134" s="5"/>
      <c r="H134" s="1"/>
      <c r="I134" s="1">
        <f t="shared" si="7"/>
        <v>0</v>
      </c>
      <c r="J134" s="5"/>
      <c r="K134" s="1">
        <f t="shared" si="4"/>
        <v>0</v>
      </c>
      <c r="L134" s="1">
        <f t="shared" si="5"/>
        <v>0</v>
      </c>
      <c r="M134" s="1"/>
      <c r="N134" s="6">
        <f t="shared" si="6"/>
        <v>30</v>
      </c>
    </row>
    <row r="135" spans="2:14" x14ac:dyDescent="0.25">
      <c r="B135" s="3"/>
      <c r="C135" s="3"/>
      <c r="D135" s="4"/>
      <c r="E135" s="3"/>
      <c r="F135" s="3"/>
      <c r="G135" s="5"/>
      <c r="H135" s="1"/>
      <c r="I135" s="1">
        <f t="shared" si="7"/>
        <v>0</v>
      </c>
      <c r="J135" s="5"/>
      <c r="K135" s="1">
        <f t="shared" si="4"/>
        <v>0</v>
      </c>
      <c r="L135" s="1">
        <f t="shared" si="5"/>
        <v>0</v>
      </c>
      <c r="M135" s="1"/>
      <c r="N135" s="6">
        <f t="shared" si="6"/>
        <v>30</v>
      </c>
    </row>
    <row r="136" spans="2:14" x14ac:dyDescent="0.25">
      <c r="B136" s="3"/>
      <c r="C136" s="3"/>
      <c r="D136" s="4"/>
      <c r="E136" s="3"/>
      <c r="F136" s="3"/>
      <c r="G136" s="5"/>
      <c r="H136" s="1"/>
      <c r="I136" s="1">
        <f t="shared" si="7"/>
        <v>0</v>
      </c>
      <c r="J136" s="5"/>
      <c r="K136" s="1">
        <f t="shared" si="4"/>
        <v>0</v>
      </c>
      <c r="L136" s="1">
        <f t="shared" si="5"/>
        <v>0</v>
      </c>
      <c r="M136" s="1"/>
      <c r="N136" s="6">
        <f t="shared" si="6"/>
        <v>30</v>
      </c>
    </row>
    <row r="137" spans="2:14" x14ac:dyDescent="0.25">
      <c r="B137" s="3"/>
      <c r="C137" s="3"/>
      <c r="D137" s="4"/>
      <c r="E137" s="3"/>
      <c r="F137" s="3"/>
      <c r="G137" s="5"/>
      <c r="H137" s="1"/>
      <c r="I137" s="1">
        <f t="shared" si="7"/>
        <v>0</v>
      </c>
      <c r="J137" s="5"/>
      <c r="K137" s="1">
        <f t="shared" si="4"/>
        <v>0</v>
      </c>
      <c r="L137" s="1">
        <f t="shared" si="5"/>
        <v>0</v>
      </c>
      <c r="M137" s="1"/>
      <c r="N137" s="6">
        <f t="shared" si="6"/>
        <v>30</v>
      </c>
    </row>
    <row r="138" spans="2:14" x14ac:dyDescent="0.25">
      <c r="B138" s="3"/>
      <c r="C138" s="3"/>
      <c r="D138" s="4"/>
      <c r="E138" s="3"/>
      <c r="F138" s="3"/>
      <c r="G138" s="5"/>
      <c r="H138" s="1"/>
      <c r="I138" s="1">
        <f t="shared" si="7"/>
        <v>0</v>
      </c>
      <c r="J138" s="5"/>
      <c r="K138" s="1">
        <f t="shared" si="4"/>
        <v>0</v>
      </c>
      <c r="L138" s="1">
        <f t="shared" si="5"/>
        <v>0</v>
      </c>
      <c r="M138" s="1"/>
      <c r="N138" s="6">
        <f t="shared" si="6"/>
        <v>30</v>
      </c>
    </row>
    <row r="139" spans="2:14" x14ac:dyDescent="0.25">
      <c r="B139" s="3"/>
      <c r="C139" s="3"/>
      <c r="D139" s="4"/>
      <c r="E139" s="3"/>
      <c r="F139" s="3"/>
      <c r="G139" s="5"/>
      <c r="H139" s="1"/>
      <c r="I139" s="1">
        <f t="shared" si="7"/>
        <v>0</v>
      </c>
      <c r="J139" s="5"/>
      <c r="K139" s="1">
        <f t="shared" si="4"/>
        <v>0</v>
      </c>
      <c r="L139" s="1">
        <f t="shared" si="5"/>
        <v>0</v>
      </c>
      <c r="M139" s="1"/>
      <c r="N139" s="6">
        <f t="shared" si="6"/>
        <v>30</v>
      </c>
    </row>
    <row r="140" spans="2:14" x14ac:dyDescent="0.25">
      <c r="B140" s="3"/>
      <c r="C140" s="3"/>
      <c r="D140" s="4"/>
      <c r="E140" s="3"/>
      <c r="F140" s="3"/>
      <c r="G140" s="5"/>
      <c r="H140" s="1"/>
      <c r="I140" s="1">
        <f t="shared" si="7"/>
        <v>0</v>
      </c>
      <c r="J140" s="5"/>
      <c r="K140" s="1">
        <f t="shared" si="4"/>
        <v>0</v>
      </c>
      <c r="L140" s="1">
        <f t="shared" si="5"/>
        <v>0</v>
      </c>
      <c r="M140" s="1"/>
      <c r="N140" s="6">
        <f t="shared" si="6"/>
        <v>30</v>
      </c>
    </row>
    <row r="141" spans="2:14" x14ac:dyDescent="0.25">
      <c r="B141" s="3"/>
      <c r="C141" s="3"/>
      <c r="D141" s="4"/>
      <c r="E141" s="3"/>
      <c r="F141" s="3"/>
      <c r="G141" s="5"/>
      <c r="H141" s="1"/>
      <c r="I141" s="1">
        <f t="shared" si="7"/>
        <v>0</v>
      </c>
      <c r="J141" s="5"/>
      <c r="K141" s="1">
        <f t="shared" si="4"/>
        <v>0</v>
      </c>
      <c r="L141" s="1">
        <f t="shared" si="5"/>
        <v>0</v>
      </c>
      <c r="M141" s="1"/>
      <c r="N141" s="6">
        <f t="shared" si="6"/>
        <v>30</v>
      </c>
    </row>
    <row r="142" spans="2:14" x14ac:dyDescent="0.25">
      <c r="B142" s="3"/>
      <c r="C142" s="3"/>
      <c r="D142" s="4"/>
      <c r="E142" s="3"/>
      <c r="F142" s="3"/>
      <c r="G142" s="5"/>
      <c r="H142" s="1"/>
      <c r="I142" s="1">
        <f t="shared" si="7"/>
        <v>0</v>
      </c>
      <c r="J142" s="5"/>
      <c r="K142" s="1">
        <f t="shared" si="4"/>
        <v>0</v>
      </c>
      <c r="L142" s="1">
        <f t="shared" si="5"/>
        <v>0</v>
      </c>
      <c r="M142" s="1"/>
      <c r="N142" s="6">
        <f t="shared" si="6"/>
        <v>30</v>
      </c>
    </row>
    <row r="143" spans="2:14" x14ac:dyDescent="0.25">
      <c r="B143" s="3"/>
      <c r="C143" s="3"/>
      <c r="D143" s="4"/>
      <c r="E143" s="3"/>
      <c r="F143" s="3"/>
      <c r="G143" s="5"/>
      <c r="H143" s="1"/>
      <c r="I143" s="1">
        <f t="shared" si="7"/>
        <v>0</v>
      </c>
      <c r="J143" s="5"/>
      <c r="K143" s="1">
        <f t="shared" si="4"/>
        <v>0</v>
      </c>
      <c r="L143" s="1">
        <f t="shared" si="5"/>
        <v>0</v>
      </c>
      <c r="M143" s="1"/>
      <c r="N143" s="6">
        <f t="shared" si="6"/>
        <v>30</v>
      </c>
    </row>
    <row r="144" spans="2:14" x14ac:dyDescent="0.25">
      <c r="B144" s="3"/>
      <c r="C144" s="3"/>
      <c r="D144" s="4"/>
      <c r="E144" s="3"/>
      <c r="F144" s="3"/>
      <c r="G144" s="5"/>
      <c r="H144" s="1"/>
      <c r="I144" s="1">
        <f t="shared" si="7"/>
        <v>0</v>
      </c>
      <c r="J144" s="5"/>
      <c r="K144" s="1">
        <f t="shared" ref="K144:K148" si="8">I144*J144</f>
        <v>0</v>
      </c>
      <c r="L144" s="1">
        <f t="shared" ref="L144:L148" si="9">I144*(1-J144)</f>
        <v>0</v>
      </c>
      <c r="M144" s="1"/>
      <c r="N144" s="6">
        <f t="shared" ref="N144:N148" si="10">D144+30</f>
        <v>30</v>
      </c>
    </row>
    <row r="145" spans="2:14" x14ac:dyDescent="0.25">
      <c r="B145" s="3"/>
      <c r="C145" s="3"/>
      <c r="D145" s="4"/>
      <c r="E145" s="3"/>
      <c r="F145" s="3"/>
      <c r="G145" s="5"/>
      <c r="H145" s="1"/>
      <c r="I145" s="1">
        <f t="shared" ref="I145:I148" si="11">F145*(1-G145)</f>
        <v>0</v>
      </c>
      <c r="J145" s="5"/>
      <c r="K145" s="1">
        <f t="shared" si="8"/>
        <v>0</v>
      </c>
      <c r="L145" s="1">
        <f t="shared" si="9"/>
        <v>0</v>
      </c>
      <c r="M145" s="1"/>
      <c r="N145" s="6">
        <f t="shared" si="10"/>
        <v>30</v>
      </c>
    </row>
    <row r="146" spans="2:14" x14ac:dyDescent="0.25">
      <c r="B146" s="3"/>
      <c r="C146" s="3"/>
      <c r="D146" s="4"/>
      <c r="E146" s="3"/>
      <c r="F146" s="3"/>
      <c r="G146" s="5"/>
      <c r="H146" s="1"/>
      <c r="I146" s="1">
        <f t="shared" si="11"/>
        <v>0</v>
      </c>
      <c r="J146" s="5"/>
      <c r="K146" s="1">
        <f t="shared" si="8"/>
        <v>0</v>
      </c>
      <c r="L146" s="1">
        <f t="shared" si="9"/>
        <v>0</v>
      </c>
      <c r="M146" s="1"/>
      <c r="N146" s="6">
        <f t="shared" si="10"/>
        <v>30</v>
      </c>
    </row>
    <row r="147" spans="2:14" x14ac:dyDescent="0.25">
      <c r="B147" s="3"/>
      <c r="C147" s="3"/>
      <c r="D147" s="4"/>
      <c r="E147" s="3"/>
      <c r="F147" s="3"/>
      <c r="G147" s="5"/>
      <c r="H147" s="1"/>
      <c r="I147" s="1">
        <f t="shared" si="11"/>
        <v>0</v>
      </c>
      <c r="J147" s="5"/>
      <c r="K147" s="1">
        <f t="shared" si="8"/>
        <v>0</v>
      </c>
      <c r="L147" s="1">
        <f t="shared" si="9"/>
        <v>0</v>
      </c>
      <c r="M147" s="1"/>
      <c r="N147" s="6">
        <f t="shared" si="10"/>
        <v>30</v>
      </c>
    </row>
    <row r="148" spans="2:14" x14ac:dyDescent="0.25">
      <c r="B148" s="3"/>
      <c r="C148" s="3"/>
      <c r="D148" s="4"/>
      <c r="E148" s="3"/>
      <c r="F148" s="3"/>
      <c r="G148" s="5"/>
      <c r="H148" s="1"/>
      <c r="I148" s="1">
        <f t="shared" si="11"/>
        <v>0</v>
      </c>
      <c r="J148" s="5"/>
      <c r="K148" s="1">
        <f t="shared" si="8"/>
        <v>0</v>
      </c>
      <c r="L148" s="1">
        <f t="shared" si="9"/>
        <v>0</v>
      </c>
      <c r="M148" s="1"/>
      <c r="N148" s="6">
        <f t="shared" si="10"/>
        <v>30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0"/>
  <sheetViews>
    <sheetView tabSelected="1" workbookViewId="0">
      <selection activeCell="D21" sqref="D21"/>
    </sheetView>
  </sheetViews>
  <sheetFormatPr baseColWidth="10" defaultRowHeight="15" x14ac:dyDescent="0.25"/>
  <cols>
    <col min="1" max="1" width="15.140625" customWidth="1"/>
    <col min="2" max="2" width="18" customWidth="1"/>
  </cols>
  <sheetData>
    <row r="3" spans="1:7" x14ac:dyDescent="0.25">
      <c r="C3" t="s">
        <v>80</v>
      </c>
      <c r="D3" t="s">
        <v>42</v>
      </c>
    </row>
    <row r="4" spans="1:7" x14ac:dyDescent="0.25">
      <c r="A4" t="s">
        <v>79</v>
      </c>
      <c r="B4" t="s">
        <v>43</v>
      </c>
      <c r="C4">
        <v>1050</v>
      </c>
      <c r="D4" s="24">
        <f>C4/$C$10</f>
        <v>0.14462809917355371</v>
      </c>
    </row>
    <row r="5" spans="1:7" x14ac:dyDescent="0.25">
      <c r="B5" t="s">
        <v>44</v>
      </c>
      <c r="C5">
        <v>260</v>
      </c>
      <c r="D5" s="24">
        <f t="shared" ref="D5:D9" si="0">C5/$C$10</f>
        <v>3.5812672176308541E-2</v>
      </c>
      <c r="F5" s="31" t="s">
        <v>11</v>
      </c>
      <c r="G5" s="31">
        <f>C4+C7</f>
        <v>1720</v>
      </c>
    </row>
    <row r="6" spans="1:7" x14ac:dyDescent="0.25">
      <c r="B6" t="s">
        <v>54</v>
      </c>
      <c r="C6">
        <v>2920</v>
      </c>
      <c r="D6" s="24">
        <f t="shared" si="0"/>
        <v>0.40220385674931131</v>
      </c>
      <c r="F6" s="31" t="s">
        <v>15</v>
      </c>
      <c r="G6" s="31">
        <f>C5+C6+C8</f>
        <v>4010</v>
      </c>
    </row>
    <row r="7" spans="1:7" x14ac:dyDescent="0.25">
      <c r="B7" t="s">
        <v>45</v>
      </c>
      <c r="C7">
        <v>670</v>
      </c>
      <c r="D7" s="24">
        <f t="shared" si="0"/>
        <v>9.2286501377410471E-2</v>
      </c>
      <c r="G7">
        <f>SUM(G5:G6)</f>
        <v>5730</v>
      </c>
    </row>
    <row r="8" spans="1:7" x14ac:dyDescent="0.25">
      <c r="B8" t="s">
        <v>46</v>
      </c>
      <c r="C8">
        <v>830</v>
      </c>
      <c r="D8" s="24">
        <f t="shared" si="0"/>
        <v>0.11432506887052342</v>
      </c>
    </row>
    <row r="9" spans="1:7" x14ac:dyDescent="0.25">
      <c r="B9" t="s">
        <v>47</v>
      </c>
      <c r="C9">
        <v>1530</v>
      </c>
      <c r="D9" s="24">
        <f t="shared" si="0"/>
        <v>0.21074380165289255</v>
      </c>
    </row>
    <row r="10" spans="1:7" x14ac:dyDescent="0.25">
      <c r="C10">
        <f>(SUM(C4:C9))</f>
        <v>7260</v>
      </c>
    </row>
    <row r="11" spans="1:7" x14ac:dyDescent="0.25">
      <c r="A11" s="49" t="s">
        <v>81</v>
      </c>
      <c r="B11" s="49"/>
      <c r="C11">
        <v>7000</v>
      </c>
    </row>
    <row r="13" spans="1:7" x14ac:dyDescent="0.25">
      <c r="C13" t="s">
        <v>80</v>
      </c>
    </row>
    <row r="14" spans="1:7" x14ac:dyDescent="0.25">
      <c r="A14" t="s">
        <v>48</v>
      </c>
      <c r="B14" t="s">
        <v>43</v>
      </c>
      <c r="C14">
        <v>630</v>
      </c>
      <c r="D14" s="24">
        <f>C14/$C$19</f>
        <v>8.6776859504132234E-2</v>
      </c>
    </row>
    <row r="15" spans="1:7" x14ac:dyDescent="0.25">
      <c r="B15" t="s">
        <v>55</v>
      </c>
      <c r="C15">
        <v>460</v>
      </c>
      <c r="D15" s="24">
        <f t="shared" ref="D15:D18" si="1">C15/$C$19</f>
        <v>6.3360881542699726E-2</v>
      </c>
      <c r="F15" s="31" t="s">
        <v>11</v>
      </c>
      <c r="G15" s="31">
        <f>C14+C15+C16</f>
        <v>3160</v>
      </c>
    </row>
    <row r="16" spans="1:7" x14ac:dyDescent="0.25">
      <c r="B16" t="s">
        <v>45</v>
      </c>
      <c r="C16">
        <v>2070</v>
      </c>
      <c r="D16" s="24">
        <f t="shared" si="1"/>
        <v>0.28512396694214875</v>
      </c>
      <c r="F16" s="31" t="s">
        <v>15</v>
      </c>
      <c r="G16" s="31">
        <f>C17</f>
        <v>2570</v>
      </c>
    </row>
    <row r="17" spans="1:7" x14ac:dyDescent="0.25">
      <c r="B17" t="s">
        <v>46</v>
      </c>
      <c r="C17">
        <v>2570</v>
      </c>
      <c r="D17" s="24">
        <f t="shared" si="1"/>
        <v>0.35399449035812675</v>
      </c>
      <c r="G17">
        <f>SUM(G15:G16)</f>
        <v>5730</v>
      </c>
    </row>
    <row r="18" spans="1:7" x14ac:dyDescent="0.25">
      <c r="B18" t="s">
        <v>47</v>
      </c>
      <c r="C18">
        <v>1530</v>
      </c>
      <c r="D18" s="24">
        <f t="shared" si="1"/>
        <v>0.21074380165289255</v>
      </c>
    </row>
    <row r="19" spans="1:7" x14ac:dyDescent="0.25">
      <c r="C19">
        <f>(SUM(C14:C18))</f>
        <v>7260</v>
      </c>
    </row>
    <row r="20" spans="1:7" x14ac:dyDescent="0.25">
      <c r="A20" s="49" t="s">
        <v>81</v>
      </c>
      <c r="B20" s="49"/>
      <c r="C20">
        <v>7000</v>
      </c>
    </row>
  </sheetData>
  <mergeCells count="2">
    <mergeCell ref="A11:B11"/>
    <mergeCell ref="A20:B2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7"/>
  <sheetViews>
    <sheetView workbookViewId="0">
      <selection activeCell="B4" sqref="B4"/>
    </sheetView>
  </sheetViews>
  <sheetFormatPr baseColWidth="10" defaultRowHeight="15" x14ac:dyDescent="0.25"/>
  <sheetData>
    <row r="3" spans="2:4" x14ac:dyDescent="0.25">
      <c r="B3" t="s">
        <v>31</v>
      </c>
      <c r="D3" t="s">
        <v>31</v>
      </c>
    </row>
    <row r="4" spans="2:4" x14ac:dyDescent="0.25">
      <c r="B4" t="s">
        <v>13</v>
      </c>
      <c r="D4" t="s">
        <v>11</v>
      </c>
    </row>
    <row r="5" spans="2:4" x14ac:dyDescent="0.25">
      <c r="B5" t="s">
        <v>17</v>
      </c>
      <c r="D5" t="s">
        <v>15</v>
      </c>
    </row>
    <row r="6" spans="2:4" x14ac:dyDescent="0.25">
      <c r="B6" t="s">
        <v>1</v>
      </c>
    </row>
    <row r="7" spans="2:4" x14ac:dyDescent="0.25">
      <c r="B7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L43"/>
  <sheetViews>
    <sheetView topLeftCell="A3" zoomScaleNormal="100" workbookViewId="0">
      <selection activeCell="B17" sqref="B17"/>
    </sheetView>
  </sheetViews>
  <sheetFormatPr baseColWidth="10" defaultRowHeight="15" x14ac:dyDescent="0.25"/>
  <cols>
    <col min="1" max="1" width="43.140625" bestFit="1" customWidth="1"/>
    <col min="2" max="2" width="23.85546875" customWidth="1"/>
    <col min="3" max="3" width="5.42578125" bestFit="1" customWidth="1"/>
    <col min="4" max="4" width="4" bestFit="1" customWidth="1"/>
    <col min="5" max="7" width="5.42578125" bestFit="1" customWidth="1"/>
    <col min="8" max="8" width="4" bestFit="1" customWidth="1"/>
    <col min="9" max="11" width="6.140625" bestFit="1" customWidth="1"/>
    <col min="12" max="12" width="6.42578125" bestFit="1" customWidth="1"/>
  </cols>
  <sheetData>
    <row r="3" spans="1:12" x14ac:dyDescent="0.25">
      <c r="A3" s="8" t="s">
        <v>26</v>
      </c>
      <c r="B3" s="8" t="s">
        <v>22</v>
      </c>
    </row>
    <row r="4" spans="1:12" ht="66" x14ac:dyDescent="0.25">
      <c r="A4" s="8" t="s">
        <v>20</v>
      </c>
      <c r="B4" t="s">
        <v>27</v>
      </c>
      <c r="C4" s="37">
        <v>41487</v>
      </c>
      <c r="D4" s="37">
        <v>41491</v>
      </c>
      <c r="E4" s="37">
        <v>41492</v>
      </c>
      <c r="F4" s="37">
        <v>41493</v>
      </c>
      <c r="G4" s="37">
        <v>41494</v>
      </c>
      <c r="H4" s="37">
        <v>41495</v>
      </c>
      <c r="I4" s="37">
        <v>41498</v>
      </c>
      <c r="J4" s="37">
        <v>41500</v>
      </c>
      <c r="K4" s="37">
        <v>41502</v>
      </c>
      <c r="L4" s="38" t="s">
        <v>21</v>
      </c>
    </row>
    <row r="5" spans="1:12" x14ac:dyDescent="0.25">
      <c r="A5" s="9" t="s">
        <v>13</v>
      </c>
      <c r="B5" s="32">
        <v>0</v>
      </c>
      <c r="C5" s="32">
        <v>3937.5</v>
      </c>
      <c r="D5" s="32"/>
      <c r="E5" s="32">
        <v>450</v>
      </c>
      <c r="F5" s="32"/>
      <c r="G5" s="32">
        <v>424.44</v>
      </c>
      <c r="H5" s="32"/>
      <c r="I5" s="32">
        <v>-4320</v>
      </c>
      <c r="J5" s="32">
        <v>-2160</v>
      </c>
      <c r="K5" s="32">
        <v>-450</v>
      </c>
      <c r="L5" s="32">
        <v>-2118.0599999999995</v>
      </c>
    </row>
    <row r="6" spans="1:12" x14ac:dyDescent="0.25">
      <c r="A6" s="10" t="s">
        <v>15</v>
      </c>
      <c r="B6" s="32">
        <v>0</v>
      </c>
      <c r="C6" s="32">
        <v>877.5</v>
      </c>
      <c r="D6" s="32"/>
      <c r="E6" s="32"/>
      <c r="F6" s="32"/>
      <c r="G6" s="32">
        <v>35.64</v>
      </c>
      <c r="H6" s="32"/>
      <c r="I6" s="32"/>
      <c r="J6" s="32">
        <v>-2160</v>
      </c>
      <c r="K6" s="32"/>
      <c r="L6" s="32">
        <v>-1246.8599999999999</v>
      </c>
    </row>
    <row r="7" spans="1:12" x14ac:dyDescent="0.25">
      <c r="A7" s="25" t="s">
        <v>59</v>
      </c>
      <c r="B7" s="32"/>
      <c r="C7" s="32">
        <v>877.5</v>
      </c>
      <c r="D7" s="32"/>
      <c r="E7" s="32"/>
      <c r="F7" s="32"/>
      <c r="G7" s="32"/>
      <c r="H7" s="32"/>
      <c r="I7" s="32"/>
      <c r="J7" s="32">
        <v>-2160</v>
      </c>
      <c r="K7" s="32"/>
      <c r="L7" s="32">
        <v>-1282.5</v>
      </c>
    </row>
    <row r="8" spans="1:12" x14ac:dyDescent="0.25">
      <c r="A8" s="25" t="s">
        <v>68</v>
      </c>
      <c r="B8" s="32"/>
      <c r="C8" s="32"/>
      <c r="D8" s="32"/>
      <c r="E8" s="32"/>
      <c r="F8" s="32"/>
      <c r="G8" s="32">
        <v>35.64</v>
      </c>
      <c r="H8" s="32"/>
      <c r="I8" s="32"/>
      <c r="J8" s="32"/>
      <c r="K8" s="32"/>
      <c r="L8" s="32">
        <v>35.64</v>
      </c>
    </row>
    <row r="9" spans="1:12" x14ac:dyDescent="0.25">
      <c r="A9" s="25" t="s">
        <v>53</v>
      </c>
      <c r="B9" s="32">
        <v>0</v>
      </c>
      <c r="C9" s="32"/>
      <c r="D9" s="32"/>
      <c r="E9" s="32"/>
      <c r="F9" s="32"/>
      <c r="G9" s="32"/>
      <c r="H9" s="32"/>
      <c r="I9" s="32"/>
      <c r="J9" s="32"/>
      <c r="K9" s="32"/>
      <c r="L9" s="32">
        <v>0</v>
      </c>
    </row>
    <row r="10" spans="1:12" x14ac:dyDescent="0.25">
      <c r="A10" s="10" t="s">
        <v>11</v>
      </c>
      <c r="B10" s="32">
        <v>0</v>
      </c>
      <c r="C10" s="32">
        <v>3060</v>
      </c>
      <c r="D10" s="32"/>
      <c r="E10" s="32">
        <v>450</v>
      </c>
      <c r="F10" s="32"/>
      <c r="G10" s="32">
        <v>388.8</v>
      </c>
      <c r="H10" s="32"/>
      <c r="I10" s="32">
        <v>-4320</v>
      </c>
      <c r="J10" s="32"/>
      <c r="K10" s="32">
        <v>-450</v>
      </c>
      <c r="L10" s="32">
        <v>-871.2</v>
      </c>
    </row>
    <row r="11" spans="1:12" x14ac:dyDescent="0.25">
      <c r="A11" s="25" t="s">
        <v>14</v>
      </c>
      <c r="B11" s="32"/>
      <c r="C11" s="32">
        <v>3060</v>
      </c>
      <c r="D11" s="32"/>
      <c r="E11" s="32"/>
      <c r="F11" s="32"/>
      <c r="G11" s="32"/>
      <c r="H11" s="32"/>
      <c r="I11" s="32">
        <v>-4320</v>
      </c>
      <c r="J11" s="32"/>
      <c r="K11" s="32"/>
      <c r="L11" s="32">
        <v>-1260</v>
      </c>
    </row>
    <row r="12" spans="1:12" x14ac:dyDescent="0.25">
      <c r="A12" s="25" t="s">
        <v>64</v>
      </c>
      <c r="B12" s="32"/>
      <c r="C12" s="32"/>
      <c r="D12" s="32"/>
      <c r="E12" s="32">
        <v>450</v>
      </c>
      <c r="F12" s="32"/>
      <c r="G12" s="32"/>
      <c r="H12" s="32"/>
      <c r="I12" s="32"/>
      <c r="J12" s="32"/>
      <c r="K12" s="32">
        <v>-450</v>
      </c>
      <c r="L12" s="32">
        <v>0</v>
      </c>
    </row>
    <row r="13" spans="1:12" x14ac:dyDescent="0.25">
      <c r="A13" s="25" t="s">
        <v>69</v>
      </c>
      <c r="B13" s="32"/>
      <c r="C13" s="32"/>
      <c r="D13" s="32"/>
      <c r="E13" s="32"/>
      <c r="F13" s="32"/>
      <c r="G13" s="32">
        <v>388.8</v>
      </c>
      <c r="H13" s="32"/>
      <c r="I13" s="32"/>
      <c r="J13" s="32"/>
      <c r="K13" s="32"/>
      <c r="L13" s="32">
        <v>388.8</v>
      </c>
    </row>
    <row r="14" spans="1:12" x14ac:dyDescent="0.25">
      <c r="A14" s="25" t="s">
        <v>53</v>
      </c>
      <c r="B14" s="32">
        <v>0</v>
      </c>
      <c r="C14" s="32"/>
      <c r="D14" s="32"/>
      <c r="E14" s="32"/>
      <c r="F14" s="32"/>
      <c r="G14" s="32"/>
      <c r="H14" s="32"/>
      <c r="I14" s="32"/>
      <c r="J14" s="32"/>
      <c r="K14" s="32"/>
      <c r="L14" s="32">
        <v>0</v>
      </c>
    </row>
    <row r="15" spans="1:12" x14ac:dyDescent="0.25">
      <c r="A15" s="9" t="s">
        <v>17</v>
      </c>
      <c r="B15" s="32">
        <v>0</v>
      </c>
      <c r="C15" s="32"/>
      <c r="D15" s="32"/>
      <c r="E15" s="32">
        <v>2598.0750000000003</v>
      </c>
      <c r="F15" s="32"/>
      <c r="G15" s="32"/>
      <c r="H15" s="32"/>
      <c r="I15" s="32"/>
      <c r="J15" s="32"/>
      <c r="K15" s="32">
        <v>-260</v>
      </c>
      <c r="L15" s="32">
        <v>2338.0750000000003</v>
      </c>
    </row>
    <row r="16" spans="1:12" x14ac:dyDescent="0.25">
      <c r="A16" s="10" t="s">
        <v>15</v>
      </c>
      <c r="B16" s="32">
        <v>0</v>
      </c>
      <c r="C16" s="32"/>
      <c r="D16" s="32"/>
      <c r="E16" s="32">
        <v>2187.6750000000002</v>
      </c>
      <c r="F16" s="32"/>
      <c r="G16" s="32"/>
      <c r="H16" s="32"/>
      <c r="I16" s="32"/>
      <c r="J16" s="32"/>
      <c r="K16" s="32">
        <v>-260</v>
      </c>
      <c r="L16" s="32">
        <v>1927.6750000000002</v>
      </c>
    </row>
    <row r="17" spans="1:12" x14ac:dyDescent="0.25">
      <c r="A17" s="25" t="s">
        <v>62</v>
      </c>
      <c r="B17" s="32"/>
      <c r="C17" s="32"/>
      <c r="D17" s="32"/>
      <c r="E17" s="32">
        <v>2187.6750000000002</v>
      </c>
      <c r="F17" s="32"/>
      <c r="G17" s="32"/>
      <c r="H17" s="32"/>
      <c r="I17" s="32"/>
      <c r="J17" s="32"/>
      <c r="K17" s="32">
        <v>-260</v>
      </c>
      <c r="L17" s="32">
        <v>1927.6750000000002</v>
      </c>
    </row>
    <row r="18" spans="1:12" x14ac:dyDescent="0.25">
      <c r="A18" s="25" t="s">
        <v>53</v>
      </c>
      <c r="B18" s="32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>
        <v>0</v>
      </c>
    </row>
    <row r="19" spans="1:12" x14ac:dyDescent="0.25">
      <c r="A19" s="10" t="s">
        <v>11</v>
      </c>
      <c r="B19" s="32">
        <v>0</v>
      </c>
      <c r="C19" s="32"/>
      <c r="D19" s="32"/>
      <c r="E19" s="32">
        <v>410.40000000000003</v>
      </c>
      <c r="F19" s="32"/>
      <c r="G19" s="32"/>
      <c r="H19" s="32"/>
      <c r="I19" s="32"/>
      <c r="J19" s="32"/>
      <c r="K19" s="32"/>
      <c r="L19" s="32">
        <v>410.40000000000003</v>
      </c>
    </row>
    <row r="20" spans="1:12" x14ac:dyDescent="0.25">
      <c r="A20" s="25" t="s">
        <v>63</v>
      </c>
      <c r="B20" s="32"/>
      <c r="C20" s="32"/>
      <c r="D20" s="32"/>
      <c r="E20" s="32">
        <v>410.40000000000003</v>
      </c>
      <c r="F20" s="32"/>
      <c r="G20" s="32"/>
      <c r="H20" s="32"/>
      <c r="I20" s="32"/>
      <c r="J20" s="32"/>
      <c r="K20" s="32"/>
      <c r="L20" s="32">
        <v>410.40000000000003</v>
      </c>
    </row>
    <row r="21" spans="1:12" x14ac:dyDescent="0.25">
      <c r="A21" s="25" t="s">
        <v>53</v>
      </c>
      <c r="B21" s="32">
        <v>0</v>
      </c>
      <c r="C21" s="32"/>
      <c r="D21" s="32"/>
      <c r="E21" s="32"/>
      <c r="F21" s="32"/>
      <c r="G21" s="32"/>
      <c r="H21" s="32"/>
      <c r="I21" s="32"/>
      <c r="J21" s="32"/>
      <c r="K21" s="32"/>
      <c r="L21" s="32">
        <v>0</v>
      </c>
    </row>
    <row r="22" spans="1:12" x14ac:dyDescent="0.25">
      <c r="A22" s="9" t="s">
        <v>0</v>
      </c>
      <c r="B22" s="32">
        <v>0</v>
      </c>
      <c r="C22" s="32"/>
      <c r="D22" s="32"/>
      <c r="E22" s="32"/>
      <c r="F22" s="32">
        <v>3423.1499999999996</v>
      </c>
      <c r="G22" s="32">
        <v>1315.35</v>
      </c>
      <c r="H22" s="32">
        <v>250.98749999999998</v>
      </c>
      <c r="I22" s="32"/>
      <c r="J22" s="32"/>
      <c r="K22" s="32"/>
      <c r="L22" s="32">
        <v>4989.4874999999993</v>
      </c>
    </row>
    <row r="23" spans="1:12" x14ac:dyDescent="0.25">
      <c r="A23" s="10" t="s">
        <v>15</v>
      </c>
      <c r="B23" s="32">
        <v>0</v>
      </c>
      <c r="C23" s="32"/>
      <c r="D23" s="32"/>
      <c r="E23" s="32"/>
      <c r="F23" s="32">
        <v>530.54999999999995</v>
      </c>
      <c r="G23" s="32">
        <v>624.15</v>
      </c>
      <c r="H23" s="32">
        <v>250.98749999999998</v>
      </c>
      <c r="I23" s="32"/>
      <c r="J23" s="32"/>
      <c r="K23" s="32"/>
      <c r="L23" s="32">
        <v>1405.6874999999998</v>
      </c>
    </row>
    <row r="24" spans="1:12" x14ac:dyDescent="0.25">
      <c r="A24" s="25" t="s">
        <v>19</v>
      </c>
      <c r="B24" s="32"/>
      <c r="C24" s="32"/>
      <c r="D24" s="32"/>
      <c r="E24" s="32"/>
      <c r="F24" s="32">
        <v>530.54999999999995</v>
      </c>
      <c r="G24" s="32"/>
      <c r="H24" s="32"/>
      <c r="I24" s="32"/>
      <c r="J24" s="32"/>
      <c r="K24" s="32"/>
      <c r="L24" s="32">
        <v>530.54999999999995</v>
      </c>
    </row>
    <row r="25" spans="1:12" x14ac:dyDescent="0.25">
      <c r="A25" s="25" t="s">
        <v>66</v>
      </c>
      <c r="B25" s="32"/>
      <c r="C25" s="32"/>
      <c r="D25" s="32"/>
      <c r="E25" s="32"/>
      <c r="F25" s="32"/>
      <c r="G25" s="32">
        <v>624.15</v>
      </c>
      <c r="H25" s="32"/>
      <c r="I25" s="32"/>
      <c r="J25" s="32"/>
      <c r="K25" s="32"/>
      <c r="L25" s="32">
        <v>624.15</v>
      </c>
    </row>
    <row r="26" spans="1:12" x14ac:dyDescent="0.25">
      <c r="A26" s="25" t="s">
        <v>71</v>
      </c>
      <c r="B26" s="32"/>
      <c r="C26" s="32"/>
      <c r="D26" s="32"/>
      <c r="E26" s="32"/>
      <c r="F26" s="32"/>
      <c r="G26" s="32"/>
      <c r="H26" s="32">
        <v>250.98749999999998</v>
      </c>
      <c r="I26" s="32"/>
      <c r="J26" s="32"/>
      <c r="K26" s="32"/>
      <c r="L26" s="32">
        <v>250.98749999999998</v>
      </c>
    </row>
    <row r="27" spans="1:12" x14ac:dyDescent="0.25">
      <c r="A27" s="25" t="s">
        <v>53</v>
      </c>
      <c r="B27" s="32">
        <v>0</v>
      </c>
      <c r="C27" s="32"/>
      <c r="D27" s="32"/>
      <c r="E27" s="32"/>
      <c r="F27" s="32"/>
      <c r="G27" s="32"/>
      <c r="H27" s="32"/>
      <c r="I27" s="32"/>
      <c r="J27" s="32"/>
      <c r="K27" s="32"/>
      <c r="L27" s="32">
        <v>0</v>
      </c>
    </row>
    <row r="28" spans="1:12" x14ac:dyDescent="0.25">
      <c r="A28" s="10" t="s">
        <v>11</v>
      </c>
      <c r="B28" s="32">
        <v>0</v>
      </c>
      <c r="C28" s="32"/>
      <c r="D28" s="32"/>
      <c r="E28" s="32"/>
      <c r="F28" s="32">
        <v>2892.6</v>
      </c>
      <c r="G28" s="32">
        <v>691.2</v>
      </c>
      <c r="H28" s="32"/>
      <c r="I28" s="32"/>
      <c r="J28" s="32"/>
      <c r="K28" s="32"/>
      <c r="L28" s="32">
        <v>3583.8</v>
      </c>
    </row>
    <row r="29" spans="1:12" x14ac:dyDescent="0.25">
      <c r="A29" s="25" t="s">
        <v>65</v>
      </c>
      <c r="B29" s="32"/>
      <c r="C29" s="32"/>
      <c r="D29" s="32"/>
      <c r="E29" s="32"/>
      <c r="F29" s="32">
        <v>2892.6</v>
      </c>
      <c r="G29" s="32"/>
      <c r="H29" s="32"/>
      <c r="I29" s="32"/>
      <c r="J29" s="32"/>
      <c r="K29" s="32"/>
      <c r="L29" s="32">
        <v>2892.6</v>
      </c>
    </row>
    <row r="30" spans="1:12" x14ac:dyDescent="0.25">
      <c r="A30" s="25" t="s">
        <v>70</v>
      </c>
      <c r="B30" s="32"/>
      <c r="C30" s="32"/>
      <c r="D30" s="32"/>
      <c r="E30" s="32"/>
      <c r="F30" s="32"/>
      <c r="G30" s="32">
        <v>691.2</v>
      </c>
      <c r="H30" s="32"/>
      <c r="I30" s="32"/>
      <c r="J30" s="32"/>
      <c r="K30" s="32"/>
      <c r="L30" s="32">
        <v>691.2</v>
      </c>
    </row>
    <row r="31" spans="1:12" x14ac:dyDescent="0.25">
      <c r="A31" s="25" t="s">
        <v>53</v>
      </c>
      <c r="B31" s="32">
        <v>0</v>
      </c>
      <c r="C31" s="32"/>
      <c r="D31" s="32"/>
      <c r="E31" s="32"/>
      <c r="F31" s="32"/>
      <c r="G31" s="32"/>
      <c r="H31" s="32"/>
      <c r="I31" s="32"/>
      <c r="J31" s="32"/>
      <c r="K31" s="32"/>
      <c r="L31" s="32">
        <v>0</v>
      </c>
    </row>
    <row r="32" spans="1:12" x14ac:dyDescent="0.25">
      <c r="A32" s="9" t="s">
        <v>1</v>
      </c>
      <c r="B32" s="32">
        <v>10000</v>
      </c>
      <c r="C32" s="32">
        <v>2700</v>
      </c>
      <c r="D32" s="32">
        <v>290.7</v>
      </c>
      <c r="E32" s="32">
        <v>2068.9125000000004</v>
      </c>
      <c r="F32" s="32"/>
      <c r="G32" s="32">
        <v>776.92500000000007</v>
      </c>
      <c r="H32" s="32"/>
      <c r="I32" s="32">
        <v>-1410</v>
      </c>
      <c r="J32" s="32">
        <v>-3570</v>
      </c>
      <c r="K32" s="32">
        <v>-5020</v>
      </c>
      <c r="L32" s="32">
        <v>5836.5375000000004</v>
      </c>
    </row>
    <row r="33" spans="1:12" x14ac:dyDescent="0.25">
      <c r="A33" s="10" t="s">
        <v>15</v>
      </c>
      <c r="B33" s="32">
        <v>5000</v>
      </c>
      <c r="C33" s="32"/>
      <c r="D33" s="32">
        <v>290.7</v>
      </c>
      <c r="E33" s="32">
        <v>958.3125</v>
      </c>
      <c r="F33" s="32"/>
      <c r="G33" s="32">
        <v>666.22500000000002</v>
      </c>
      <c r="H33" s="32"/>
      <c r="I33" s="32"/>
      <c r="J33" s="32">
        <v>-3570</v>
      </c>
      <c r="K33" s="32">
        <v>-1430</v>
      </c>
      <c r="L33" s="32">
        <v>1915.2375000000002</v>
      </c>
    </row>
    <row r="34" spans="1:12" x14ac:dyDescent="0.25">
      <c r="A34" s="25" t="s">
        <v>60</v>
      </c>
      <c r="B34" s="32"/>
      <c r="C34" s="32"/>
      <c r="D34" s="32">
        <v>290.7</v>
      </c>
      <c r="E34" s="32"/>
      <c r="F34" s="32"/>
      <c r="G34" s="32"/>
      <c r="H34" s="32"/>
      <c r="I34" s="32"/>
      <c r="J34" s="32"/>
      <c r="K34" s="32"/>
      <c r="L34" s="32">
        <v>290.7</v>
      </c>
    </row>
    <row r="35" spans="1:12" x14ac:dyDescent="0.25">
      <c r="A35" s="25" t="s">
        <v>61</v>
      </c>
      <c r="B35" s="32"/>
      <c r="C35" s="32"/>
      <c r="D35" s="32"/>
      <c r="E35" s="32">
        <v>958.3125</v>
      </c>
      <c r="F35" s="32"/>
      <c r="G35" s="32"/>
      <c r="H35" s="32"/>
      <c r="I35" s="32"/>
      <c r="J35" s="32"/>
      <c r="K35" s="32"/>
      <c r="L35" s="32">
        <v>958.3125</v>
      </c>
    </row>
    <row r="36" spans="1:12" x14ac:dyDescent="0.25">
      <c r="A36" s="25" t="s">
        <v>24</v>
      </c>
      <c r="B36" s="32"/>
      <c r="C36" s="32"/>
      <c r="D36" s="32"/>
      <c r="E36" s="32"/>
      <c r="F36" s="32"/>
      <c r="G36" s="32">
        <v>666.22500000000002</v>
      </c>
      <c r="H36" s="32"/>
      <c r="I36" s="32"/>
      <c r="J36" s="32"/>
      <c r="K36" s="32"/>
      <c r="L36" s="32">
        <v>666.22500000000002</v>
      </c>
    </row>
    <row r="37" spans="1:12" x14ac:dyDescent="0.25">
      <c r="A37" s="25" t="s">
        <v>53</v>
      </c>
      <c r="B37" s="32">
        <v>5000</v>
      </c>
      <c r="C37" s="32"/>
      <c r="D37" s="32"/>
      <c r="E37" s="32"/>
      <c r="F37" s="32"/>
      <c r="G37" s="32"/>
      <c r="H37" s="32"/>
      <c r="I37" s="32"/>
      <c r="J37" s="32">
        <v>-3570</v>
      </c>
      <c r="K37" s="32">
        <v>-1430</v>
      </c>
      <c r="L37" s="32">
        <v>0</v>
      </c>
    </row>
    <row r="38" spans="1:12" x14ac:dyDescent="0.25">
      <c r="A38" s="10" t="s">
        <v>11</v>
      </c>
      <c r="B38" s="32">
        <v>5000</v>
      </c>
      <c r="C38" s="32">
        <v>2700</v>
      </c>
      <c r="D38" s="32"/>
      <c r="E38" s="32">
        <v>1110.6000000000001</v>
      </c>
      <c r="F38" s="32"/>
      <c r="G38" s="32">
        <v>110.7</v>
      </c>
      <c r="H38" s="32"/>
      <c r="I38" s="32">
        <v>-1410</v>
      </c>
      <c r="J38" s="32"/>
      <c r="K38" s="32">
        <v>-3590</v>
      </c>
      <c r="L38" s="32">
        <v>3921.3</v>
      </c>
    </row>
    <row r="39" spans="1:12" x14ac:dyDescent="0.25">
      <c r="A39" s="25" t="s">
        <v>12</v>
      </c>
      <c r="B39" s="32"/>
      <c r="C39" s="32">
        <v>2700</v>
      </c>
      <c r="D39" s="32"/>
      <c r="E39" s="32"/>
      <c r="F39" s="32"/>
      <c r="G39" s="32"/>
      <c r="H39" s="32"/>
      <c r="I39" s="32"/>
      <c r="J39" s="32"/>
      <c r="K39" s="32"/>
      <c r="L39" s="32">
        <v>2700</v>
      </c>
    </row>
    <row r="40" spans="1:12" x14ac:dyDescent="0.25">
      <c r="A40" s="25" t="s">
        <v>18</v>
      </c>
      <c r="B40" s="32"/>
      <c r="C40" s="32"/>
      <c r="D40" s="32"/>
      <c r="E40" s="32">
        <v>1110.6000000000001</v>
      </c>
      <c r="F40" s="32"/>
      <c r="G40" s="32"/>
      <c r="H40" s="32"/>
      <c r="I40" s="32"/>
      <c r="J40" s="32"/>
      <c r="K40" s="32"/>
      <c r="L40" s="32">
        <v>1110.6000000000001</v>
      </c>
    </row>
    <row r="41" spans="1:12" x14ac:dyDescent="0.25">
      <c r="A41" s="25" t="s">
        <v>67</v>
      </c>
      <c r="B41" s="32"/>
      <c r="C41" s="32"/>
      <c r="D41" s="32"/>
      <c r="E41" s="32"/>
      <c r="F41" s="32"/>
      <c r="G41" s="32">
        <v>110.7</v>
      </c>
      <c r="H41" s="32"/>
      <c r="I41" s="32"/>
      <c r="J41" s="32"/>
      <c r="K41" s="32"/>
      <c r="L41" s="32">
        <v>110.7</v>
      </c>
    </row>
    <row r="42" spans="1:12" x14ac:dyDescent="0.25">
      <c r="A42" s="25" t="s">
        <v>53</v>
      </c>
      <c r="B42" s="32">
        <v>5000</v>
      </c>
      <c r="C42" s="32"/>
      <c r="D42" s="32"/>
      <c r="E42" s="32"/>
      <c r="F42" s="32"/>
      <c r="G42" s="32"/>
      <c r="H42" s="32"/>
      <c r="I42" s="32">
        <v>-1410</v>
      </c>
      <c r="J42" s="32"/>
      <c r="K42" s="32">
        <v>-3590</v>
      </c>
      <c r="L42" s="32">
        <v>0</v>
      </c>
    </row>
    <row r="43" spans="1:12" x14ac:dyDescent="0.25">
      <c r="A43" s="9" t="s">
        <v>21</v>
      </c>
      <c r="B43" s="32">
        <v>10000</v>
      </c>
      <c r="C43" s="32">
        <v>6637.5</v>
      </c>
      <c r="D43" s="32">
        <v>290.7</v>
      </c>
      <c r="E43" s="32">
        <v>5116.9875000000002</v>
      </c>
      <c r="F43" s="32">
        <v>3423.1499999999996</v>
      </c>
      <c r="G43" s="32">
        <v>2516.7149999999997</v>
      </c>
      <c r="H43" s="32">
        <v>250.98749999999998</v>
      </c>
      <c r="I43" s="32">
        <v>-5730</v>
      </c>
      <c r="J43" s="32">
        <v>-5730</v>
      </c>
      <c r="K43" s="32">
        <v>-5730</v>
      </c>
      <c r="L43" s="32">
        <v>11046.040000000003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S26"/>
  <sheetViews>
    <sheetView topLeftCell="A3" workbookViewId="0">
      <selection activeCell="K19" sqref="K19"/>
    </sheetView>
  </sheetViews>
  <sheetFormatPr baseColWidth="10" defaultRowHeight="15" x14ac:dyDescent="0.25"/>
  <cols>
    <col min="1" max="1" width="43.140625" bestFit="1" customWidth="1"/>
    <col min="2" max="2" width="23.85546875" bestFit="1" customWidth="1"/>
    <col min="3" max="3" width="5.42578125" customWidth="1"/>
    <col min="4" max="4" width="4" customWidth="1"/>
    <col min="5" max="7" width="5.42578125" customWidth="1"/>
    <col min="8" max="8" width="4" customWidth="1"/>
    <col min="9" max="9" width="7" bestFit="1" customWidth="1"/>
    <col min="10" max="12" width="6.140625" bestFit="1" customWidth="1"/>
    <col min="13" max="13" width="4" bestFit="1" customWidth="1"/>
    <col min="14" max="14" width="7.140625" bestFit="1" customWidth="1"/>
  </cols>
  <sheetData>
    <row r="3" spans="1:19" x14ac:dyDescent="0.25">
      <c r="A3" s="8" t="s">
        <v>26</v>
      </c>
      <c r="B3" s="8" t="s">
        <v>22</v>
      </c>
    </row>
    <row r="4" spans="1:19" ht="59.25" customHeight="1" x14ac:dyDescent="0.25">
      <c r="A4" s="8" t="s">
        <v>20</v>
      </c>
      <c r="B4" s="42" t="s">
        <v>27</v>
      </c>
      <c r="C4" s="43">
        <v>41487</v>
      </c>
      <c r="D4" s="43">
        <v>41491</v>
      </c>
      <c r="E4" s="43">
        <v>41492</v>
      </c>
      <c r="F4" s="43">
        <v>41493</v>
      </c>
      <c r="G4" s="43">
        <v>41494</v>
      </c>
      <c r="H4" s="43">
        <v>41495</v>
      </c>
      <c r="I4" s="42" t="s">
        <v>21</v>
      </c>
      <c r="S4" t="s">
        <v>75</v>
      </c>
    </row>
    <row r="5" spans="1:19" x14ac:dyDescent="0.25">
      <c r="A5" s="9" t="s">
        <v>13</v>
      </c>
      <c r="B5" s="32">
        <v>0</v>
      </c>
      <c r="C5" s="32">
        <v>3937.5</v>
      </c>
      <c r="D5" s="32"/>
      <c r="E5" s="32">
        <v>450</v>
      </c>
      <c r="F5" s="32"/>
      <c r="G5" s="32">
        <v>424.44</v>
      </c>
      <c r="H5" s="32"/>
      <c r="I5" s="32">
        <v>4811.9400000000005</v>
      </c>
    </row>
    <row r="6" spans="1:19" s="46" customFormat="1" x14ac:dyDescent="0.25">
      <c r="A6" s="44" t="s">
        <v>73</v>
      </c>
      <c r="B6" s="45">
        <v>0</v>
      </c>
      <c r="C6" s="45">
        <v>3937.5</v>
      </c>
      <c r="D6" s="45"/>
      <c r="E6" s="45">
        <v>450</v>
      </c>
      <c r="F6" s="45"/>
      <c r="G6" s="45">
        <v>424.44</v>
      </c>
      <c r="H6" s="45"/>
      <c r="I6" s="45">
        <v>4811.9400000000005</v>
      </c>
      <c r="J6"/>
      <c r="K6"/>
      <c r="L6"/>
      <c r="M6"/>
      <c r="N6"/>
    </row>
    <row r="7" spans="1:19" x14ac:dyDescent="0.25">
      <c r="A7" s="25" t="s">
        <v>15</v>
      </c>
      <c r="B7" s="32">
        <v>0</v>
      </c>
      <c r="C7" s="32">
        <v>877.5</v>
      </c>
      <c r="D7" s="32"/>
      <c r="E7" s="32"/>
      <c r="F7" s="32"/>
      <c r="G7" s="32">
        <v>35.64</v>
      </c>
      <c r="H7" s="32"/>
      <c r="I7" s="32">
        <v>913.14</v>
      </c>
    </row>
    <row r="8" spans="1:19" x14ac:dyDescent="0.25">
      <c r="A8" s="25" t="s">
        <v>11</v>
      </c>
      <c r="B8" s="32">
        <v>0</v>
      </c>
      <c r="C8" s="32">
        <v>3060</v>
      </c>
      <c r="D8" s="32"/>
      <c r="E8" s="32">
        <v>450</v>
      </c>
      <c r="F8" s="32"/>
      <c r="G8" s="32">
        <v>388.8</v>
      </c>
      <c r="H8" s="32"/>
      <c r="I8" s="32">
        <v>3898.8</v>
      </c>
    </row>
    <row r="9" spans="1:19" s="41" customFormat="1" x14ac:dyDescent="0.25">
      <c r="A9" s="9" t="s">
        <v>17</v>
      </c>
      <c r="B9" s="32">
        <v>0</v>
      </c>
      <c r="C9" s="32"/>
      <c r="D9" s="32"/>
      <c r="E9" s="32">
        <v>2598.0750000000003</v>
      </c>
      <c r="F9" s="32"/>
      <c r="G9" s="32"/>
      <c r="H9" s="32"/>
      <c r="I9" s="32">
        <v>2598.0750000000003</v>
      </c>
      <c r="J9"/>
      <c r="K9"/>
      <c r="L9"/>
      <c r="M9"/>
      <c r="N9"/>
    </row>
    <row r="10" spans="1:19" x14ac:dyDescent="0.25">
      <c r="A10" s="44" t="s">
        <v>73</v>
      </c>
      <c r="B10" s="45">
        <v>0</v>
      </c>
      <c r="C10" s="45"/>
      <c r="D10" s="45"/>
      <c r="E10" s="45">
        <v>2598.0750000000003</v>
      </c>
      <c r="F10" s="45"/>
      <c r="G10" s="45"/>
      <c r="H10" s="45"/>
      <c r="I10" s="45">
        <v>2598.0750000000003</v>
      </c>
    </row>
    <row r="11" spans="1:19" x14ac:dyDescent="0.25">
      <c r="A11" s="25" t="s">
        <v>15</v>
      </c>
      <c r="B11" s="32">
        <v>0</v>
      </c>
      <c r="C11" s="32"/>
      <c r="D11" s="32"/>
      <c r="E11" s="32">
        <v>2187.6750000000002</v>
      </c>
      <c r="F11" s="32"/>
      <c r="G11" s="32"/>
      <c r="H11" s="32"/>
      <c r="I11" s="32">
        <v>2187.6750000000002</v>
      </c>
    </row>
    <row r="12" spans="1:19" x14ac:dyDescent="0.25">
      <c r="A12" s="25" t="s">
        <v>11</v>
      </c>
      <c r="B12" s="32">
        <v>0</v>
      </c>
      <c r="C12" s="32"/>
      <c r="D12" s="32"/>
      <c r="E12" s="32">
        <v>410.40000000000003</v>
      </c>
      <c r="F12" s="32"/>
      <c r="G12" s="32"/>
      <c r="H12" s="32"/>
      <c r="I12" s="32">
        <v>410.40000000000003</v>
      </c>
    </row>
    <row r="13" spans="1:19" s="46" customFormat="1" x14ac:dyDescent="0.25">
      <c r="A13" s="9" t="s">
        <v>0</v>
      </c>
      <c r="B13" s="32">
        <v>0</v>
      </c>
      <c r="C13" s="32"/>
      <c r="D13" s="32"/>
      <c r="E13" s="32"/>
      <c r="F13" s="32">
        <v>3423.1499999999996</v>
      </c>
      <c r="G13" s="32">
        <v>1315.35</v>
      </c>
      <c r="H13" s="32">
        <v>250.98749999999998</v>
      </c>
      <c r="I13" s="32">
        <v>4989.4875000000002</v>
      </c>
      <c r="J13"/>
      <c r="K13"/>
      <c r="L13"/>
      <c r="M13"/>
      <c r="N13"/>
    </row>
    <row r="14" spans="1:19" x14ac:dyDescent="0.25">
      <c r="A14" s="44" t="s">
        <v>73</v>
      </c>
      <c r="B14" s="45">
        <v>0</v>
      </c>
      <c r="C14" s="45"/>
      <c r="D14" s="45"/>
      <c r="E14" s="45"/>
      <c r="F14" s="45">
        <v>3423.1499999999996</v>
      </c>
      <c r="G14" s="45">
        <v>1315.35</v>
      </c>
      <c r="H14" s="45">
        <v>250.98749999999998</v>
      </c>
      <c r="I14" s="45">
        <v>4989.4875000000002</v>
      </c>
    </row>
    <row r="15" spans="1:19" x14ac:dyDescent="0.25">
      <c r="A15" s="25" t="s">
        <v>15</v>
      </c>
      <c r="B15" s="32">
        <v>0</v>
      </c>
      <c r="C15" s="32"/>
      <c r="D15" s="32"/>
      <c r="E15" s="32"/>
      <c r="F15" s="32">
        <v>530.54999999999995</v>
      </c>
      <c r="G15" s="32">
        <v>624.15</v>
      </c>
      <c r="H15" s="32">
        <v>250.98749999999998</v>
      </c>
      <c r="I15" s="32">
        <v>1405.6874999999998</v>
      </c>
    </row>
    <row r="16" spans="1:19" s="41" customFormat="1" x14ac:dyDescent="0.25">
      <c r="A16" s="25" t="s">
        <v>11</v>
      </c>
      <c r="B16" s="32">
        <v>0</v>
      </c>
      <c r="C16" s="32"/>
      <c r="D16" s="32"/>
      <c r="E16" s="32"/>
      <c r="F16" s="32">
        <v>2892.6</v>
      </c>
      <c r="G16" s="32">
        <v>691.2</v>
      </c>
      <c r="H16" s="32"/>
      <c r="I16" s="32">
        <v>3583.8</v>
      </c>
      <c r="J16"/>
      <c r="K16"/>
      <c r="L16"/>
      <c r="M16"/>
      <c r="N16"/>
    </row>
    <row r="17" spans="1:14" x14ac:dyDescent="0.25">
      <c r="A17" s="9" t="s">
        <v>1</v>
      </c>
      <c r="B17" s="32">
        <v>10000</v>
      </c>
      <c r="C17" s="32">
        <v>2700</v>
      </c>
      <c r="D17" s="32">
        <v>290.7</v>
      </c>
      <c r="E17" s="32">
        <v>2068.9125000000004</v>
      </c>
      <c r="F17" s="32"/>
      <c r="G17" s="32">
        <v>776.92500000000007</v>
      </c>
      <c r="H17" s="32"/>
      <c r="I17" s="32">
        <v>15836.537500000002</v>
      </c>
    </row>
    <row r="18" spans="1:14" x14ac:dyDescent="0.25">
      <c r="A18" s="44" t="s">
        <v>73</v>
      </c>
      <c r="B18" s="45">
        <v>10000</v>
      </c>
      <c r="C18" s="45">
        <v>2700</v>
      </c>
      <c r="D18" s="45">
        <v>290.7</v>
      </c>
      <c r="E18" s="45">
        <v>2068.9125000000004</v>
      </c>
      <c r="F18" s="45"/>
      <c r="G18" s="45">
        <v>776.92500000000007</v>
      </c>
      <c r="H18" s="45"/>
      <c r="I18" s="45">
        <v>15836.537500000002</v>
      </c>
    </row>
    <row r="19" spans="1:14" s="46" customFormat="1" x14ac:dyDescent="0.25">
      <c r="A19" s="25" t="s">
        <v>15</v>
      </c>
      <c r="B19" s="32">
        <v>5000</v>
      </c>
      <c r="C19" s="32"/>
      <c r="D19" s="32">
        <v>290.7</v>
      </c>
      <c r="E19" s="32">
        <v>958.3125</v>
      </c>
      <c r="F19" s="32"/>
      <c r="G19" s="32">
        <v>666.22500000000002</v>
      </c>
      <c r="H19" s="32"/>
      <c r="I19" s="32">
        <v>6915.2375000000002</v>
      </c>
      <c r="J19"/>
      <c r="K19"/>
      <c r="L19"/>
      <c r="M19"/>
      <c r="N19"/>
    </row>
    <row r="20" spans="1:14" x14ac:dyDescent="0.25">
      <c r="A20" s="25" t="s">
        <v>11</v>
      </c>
      <c r="B20" s="32">
        <v>5000</v>
      </c>
      <c r="C20" s="32">
        <v>2700</v>
      </c>
      <c r="D20" s="32"/>
      <c r="E20" s="32">
        <v>1110.6000000000001</v>
      </c>
      <c r="F20" s="32"/>
      <c r="G20" s="32">
        <v>110.7</v>
      </c>
      <c r="H20" s="32"/>
      <c r="I20" s="32">
        <v>8921.3000000000011</v>
      </c>
    </row>
    <row r="21" spans="1:14" x14ac:dyDescent="0.25">
      <c r="A21" s="9" t="s">
        <v>21</v>
      </c>
      <c r="B21" s="32">
        <v>10000</v>
      </c>
      <c r="C21" s="32">
        <v>6637.5</v>
      </c>
      <c r="D21" s="32">
        <v>290.7</v>
      </c>
      <c r="E21" s="32">
        <v>5116.9875000000002</v>
      </c>
      <c r="F21" s="32">
        <v>3423.1499999999996</v>
      </c>
      <c r="G21" s="32">
        <v>2516.7149999999997</v>
      </c>
      <c r="H21" s="32">
        <v>250.98749999999998</v>
      </c>
      <c r="I21" s="32">
        <v>28236.04</v>
      </c>
    </row>
    <row r="23" spans="1:14" s="46" customForma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6" spans="1:14" s="41" customForma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N29"/>
  <sheetViews>
    <sheetView topLeftCell="A5" workbookViewId="0">
      <selection activeCell="L29" sqref="L29"/>
    </sheetView>
  </sheetViews>
  <sheetFormatPr baseColWidth="10" defaultRowHeight="15" x14ac:dyDescent="0.25"/>
  <cols>
    <col min="1" max="1" width="43.140625" bestFit="1" customWidth="1"/>
    <col min="2" max="2" width="23.85546875" bestFit="1" customWidth="1"/>
    <col min="3" max="3" width="5.42578125" bestFit="1" customWidth="1"/>
    <col min="4" max="4" width="4" customWidth="1"/>
    <col min="5" max="7" width="5.42578125" bestFit="1" customWidth="1"/>
    <col min="8" max="8" width="4" customWidth="1"/>
    <col min="9" max="11" width="6.140625" bestFit="1" customWidth="1"/>
    <col min="12" max="12" width="7.140625" bestFit="1" customWidth="1"/>
    <col min="13" max="13" width="4" bestFit="1" customWidth="1"/>
    <col min="14" max="14" width="7.140625" bestFit="1" customWidth="1"/>
  </cols>
  <sheetData>
    <row r="3" spans="1:14" x14ac:dyDescent="0.25">
      <c r="A3" s="8" t="s">
        <v>26</v>
      </c>
      <c r="B3" s="8" t="s">
        <v>22</v>
      </c>
    </row>
    <row r="4" spans="1:14" ht="59.25" customHeight="1" x14ac:dyDescent="0.25">
      <c r="A4" s="8" t="s">
        <v>20</v>
      </c>
      <c r="B4" s="42" t="s">
        <v>27</v>
      </c>
      <c r="C4" s="43">
        <v>41487</v>
      </c>
      <c r="D4" s="43">
        <v>41491</v>
      </c>
      <c r="E4" s="43">
        <v>41492</v>
      </c>
      <c r="F4" s="43">
        <v>41493</v>
      </c>
      <c r="G4" s="43">
        <v>41494</v>
      </c>
      <c r="H4" s="43">
        <v>41495</v>
      </c>
      <c r="I4" s="43">
        <v>41498</v>
      </c>
      <c r="J4" s="43">
        <v>41500</v>
      </c>
      <c r="K4" s="43">
        <v>41502</v>
      </c>
      <c r="L4" s="42" t="s">
        <v>21</v>
      </c>
    </row>
    <row r="5" spans="1:14" x14ac:dyDescent="0.25">
      <c r="A5" s="9" t="s">
        <v>13</v>
      </c>
      <c r="B5" s="32">
        <v>0</v>
      </c>
      <c r="C5" s="32">
        <v>3937.5</v>
      </c>
      <c r="D5" s="32"/>
      <c r="E5" s="32">
        <v>450</v>
      </c>
      <c r="F5" s="32"/>
      <c r="G5" s="32">
        <v>424.44</v>
      </c>
      <c r="H5" s="32"/>
      <c r="I5" s="32">
        <v>-4320</v>
      </c>
      <c r="J5" s="32">
        <v>-2160</v>
      </c>
      <c r="K5" s="32">
        <v>-450</v>
      </c>
      <c r="L5" s="32">
        <v>-2118.0599999999995</v>
      </c>
    </row>
    <row r="6" spans="1:14" s="46" customFormat="1" x14ac:dyDescent="0.25">
      <c r="A6" s="44" t="s">
        <v>73</v>
      </c>
      <c r="B6" s="45">
        <v>0</v>
      </c>
      <c r="C6" s="45">
        <v>3937.5</v>
      </c>
      <c r="D6" s="45"/>
      <c r="E6" s="45">
        <v>450</v>
      </c>
      <c r="F6" s="45"/>
      <c r="G6" s="45">
        <v>424.44</v>
      </c>
      <c r="H6" s="45"/>
      <c r="I6" s="45"/>
      <c r="J6" s="45"/>
      <c r="K6" s="45"/>
      <c r="L6" s="45">
        <v>4811.9400000000005</v>
      </c>
      <c r="M6"/>
      <c r="N6"/>
    </row>
    <row r="7" spans="1:14" x14ac:dyDescent="0.25">
      <c r="A7" s="25" t="s">
        <v>15</v>
      </c>
      <c r="B7" s="32">
        <v>0</v>
      </c>
      <c r="C7" s="32">
        <v>877.5</v>
      </c>
      <c r="D7" s="32"/>
      <c r="E7" s="32"/>
      <c r="F7" s="32"/>
      <c r="G7" s="32">
        <v>35.64</v>
      </c>
      <c r="H7" s="32"/>
      <c r="I7" s="32"/>
      <c r="J7" s="32"/>
      <c r="K7" s="32"/>
      <c r="L7" s="32">
        <v>913.14</v>
      </c>
    </row>
    <row r="8" spans="1:14" x14ac:dyDescent="0.25">
      <c r="A8" s="25" t="s">
        <v>11</v>
      </c>
      <c r="B8" s="32">
        <v>0</v>
      </c>
      <c r="C8" s="32">
        <v>3060</v>
      </c>
      <c r="D8" s="32"/>
      <c r="E8" s="32">
        <v>450</v>
      </c>
      <c r="F8" s="32"/>
      <c r="G8" s="32">
        <v>388.8</v>
      </c>
      <c r="H8" s="32"/>
      <c r="I8" s="32"/>
      <c r="J8" s="32"/>
      <c r="K8" s="32"/>
      <c r="L8" s="32">
        <v>3898.8</v>
      </c>
    </row>
    <row r="9" spans="1:14" s="41" customFormat="1" x14ac:dyDescent="0.25">
      <c r="A9" s="47" t="s">
        <v>74</v>
      </c>
      <c r="B9" s="48"/>
      <c r="C9" s="48"/>
      <c r="D9" s="48"/>
      <c r="E9" s="48"/>
      <c r="F9" s="48"/>
      <c r="G9" s="48"/>
      <c r="H9" s="48"/>
      <c r="I9" s="48">
        <v>-4320</v>
      </c>
      <c r="J9" s="48">
        <v>-2160</v>
      </c>
      <c r="K9" s="48">
        <v>-450</v>
      </c>
      <c r="L9" s="48">
        <v>-6930</v>
      </c>
      <c r="M9"/>
      <c r="N9"/>
    </row>
    <row r="10" spans="1:14" x14ac:dyDescent="0.25">
      <c r="A10" s="25" t="s">
        <v>15</v>
      </c>
      <c r="B10" s="32"/>
      <c r="C10" s="32"/>
      <c r="D10" s="32"/>
      <c r="E10" s="32"/>
      <c r="F10" s="32"/>
      <c r="G10" s="32"/>
      <c r="H10" s="32"/>
      <c r="I10" s="32"/>
      <c r="J10" s="32">
        <v>-2160</v>
      </c>
      <c r="K10" s="32"/>
      <c r="L10" s="32">
        <v>-2160</v>
      </c>
    </row>
    <row r="11" spans="1:14" x14ac:dyDescent="0.25">
      <c r="A11" s="25" t="s">
        <v>11</v>
      </c>
      <c r="B11" s="32"/>
      <c r="C11" s="32"/>
      <c r="D11" s="32"/>
      <c r="E11" s="32"/>
      <c r="F11" s="32"/>
      <c r="G11" s="32"/>
      <c r="H11" s="32"/>
      <c r="I11" s="32">
        <v>-4320</v>
      </c>
      <c r="J11" s="32"/>
      <c r="K11" s="32">
        <v>-450</v>
      </c>
      <c r="L11" s="32">
        <v>-4770</v>
      </c>
    </row>
    <row r="12" spans="1:14" x14ac:dyDescent="0.25">
      <c r="A12" s="9" t="s">
        <v>17</v>
      </c>
      <c r="B12" s="32">
        <v>0</v>
      </c>
      <c r="C12" s="32"/>
      <c r="D12" s="32"/>
      <c r="E12" s="32">
        <v>2598.0750000000003</v>
      </c>
      <c r="F12" s="32"/>
      <c r="G12" s="32"/>
      <c r="H12" s="32"/>
      <c r="I12" s="32"/>
      <c r="J12" s="32"/>
      <c r="K12" s="32">
        <v>-260</v>
      </c>
      <c r="L12" s="32">
        <v>2338.0750000000003</v>
      </c>
    </row>
    <row r="13" spans="1:14" s="46" customFormat="1" x14ac:dyDescent="0.25">
      <c r="A13" s="44" t="s">
        <v>73</v>
      </c>
      <c r="B13" s="45">
        <v>0</v>
      </c>
      <c r="C13" s="45"/>
      <c r="D13" s="45"/>
      <c r="E13" s="45">
        <v>2598.0750000000003</v>
      </c>
      <c r="F13" s="45"/>
      <c r="G13" s="45"/>
      <c r="H13" s="45"/>
      <c r="I13" s="45"/>
      <c r="J13" s="45"/>
      <c r="K13" s="45"/>
      <c r="L13" s="45">
        <v>2598.0750000000003</v>
      </c>
      <c r="M13"/>
      <c r="N13"/>
    </row>
    <row r="14" spans="1:14" x14ac:dyDescent="0.25">
      <c r="A14" s="25" t="s">
        <v>15</v>
      </c>
      <c r="B14" s="32">
        <v>0</v>
      </c>
      <c r="C14" s="32"/>
      <c r="D14" s="32"/>
      <c r="E14" s="32">
        <v>2187.6750000000002</v>
      </c>
      <c r="F14" s="32"/>
      <c r="G14" s="32"/>
      <c r="H14" s="32"/>
      <c r="I14" s="32"/>
      <c r="J14" s="32"/>
      <c r="K14" s="32"/>
      <c r="L14" s="32">
        <v>2187.6750000000002</v>
      </c>
    </row>
    <row r="15" spans="1:14" x14ac:dyDescent="0.25">
      <c r="A15" s="25" t="s">
        <v>11</v>
      </c>
      <c r="B15" s="32">
        <v>0</v>
      </c>
      <c r="C15" s="32"/>
      <c r="D15" s="32"/>
      <c r="E15" s="32">
        <v>410.40000000000003</v>
      </c>
      <c r="F15" s="32"/>
      <c r="G15" s="32"/>
      <c r="H15" s="32"/>
      <c r="I15" s="32"/>
      <c r="J15" s="32"/>
      <c r="K15" s="32"/>
      <c r="L15" s="32">
        <v>410.40000000000003</v>
      </c>
    </row>
    <row r="16" spans="1:14" s="41" customFormat="1" x14ac:dyDescent="0.25">
      <c r="A16" s="47" t="s">
        <v>74</v>
      </c>
      <c r="B16" s="48"/>
      <c r="C16" s="48"/>
      <c r="D16" s="48"/>
      <c r="E16" s="48"/>
      <c r="F16" s="48"/>
      <c r="G16" s="48"/>
      <c r="H16" s="48"/>
      <c r="I16" s="48"/>
      <c r="J16" s="48"/>
      <c r="K16" s="48">
        <v>-260</v>
      </c>
      <c r="L16" s="48">
        <v>-260</v>
      </c>
      <c r="M16"/>
      <c r="N16"/>
    </row>
    <row r="17" spans="1:14" x14ac:dyDescent="0.25">
      <c r="A17" s="25" t="s">
        <v>15</v>
      </c>
      <c r="B17" s="32"/>
      <c r="C17" s="32"/>
      <c r="D17" s="32"/>
      <c r="E17" s="32"/>
      <c r="F17" s="32"/>
      <c r="G17" s="32"/>
      <c r="H17" s="32"/>
      <c r="I17" s="32"/>
      <c r="J17" s="32"/>
      <c r="K17" s="32">
        <v>-260</v>
      </c>
      <c r="L17" s="32">
        <v>-260</v>
      </c>
    </row>
    <row r="18" spans="1:14" x14ac:dyDescent="0.25">
      <c r="A18" s="9" t="s">
        <v>0</v>
      </c>
      <c r="B18" s="32">
        <v>0</v>
      </c>
      <c r="C18" s="32"/>
      <c r="D18" s="32"/>
      <c r="E18" s="32"/>
      <c r="F18" s="32">
        <v>3423.1499999999996</v>
      </c>
      <c r="G18" s="32">
        <v>1315.35</v>
      </c>
      <c r="H18" s="32">
        <v>250.98749999999998</v>
      </c>
      <c r="I18" s="32"/>
      <c r="J18" s="32"/>
      <c r="K18" s="32"/>
      <c r="L18" s="32">
        <v>4989.4875000000002</v>
      </c>
    </row>
    <row r="19" spans="1:14" s="46" customFormat="1" x14ac:dyDescent="0.25">
      <c r="A19" s="44" t="s">
        <v>73</v>
      </c>
      <c r="B19" s="45">
        <v>0</v>
      </c>
      <c r="C19" s="45"/>
      <c r="D19" s="45"/>
      <c r="E19" s="45"/>
      <c r="F19" s="45">
        <v>3423.1499999999996</v>
      </c>
      <c r="G19" s="45">
        <v>1315.35</v>
      </c>
      <c r="H19" s="45">
        <v>250.98749999999998</v>
      </c>
      <c r="I19" s="45"/>
      <c r="J19" s="45"/>
      <c r="K19" s="45"/>
      <c r="L19" s="45">
        <v>4989.4875000000002</v>
      </c>
      <c r="M19"/>
      <c r="N19"/>
    </row>
    <row r="20" spans="1:14" x14ac:dyDescent="0.25">
      <c r="A20" s="25" t="s">
        <v>15</v>
      </c>
      <c r="B20" s="32">
        <v>0</v>
      </c>
      <c r="C20" s="32"/>
      <c r="D20" s="32"/>
      <c r="E20" s="32"/>
      <c r="F20" s="32">
        <v>530.54999999999995</v>
      </c>
      <c r="G20" s="32">
        <v>624.15</v>
      </c>
      <c r="H20" s="32">
        <v>250.98749999999998</v>
      </c>
      <c r="I20" s="32"/>
      <c r="J20" s="32"/>
      <c r="K20" s="32"/>
      <c r="L20" s="32">
        <v>1405.6874999999998</v>
      </c>
    </row>
    <row r="21" spans="1:14" x14ac:dyDescent="0.25">
      <c r="A21" s="25" t="s">
        <v>11</v>
      </c>
      <c r="B21" s="32">
        <v>0</v>
      </c>
      <c r="C21" s="32"/>
      <c r="D21" s="32"/>
      <c r="E21" s="32"/>
      <c r="F21" s="32">
        <v>2892.6</v>
      </c>
      <c r="G21" s="32">
        <v>691.2</v>
      </c>
      <c r="H21" s="32"/>
      <c r="I21" s="32"/>
      <c r="J21" s="32"/>
      <c r="K21" s="32"/>
      <c r="L21" s="32">
        <v>3583.8</v>
      </c>
    </row>
    <row r="22" spans="1:14" x14ac:dyDescent="0.25">
      <c r="A22" s="9" t="s">
        <v>1</v>
      </c>
      <c r="B22" s="32">
        <v>10000</v>
      </c>
      <c r="C22" s="32">
        <v>2700</v>
      </c>
      <c r="D22" s="32">
        <v>290.7</v>
      </c>
      <c r="E22" s="32">
        <v>2068.9125000000004</v>
      </c>
      <c r="F22" s="32"/>
      <c r="G22" s="32">
        <v>776.92500000000007</v>
      </c>
      <c r="H22" s="32"/>
      <c r="I22" s="32">
        <v>-1410</v>
      </c>
      <c r="J22" s="32">
        <v>-3570</v>
      </c>
      <c r="K22" s="32">
        <v>-5020</v>
      </c>
      <c r="L22" s="32">
        <v>5836.5375000000022</v>
      </c>
    </row>
    <row r="23" spans="1:14" s="46" customFormat="1" x14ac:dyDescent="0.25">
      <c r="A23" s="44" t="s">
        <v>73</v>
      </c>
      <c r="B23" s="45">
        <v>10000</v>
      </c>
      <c r="C23" s="45">
        <v>2700</v>
      </c>
      <c r="D23" s="45">
        <v>290.7</v>
      </c>
      <c r="E23" s="45">
        <v>2068.9125000000004</v>
      </c>
      <c r="F23" s="45"/>
      <c r="G23" s="45">
        <v>776.92500000000007</v>
      </c>
      <c r="H23" s="45"/>
      <c r="I23" s="45"/>
      <c r="J23" s="45"/>
      <c r="K23" s="45"/>
      <c r="L23" s="45">
        <v>15836.537500000002</v>
      </c>
      <c r="M23"/>
      <c r="N23"/>
    </row>
    <row r="24" spans="1:14" x14ac:dyDescent="0.25">
      <c r="A24" s="25" t="s">
        <v>15</v>
      </c>
      <c r="B24" s="32">
        <v>5000</v>
      </c>
      <c r="C24" s="32"/>
      <c r="D24" s="32">
        <v>290.7</v>
      </c>
      <c r="E24" s="32">
        <v>958.3125</v>
      </c>
      <c r="F24" s="32"/>
      <c r="G24" s="32">
        <v>666.22500000000002</v>
      </c>
      <c r="H24" s="32"/>
      <c r="I24" s="32"/>
      <c r="J24" s="32"/>
      <c r="K24" s="32"/>
      <c r="L24" s="32">
        <v>6915.2375000000002</v>
      </c>
    </row>
    <row r="25" spans="1:14" x14ac:dyDescent="0.25">
      <c r="A25" s="25" t="s">
        <v>11</v>
      </c>
      <c r="B25" s="32">
        <v>5000</v>
      </c>
      <c r="C25" s="32">
        <v>2700</v>
      </c>
      <c r="D25" s="32"/>
      <c r="E25" s="32">
        <v>1110.6000000000001</v>
      </c>
      <c r="F25" s="32"/>
      <c r="G25" s="32">
        <v>110.7</v>
      </c>
      <c r="H25" s="32"/>
      <c r="I25" s="32"/>
      <c r="J25" s="32"/>
      <c r="K25" s="32"/>
      <c r="L25" s="32">
        <v>8921.3000000000011</v>
      </c>
    </row>
    <row r="26" spans="1:14" s="41" customFormat="1" x14ac:dyDescent="0.25">
      <c r="A26" s="47" t="s">
        <v>74</v>
      </c>
      <c r="B26" s="48"/>
      <c r="C26" s="48"/>
      <c r="D26" s="48"/>
      <c r="E26" s="48"/>
      <c r="F26" s="48"/>
      <c r="G26" s="48"/>
      <c r="H26" s="48"/>
      <c r="I26" s="48">
        <v>-1410</v>
      </c>
      <c r="J26" s="48">
        <v>-3570</v>
      </c>
      <c r="K26" s="48">
        <v>-5020</v>
      </c>
      <c r="L26" s="48">
        <v>-10000</v>
      </c>
      <c r="M26"/>
      <c r="N26"/>
    </row>
    <row r="27" spans="1:14" x14ac:dyDescent="0.25">
      <c r="A27" s="25" t="s">
        <v>15</v>
      </c>
      <c r="B27" s="32"/>
      <c r="C27" s="32"/>
      <c r="D27" s="32"/>
      <c r="E27" s="32"/>
      <c r="F27" s="32"/>
      <c r="G27" s="32"/>
      <c r="H27" s="32"/>
      <c r="I27" s="32"/>
      <c r="J27" s="32">
        <v>-3570</v>
      </c>
      <c r="K27" s="32">
        <v>-1430</v>
      </c>
      <c r="L27" s="32">
        <v>-5000</v>
      </c>
    </row>
    <row r="28" spans="1:14" x14ac:dyDescent="0.25">
      <c r="A28" s="25" t="s">
        <v>11</v>
      </c>
      <c r="B28" s="32"/>
      <c r="C28" s="32"/>
      <c r="D28" s="32"/>
      <c r="E28" s="32"/>
      <c r="F28" s="32"/>
      <c r="G28" s="32"/>
      <c r="H28" s="32"/>
      <c r="I28" s="32">
        <v>-1410</v>
      </c>
      <c r="J28" s="32"/>
      <c r="K28" s="32">
        <v>-3590</v>
      </c>
      <c r="L28" s="32">
        <v>-5000</v>
      </c>
    </row>
    <row r="29" spans="1:14" x14ac:dyDescent="0.25">
      <c r="A29" s="9" t="s">
        <v>21</v>
      </c>
      <c r="B29" s="32">
        <v>10000</v>
      </c>
      <c r="C29" s="32">
        <v>6637.5</v>
      </c>
      <c r="D29" s="32">
        <v>290.7</v>
      </c>
      <c r="E29" s="32">
        <v>5116.9875000000002</v>
      </c>
      <c r="F29" s="32">
        <v>3423.1499999999996</v>
      </c>
      <c r="G29" s="32">
        <v>2516.7149999999997</v>
      </c>
      <c r="H29" s="32">
        <v>250.98749999999998</v>
      </c>
      <c r="I29" s="32">
        <v>-5730</v>
      </c>
      <c r="J29" s="32">
        <v>-5730</v>
      </c>
      <c r="K29" s="32">
        <v>-5730</v>
      </c>
      <c r="L29" s="32">
        <v>11046.04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131"/>
  <sheetViews>
    <sheetView zoomScale="80" zoomScaleNormal="80" workbookViewId="0">
      <selection activeCell="A10" sqref="A10:XFD11"/>
    </sheetView>
  </sheetViews>
  <sheetFormatPr baseColWidth="10" defaultRowHeight="15" x14ac:dyDescent="0.25"/>
  <cols>
    <col min="4" max="4" width="14.5703125" customWidth="1"/>
    <col min="5" max="5" width="20" customWidth="1"/>
    <col min="7" max="7" width="14.28515625" customWidth="1"/>
  </cols>
  <sheetData>
    <row r="1" spans="1:8" ht="45" x14ac:dyDescent="0.25">
      <c r="A1" s="2" t="s">
        <v>30</v>
      </c>
      <c r="B1" s="2" t="s">
        <v>41</v>
      </c>
      <c r="C1" s="2" t="s">
        <v>10</v>
      </c>
      <c r="D1" s="2" t="s">
        <v>33</v>
      </c>
      <c r="E1" s="2" t="s">
        <v>32</v>
      </c>
      <c r="F1" s="2" t="s">
        <v>35</v>
      </c>
      <c r="G1" s="2" t="s">
        <v>34</v>
      </c>
    </row>
    <row r="2" spans="1:8" x14ac:dyDescent="0.25">
      <c r="A2" s="39"/>
      <c r="B2" s="39" t="s">
        <v>13</v>
      </c>
      <c r="C2" s="39" t="s">
        <v>11</v>
      </c>
      <c r="D2" s="40">
        <v>41502</v>
      </c>
      <c r="E2" s="40">
        <v>41505</v>
      </c>
      <c r="F2" s="39"/>
      <c r="G2" s="39">
        <v>0</v>
      </c>
    </row>
    <row r="3" spans="1:8" x14ac:dyDescent="0.25">
      <c r="A3" s="39"/>
      <c r="B3" s="39" t="s">
        <v>17</v>
      </c>
      <c r="C3" s="39" t="s">
        <v>11</v>
      </c>
      <c r="D3" s="40">
        <v>41502</v>
      </c>
      <c r="E3" s="40">
        <v>41505</v>
      </c>
      <c r="F3" s="39"/>
      <c r="G3" s="39">
        <v>0</v>
      </c>
    </row>
    <row r="4" spans="1:8" x14ac:dyDescent="0.25">
      <c r="A4" s="39"/>
      <c r="B4" s="39" t="s">
        <v>1</v>
      </c>
      <c r="C4" s="39" t="s">
        <v>11</v>
      </c>
      <c r="D4" s="40">
        <v>41502</v>
      </c>
      <c r="E4" s="40">
        <v>41505</v>
      </c>
      <c r="F4" s="39"/>
      <c r="G4" s="39">
        <v>0</v>
      </c>
    </row>
    <row r="5" spans="1:8" x14ac:dyDescent="0.25">
      <c r="A5" s="39"/>
      <c r="B5" s="39" t="s">
        <v>0</v>
      </c>
      <c r="C5" s="39" t="s">
        <v>11</v>
      </c>
      <c r="D5" s="40">
        <v>41502</v>
      </c>
      <c r="E5" s="40">
        <v>41505</v>
      </c>
      <c r="F5" s="39"/>
      <c r="G5" s="39">
        <v>0</v>
      </c>
    </row>
    <row r="6" spans="1:8" x14ac:dyDescent="0.25">
      <c r="A6" s="39"/>
      <c r="B6" s="39" t="s">
        <v>13</v>
      </c>
      <c r="C6" s="39" t="s">
        <v>15</v>
      </c>
      <c r="D6" s="40">
        <v>41502</v>
      </c>
      <c r="E6" s="40">
        <v>41505</v>
      </c>
      <c r="F6" s="39"/>
      <c r="G6" s="39">
        <v>0</v>
      </c>
    </row>
    <row r="7" spans="1:8" x14ac:dyDescent="0.25">
      <c r="A7" s="39"/>
      <c r="B7" s="39" t="s">
        <v>17</v>
      </c>
      <c r="C7" s="39" t="s">
        <v>15</v>
      </c>
      <c r="D7" s="40">
        <v>41502</v>
      </c>
      <c r="E7" s="40">
        <v>41505</v>
      </c>
      <c r="F7" s="39"/>
      <c r="G7" s="39">
        <v>0</v>
      </c>
    </row>
    <row r="8" spans="1:8" x14ac:dyDescent="0.25">
      <c r="A8" s="39"/>
      <c r="B8" s="39" t="s">
        <v>1</v>
      </c>
      <c r="C8" s="39" t="s">
        <v>15</v>
      </c>
      <c r="D8" s="40">
        <v>41502</v>
      </c>
      <c r="E8" s="40">
        <v>41505</v>
      </c>
      <c r="F8" s="39"/>
      <c r="G8" s="39">
        <v>0</v>
      </c>
    </row>
    <row r="9" spans="1:8" x14ac:dyDescent="0.25">
      <c r="A9" s="39"/>
      <c r="B9" s="39" t="s">
        <v>0</v>
      </c>
      <c r="C9" s="39" t="s">
        <v>15</v>
      </c>
      <c r="D9" s="40">
        <v>41502</v>
      </c>
      <c r="E9" s="40">
        <v>41505</v>
      </c>
      <c r="F9" s="39"/>
      <c r="G9" s="39">
        <v>0</v>
      </c>
    </row>
    <row r="10" spans="1:8" x14ac:dyDescent="0.25">
      <c r="A10" s="3" t="s">
        <v>37</v>
      </c>
      <c r="B10" s="3" t="s">
        <v>13</v>
      </c>
      <c r="C10" s="3" t="s">
        <v>11</v>
      </c>
      <c r="D10" s="6">
        <f>E10-3</f>
        <v>41498</v>
      </c>
      <c r="E10" s="4">
        <v>41501</v>
      </c>
      <c r="F10" s="3"/>
      <c r="G10" s="3">
        <v>4320</v>
      </c>
    </row>
    <row r="11" spans="1:8" x14ac:dyDescent="0.25">
      <c r="A11" s="3" t="s">
        <v>37</v>
      </c>
      <c r="B11" s="3" t="s">
        <v>1</v>
      </c>
      <c r="C11" s="3" t="s">
        <v>11</v>
      </c>
      <c r="D11" s="6">
        <f t="shared" ref="D11" si="0">E11-3</f>
        <v>41498</v>
      </c>
      <c r="E11" s="4">
        <v>41501</v>
      </c>
      <c r="F11" s="3"/>
      <c r="G11" s="3">
        <v>1410</v>
      </c>
      <c r="H11">
        <f>SUM(G10:G11)</f>
        <v>5730</v>
      </c>
    </row>
    <row r="12" spans="1:8" x14ac:dyDescent="0.25">
      <c r="A12" s="3" t="s">
        <v>39</v>
      </c>
      <c r="B12" s="3" t="s">
        <v>13</v>
      </c>
      <c r="C12" s="3" t="s">
        <v>15</v>
      </c>
      <c r="D12" s="6">
        <v>41500</v>
      </c>
      <c r="E12" s="4">
        <v>41503</v>
      </c>
      <c r="F12" s="3"/>
      <c r="G12" s="3">
        <v>2160</v>
      </c>
    </row>
    <row r="13" spans="1:8" x14ac:dyDescent="0.25">
      <c r="A13" s="3" t="s">
        <v>39</v>
      </c>
      <c r="B13" s="3" t="s">
        <v>1</v>
      </c>
      <c r="C13" s="3" t="s">
        <v>15</v>
      </c>
      <c r="D13" s="6">
        <v>41500</v>
      </c>
      <c r="E13" s="4">
        <v>41503</v>
      </c>
      <c r="F13" s="3"/>
      <c r="G13" s="3">
        <v>3570</v>
      </c>
      <c r="H13">
        <f>SUM(G12:G13)</f>
        <v>5730</v>
      </c>
    </row>
    <row r="14" spans="1:8" x14ac:dyDescent="0.25">
      <c r="A14" s="3" t="s">
        <v>40</v>
      </c>
      <c r="B14" s="3" t="s">
        <v>13</v>
      </c>
      <c r="C14" s="3" t="s">
        <v>11</v>
      </c>
      <c r="D14" s="6">
        <v>41502</v>
      </c>
      <c r="E14" s="4">
        <v>41505</v>
      </c>
      <c r="F14" s="3"/>
      <c r="G14" s="3">
        <v>450</v>
      </c>
    </row>
    <row r="15" spans="1:8" x14ac:dyDescent="0.25">
      <c r="A15" s="3" t="s">
        <v>40</v>
      </c>
      <c r="B15" s="3" t="s">
        <v>17</v>
      </c>
      <c r="C15" s="3" t="s">
        <v>11</v>
      </c>
      <c r="D15" s="6">
        <v>41502</v>
      </c>
      <c r="E15" s="4">
        <v>41505</v>
      </c>
      <c r="F15" s="3"/>
      <c r="G15" s="3"/>
    </row>
    <row r="16" spans="1:8" x14ac:dyDescent="0.25">
      <c r="A16" s="3" t="s">
        <v>40</v>
      </c>
      <c r="B16" s="3" t="s">
        <v>1</v>
      </c>
      <c r="C16" s="3" t="s">
        <v>11</v>
      </c>
      <c r="D16" s="6">
        <v>41502</v>
      </c>
      <c r="E16" s="4">
        <v>41505</v>
      </c>
      <c r="F16" s="3"/>
      <c r="G16" s="3">
        <v>3590</v>
      </c>
    </row>
    <row r="17" spans="1:10" x14ac:dyDescent="0.25">
      <c r="A17" s="3" t="s">
        <v>40</v>
      </c>
      <c r="B17" s="3" t="s">
        <v>0</v>
      </c>
      <c r="C17" s="3" t="s">
        <v>11</v>
      </c>
      <c r="D17" s="6">
        <v>41502</v>
      </c>
      <c r="E17" s="4">
        <v>41505</v>
      </c>
      <c r="F17" s="3"/>
      <c r="G17" s="3"/>
    </row>
    <row r="18" spans="1:10" x14ac:dyDescent="0.25">
      <c r="A18" s="3" t="s">
        <v>40</v>
      </c>
      <c r="B18" s="3" t="s">
        <v>13</v>
      </c>
      <c r="C18" s="3" t="s">
        <v>15</v>
      </c>
      <c r="D18" s="6">
        <v>41502</v>
      </c>
      <c r="E18" s="4">
        <v>41505</v>
      </c>
      <c r="F18" s="3"/>
      <c r="G18" s="3"/>
    </row>
    <row r="19" spans="1:10" x14ac:dyDescent="0.25">
      <c r="A19" s="3" t="s">
        <v>40</v>
      </c>
      <c r="B19" s="3" t="s">
        <v>17</v>
      </c>
      <c r="C19" s="3" t="s">
        <v>15</v>
      </c>
      <c r="D19" s="6">
        <v>41502</v>
      </c>
      <c r="E19" s="4">
        <v>41505</v>
      </c>
      <c r="F19" s="3"/>
      <c r="G19" s="3">
        <v>260</v>
      </c>
    </row>
    <row r="20" spans="1:10" x14ac:dyDescent="0.25">
      <c r="A20" s="3" t="s">
        <v>40</v>
      </c>
      <c r="B20" s="3" t="s">
        <v>1</v>
      </c>
      <c r="C20" s="3" t="s">
        <v>15</v>
      </c>
      <c r="D20" s="6">
        <v>41502</v>
      </c>
      <c r="E20" s="4">
        <v>41505</v>
      </c>
      <c r="F20" s="3"/>
      <c r="G20" s="3">
        <v>1430</v>
      </c>
    </row>
    <row r="21" spans="1:10" x14ac:dyDescent="0.25">
      <c r="A21" s="3" t="s">
        <v>40</v>
      </c>
      <c r="B21" s="3" t="s">
        <v>0</v>
      </c>
      <c r="C21" s="3" t="s">
        <v>15</v>
      </c>
      <c r="D21" s="6">
        <v>41502</v>
      </c>
      <c r="E21" s="4">
        <v>41505</v>
      </c>
      <c r="F21" s="3"/>
      <c r="G21" s="3"/>
      <c r="H21">
        <f>SUM(G14:G21)</f>
        <v>5730</v>
      </c>
      <c r="J21">
        <f>5730-H21</f>
        <v>0</v>
      </c>
    </row>
    <row r="22" spans="1:10" x14ac:dyDescent="0.25">
      <c r="A22" s="3"/>
      <c r="B22" s="3" t="s">
        <v>31</v>
      </c>
      <c r="C22" s="3" t="s">
        <v>31</v>
      </c>
      <c r="D22" s="6"/>
      <c r="E22" s="4"/>
      <c r="F22" s="3"/>
      <c r="G22" s="3"/>
    </row>
    <row r="23" spans="1:10" x14ac:dyDescent="0.25">
      <c r="A23" s="3"/>
      <c r="B23" s="3" t="s">
        <v>31</v>
      </c>
      <c r="C23" s="3" t="s">
        <v>31</v>
      </c>
      <c r="D23" s="6"/>
      <c r="E23" s="4"/>
      <c r="F23" s="3"/>
      <c r="G23" s="3"/>
    </row>
    <row r="24" spans="1:10" x14ac:dyDescent="0.25">
      <c r="A24" s="3"/>
      <c r="B24" s="3" t="s">
        <v>31</v>
      </c>
      <c r="C24" s="3" t="s">
        <v>31</v>
      </c>
      <c r="D24" s="6"/>
      <c r="E24" s="4"/>
      <c r="F24" s="3"/>
      <c r="G24" s="3"/>
    </row>
    <row r="25" spans="1:10" x14ac:dyDescent="0.25">
      <c r="A25" s="3"/>
      <c r="B25" s="3" t="s">
        <v>31</v>
      </c>
      <c r="C25" s="3" t="s">
        <v>31</v>
      </c>
      <c r="D25" s="6"/>
      <c r="E25" s="4"/>
      <c r="F25" s="3"/>
      <c r="G25" s="3"/>
    </row>
    <row r="26" spans="1:10" x14ac:dyDescent="0.25">
      <c r="A26" s="3"/>
      <c r="B26" s="3" t="s">
        <v>31</v>
      </c>
      <c r="C26" s="3" t="s">
        <v>31</v>
      </c>
      <c r="D26" s="6"/>
      <c r="E26" s="4"/>
      <c r="F26" s="3"/>
      <c r="G26" s="3"/>
    </row>
    <row r="27" spans="1:10" x14ac:dyDescent="0.25">
      <c r="A27" s="3"/>
      <c r="B27" s="3" t="s">
        <v>31</v>
      </c>
      <c r="C27" s="3" t="s">
        <v>31</v>
      </c>
      <c r="D27" s="6"/>
      <c r="E27" s="4"/>
      <c r="F27" s="3"/>
      <c r="G27" s="3"/>
    </row>
    <row r="28" spans="1:10" x14ac:dyDescent="0.25">
      <c r="A28" s="3"/>
      <c r="B28" s="3" t="s">
        <v>31</v>
      </c>
      <c r="C28" s="3" t="s">
        <v>31</v>
      </c>
      <c r="D28" s="6"/>
      <c r="E28" s="4"/>
      <c r="F28" s="3"/>
      <c r="G28" s="3"/>
    </row>
    <row r="29" spans="1:10" x14ac:dyDescent="0.25">
      <c r="A29" s="3"/>
      <c r="B29" s="3" t="s">
        <v>31</v>
      </c>
      <c r="C29" s="3" t="s">
        <v>31</v>
      </c>
      <c r="D29" s="6"/>
      <c r="E29" s="4"/>
      <c r="F29" s="3"/>
      <c r="G29" s="3"/>
    </row>
    <row r="30" spans="1:10" x14ac:dyDescent="0.25">
      <c r="A30" s="3"/>
      <c r="B30" s="3" t="s">
        <v>31</v>
      </c>
      <c r="C30" s="3" t="s">
        <v>31</v>
      </c>
      <c r="D30" s="6"/>
      <c r="E30" s="4"/>
      <c r="F30" s="3"/>
      <c r="G30" s="3"/>
    </row>
    <row r="31" spans="1:10" x14ac:dyDescent="0.25">
      <c r="A31" s="3"/>
      <c r="B31" s="3" t="s">
        <v>31</v>
      </c>
      <c r="C31" s="3" t="s">
        <v>31</v>
      </c>
      <c r="D31" s="6"/>
      <c r="E31" s="4"/>
      <c r="F31" s="3"/>
      <c r="G31" s="3"/>
    </row>
    <row r="32" spans="1:10" x14ac:dyDescent="0.25">
      <c r="A32" s="3"/>
      <c r="B32" s="3" t="s">
        <v>31</v>
      </c>
      <c r="C32" s="3" t="s">
        <v>31</v>
      </c>
      <c r="D32" s="6"/>
      <c r="E32" s="4"/>
      <c r="F32" s="3"/>
      <c r="G32" s="3"/>
    </row>
    <row r="33" spans="1:7" x14ac:dyDescent="0.25">
      <c r="A33" s="3"/>
      <c r="B33" s="3" t="s">
        <v>31</v>
      </c>
      <c r="C33" s="3" t="s">
        <v>31</v>
      </c>
      <c r="D33" s="6"/>
      <c r="E33" s="4"/>
      <c r="F33" s="3"/>
      <c r="G33" s="3"/>
    </row>
    <row r="34" spans="1:7" x14ac:dyDescent="0.25">
      <c r="A34" s="3"/>
      <c r="B34" s="3" t="s">
        <v>31</v>
      </c>
      <c r="C34" s="3" t="s">
        <v>31</v>
      </c>
      <c r="D34" s="6"/>
      <c r="E34" s="4"/>
      <c r="F34" s="3"/>
      <c r="G34" s="3"/>
    </row>
    <row r="35" spans="1:7" x14ac:dyDescent="0.25">
      <c r="A35" s="3"/>
      <c r="B35" s="3" t="s">
        <v>31</v>
      </c>
      <c r="C35" s="3" t="s">
        <v>31</v>
      </c>
      <c r="D35" s="6"/>
      <c r="E35" s="4"/>
      <c r="F35" s="3"/>
      <c r="G35" s="3"/>
    </row>
    <row r="36" spans="1:7" x14ac:dyDescent="0.25">
      <c r="A36" s="3"/>
      <c r="B36" s="3" t="s">
        <v>31</v>
      </c>
      <c r="C36" s="3" t="s">
        <v>31</v>
      </c>
      <c r="D36" s="6"/>
      <c r="E36" s="4"/>
      <c r="F36" s="3"/>
      <c r="G36" s="3"/>
    </row>
    <row r="37" spans="1:7" x14ac:dyDescent="0.25">
      <c r="A37" s="3"/>
      <c r="B37" s="3" t="s">
        <v>31</v>
      </c>
      <c r="C37" s="3" t="s">
        <v>31</v>
      </c>
      <c r="D37" s="6"/>
      <c r="E37" s="4"/>
      <c r="F37" s="3"/>
      <c r="G37" s="3"/>
    </row>
    <row r="38" spans="1:7" x14ac:dyDescent="0.25">
      <c r="A38" s="3"/>
      <c r="B38" s="3" t="s">
        <v>31</v>
      </c>
      <c r="C38" s="3" t="s">
        <v>31</v>
      </c>
      <c r="D38" s="6"/>
      <c r="E38" s="4"/>
      <c r="F38" s="3"/>
      <c r="G38" s="3"/>
    </row>
    <row r="39" spans="1:7" x14ac:dyDescent="0.25">
      <c r="A39" s="3"/>
      <c r="B39" s="3" t="s">
        <v>31</v>
      </c>
      <c r="C39" s="3" t="s">
        <v>31</v>
      </c>
      <c r="D39" s="6"/>
      <c r="E39" s="4"/>
      <c r="F39" s="3"/>
      <c r="G39" s="3"/>
    </row>
    <row r="40" spans="1:7" x14ac:dyDescent="0.25">
      <c r="A40" s="3"/>
      <c r="B40" s="3" t="s">
        <v>31</v>
      </c>
      <c r="C40" s="3" t="s">
        <v>31</v>
      </c>
      <c r="D40" s="6"/>
      <c r="E40" s="4"/>
      <c r="F40" s="3"/>
      <c r="G40" s="3"/>
    </row>
    <row r="41" spans="1:7" x14ac:dyDescent="0.25">
      <c r="A41" s="3"/>
      <c r="B41" s="3" t="s">
        <v>31</v>
      </c>
      <c r="C41" s="3" t="s">
        <v>31</v>
      </c>
      <c r="D41" s="6"/>
      <c r="E41" s="4"/>
      <c r="F41" s="3"/>
      <c r="G41" s="3"/>
    </row>
    <row r="42" spans="1:7" x14ac:dyDescent="0.25">
      <c r="A42" s="3"/>
      <c r="B42" s="3" t="s">
        <v>31</v>
      </c>
      <c r="C42" s="3" t="s">
        <v>31</v>
      </c>
      <c r="D42" s="6"/>
      <c r="E42" s="4"/>
      <c r="F42" s="3"/>
      <c r="G42" s="3"/>
    </row>
    <row r="43" spans="1:7" x14ac:dyDescent="0.25">
      <c r="A43" s="3"/>
      <c r="B43" s="3" t="s">
        <v>31</v>
      </c>
      <c r="C43" s="3" t="s">
        <v>31</v>
      </c>
      <c r="D43" s="6"/>
      <c r="E43" s="4"/>
      <c r="F43" s="3"/>
      <c r="G43" s="3"/>
    </row>
    <row r="44" spans="1:7" x14ac:dyDescent="0.25">
      <c r="A44" s="3"/>
      <c r="B44" s="3" t="s">
        <v>31</v>
      </c>
      <c r="C44" s="3" t="s">
        <v>31</v>
      </c>
      <c r="D44" s="6"/>
      <c r="E44" s="4"/>
      <c r="F44" s="3"/>
      <c r="G44" s="3"/>
    </row>
    <row r="45" spans="1:7" x14ac:dyDescent="0.25">
      <c r="A45" s="3"/>
      <c r="B45" s="3" t="s">
        <v>31</v>
      </c>
      <c r="C45" s="3" t="s">
        <v>31</v>
      </c>
      <c r="D45" s="6"/>
      <c r="E45" s="4"/>
      <c r="F45" s="3"/>
      <c r="G45" s="3"/>
    </row>
    <row r="46" spans="1:7" x14ac:dyDescent="0.25">
      <c r="A46" s="3"/>
      <c r="B46" s="3" t="s">
        <v>31</v>
      </c>
      <c r="C46" s="3" t="s">
        <v>31</v>
      </c>
      <c r="D46" s="6"/>
      <c r="E46" s="4"/>
      <c r="F46" s="3"/>
      <c r="G46" s="3"/>
    </row>
    <row r="47" spans="1:7" x14ac:dyDescent="0.25">
      <c r="A47" s="3"/>
      <c r="B47" s="3" t="s">
        <v>31</v>
      </c>
      <c r="C47" s="3" t="s">
        <v>31</v>
      </c>
      <c r="D47" s="6"/>
      <c r="E47" s="4"/>
      <c r="F47" s="3"/>
      <c r="G47" s="3"/>
    </row>
    <row r="48" spans="1:7" x14ac:dyDescent="0.25">
      <c r="A48" s="3"/>
      <c r="B48" s="3" t="s">
        <v>31</v>
      </c>
      <c r="C48" s="3" t="s">
        <v>31</v>
      </c>
      <c r="D48" s="6"/>
      <c r="E48" s="4"/>
      <c r="F48" s="3"/>
      <c r="G48" s="3"/>
    </row>
    <row r="49" spans="1:7" x14ac:dyDescent="0.25">
      <c r="A49" s="3"/>
      <c r="B49" s="3" t="s">
        <v>31</v>
      </c>
      <c r="C49" s="3" t="s">
        <v>31</v>
      </c>
      <c r="D49" s="6"/>
      <c r="E49" s="4"/>
      <c r="F49" s="3"/>
      <c r="G49" s="3"/>
    </row>
    <row r="50" spans="1:7" x14ac:dyDescent="0.25">
      <c r="A50" s="3"/>
      <c r="B50" s="3" t="s">
        <v>31</v>
      </c>
      <c r="C50" s="3" t="s">
        <v>31</v>
      </c>
      <c r="D50" s="6"/>
      <c r="E50" s="4"/>
      <c r="F50" s="3"/>
      <c r="G50" s="3"/>
    </row>
    <row r="51" spans="1:7" x14ac:dyDescent="0.25">
      <c r="A51" s="3"/>
      <c r="B51" s="3" t="s">
        <v>31</v>
      </c>
      <c r="C51" s="3" t="s">
        <v>31</v>
      </c>
      <c r="D51" s="6"/>
      <c r="E51" s="4"/>
      <c r="F51" s="3"/>
      <c r="G51" s="3"/>
    </row>
    <row r="52" spans="1:7" x14ac:dyDescent="0.25">
      <c r="A52" s="3"/>
      <c r="B52" s="3" t="s">
        <v>31</v>
      </c>
      <c r="C52" s="3" t="s">
        <v>31</v>
      </c>
      <c r="D52" s="6"/>
      <c r="E52" s="4"/>
      <c r="F52" s="3"/>
      <c r="G52" s="3"/>
    </row>
    <row r="53" spans="1:7" x14ac:dyDescent="0.25">
      <c r="A53" s="3"/>
      <c r="B53" s="3" t="s">
        <v>31</v>
      </c>
      <c r="C53" s="3" t="s">
        <v>31</v>
      </c>
      <c r="D53" s="6"/>
      <c r="E53" s="4"/>
      <c r="F53" s="3"/>
      <c r="G53" s="3"/>
    </row>
    <row r="54" spans="1:7" x14ac:dyDescent="0.25">
      <c r="A54" s="3"/>
      <c r="B54" s="3" t="s">
        <v>31</v>
      </c>
      <c r="C54" s="3" t="s">
        <v>31</v>
      </c>
      <c r="D54" s="6"/>
      <c r="E54" s="4"/>
      <c r="F54" s="3"/>
      <c r="G54" s="3"/>
    </row>
    <row r="55" spans="1:7" x14ac:dyDescent="0.25">
      <c r="A55" s="3"/>
      <c r="B55" s="3" t="s">
        <v>31</v>
      </c>
      <c r="C55" s="3" t="s">
        <v>31</v>
      </c>
      <c r="D55" s="6"/>
      <c r="E55" s="4"/>
      <c r="F55" s="3"/>
      <c r="G55" s="3"/>
    </row>
    <row r="56" spans="1:7" x14ac:dyDescent="0.25">
      <c r="A56" s="3"/>
      <c r="B56" s="3" t="s">
        <v>31</v>
      </c>
      <c r="C56" s="3" t="s">
        <v>31</v>
      </c>
      <c r="D56" s="6"/>
      <c r="E56" s="4"/>
      <c r="F56" s="3"/>
      <c r="G56" s="3"/>
    </row>
    <row r="57" spans="1:7" x14ac:dyDescent="0.25">
      <c r="A57" s="3"/>
      <c r="B57" s="3" t="s">
        <v>31</v>
      </c>
      <c r="C57" s="3" t="s">
        <v>31</v>
      </c>
      <c r="D57" s="6"/>
      <c r="E57" s="4"/>
      <c r="F57" s="3"/>
      <c r="G57" s="3"/>
    </row>
    <row r="58" spans="1:7" x14ac:dyDescent="0.25">
      <c r="A58" s="3"/>
      <c r="B58" s="3" t="s">
        <v>31</v>
      </c>
      <c r="C58" s="3" t="s">
        <v>31</v>
      </c>
      <c r="D58" s="6"/>
      <c r="E58" s="4"/>
      <c r="F58" s="3"/>
      <c r="G58" s="3"/>
    </row>
    <row r="59" spans="1:7" x14ac:dyDescent="0.25">
      <c r="A59" s="3"/>
      <c r="B59" s="3" t="s">
        <v>31</v>
      </c>
      <c r="C59" s="3" t="s">
        <v>31</v>
      </c>
      <c r="D59" s="6"/>
      <c r="E59" s="4"/>
      <c r="F59" s="3"/>
      <c r="G59" s="3"/>
    </row>
    <row r="60" spans="1:7" x14ac:dyDescent="0.25">
      <c r="A60" s="3"/>
      <c r="B60" s="3" t="s">
        <v>31</v>
      </c>
      <c r="C60" s="3" t="s">
        <v>31</v>
      </c>
      <c r="D60" s="6"/>
      <c r="E60" s="4"/>
      <c r="F60" s="3"/>
      <c r="G60" s="3"/>
    </row>
    <row r="61" spans="1:7" x14ac:dyDescent="0.25">
      <c r="A61" s="3"/>
      <c r="B61" s="3" t="s">
        <v>31</v>
      </c>
      <c r="C61" s="3" t="s">
        <v>31</v>
      </c>
      <c r="D61" s="6"/>
      <c r="E61" s="4"/>
      <c r="F61" s="3"/>
      <c r="G61" s="3"/>
    </row>
    <row r="62" spans="1:7" x14ac:dyDescent="0.25">
      <c r="A62" s="3"/>
      <c r="B62" s="3" t="s">
        <v>31</v>
      </c>
      <c r="C62" s="3" t="s">
        <v>31</v>
      </c>
      <c r="D62" s="6"/>
      <c r="E62" s="4"/>
      <c r="F62" s="3"/>
      <c r="G62" s="3"/>
    </row>
    <row r="63" spans="1:7" x14ac:dyDescent="0.25">
      <c r="A63" s="3"/>
      <c r="B63" s="3" t="s">
        <v>31</v>
      </c>
      <c r="C63" s="3" t="s">
        <v>31</v>
      </c>
      <c r="D63" s="6"/>
      <c r="E63" s="4"/>
      <c r="F63" s="3"/>
      <c r="G63" s="3"/>
    </row>
    <row r="64" spans="1:7" x14ac:dyDescent="0.25">
      <c r="A64" s="3"/>
      <c r="B64" s="3" t="s">
        <v>31</v>
      </c>
      <c r="C64" s="3" t="s">
        <v>31</v>
      </c>
      <c r="D64" s="6"/>
      <c r="E64" s="4"/>
      <c r="F64" s="3"/>
      <c r="G64" s="3"/>
    </row>
    <row r="65" spans="1:7" x14ac:dyDescent="0.25">
      <c r="A65" s="3"/>
      <c r="B65" s="3" t="s">
        <v>31</v>
      </c>
      <c r="C65" s="3" t="s">
        <v>31</v>
      </c>
      <c r="D65" s="6"/>
      <c r="E65" s="4"/>
      <c r="F65" s="3"/>
      <c r="G65" s="3"/>
    </row>
    <row r="66" spans="1:7" x14ac:dyDescent="0.25">
      <c r="A66" s="3"/>
      <c r="B66" s="3" t="s">
        <v>31</v>
      </c>
      <c r="C66" s="3" t="s">
        <v>31</v>
      </c>
      <c r="D66" s="6"/>
      <c r="E66" s="4"/>
      <c r="F66" s="3"/>
      <c r="G66" s="3"/>
    </row>
    <row r="67" spans="1:7" x14ac:dyDescent="0.25">
      <c r="A67" s="3"/>
      <c r="B67" s="3" t="s">
        <v>31</v>
      </c>
      <c r="C67" s="3" t="s">
        <v>31</v>
      </c>
      <c r="D67" s="6"/>
      <c r="E67" s="4"/>
      <c r="F67" s="3"/>
      <c r="G67" s="3"/>
    </row>
    <row r="68" spans="1:7" x14ac:dyDescent="0.25">
      <c r="A68" s="3"/>
      <c r="B68" s="3" t="s">
        <v>31</v>
      </c>
      <c r="C68" s="3" t="s">
        <v>31</v>
      </c>
      <c r="D68" s="6"/>
      <c r="E68" s="4"/>
      <c r="F68" s="3"/>
      <c r="G68" s="3"/>
    </row>
    <row r="69" spans="1:7" x14ac:dyDescent="0.25">
      <c r="A69" s="3"/>
      <c r="B69" s="3" t="s">
        <v>31</v>
      </c>
      <c r="C69" s="3" t="s">
        <v>31</v>
      </c>
      <c r="D69" s="6"/>
      <c r="E69" s="4"/>
      <c r="F69" s="3"/>
      <c r="G69" s="3"/>
    </row>
    <row r="70" spans="1:7" x14ac:dyDescent="0.25">
      <c r="A70" s="3"/>
      <c r="B70" s="3" t="s">
        <v>31</v>
      </c>
      <c r="C70" s="3" t="s">
        <v>31</v>
      </c>
      <c r="D70" s="6"/>
      <c r="E70" s="4"/>
      <c r="F70" s="3"/>
      <c r="G70" s="3"/>
    </row>
    <row r="71" spans="1:7" x14ac:dyDescent="0.25">
      <c r="A71" s="3"/>
      <c r="B71" s="3" t="s">
        <v>31</v>
      </c>
      <c r="C71" s="3" t="s">
        <v>31</v>
      </c>
      <c r="D71" s="6"/>
      <c r="E71" s="4"/>
      <c r="F71" s="3"/>
      <c r="G71" s="3"/>
    </row>
    <row r="72" spans="1:7" x14ac:dyDescent="0.25">
      <c r="A72" s="3"/>
      <c r="B72" s="3" t="s">
        <v>31</v>
      </c>
      <c r="C72" s="3" t="s">
        <v>31</v>
      </c>
      <c r="D72" s="6"/>
      <c r="E72" s="4"/>
      <c r="F72" s="3"/>
      <c r="G72" s="3"/>
    </row>
    <row r="73" spans="1:7" x14ac:dyDescent="0.25">
      <c r="A73" s="3"/>
      <c r="B73" s="3" t="s">
        <v>31</v>
      </c>
      <c r="C73" s="3" t="s">
        <v>31</v>
      </c>
      <c r="D73" s="6"/>
      <c r="E73" s="4"/>
      <c r="F73" s="3"/>
      <c r="G73" s="3"/>
    </row>
    <row r="74" spans="1:7" x14ac:dyDescent="0.25">
      <c r="A74" s="3"/>
      <c r="B74" s="3" t="s">
        <v>31</v>
      </c>
      <c r="C74" s="3" t="s">
        <v>31</v>
      </c>
      <c r="D74" s="6"/>
      <c r="E74" s="4"/>
      <c r="F74" s="3"/>
      <c r="G74" s="3"/>
    </row>
    <row r="75" spans="1:7" x14ac:dyDescent="0.25">
      <c r="A75" s="3"/>
      <c r="B75" s="3" t="s">
        <v>31</v>
      </c>
      <c r="C75" s="3" t="s">
        <v>31</v>
      </c>
      <c r="D75" s="6"/>
      <c r="E75" s="4"/>
      <c r="F75" s="3"/>
      <c r="G75" s="3"/>
    </row>
    <row r="76" spans="1:7" x14ac:dyDescent="0.25">
      <c r="A76" s="3"/>
      <c r="B76" s="3" t="s">
        <v>31</v>
      </c>
      <c r="C76" s="3" t="s">
        <v>31</v>
      </c>
      <c r="D76" s="6"/>
      <c r="E76" s="4"/>
      <c r="F76" s="3"/>
      <c r="G76" s="3"/>
    </row>
    <row r="77" spans="1:7" x14ac:dyDescent="0.25">
      <c r="A77" s="3"/>
      <c r="B77" s="3" t="s">
        <v>31</v>
      </c>
      <c r="C77" s="3" t="s">
        <v>31</v>
      </c>
      <c r="D77" s="6"/>
      <c r="E77" s="4"/>
      <c r="F77" s="3"/>
      <c r="G77" s="3"/>
    </row>
    <row r="78" spans="1:7" x14ac:dyDescent="0.25">
      <c r="A78" s="3"/>
      <c r="B78" s="3" t="s">
        <v>31</v>
      </c>
      <c r="C78" s="3" t="s">
        <v>31</v>
      </c>
      <c r="D78" s="6"/>
      <c r="E78" s="4"/>
      <c r="F78" s="3"/>
      <c r="G78" s="3"/>
    </row>
    <row r="79" spans="1:7" x14ac:dyDescent="0.25">
      <c r="A79" s="3"/>
      <c r="B79" s="3" t="s">
        <v>31</v>
      </c>
      <c r="C79" s="3" t="s">
        <v>31</v>
      </c>
      <c r="D79" s="6"/>
      <c r="E79" s="4"/>
      <c r="F79" s="3"/>
      <c r="G79" s="3"/>
    </row>
    <row r="80" spans="1:7" x14ac:dyDescent="0.25">
      <c r="A80" s="3"/>
      <c r="B80" s="3" t="s">
        <v>31</v>
      </c>
      <c r="C80" s="3" t="s">
        <v>31</v>
      </c>
      <c r="D80" s="6"/>
      <c r="E80" s="4"/>
      <c r="F80" s="3"/>
      <c r="G80" s="3"/>
    </row>
    <row r="81" spans="1:7" x14ac:dyDescent="0.25">
      <c r="A81" s="3"/>
      <c r="B81" s="3" t="s">
        <v>31</v>
      </c>
      <c r="C81" s="3" t="s">
        <v>31</v>
      </c>
      <c r="D81" s="6"/>
      <c r="E81" s="4"/>
      <c r="F81" s="3"/>
      <c r="G81" s="3"/>
    </row>
    <row r="82" spans="1:7" x14ac:dyDescent="0.25">
      <c r="A82" s="3"/>
      <c r="B82" s="3" t="s">
        <v>31</v>
      </c>
      <c r="C82" s="3" t="s">
        <v>31</v>
      </c>
      <c r="D82" s="6"/>
      <c r="E82" s="4"/>
      <c r="F82" s="3"/>
      <c r="G82" s="3"/>
    </row>
    <row r="83" spans="1:7" x14ac:dyDescent="0.25">
      <c r="A83" s="3"/>
      <c r="B83" s="3" t="s">
        <v>31</v>
      </c>
      <c r="C83" s="3" t="s">
        <v>31</v>
      </c>
      <c r="D83" s="6"/>
      <c r="E83" s="4"/>
      <c r="F83" s="3"/>
      <c r="G83" s="3"/>
    </row>
    <row r="84" spans="1:7" x14ac:dyDescent="0.25">
      <c r="A84" s="3"/>
      <c r="B84" s="3" t="s">
        <v>31</v>
      </c>
      <c r="C84" s="3" t="s">
        <v>31</v>
      </c>
      <c r="D84" s="6"/>
      <c r="E84" s="4"/>
      <c r="F84" s="3"/>
      <c r="G84" s="3"/>
    </row>
    <row r="85" spans="1:7" x14ac:dyDescent="0.25">
      <c r="A85" s="3"/>
      <c r="B85" s="3" t="s">
        <v>31</v>
      </c>
      <c r="C85" s="3" t="s">
        <v>31</v>
      </c>
      <c r="D85" s="6"/>
      <c r="E85" s="4"/>
      <c r="F85" s="3"/>
      <c r="G85" s="3"/>
    </row>
    <row r="86" spans="1:7" x14ac:dyDescent="0.25">
      <c r="A86" s="3"/>
      <c r="B86" s="3" t="s">
        <v>31</v>
      </c>
      <c r="C86" s="3" t="s">
        <v>31</v>
      </c>
      <c r="D86" s="6"/>
      <c r="E86" s="4"/>
      <c r="F86" s="3"/>
      <c r="G86" s="3"/>
    </row>
    <row r="87" spans="1:7" x14ac:dyDescent="0.25">
      <c r="A87" s="3"/>
      <c r="B87" s="3" t="s">
        <v>31</v>
      </c>
      <c r="C87" s="3" t="s">
        <v>31</v>
      </c>
      <c r="D87" s="6"/>
      <c r="E87" s="4"/>
      <c r="F87" s="3"/>
      <c r="G87" s="3"/>
    </row>
    <row r="88" spans="1:7" x14ac:dyDescent="0.25">
      <c r="A88" s="3"/>
      <c r="B88" s="3" t="s">
        <v>31</v>
      </c>
      <c r="C88" s="3" t="s">
        <v>31</v>
      </c>
      <c r="D88" s="6"/>
      <c r="E88" s="4"/>
      <c r="F88" s="3"/>
      <c r="G88" s="3"/>
    </row>
    <row r="89" spans="1:7" x14ac:dyDescent="0.25">
      <c r="A89" s="3"/>
      <c r="B89" s="3" t="s">
        <v>31</v>
      </c>
      <c r="C89" s="3" t="s">
        <v>31</v>
      </c>
      <c r="D89" s="6"/>
      <c r="E89" s="4"/>
      <c r="F89" s="3"/>
      <c r="G89" s="3"/>
    </row>
    <row r="90" spans="1:7" x14ac:dyDescent="0.25">
      <c r="A90" s="3"/>
      <c r="B90" s="3" t="s">
        <v>31</v>
      </c>
      <c r="C90" s="3" t="s">
        <v>31</v>
      </c>
      <c r="D90" s="6"/>
      <c r="E90" s="4"/>
      <c r="F90" s="3"/>
      <c r="G90" s="3"/>
    </row>
    <row r="91" spans="1:7" x14ac:dyDescent="0.25">
      <c r="A91" s="3"/>
      <c r="B91" s="3" t="s">
        <v>31</v>
      </c>
      <c r="C91" s="3" t="s">
        <v>31</v>
      </c>
      <c r="D91" s="6"/>
      <c r="E91" s="4"/>
      <c r="F91" s="3"/>
      <c r="G91" s="3"/>
    </row>
    <row r="92" spans="1:7" x14ac:dyDescent="0.25">
      <c r="A92" s="3"/>
      <c r="B92" s="3" t="s">
        <v>31</v>
      </c>
      <c r="C92" s="3" t="s">
        <v>31</v>
      </c>
      <c r="D92" s="6"/>
      <c r="E92" s="4"/>
      <c r="F92" s="3"/>
      <c r="G92" s="3"/>
    </row>
    <row r="93" spans="1:7" x14ac:dyDescent="0.25">
      <c r="A93" s="3"/>
      <c r="B93" s="3" t="s">
        <v>31</v>
      </c>
      <c r="C93" s="3" t="s">
        <v>31</v>
      </c>
      <c r="D93" s="6"/>
      <c r="E93" s="4"/>
      <c r="F93" s="3"/>
      <c r="G93" s="3"/>
    </row>
    <row r="94" spans="1:7" x14ac:dyDescent="0.25">
      <c r="A94" s="3"/>
      <c r="B94" s="3" t="s">
        <v>31</v>
      </c>
      <c r="C94" s="3" t="s">
        <v>31</v>
      </c>
      <c r="D94" s="6"/>
      <c r="E94" s="4"/>
      <c r="F94" s="3"/>
      <c r="G94" s="3"/>
    </row>
    <row r="95" spans="1:7" x14ac:dyDescent="0.25">
      <c r="A95" s="3"/>
      <c r="B95" s="3" t="s">
        <v>31</v>
      </c>
      <c r="C95" s="3" t="s">
        <v>31</v>
      </c>
      <c r="D95" s="6"/>
      <c r="E95" s="4"/>
      <c r="F95" s="3"/>
      <c r="G95" s="3"/>
    </row>
    <row r="96" spans="1:7" x14ac:dyDescent="0.25">
      <c r="A96" s="3"/>
      <c r="B96" s="3" t="s">
        <v>31</v>
      </c>
      <c r="C96" s="3" t="s">
        <v>31</v>
      </c>
      <c r="D96" s="6"/>
      <c r="E96" s="4"/>
      <c r="F96" s="3"/>
      <c r="G96" s="3"/>
    </row>
    <row r="97" spans="1:7" x14ac:dyDescent="0.25">
      <c r="A97" s="3"/>
      <c r="B97" s="3" t="s">
        <v>31</v>
      </c>
      <c r="C97" s="3" t="s">
        <v>31</v>
      </c>
      <c r="D97" s="6"/>
      <c r="E97" s="4"/>
      <c r="F97" s="3"/>
      <c r="G97" s="3"/>
    </row>
    <row r="98" spans="1:7" x14ac:dyDescent="0.25">
      <c r="A98" s="3"/>
      <c r="B98" s="3" t="s">
        <v>31</v>
      </c>
      <c r="C98" s="3" t="s">
        <v>31</v>
      </c>
      <c r="D98" s="6"/>
      <c r="E98" s="4"/>
      <c r="F98" s="3"/>
      <c r="G98" s="3"/>
    </row>
    <row r="99" spans="1:7" x14ac:dyDescent="0.25">
      <c r="A99" s="3"/>
      <c r="B99" s="3" t="s">
        <v>31</v>
      </c>
      <c r="C99" s="3" t="s">
        <v>31</v>
      </c>
      <c r="D99" s="6"/>
      <c r="E99" s="4"/>
      <c r="F99" s="3"/>
      <c r="G99" s="3"/>
    </row>
    <row r="100" spans="1:7" x14ac:dyDescent="0.25">
      <c r="A100" s="3"/>
      <c r="B100" s="3" t="s">
        <v>31</v>
      </c>
      <c r="C100" s="3" t="s">
        <v>31</v>
      </c>
      <c r="D100" s="6"/>
      <c r="E100" s="4"/>
      <c r="F100" s="3"/>
      <c r="G100" s="3"/>
    </row>
    <row r="101" spans="1:7" x14ac:dyDescent="0.25">
      <c r="A101" s="3"/>
      <c r="B101" s="3" t="s">
        <v>31</v>
      </c>
      <c r="C101" s="3" t="s">
        <v>31</v>
      </c>
      <c r="D101" s="6"/>
      <c r="E101" s="4"/>
      <c r="F101" s="3"/>
      <c r="G101" s="3"/>
    </row>
    <row r="102" spans="1:7" x14ac:dyDescent="0.25">
      <c r="A102" s="3"/>
      <c r="B102" s="3" t="s">
        <v>31</v>
      </c>
      <c r="C102" s="3" t="s">
        <v>31</v>
      </c>
      <c r="D102" s="6"/>
      <c r="E102" s="4"/>
      <c r="F102" s="3"/>
      <c r="G102" s="3"/>
    </row>
    <row r="103" spans="1:7" x14ac:dyDescent="0.25">
      <c r="A103" s="3"/>
      <c r="B103" s="3" t="s">
        <v>31</v>
      </c>
      <c r="C103" s="3" t="s">
        <v>31</v>
      </c>
      <c r="D103" s="6"/>
      <c r="E103" s="4"/>
      <c r="F103" s="3"/>
      <c r="G103" s="3"/>
    </row>
    <row r="104" spans="1:7" x14ac:dyDescent="0.25">
      <c r="A104" s="3"/>
      <c r="B104" s="3" t="s">
        <v>31</v>
      </c>
      <c r="C104" s="3" t="s">
        <v>31</v>
      </c>
      <c r="D104" s="6"/>
      <c r="E104" s="4"/>
      <c r="F104" s="3"/>
      <c r="G104" s="3"/>
    </row>
    <row r="105" spans="1:7" x14ac:dyDescent="0.25">
      <c r="A105" s="3"/>
      <c r="B105" s="3" t="s">
        <v>31</v>
      </c>
      <c r="C105" s="3" t="s">
        <v>31</v>
      </c>
      <c r="D105" s="6"/>
      <c r="E105" s="4"/>
      <c r="F105" s="3"/>
      <c r="G105" s="3"/>
    </row>
    <row r="106" spans="1:7" x14ac:dyDescent="0.25">
      <c r="A106" s="3"/>
      <c r="B106" s="3" t="s">
        <v>31</v>
      </c>
      <c r="C106" s="3" t="s">
        <v>31</v>
      </c>
      <c r="D106" s="6"/>
      <c r="E106" s="4"/>
      <c r="F106" s="3"/>
      <c r="G106" s="3"/>
    </row>
    <row r="107" spans="1:7" x14ac:dyDescent="0.25">
      <c r="A107" s="3"/>
      <c r="B107" s="3" t="s">
        <v>31</v>
      </c>
      <c r="C107" s="3" t="s">
        <v>31</v>
      </c>
      <c r="D107" s="6"/>
      <c r="E107" s="4"/>
      <c r="F107" s="3"/>
      <c r="G107" s="3"/>
    </row>
    <row r="108" spans="1:7" x14ac:dyDescent="0.25">
      <c r="A108" s="3"/>
      <c r="B108" s="3" t="s">
        <v>31</v>
      </c>
      <c r="C108" s="3" t="s">
        <v>31</v>
      </c>
      <c r="D108" s="6"/>
      <c r="E108" s="4"/>
      <c r="F108" s="3"/>
      <c r="G108" s="3"/>
    </row>
    <row r="109" spans="1:7" x14ac:dyDescent="0.25">
      <c r="A109" s="3"/>
      <c r="B109" s="3" t="s">
        <v>31</v>
      </c>
      <c r="C109" s="3" t="s">
        <v>31</v>
      </c>
      <c r="D109" s="6"/>
      <c r="E109" s="4"/>
      <c r="F109" s="3"/>
      <c r="G109" s="3"/>
    </row>
    <row r="110" spans="1:7" x14ac:dyDescent="0.25">
      <c r="A110" s="3"/>
      <c r="B110" s="3" t="s">
        <v>31</v>
      </c>
      <c r="C110" s="3" t="s">
        <v>31</v>
      </c>
      <c r="D110" s="6"/>
      <c r="E110" s="4"/>
      <c r="F110" s="3"/>
      <c r="G110" s="3"/>
    </row>
    <row r="111" spans="1:7" x14ac:dyDescent="0.25">
      <c r="A111" s="3"/>
      <c r="B111" s="3" t="s">
        <v>31</v>
      </c>
      <c r="C111" s="3" t="s">
        <v>31</v>
      </c>
      <c r="D111" s="6"/>
      <c r="E111" s="4"/>
      <c r="F111" s="3"/>
      <c r="G111" s="3"/>
    </row>
    <row r="112" spans="1:7" x14ac:dyDescent="0.25">
      <c r="A112" s="3"/>
      <c r="B112" s="3" t="s">
        <v>31</v>
      </c>
      <c r="C112" s="3" t="s">
        <v>31</v>
      </c>
      <c r="D112" s="6"/>
      <c r="E112" s="4"/>
      <c r="F112" s="3"/>
      <c r="G112" s="3"/>
    </row>
    <row r="113" spans="1:7" x14ac:dyDescent="0.25">
      <c r="A113" s="3"/>
      <c r="B113" s="3" t="s">
        <v>31</v>
      </c>
      <c r="C113" s="3" t="s">
        <v>31</v>
      </c>
      <c r="D113" s="6"/>
      <c r="E113" s="4"/>
      <c r="F113" s="3"/>
      <c r="G113" s="3"/>
    </row>
    <row r="114" spans="1:7" x14ac:dyDescent="0.25">
      <c r="A114" s="3"/>
      <c r="B114" s="3" t="s">
        <v>31</v>
      </c>
      <c r="C114" s="3" t="s">
        <v>31</v>
      </c>
      <c r="D114" s="6"/>
      <c r="E114" s="4"/>
      <c r="F114" s="3"/>
      <c r="G114" s="3"/>
    </row>
    <row r="115" spans="1:7" x14ac:dyDescent="0.25">
      <c r="A115" s="3"/>
      <c r="B115" s="3" t="s">
        <v>31</v>
      </c>
      <c r="C115" s="3" t="s">
        <v>31</v>
      </c>
      <c r="D115" s="6"/>
      <c r="E115" s="4"/>
      <c r="F115" s="3"/>
      <c r="G115" s="3"/>
    </row>
    <row r="116" spans="1:7" x14ac:dyDescent="0.25">
      <c r="A116" s="3"/>
      <c r="B116" s="3" t="s">
        <v>31</v>
      </c>
      <c r="C116" s="3" t="s">
        <v>31</v>
      </c>
      <c r="D116" s="6"/>
      <c r="E116" s="4"/>
      <c r="F116" s="3"/>
      <c r="G116" s="3"/>
    </row>
    <row r="117" spans="1:7" x14ac:dyDescent="0.25">
      <c r="A117" s="3"/>
      <c r="B117" s="3" t="s">
        <v>31</v>
      </c>
      <c r="C117" s="3" t="s">
        <v>31</v>
      </c>
      <c r="D117" s="6"/>
      <c r="E117" s="4"/>
      <c r="F117" s="3"/>
      <c r="G117" s="3"/>
    </row>
    <row r="118" spans="1:7" x14ac:dyDescent="0.25">
      <c r="A118" s="3"/>
      <c r="B118" s="3" t="s">
        <v>31</v>
      </c>
      <c r="C118" s="3" t="s">
        <v>31</v>
      </c>
      <c r="D118" s="6"/>
      <c r="E118" s="4"/>
      <c r="F118" s="3"/>
      <c r="G118" s="3"/>
    </row>
    <row r="119" spans="1:7" x14ac:dyDescent="0.25">
      <c r="A119" s="3"/>
      <c r="B119" s="3" t="s">
        <v>31</v>
      </c>
      <c r="C119" s="3" t="s">
        <v>31</v>
      </c>
      <c r="D119" s="6"/>
      <c r="E119" s="4"/>
      <c r="F119" s="3"/>
      <c r="G119" s="3"/>
    </row>
    <row r="120" spans="1:7" x14ac:dyDescent="0.25">
      <c r="A120" s="3"/>
      <c r="B120" s="3" t="s">
        <v>31</v>
      </c>
      <c r="C120" s="3" t="s">
        <v>31</v>
      </c>
      <c r="D120" s="6"/>
      <c r="E120" s="4"/>
      <c r="F120" s="3"/>
      <c r="G120" s="3"/>
    </row>
    <row r="121" spans="1:7" x14ac:dyDescent="0.25">
      <c r="A121" s="3"/>
      <c r="B121" s="3" t="s">
        <v>31</v>
      </c>
      <c r="C121" s="3" t="s">
        <v>31</v>
      </c>
      <c r="D121" s="6"/>
      <c r="E121" s="4"/>
      <c r="F121" s="3"/>
      <c r="G121" s="3"/>
    </row>
    <row r="122" spans="1:7" x14ac:dyDescent="0.25">
      <c r="A122" s="3"/>
      <c r="B122" s="3" t="s">
        <v>31</v>
      </c>
      <c r="C122" s="3" t="s">
        <v>31</v>
      </c>
      <c r="D122" s="6"/>
      <c r="E122" s="4"/>
      <c r="F122" s="3"/>
      <c r="G122" s="3"/>
    </row>
    <row r="123" spans="1:7" x14ac:dyDescent="0.25">
      <c r="A123" s="3"/>
      <c r="B123" s="3" t="s">
        <v>31</v>
      </c>
      <c r="C123" s="3" t="s">
        <v>31</v>
      </c>
      <c r="D123" s="6"/>
      <c r="E123" s="4"/>
      <c r="F123" s="3"/>
      <c r="G123" s="3"/>
    </row>
    <row r="124" spans="1:7" x14ac:dyDescent="0.25">
      <c r="A124" s="3"/>
      <c r="B124" s="3" t="s">
        <v>31</v>
      </c>
      <c r="C124" s="3" t="s">
        <v>31</v>
      </c>
      <c r="D124" s="6"/>
      <c r="E124" s="4"/>
      <c r="F124" s="3"/>
      <c r="G124" s="3"/>
    </row>
    <row r="125" spans="1:7" x14ac:dyDescent="0.25">
      <c r="A125" s="3"/>
      <c r="B125" s="3" t="s">
        <v>31</v>
      </c>
      <c r="C125" s="3" t="s">
        <v>31</v>
      </c>
      <c r="D125" s="6"/>
      <c r="E125" s="4"/>
      <c r="F125" s="3"/>
      <c r="G125" s="3"/>
    </row>
    <row r="126" spans="1:7" x14ac:dyDescent="0.25">
      <c r="A126" s="3"/>
      <c r="B126" s="3" t="s">
        <v>31</v>
      </c>
      <c r="C126" s="3" t="s">
        <v>31</v>
      </c>
      <c r="D126" s="6"/>
      <c r="E126" s="4"/>
      <c r="F126" s="3"/>
      <c r="G126" s="3"/>
    </row>
    <row r="127" spans="1:7" x14ac:dyDescent="0.25">
      <c r="A127" s="3"/>
      <c r="B127" s="3" t="s">
        <v>31</v>
      </c>
      <c r="C127" s="3" t="s">
        <v>31</v>
      </c>
      <c r="D127" s="6"/>
      <c r="E127" s="4"/>
      <c r="F127" s="3"/>
      <c r="G127" s="3"/>
    </row>
    <row r="128" spans="1:7" x14ac:dyDescent="0.25">
      <c r="A128" s="3"/>
      <c r="B128" s="3" t="s">
        <v>31</v>
      </c>
      <c r="C128" s="3" t="s">
        <v>31</v>
      </c>
      <c r="D128" s="6"/>
      <c r="E128" s="4"/>
      <c r="F128" s="3"/>
      <c r="G128" s="3"/>
    </row>
    <row r="129" spans="1:7" x14ac:dyDescent="0.25">
      <c r="A129" s="3"/>
      <c r="B129" s="3" t="s">
        <v>31</v>
      </c>
      <c r="C129" s="3" t="s">
        <v>31</v>
      </c>
      <c r="D129" s="6"/>
      <c r="E129" s="4"/>
      <c r="F129" s="3"/>
      <c r="G129" s="3"/>
    </row>
    <row r="130" spans="1:7" x14ac:dyDescent="0.25">
      <c r="A130" s="3"/>
      <c r="B130" s="3" t="s">
        <v>31</v>
      </c>
      <c r="C130" s="3" t="s">
        <v>31</v>
      </c>
      <c r="D130" s="6"/>
      <c r="E130" s="4"/>
      <c r="F130" s="3"/>
      <c r="G130" s="3"/>
    </row>
    <row r="131" spans="1:7" x14ac:dyDescent="0.25">
      <c r="A131" s="3"/>
      <c r="B131" s="3" t="s">
        <v>31</v>
      </c>
      <c r="C131" s="3" t="s">
        <v>31</v>
      </c>
      <c r="D131" s="6"/>
      <c r="E131" s="4"/>
      <c r="F131" s="3"/>
      <c r="G131" s="3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liste!$B$3:$B$11</xm:f>
          </x14:formula1>
          <xm:sqref>B2:B131</xm:sqref>
        </x14:dataValidation>
        <x14:dataValidation type="list" allowBlank="1" showInputMessage="1" showErrorMessage="1">
          <x14:formula1>
            <xm:f>liste!$D$3:$D$5</xm:f>
          </x14:formula1>
          <xm:sqref>C2:C131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3:O17"/>
  <sheetViews>
    <sheetView workbookViewId="0">
      <selection activeCell="G19" sqref="G19"/>
    </sheetView>
  </sheetViews>
  <sheetFormatPr baseColWidth="10" defaultRowHeight="15" x14ac:dyDescent="0.25"/>
  <cols>
    <col min="1" max="1" width="35.7109375" customWidth="1"/>
    <col min="2" max="2" width="23.85546875" bestFit="1" customWidth="1"/>
    <col min="3" max="4" width="5" bestFit="1" customWidth="1"/>
    <col min="5" max="5" width="6" bestFit="1" customWidth="1"/>
  </cols>
  <sheetData>
    <row r="3" spans="1:15" x14ac:dyDescent="0.25">
      <c r="A3" s="8" t="s">
        <v>36</v>
      </c>
      <c r="B3" s="8" t="s">
        <v>22</v>
      </c>
    </row>
    <row r="4" spans="1:15" ht="72.75" customHeight="1" x14ac:dyDescent="0.25">
      <c r="A4" s="8" t="s">
        <v>20</v>
      </c>
      <c r="B4" s="15">
        <v>41498</v>
      </c>
      <c r="C4" s="15">
        <v>41500</v>
      </c>
      <c r="D4" s="15">
        <v>41502</v>
      </c>
      <c r="E4" s="16" t="s">
        <v>21</v>
      </c>
      <c r="O4" s="26" t="s">
        <v>56</v>
      </c>
    </row>
    <row r="5" spans="1:15" x14ac:dyDescent="0.25">
      <c r="A5" s="9" t="s">
        <v>13</v>
      </c>
      <c r="B5" s="11">
        <v>4320</v>
      </c>
      <c r="C5" s="11">
        <v>2160</v>
      </c>
      <c r="D5" s="11">
        <v>450</v>
      </c>
      <c r="E5" s="11">
        <v>6930</v>
      </c>
      <c r="O5" s="22">
        <f>GETPIVOTDATA("Quantité consommée en kg",$A$3,"Origine des chutes","Client 1")</f>
        <v>6930</v>
      </c>
    </row>
    <row r="6" spans="1:15" x14ac:dyDescent="0.25">
      <c r="A6" s="10" t="s">
        <v>15</v>
      </c>
      <c r="B6" s="11"/>
      <c r="C6" s="11">
        <v>2160</v>
      </c>
      <c r="D6" s="11">
        <v>0</v>
      </c>
      <c r="E6" s="11">
        <v>2160</v>
      </c>
      <c r="O6" s="22">
        <f>GETPIVOTDATA("Quantité consommée en kg",$A$3,"Origine des chutes","Client 1","Nature","C")</f>
        <v>2160</v>
      </c>
    </row>
    <row r="7" spans="1:15" x14ac:dyDescent="0.25">
      <c r="A7" s="10" t="s">
        <v>11</v>
      </c>
      <c r="B7" s="11">
        <v>4320</v>
      </c>
      <c r="C7" s="11"/>
      <c r="D7" s="11">
        <v>450</v>
      </c>
      <c r="E7" s="11">
        <v>4770</v>
      </c>
      <c r="O7" s="22">
        <f>GETPIVOTDATA("Quantité consommée en kg",$A$3,"Origine des chutes","Client 1","Nature","M")</f>
        <v>4770</v>
      </c>
    </row>
    <row r="8" spans="1:15" x14ac:dyDescent="0.25">
      <c r="A8" s="9" t="s">
        <v>17</v>
      </c>
      <c r="B8" s="11"/>
      <c r="C8" s="11"/>
      <c r="D8" s="11">
        <v>260</v>
      </c>
      <c r="E8" s="11">
        <v>260</v>
      </c>
      <c r="O8" s="22">
        <f>GETPIVOTDATA("Quantité consommée en kg",$A$3,"Origine des chutes","Client 2")</f>
        <v>260</v>
      </c>
    </row>
    <row r="9" spans="1:15" x14ac:dyDescent="0.25">
      <c r="A9" s="10" t="s">
        <v>15</v>
      </c>
      <c r="B9" s="11"/>
      <c r="C9" s="11"/>
      <c r="D9" s="11">
        <v>260</v>
      </c>
      <c r="E9" s="11">
        <v>260</v>
      </c>
      <c r="O9" s="22">
        <f>GETPIVOTDATA("Quantité consommée en kg",$A$3,"Origine des chutes","Client 2","Nature","C")</f>
        <v>260</v>
      </c>
    </row>
    <row r="10" spans="1:15" x14ac:dyDescent="0.25">
      <c r="A10" s="10" t="s">
        <v>11</v>
      </c>
      <c r="B10" s="11"/>
      <c r="C10" s="11"/>
      <c r="D10" s="11">
        <v>0</v>
      </c>
      <c r="E10" s="11">
        <v>0</v>
      </c>
      <c r="O10" s="22">
        <f>GETPIVOTDATA("Quantité consommée en kg",$A$3,"Origine des chutes","Client 2","Nature","M")</f>
        <v>0</v>
      </c>
    </row>
    <row r="11" spans="1:15" x14ac:dyDescent="0.25">
      <c r="A11" s="9" t="s">
        <v>0</v>
      </c>
      <c r="B11" s="11"/>
      <c r="C11" s="11"/>
      <c r="D11" s="11">
        <v>0</v>
      </c>
      <c r="E11" s="11">
        <v>0</v>
      </c>
      <c r="O11" s="22">
        <f>GETPIVOTDATA("Quantité consommée en kg",$A$3,"Origine des chutes","Marché")</f>
        <v>0</v>
      </c>
    </row>
    <row r="12" spans="1:15" x14ac:dyDescent="0.25">
      <c r="A12" s="10" t="s">
        <v>15</v>
      </c>
      <c r="B12" s="11"/>
      <c r="C12" s="11"/>
      <c r="D12" s="11">
        <v>0</v>
      </c>
      <c r="E12" s="11">
        <v>0</v>
      </c>
      <c r="O12" s="22">
        <f>GETPIVOTDATA("Quantité consommée en kg",$A$3,"Origine des chutes","Marché","Nature","C")</f>
        <v>0</v>
      </c>
    </row>
    <row r="13" spans="1:15" x14ac:dyDescent="0.25">
      <c r="A13" s="10" t="s">
        <v>11</v>
      </c>
      <c r="B13" s="11"/>
      <c r="C13" s="11"/>
      <c r="D13" s="11">
        <v>0</v>
      </c>
      <c r="E13" s="11">
        <v>0</v>
      </c>
      <c r="O13" s="22">
        <f>GETPIVOTDATA("Quantité consommée en kg",$A$3,"Origine des chutes","Marché","Nature","M")</f>
        <v>0</v>
      </c>
    </row>
    <row r="14" spans="1:15" x14ac:dyDescent="0.25">
      <c r="A14" s="9" t="s">
        <v>1</v>
      </c>
      <c r="B14" s="11">
        <v>1410</v>
      </c>
      <c r="C14" s="11">
        <v>3570</v>
      </c>
      <c r="D14" s="11">
        <v>5020</v>
      </c>
      <c r="E14" s="11">
        <v>10000</v>
      </c>
      <c r="O14" s="22">
        <f>GETPIVOTDATA("Quantité consommée en kg",$A$3,"Origine des chutes","UKAD")</f>
        <v>10000</v>
      </c>
    </row>
    <row r="15" spans="1:15" x14ac:dyDescent="0.25">
      <c r="A15" s="10" t="s">
        <v>15</v>
      </c>
      <c r="B15" s="11"/>
      <c r="C15" s="11">
        <v>3570</v>
      </c>
      <c r="D15" s="11">
        <v>1430</v>
      </c>
      <c r="E15" s="11">
        <v>5000</v>
      </c>
      <c r="O15" s="22">
        <f>GETPIVOTDATA("Quantité consommée en kg",$A$3,"Origine des chutes","UKAD","Nature","C")</f>
        <v>5000</v>
      </c>
    </row>
    <row r="16" spans="1:15" x14ac:dyDescent="0.25">
      <c r="A16" s="10" t="s">
        <v>11</v>
      </c>
      <c r="B16" s="11">
        <v>1410</v>
      </c>
      <c r="C16" s="11"/>
      <c r="D16" s="11">
        <v>3590</v>
      </c>
      <c r="E16" s="11">
        <v>5000</v>
      </c>
      <c r="O16" s="22">
        <f>GETPIVOTDATA("Quantité consommée en kg",$A$3,"Origine des chutes","UKAD","Nature","M")</f>
        <v>5000</v>
      </c>
    </row>
    <row r="17" spans="1:15" x14ac:dyDescent="0.25">
      <c r="A17" s="9" t="s">
        <v>21</v>
      </c>
      <c r="B17" s="11">
        <v>5730</v>
      </c>
      <c r="C17" s="11">
        <v>5730</v>
      </c>
      <c r="D17" s="11">
        <v>5730</v>
      </c>
      <c r="E17" s="11">
        <v>17190</v>
      </c>
      <c r="O17" s="22">
        <f>GETPIVOTDATA("Quantité consommée en kg",$A$3)</f>
        <v>17190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F120"/>
  <sheetViews>
    <sheetView workbookViewId="0">
      <selection activeCell="A9" sqref="A9:XFD12"/>
    </sheetView>
  </sheetViews>
  <sheetFormatPr baseColWidth="10" defaultRowHeight="15" x14ac:dyDescent="0.25"/>
  <cols>
    <col min="1" max="1" width="21.85546875" customWidth="1"/>
    <col min="2" max="2" width="23.85546875" customWidth="1"/>
    <col min="3" max="3" width="20.5703125" customWidth="1"/>
    <col min="5" max="5" width="20" customWidth="1"/>
    <col min="6" max="6" width="14.28515625" customWidth="1"/>
  </cols>
  <sheetData>
    <row r="1" spans="1:6" ht="45" x14ac:dyDescent="0.25">
      <c r="A1" s="2" t="s">
        <v>30</v>
      </c>
      <c r="B1" s="2" t="s">
        <v>50</v>
      </c>
      <c r="C1" s="2" t="s">
        <v>58</v>
      </c>
      <c r="D1" s="2" t="s">
        <v>10</v>
      </c>
      <c r="E1" s="2" t="s">
        <v>32</v>
      </c>
      <c r="F1" s="2" t="s">
        <v>34</v>
      </c>
    </row>
    <row r="2" spans="1:6" x14ac:dyDescent="0.25">
      <c r="A2" s="3"/>
      <c r="B2" s="3"/>
      <c r="C2" s="3" t="s">
        <v>13</v>
      </c>
      <c r="D2" s="3" t="s">
        <v>11</v>
      </c>
      <c r="E2" s="4">
        <v>41501</v>
      </c>
      <c r="F2" s="3">
        <v>0</v>
      </c>
    </row>
    <row r="3" spans="1:6" x14ac:dyDescent="0.25">
      <c r="A3" s="3"/>
      <c r="B3" s="3"/>
      <c r="C3" s="3" t="s">
        <v>17</v>
      </c>
      <c r="D3" s="3" t="s">
        <v>15</v>
      </c>
      <c r="E3" s="4">
        <v>41501</v>
      </c>
      <c r="F3" s="3">
        <v>0</v>
      </c>
    </row>
    <row r="4" spans="1:6" x14ac:dyDescent="0.25">
      <c r="A4" s="3" t="s">
        <v>49</v>
      </c>
      <c r="B4" s="3" t="s">
        <v>43</v>
      </c>
      <c r="C4" s="3" t="s">
        <v>1</v>
      </c>
      <c r="D4" s="3" t="s">
        <v>11</v>
      </c>
      <c r="E4" s="4">
        <v>41501</v>
      </c>
      <c r="F4" s="3">
        <v>1050</v>
      </c>
    </row>
    <row r="5" spans="1:6" x14ac:dyDescent="0.25">
      <c r="A5" s="3" t="s">
        <v>49</v>
      </c>
      <c r="B5" s="3" t="s">
        <v>44</v>
      </c>
      <c r="C5" s="3" t="s">
        <v>1</v>
      </c>
      <c r="D5" s="3" t="s">
        <v>15</v>
      </c>
      <c r="E5" s="4">
        <v>41501</v>
      </c>
      <c r="F5" s="3">
        <v>260</v>
      </c>
    </row>
    <row r="6" spans="1:6" x14ac:dyDescent="0.25">
      <c r="A6" s="3" t="s">
        <v>49</v>
      </c>
      <c r="B6" s="3" t="s">
        <v>54</v>
      </c>
      <c r="C6" s="3" t="s">
        <v>13</v>
      </c>
      <c r="D6" s="3" t="s">
        <v>15</v>
      </c>
      <c r="E6" s="4">
        <v>41501</v>
      </c>
      <c r="F6" s="3">
        <v>2920</v>
      </c>
    </row>
    <row r="7" spans="1:6" x14ac:dyDescent="0.25">
      <c r="A7" s="3" t="s">
        <v>49</v>
      </c>
      <c r="B7" s="3" t="s">
        <v>45</v>
      </c>
      <c r="C7" s="3" t="s">
        <v>0</v>
      </c>
      <c r="D7" s="3" t="s">
        <v>11</v>
      </c>
      <c r="E7" s="4">
        <v>41501</v>
      </c>
      <c r="F7" s="3">
        <v>670</v>
      </c>
    </row>
    <row r="8" spans="1:6" x14ac:dyDescent="0.25">
      <c r="A8" s="3" t="s">
        <v>49</v>
      </c>
      <c r="B8" s="3" t="s">
        <v>46</v>
      </c>
      <c r="C8" s="3" t="s">
        <v>0</v>
      </c>
      <c r="D8" s="3" t="s">
        <v>15</v>
      </c>
      <c r="E8" s="4">
        <v>41501</v>
      </c>
      <c r="F8" s="3">
        <v>830</v>
      </c>
    </row>
    <row r="9" spans="1:6" x14ac:dyDescent="0.25">
      <c r="A9" s="3" t="s">
        <v>51</v>
      </c>
      <c r="B9" s="3" t="s">
        <v>43</v>
      </c>
      <c r="C9" s="3" t="s">
        <v>1</v>
      </c>
      <c r="D9" s="3" t="s">
        <v>11</v>
      </c>
      <c r="E9" s="4">
        <v>41503</v>
      </c>
      <c r="F9" s="3">
        <v>630</v>
      </c>
    </row>
    <row r="10" spans="1:6" x14ac:dyDescent="0.25">
      <c r="A10" s="3" t="s">
        <v>51</v>
      </c>
      <c r="B10" s="3" t="s">
        <v>55</v>
      </c>
      <c r="C10" s="3" t="s">
        <v>17</v>
      </c>
      <c r="D10" s="3" t="s">
        <v>11</v>
      </c>
      <c r="E10" s="4">
        <v>41503</v>
      </c>
      <c r="F10" s="3">
        <v>460</v>
      </c>
    </row>
    <row r="11" spans="1:6" x14ac:dyDescent="0.25">
      <c r="A11" s="3" t="s">
        <v>51</v>
      </c>
      <c r="B11" s="3" t="s">
        <v>45</v>
      </c>
      <c r="C11" s="3" t="s">
        <v>0</v>
      </c>
      <c r="D11" s="3" t="s">
        <v>11</v>
      </c>
      <c r="E11" s="4">
        <v>41503</v>
      </c>
      <c r="F11" s="3">
        <v>2070</v>
      </c>
    </row>
    <row r="12" spans="1:6" x14ac:dyDescent="0.25">
      <c r="A12" s="3" t="s">
        <v>51</v>
      </c>
      <c r="B12" s="3" t="s">
        <v>46</v>
      </c>
      <c r="C12" s="3" t="s">
        <v>0</v>
      </c>
      <c r="D12" s="3" t="s">
        <v>15</v>
      </c>
      <c r="E12" s="4">
        <v>41503</v>
      </c>
      <c r="F12" s="3">
        <v>2570</v>
      </c>
    </row>
    <row r="13" spans="1:6" x14ac:dyDescent="0.25">
      <c r="A13" s="3" t="s">
        <v>52</v>
      </c>
      <c r="B13" s="3" t="s">
        <v>43</v>
      </c>
      <c r="C13" s="3" t="s">
        <v>1</v>
      </c>
      <c r="D13" s="3" t="s">
        <v>11</v>
      </c>
      <c r="E13" s="4">
        <v>41505</v>
      </c>
      <c r="F13" s="3">
        <v>1050</v>
      </c>
    </row>
    <row r="14" spans="1:6" x14ac:dyDescent="0.25">
      <c r="A14" s="3" t="s">
        <v>52</v>
      </c>
      <c r="B14" s="3" t="s">
        <v>44</v>
      </c>
      <c r="C14" s="3" t="s">
        <v>1</v>
      </c>
      <c r="D14" s="3" t="s">
        <v>15</v>
      </c>
      <c r="E14" s="4">
        <v>41505</v>
      </c>
      <c r="F14" s="3">
        <v>260</v>
      </c>
    </row>
    <row r="15" spans="1:6" x14ac:dyDescent="0.25">
      <c r="A15" s="3" t="s">
        <v>52</v>
      </c>
      <c r="B15" s="3" t="s">
        <v>54</v>
      </c>
      <c r="C15" s="3" t="s">
        <v>13</v>
      </c>
      <c r="D15" s="3" t="s">
        <v>15</v>
      </c>
      <c r="E15" s="4">
        <v>41505</v>
      </c>
      <c r="F15" s="3">
        <v>2920</v>
      </c>
    </row>
    <row r="16" spans="1:6" x14ac:dyDescent="0.25">
      <c r="A16" s="3" t="s">
        <v>52</v>
      </c>
      <c r="B16" s="3" t="s">
        <v>45</v>
      </c>
      <c r="C16" s="3" t="s">
        <v>0</v>
      </c>
      <c r="D16" s="3" t="s">
        <v>11</v>
      </c>
      <c r="E16" s="4">
        <v>41505</v>
      </c>
      <c r="F16" s="3">
        <v>670</v>
      </c>
    </row>
    <row r="17" spans="1:6" x14ac:dyDescent="0.25">
      <c r="A17" s="3" t="s">
        <v>52</v>
      </c>
      <c r="B17" s="3" t="s">
        <v>46</v>
      </c>
      <c r="C17" s="3" t="s">
        <v>0</v>
      </c>
      <c r="D17" s="3" t="s">
        <v>15</v>
      </c>
      <c r="E17" s="4">
        <v>41505</v>
      </c>
      <c r="F17" s="3">
        <v>830</v>
      </c>
    </row>
    <row r="18" spans="1:6" x14ac:dyDescent="0.25">
      <c r="A18" s="3"/>
      <c r="B18" s="3"/>
      <c r="C18" s="3"/>
      <c r="D18" s="3" t="s">
        <v>31</v>
      </c>
      <c r="E18" s="4"/>
      <c r="F18" s="3"/>
    </row>
    <row r="19" spans="1:6" x14ac:dyDescent="0.25">
      <c r="A19" s="3"/>
      <c r="B19" s="3"/>
      <c r="C19" s="3"/>
      <c r="D19" s="3" t="s">
        <v>31</v>
      </c>
      <c r="E19" s="4"/>
      <c r="F19" s="3"/>
    </row>
    <row r="20" spans="1:6" x14ac:dyDescent="0.25">
      <c r="A20" s="3"/>
      <c r="B20" s="3"/>
      <c r="C20" s="3"/>
      <c r="D20" s="3" t="s">
        <v>31</v>
      </c>
      <c r="E20" s="4"/>
      <c r="F20" s="3"/>
    </row>
    <row r="21" spans="1:6" x14ac:dyDescent="0.25">
      <c r="A21" s="3"/>
      <c r="B21" s="3"/>
      <c r="C21" s="3"/>
      <c r="D21" s="3" t="s">
        <v>31</v>
      </c>
      <c r="E21" s="4"/>
      <c r="F21" s="3"/>
    </row>
    <row r="22" spans="1:6" x14ac:dyDescent="0.25">
      <c r="A22" s="3"/>
      <c r="B22" s="3"/>
      <c r="C22" s="3"/>
      <c r="D22" s="3" t="s">
        <v>31</v>
      </c>
      <c r="E22" s="4"/>
      <c r="F22" s="3"/>
    </row>
    <row r="23" spans="1:6" x14ac:dyDescent="0.25">
      <c r="A23" s="3"/>
      <c r="B23" s="3"/>
      <c r="C23" s="3"/>
      <c r="D23" s="3" t="s">
        <v>31</v>
      </c>
      <c r="E23" s="4"/>
      <c r="F23" s="3"/>
    </row>
    <row r="24" spans="1:6" x14ac:dyDescent="0.25">
      <c r="A24" s="3"/>
      <c r="B24" s="3"/>
      <c r="C24" s="3"/>
      <c r="D24" s="3" t="s">
        <v>31</v>
      </c>
      <c r="E24" s="4"/>
      <c r="F24" s="3"/>
    </row>
    <row r="25" spans="1:6" x14ac:dyDescent="0.25">
      <c r="A25" s="3"/>
      <c r="B25" s="3"/>
      <c r="C25" s="3"/>
      <c r="D25" s="3" t="s">
        <v>31</v>
      </c>
      <c r="E25" s="4"/>
      <c r="F25" s="3"/>
    </row>
    <row r="26" spans="1:6" x14ac:dyDescent="0.25">
      <c r="A26" s="3"/>
      <c r="B26" s="3"/>
      <c r="C26" s="3"/>
      <c r="D26" s="3" t="s">
        <v>31</v>
      </c>
      <c r="E26" s="4"/>
      <c r="F26" s="3"/>
    </row>
    <row r="27" spans="1:6" x14ac:dyDescent="0.25">
      <c r="A27" s="3"/>
      <c r="B27" s="3"/>
      <c r="C27" s="3"/>
      <c r="D27" s="3" t="s">
        <v>31</v>
      </c>
      <c r="E27" s="4"/>
      <c r="F27" s="3"/>
    </row>
    <row r="28" spans="1:6" x14ac:dyDescent="0.25">
      <c r="A28" s="3"/>
      <c r="B28" s="3"/>
      <c r="C28" s="3"/>
      <c r="D28" s="3" t="s">
        <v>31</v>
      </c>
      <c r="E28" s="4"/>
      <c r="F28" s="3"/>
    </row>
    <row r="29" spans="1:6" x14ac:dyDescent="0.25">
      <c r="A29" s="3"/>
      <c r="B29" s="3"/>
      <c r="C29" s="3"/>
      <c r="D29" s="3" t="s">
        <v>31</v>
      </c>
      <c r="E29" s="4"/>
      <c r="F29" s="3"/>
    </row>
    <row r="30" spans="1:6" x14ac:dyDescent="0.25">
      <c r="A30" s="3"/>
      <c r="B30" s="3"/>
      <c r="C30" s="3"/>
      <c r="D30" s="3" t="s">
        <v>31</v>
      </c>
      <c r="E30" s="4"/>
      <c r="F30" s="3"/>
    </row>
    <row r="31" spans="1:6" x14ac:dyDescent="0.25">
      <c r="A31" s="3"/>
      <c r="B31" s="3"/>
      <c r="C31" s="3"/>
      <c r="D31" s="3" t="s">
        <v>31</v>
      </c>
      <c r="E31" s="4"/>
      <c r="F31" s="3"/>
    </row>
    <row r="32" spans="1:6" x14ac:dyDescent="0.25">
      <c r="A32" s="3"/>
      <c r="B32" s="3"/>
      <c r="C32" s="3"/>
      <c r="D32" s="3" t="s">
        <v>31</v>
      </c>
      <c r="E32" s="4"/>
      <c r="F32" s="3"/>
    </row>
    <row r="33" spans="1:6" x14ac:dyDescent="0.25">
      <c r="A33" s="3"/>
      <c r="B33" s="3"/>
      <c r="C33" s="3"/>
      <c r="D33" s="3" t="s">
        <v>31</v>
      </c>
      <c r="E33" s="4"/>
      <c r="F33" s="3"/>
    </row>
    <row r="34" spans="1:6" x14ac:dyDescent="0.25">
      <c r="A34" s="3"/>
      <c r="B34" s="3"/>
      <c r="C34" s="3"/>
      <c r="D34" s="3" t="s">
        <v>31</v>
      </c>
      <c r="E34" s="4"/>
      <c r="F34" s="3"/>
    </row>
    <row r="35" spans="1:6" x14ac:dyDescent="0.25">
      <c r="A35" s="3"/>
      <c r="B35" s="3"/>
      <c r="C35" s="3"/>
      <c r="D35" s="3" t="s">
        <v>31</v>
      </c>
      <c r="E35" s="4"/>
      <c r="F35" s="3"/>
    </row>
    <row r="36" spans="1:6" x14ac:dyDescent="0.25">
      <c r="A36" s="3"/>
      <c r="B36" s="3"/>
      <c r="C36" s="3"/>
      <c r="D36" s="3" t="s">
        <v>31</v>
      </c>
      <c r="E36" s="4"/>
      <c r="F36" s="3"/>
    </row>
    <row r="37" spans="1:6" x14ac:dyDescent="0.25">
      <c r="A37" s="3"/>
      <c r="B37" s="3"/>
      <c r="C37" s="3"/>
      <c r="D37" s="3" t="s">
        <v>31</v>
      </c>
      <c r="E37" s="4"/>
      <c r="F37" s="3"/>
    </row>
    <row r="38" spans="1:6" x14ac:dyDescent="0.25">
      <c r="A38" s="3"/>
      <c r="B38" s="3"/>
      <c r="C38" s="3"/>
      <c r="D38" s="3" t="s">
        <v>31</v>
      </c>
      <c r="E38" s="4"/>
      <c r="F38" s="3"/>
    </row>
    <row r="39" spans="1:6" x14ac:dyDescent="0.25">
      <c r="A39" s="3"/>
      <c r="B39" s="3"/>
      <c r="C39" s="3"/>
      <c r="D39" s="3" t="s">
        <v>31</v>
      </c>
      <c r="E39" s="4"/>
      <c r="F39" s="3"/>
    </row>
    <row r="40" spans="1:6" x14ac:dyDescent="0.25">
      <c r="A40" s="3"/>
      <c r="B40" s="3"/>
      <c r="C40" s="3"/>
      <c r="D40" s="3" t="s">
        <v>31</v>
      </c>
      <c r="E40" s="4"/>
      <c r="F40" s="3"/>
    </row>
    <row r="41" spans="1:6" x14ac:dyDescent="0.25">
      <c r="A41" s="3"/>
      <c r="B41" s="3"/>
      <c r="C41" s="3"/>
      <c r="D41" s="3" t="s">
        <v>31</v>
      </c>
      <c r="E41" s="4"/>
      <c r="F41" s="3"/>
    </row>
    <row r="42" spans="1:6" x14ac:dyDescent="0.25">
      <c r="A42" s="3"/>
      <c r="B42" s="3"/>
      <c r="C42" s="3"/>
      <c r="D42" s="3" t="s">
        <v>31</v>
      </c>
      <c r="E42" s="4"/>
      <c r="F42" s="3"/>
    </row>
    <row r="43" spans="1:6" x14ac:dyDescent="0.25">
      <c r="A43" s="3"/>
      <c r="B43" s="3"/>
      <c r="C43" s="3"/>
      <c r="D43" s="3" t="s">
        <v>31</v>
      </c>
      <c r="E43" s="4"/>
      <c r="F43" s="3"/>
    </row>
    <row r="44" spans="1:6" x14ac:dyDescent="0.25">
      <c r="A44" s="3"/>
      <c r="B44" s="3"/>
      <c r="C44" s="3"/>
      <c r="D44" s="3" t="s">
        <v>31</v>
      </c>
      <c r="E44" s="4"/>
      <c r="F44" s="3"/>
    </row>
    <row r="45" spans="1:6" x14ac:dyDescent="0.25">
      <c r="A45" s="3"/>
      <c r="B45" s="3"/>
      <c r="C45" s="3"/>
      <c r="D45" s="3" t="s">
        <v>31</v>
      </c>
      <c r="E45" s="4"/>
      <c r="F45" s="3"/>
    </row>
    <row r="46" spans="1:6" x14ac:dyDescent="0.25">
      <c r="A46" s="3"/>
      <c r="B46" s="3"/>
      <c r="C46" s="3"/>
      <c r="D46" s="3" t="s">
        <v>31</v>
      </c>
      <c r="E46" s="4"/>
      <c r="F46" s="3"/>
    </row>
    <row r="47" spans="1:6" x14ac:dyDescent="0.25">
      <c r="A47" s="3"/>
      <c r="B47" s="3"/>
      <c r="C47" s="3"/>
      <c r="D47" s="3" t="s">
        <v>31</v>
      </c>
      <c r="E47" s="4"/>
      <c r="F47" s="3"/>
    </row>
    <row r="48" spans="1:6" x14ac:dyDescent="0.25">
      <c r="A48" s="3"/>
      <c r="B48" s="3"/>
      <c r="C48" s="3"/>
      <c r="D48" s="3" t="s">
        <v>31</v>
      </c>
      <c r="E48" s="4"/>
      <c r="F48" s="3"/>
    </row>
    <row r="49" spans="1:6" x14ac:dyDescent="0.25">
      <c r="A49" s="3"/>
      <c r="B49" s="3"/>
      <c r="C49" s="3"/>
      <c r="D49" s="3" t="s">
        <v>31</v>
      </c>
      <c r="E49" s="4"/>
      <c r="F49" s="3"/>
    </row>
    <row r="50" spans="1:6" x14ac:dyDescent="0.25">
      <c r="A50" s="3"/>
      <c r="B50" s="3"/>
      <c r="C50" s="3"/>
      <c r="D50" s="3" t="s">
        <v>31</v>
      </c>
      <c r="E50" s="4"/>
      <c r="F50" s="3"/>
    </row>
    <row r="51" spans="1:6" x14ac:dyDescent="0.25">
      <c r="A51" s="3"/>
      <c r="B51" s="3"/>
      <c r="C51" s="3"/>
      <c r="D51" s="3" t="s">
        <v>31</v>
      </c>
      <c r="E51" s="4"/>
      <c r="F51" s="3"/>
    </row>
    <row r="52" spans="1:6" x14ac:dyDescent="0.25">
      <c r="A52" s="3"/>
      <c r="B52" s="3"/>
      <c r="C52" s="3"/>
      <c r="D52" s="3" t="s">
        <v>31</v>
      </c>
      <c r="E52" s="4"/>
      <c r="F52" s="3"/>
    </row>
    <row r="53" spans="1:6" x14ac:dyDescent="0.25">
      <c r="A53" s="3"/>
      <c r="B53" s="3"/>
      <c r="C53" s="3"/>
      <c r="D53" s="3" t="s">
        <v>31</v>
      </c>
      <c r="E53" s="4"/>
      <c r="F53" s="3"/>
    </row>
    <row r="54" spans="1:6" x14ac:dyDescent="0.25">
      <c r="A54" s="3"/>
      <c r="B54" s="3"/>
      <c r="C54" s="3"/>
      <c r="D54" s="3" t="s">
        <v>31</v>
      </c>
      <c r="E54" s="4"/>
      <c r="F54" s="3"/>
    </row>
    <row r="55" spans="1:6" x14ac:dyDescent="0.25">
      <c r="A55" s="3"/>
      <c r="B55" s="3"/>
      <c r="C55" s="3"/>
      <c r="D55" s="3" t="s">
        <v>31</v>
      </c>
      <c r="E55" s="4"/>
      <c r="F55" s="3"/>
    </row>
    <row r="56" spans="1:6" x14ac:dyDescent="0.25">
      <c r="A56" s="3"/>
      <c r="B56" s="3"/>
      <c r="C56" s="3"/>
      <c r="D56" s="3" t="s">
        <v>31</v>
      </c>
      <c r="E56" s="4"/>
      <c r="F56" s="3"/>
    </row>
    <row r="57" spans="1:6" x14ac:dyDescent="0.25">
      <c r="A57" s="3"/>
      <c r="B57" s="3"/>
      <c r="C57" s="3"/>
      <c r="D57" s="3" t="s">
        <v>31</v>
      </c>
      <c r="E57" s="4"/>
      <c r="F57" s="3"/>
    </row>
    <row r="58" spans="1:6" x14ac:dyDescent="0.25">
      <c r="A58" s="3"/>
      <c r="B58" s="3"/>
      <c r="C58" s="3"/>
      <c r="D58" s="3" t="s">
        <v>31</v>
      </c>
      <c r="E58" s="4"/>
      <c r="F58" s="3"/>
    </row>
    <row r="59" spans="1:6" x14ac:dyDescent="0.25">
      <c r="A59" s="3"/>
      <c r="B59" s="3"/>
      <c r="C59" s="3"/>
      <c r="D59" s="3" t="s">
        <v>31</v>
      </c>
      <c r="E59" s="4"/>
      <c r="F59" s="3"/>
    </row>
    <row r="60" spans="1:6" x14ac:dyDescent="0.25">
      <c r="A60" s="3"/>
      <c r="B60" s="3"/>
      <c r="C60" s="3"/>
      <c r="D60" s="3" t="s">
        <v>31</v>
      </c>
      <c r="E60" s="4"/>
      <c r="F60" s="3"/>
    </row>
    <row r="61" spans="1:6" x14ac:dyDescent="0.25">
      <c r="A61" s="3"/>
      <c r="B61" s="3"/>
      <c r="C61" s="3"/>
      <c r="D61" s="3" t="s">
        <v>31</v>
      </c>
      <c r="E61" s="4"/>
      <c r="F61" s="3"/>
    </row>
    <row r="62" spans="1:6" x14ac:dyDescent="0.25">
      <c r="A62" s="3"/>
      <c r="B62" s="3"/>
      <c r="C62" s="3"/>
      <c r="D62" s="3" t="s">
        <v>31</v>
      </c>
      <c r="E62" s="4"/>
      <c r="F62" s="3"/>
    </row>
    <row r="63" spans="1:6" x14ac:dyDescent="0.25">
      <c r="A63" s="3"/>
      <c r="B63" s="3"/>
      <c r="C63" s="3"/>
      <c r="D63" s="3" t="s">
        <v>31</v>
      </c>
      <c r="E63" s="4"/>
      <c r="F63" s="3"/>
    </row>
    <row r="64" spans="1:6" x14ac:dyDescent="0.25">
      <c r="A64" s="3"/>
      <c r="B64" s="3"/>
      <c r="C64" s="3"/>
      <c r="D64" s="3" t="s">
        <v>31</v>
      </c>
      <c r="E64" s="4"/>
      <c r="F64" s="3"/>
    </row>
    <row r="65" spans="1:6" x14ac:dyDescent="0.25">
      <c r="A65" s="3"/>
      <c r="B65" s="3"/>
      <c r="C65" s="3"/>
      <c r="D65" s="3" t="s">
        <v>31</v>
      </c>
      <c r="E65" s="4"/>
      <c r="F65" s="3"/>
    </row>
    <row r="66" spans="1:6" x14ac:dyDescent="0.25">
      <c r="A66" s="3"/>
      <c r="B66" s="3"/>
      <c r="C66" s="3"/>
      <c r="D66" s="3" t="s">
        <v>31</v>
      </c>
      <c r="E66" s="4"/>
      <c r="F66" s="3"/>
    </row>
    <row r="67" spans="1:6" x14ac:dyDescent="0.25">
      <c r="A67" s="3"/>
      <c r="B67" s="3"/>
      <c r="C67" s="3"/>
      <c r="D67" s="3" t="s">
        <v>31</v>
      </c>
      <c r="E67" s="4"/>
      <c r="F67" s="3"/>
    </row>
    <row r="68" spans="1:6" x14ac:dyDescent="0.25">
      <c r="A68" s="3"/>
      <c r="B68" s="3"/>
      <c r="C68" s="3"/>
      <c r="D68" s="3" t="s">
        <v>31</v>
      </c>
      <c r="E68" s="4"/>
      <c r="F68" s="3"/>
    </row>
    <row r="69" spans="1:6" x14ac:dyDescent="0.25">
      <c r="A69" s="3"/>
      <c r="B69" s="3"/>
      <c r="C69" s="3"/>
      <c r="D69" s="3" t="s">
        <v>31</v>
      </c>
      <c r="E69" s="4"/>
      <c r="F69" s="3"/>
    </row>
    <row r="70" spans="1:6" x14ac:dyDescent="0.25">
      <c r="A70" s="3"/>
      <c r="B70" s="3"/>
      <c r="C70" s="3"/>
      <c r="D70" s="3" t="s">
        <v>31</v>
      </c>
      <c r="E70" s="4"/>
      <c r="F70" s="3"/>
    </row>
    <row r="71" spans="1:6" x14ac:dyDescent="0.25">
      <c r="A71" s="3"/>
      <c r="B71" s="3"/>
      <c r="C71" s="3"/>
      <c r="D71" s="3" t="s">
        <v>31</v>
      </c>
      <c r="E71" s="4"/>
      <c r="F71" s="3"/>
    </row>
    <row r="72" spans="1:6" x14ac:dyDescent="0.25">
      <c r="A72" s="3"/>
      <c r="B72" s="3"/>
      <c r="C72" s="3"/>
      <c r="D72" s="3" t="s">
        <v>31</v>
      </c>
      <c r="E72" s="4"/>
      <c r="F72" s="3"/>
    </row>
    <row r="73" spans="1:6" x14ac:dyDescent="0.25">
      <c r="A73" s="3"/>
      <c r="B73" s="3"/>
      <c r="C73" s="3"/>
      <c r="D73" s="3" t="s">
        <v>31</v>
      </c>
      <c r="E73" s="4"/>
      <c r="F73" s="3"/>
    </row>
    <row r="74" spans="1:6" x14ac:dyDescent="0.25">
      <c r="A74" s="3"/>
      <c r="B74" s="3"/>
      <c r="C74" s="3"/>
      <c r="D74" s="3" t="s">
        <v>31</v>
      </c>
      <c r="E74" s="4"/>
      <c r="F74" s="3"/>
    </row>
    <row r="75" spans="1:6" x14ac:dyDescent="0.25">
      <c r="A75" s="3"/>
      <c r="B75" s="3"/>
      <c r="C75" s="3"/>
      <c r="D75" s="3" t="s">
        <v>31</v>
      </c>
      <c r="E75" s="4"/>
      <c r="F75" s="3"/>
    </row>
    <row r="76" spans="1:6" x14ac:dyDescent="0.25">
      <c r="A76" s="3"/>
      <c r="B76" s="3"/>
      <c r="C76" s="3"/>
      <c r="D76" s="3" t="s">
        <v>31</v>
      </c>
      <c r="E76" s="4"/>
      <c r="F76" s="3"/>
    </row>
    <row r="77" spans="1:6" x14ac:dyDescent="0.25">
      <c r="A77" s="3"/>
      <c r="B77" s="3"/>
      <c r="C77" s="3"/>
      <c r="D77" s="3" t="s">
        <v>31</v>
      </c>
      <c r="E77" s="4"/>
      <c r="F77" s="3"/>
    </row>
    <row r="78" spans="1:6" x14ac:dyDescent="0.25">
      <c r="A78" s="3"/>
      <c r="B78" s="3"/>
      <c r="C78" s="3"/>
      <c r="D78" s="3" t="s">
        <v>31</v>
      </c>
      <c r="E78" s="4"/>
      <c r="F78" s="3"/>
    </row>
    <row r="79" spans="1:6" x14ac:dyDescent="0.25">
      <c r="A79" s="3"/>
      <c r="B79" s="3"/>
      <c r="C79" s="3"/>
      <c r="D79" s="3" t="s">
        <v>31</v>
      </c>
      <c r="E79" s="4"/>
      <c r="F79" s="3"/>
    </row>
    <row r="80" spans="1:6" x14ac:dyDescent="0.25">
      <c r="A80" s="3"/>
      <c r="B80" s="3"/>
      <c r="C80" s="3"/>
      <c r="D80" s="3" t="s">
        <v>31</v>
      </c>
      <c r="E80" s="4"/>
      <c r="F80" s="3"/>
    </row>
    <row r="81" spans="1:6" x14ac:dyDescent="0.25">
      <c r="A81" s="3"/>
      <c r="B81" s="3"/>
      <c r="C81" s="3"/>
      <c r="D81" s="3" t="s">
        <v>31</v>
      </c>
      <c r="E81" s="4"/>
      <c r="F81" s="3"/>
    </row>
    <row r="82" spans="1:6" x14ac:dyDescent="0.25">
      <c r="A82" s="3"/>
      <c r="B82" s="3"/>
      <c r="C82" s="3"/>
      <c r="D82" s="3" t="s">
        <v>31</v>
      </c>
      <c r="E82" s="4"/>
      <c r="F82" s="3"/>
    </row>
    <row r="83" spans="1:6" x14ac:dyDescent="0.25">
      <c r="A83" s="3"/>
      <c r="B83" s="3"/>
      <c r="C83" s="3"/>
      <c r="D83" s="3" t="s">
        <v>31</v>
      </c>
      <c r="E83" s="4"/>
      <c r="F83" s="3"/>
    </row>
    <row r="84" spans="1:6" x14ac:dyDescent="0.25">
      <c r="A84" s="3"/>
      <c r="B84" s="3"/>
      <c r="C84" s="3"/>
      <c r="D84" s="3" t="s">
        <v>31</v>
      </c>
      <c r="E84" s="4"/>
      <c r="F84" s="3"/>
    </row>
    <row r="85" spans="1:6" x14ac:dyDescent="0.25">
      <c r="A85" s="3"/>
      <c r="B85" s="3"/>
      <c r="C85" s="3"/>
      <c r="D85" s="3" t="s">
        <v>31</v>
      </c>
      <c r="E85" s="4"/>
      <c r="F85" s="3"/>
    </row>
    <row r="86" spans="1:6" x14ac:dyDescent="0.25">
      <c r="A86" s="3"/>
      <c r="B86" s="3"/>
      <c r="C86" s="3"/>
      <c r="D86" s="3" t="s">
        <v>31</v>
      </c>
      <c r="E86" s="4"/>
      <c r="F86" s="3"/>
    </row>
    <row r="87" spans="1:6" x14ac:dyDescent="0.25">
      <c r="A87" s="3"/>
      <c r="B87" s="3"/>
      <c r="C87" s="3"/>
      <c r="D87" s="3" t="s">
        <v>31</v>
      </c>
      <c r="E87" s="4"/>
      <c r="F87" s="3"/>
    </row>
    <row r="88" spans="1:6" x14ac:dyDescent="0.25">
      <c r="A88" s="3"/>
      <c r="B88" s="3"/>
      <c r="C88" s="3"/>
      <c r="D88" s="3" t="s">
        <v>31</v>
      </c>
      <c r="E88" s="4"/>
      <c r="F88" s="3"/>
    </row>
    <row r="89" spans="1:6" x14ac:dyDescent="0.25">
      <c r="A89" s="3"/>
      <c r="B89" s="3"/>
      <c r="C89" s="3"/>
      <c r="D89" s="3" t="s">
        <v>31</v>
      </c>
      <c r="E89" s="4"/>
      <c r="F89" s="3"/>
    </row>
    <row r="90" spans="1:6" x14ac:dyDescent="0.25">
      <c r="A90" s="3"/>
      <c r="B90" s="3"/>
      <c r="C90" s="3"/>
      <c r="D90" s="3" t="s">
        <v>31</v>
      </c>
      <c r="E90" s="4"/>
      <c r="F90" s="3"/>
    </row>
    <row r="91" spans="1:6" x14ac:dyDescent="0.25">
      <c r="A91" s="3"/>
      <c r="B91" s="3"/>
      <c r="C91" s="3"/>
      <c r="D91" s="3" t="s">
        <v>31</v>
      </c>
      <c r="E91" s="4"/>
      <c r="F91" s="3"/>
    </row>
    <row r="92" spans="1:6" x14ac:dyDescent="0.25">
      <c r="A92" s="3"/>
      <c r="B92" s="3"/>
      <c r="C92" s="3"/>
      <c r="D92" s="3" t="s">
        <v>31</v>
      </c>
      <c r="E92" s="4"/>
      <c r="F92" s="3"/>
    </row>
    <row r="93" spans="1:6" x14ac:dyDescent="0.25">
      <c r="A93" s="3"/>
      <c r="B93" s="3"/>
      <c r="C93" s="3"/>
      <c r="D93" s="3" t="s">
        <v>31</v>
      </c>
      <c r="E93" s="4"/>
      <c r="F93" s="3"/>
    </row>
    <row r="94" spans="1:6" x14ac:dyDescent="0.25">
      <c r="A94" s="3"/>
      <c r="B94" s="3"/>
      <c r="C94" s="3"/>
      <c r="D94" s="3" t="s">
        <v>31</v>
      </c>
      <c r="E94" s="4"/>
      <c r="F94" s="3"/>
    </row>
    <row r="95" spans="1:6" x14ac:dyDescent="0.25">
      <c r="A95" s="3"/>
      <c r="B95" s="3"/>
      <c r="C95" s="3"/>
      <c r="D95" s="3" t="s">
        <v>31</v>
      </c>
      <c r="E95" s="4"/>
      <c r="F95" s="3"/>
    </row>
    <row r="96" spans="1:6" x14ac:dyDescent="0.25">
      <c r="A96" s="3"/>
      <c r="B96" s="3"/>
      <c r="C96" s="3"/>
      <c r="D96" s="3" t="s">
        <v>31</v>
      </c>
      <c r="E96" s="4"/>
      <c r="F96" s="3"/>
    </row>
    <row r="97" spans="1:6" x14ac:dyDescent="0.25">
      <c r="A97" s="3"/>
      <c r="B97" s="3"/>
      <c r="C97" s="3"/>
      <c r="D97" s="3" t="s">
        <v>31</v>
      </c>
      <c r="E97" s="4"/>
      <c r="F97" s="3"/>
    </row>
    <row r="98" spans="1:6" x14ac:dyDescent="0.25">
      <c r="A98" s="3"/>
      <c r="B98" s="3"/>
      <c r="C98" s="3"/>
      <c r="D98" s="3" t="s">
        <v>31</v>
      </c>
      <c r="E98" s="4"/>
      <c r="F98" s="3"/>
    </row>
    <row r="99" spans="1:6" x14ac:dyDescent="0.25">
      <c r="A99" s="3"/>
      <c r="B99" s="3"/>
      <c r="C99" s="3"/>
      <c r="D99" s="3" t="s">
        <v>31</v>
      </c>
      <c r="E99" s="4"/>
      <c r="F99" s="3"/>
    </row>
    <row r="100" spans="1:6" x14ac:dyDescent="0.25">
      <c r="A100" s="3"/>
      <c r="B100" s="3"/>
      <c r="C100" s="3"/>
      <c r="D100" s="3" t="s">
        <v>31</v>
      </c>
      <c r="E100" s="4"/>
      <c r="F100" s="3"/>
    </row>
    <row r="101" spans="1:6" x14ac:dyDescent="0.25">
      <c r="A101" s="3"/>
      <c r="B101" s="3"/>
      <c r="C101" s="3"/>
      <c r="D101" s="3" t="s">
        <v>31</v>
      </c>
      <c r="E101" s="4"/>
      <c r="F101" s="3"/>
    </row>
    <row r="102" spans="1:6" x14ac:dyDescent="0.25">
      <c r="A102" s="3"/>
      <c r="B102" s="3"/>
      <c r="C102" s="3"/>
      <c r="D102" s="3" t="s">
        <v>31</v>
      </c>
      <c r="E102" s="4"/>
      <c r="F102" s="3"/>
    </row>
    <row r="103" spans="1:6" x14ac:dyDescent="0.25">
      <c r="A103" s="3"/>
      <c r="B103" s="3"/>
      <c r="C103" s="3"/>
      <c r="D103" s="3" t="s">
        <v>31</v>
      </c>
      <c r="E103" s="4"/>
      <c r="F103" s="3"/>
    </row>
    <row r="104" spans="1:6" x14ac:dyDescent="0.25">
      <c r="A104" s="3"/>
      <c r="B104" s="3"/>
      <c r="C104" s="3"/>
      <c r="D104" s="3" t="s">
        <v>31</v>
      </c>
      <c r="E104" s="4"/>
      <c r="F104" s="3"/>
    </row>
    <row r="105" spans="1:6" x14ac:dyDescent="0.25">
      <c r="A105" s="3"/>
      <c r="B105" s="3"/>
      <c r="C105" s="3"/>
      <c r="D105" s="3" t="s">
        <v>31</v>
      </c>
      <c r="E105" s="4"/>
      <c r="F105" s="3"/>
    </row>
    <row r="106" spans="1:6" x14ac:dyDescent="0.25">
      <c r="A106" s="3"/>
      <c r="B106" s="3"/>
      <c r="C106" s="3"/>
      <c r="D106" s="3" t="s">
        <v>31</v>
      </c>
      <c r="E106" s="4"/>
      <c r="F106" s="3"/>
    </row>
    <row r="107" spans="1:6" x14ac:dyDescent="0.25">
      <c r="A107" s="3"/>
      <c r="B107" s="3"/>
      <c r="C107" s="3"/>
      <c r="D107" s="3" t="s">
        <v>31</v>
      </c>
      <c r="E107" s="4"/>
      <c r="F107" s="3"/>
    </row>
    <row r="108" spans="1:6" x14ac:dyDescent="0.25">
      <c r="A108" s="3"/>
      <c r="B108" s="3"/>
      <c r="C108" s="3"/>
      <c r="D108" s="3" t="s">
        <v>31</v>
      </c>
      <c r="E108" s="4"/>
      <c r="F108" s="3"/>
    </row>
    <row r="109" spans="1:6" x14ac:dyDescent="0.25">
      <c r="A109" s="3"/>
      <c r="B109" s="3"/>
      <c r="C109" s="3"/>
      <c r="D109" s="3" t="s">
        <v>31</v>
      </c>
      <c r="E109" s="4"/>
      <c r="F109" s="3"/>
    </row>
    <row r="110" spans="1:6" x14ac:dyDescent="0.25">
      <c r="A110" s="3"/>
      <c r="B110" s="3"/>
      <c r="C110" s="3"/>
      <c r="D110" s="3" t="s">
        <v>31</v>
      </c>
      <c r="E110" s="4"/>
      <c r="F110" s="3"/>
    </row>
    <row r="111" spans="1:6" x14ac:dyDescent="0.25">
      <c r="A111" s="3"/>
      <c r="B111" s="3"/>
      <c r="C111" s="3"/>
      <c r="D111" s="3" t="s">
        <v>31</v>
      </c>
      <c r="E111" s="4"/>
      <c r="F111" s="3"/>
    </row>
    <row r="112" spans="1:6" x14ac:dyDescent="0.25">
      <c r="A112" s="3"/>
      <c r="B112" s="3"/>
      <c r="C112" s="3"/>
      <c r="D112" s="3" t="s">
        <v>31</v>
      </c>
      <c r="E112" s="4"/>
      <c r="F112" s="3"/>
    </row>
    <row r="113" spans="1:6" x14ac:dyDescent="0.25">
      <c r="A113" s="3"/>
      <c r="B113" s="3"/>
      <c r="C113" s="3"/>
      <c r="D113" s="3" t="s">
        <v>31</v>
      </c>
      <c r="E113" s="4"/>
      <c r="F113" s="3"/>
    </row>
    <row r="114" spans="1:6" x14ac:dyDescent="0.25">
      <c r="A114" s="3"/>
      <c r="B114" s="3"/>
      <c r="C114" s="3"/>
      <c r="D114" s="3" t="s">
        <v>31</v>
      </c>
      <c r="E114" s="4"/>
      <c r="F114" s="3"/>
    </row>
    <row r="115" spans="1:6" x14ac:dyDescent="0.25">
      <c r="A115" s="3"/>
      <c r="B115" s="3"/>
      <c r="C115" s="3"/>
      <c r="D115" s="3" t="s">
        <v>31</v>
      </c>
      <c r="E115" s="4"/>
      <c r="F115" s="3"/>
    </row>
    <row r="116" spans="1:6" x14ac:dyDescent="0.25">
      <c r="A116" s="3"/>
      <c r="B116" s="3"/>
      <c r="C116" s="3"/>
      <c r="D116" s="3" t="s">
        <v>31</v>
      </c>
      <c r="E116" s="4"/>
      <c r="F116" s="3"/>
    </row>
    <row r="117" spans="1:6" x14ac:dyDescent="0.25">
      <c r="A117" s="3"/>
      <c r="B117" s="3"/>
      <c r="C117" s="3"/>
      <c r="D117" s="3" t="s">
        <v>31</v>
      </c>
      <c r="E117" s="4"/>
      <c r="F117" s="3"/>
    </row>
    <row r="118" spans="1:6" x14ac:dyDescent="0.25">
      <c r="A118" s="3"/>
      <c r="B118" s="3"/>
      <c r="C118" s="3"/>
      <c r="D118" s="3" t="s">
        <v>31</v>
      </c>
      <c r="E118" s="4"/>
      <c r="F118" s="3"/>
    </row>
    <row r="119" spans="1:6" x14ac:dyDescent="0.25">
      <c r="A119" s="3"/>
      <c r="B119" s="3"/>
      <c r="C119" s="3"/>
      <c r="D119" s="3" t="s">
        <v>31</v>
      </c>
      <c r="E119" s="4"/>
      <c r="F119" s="3"/>
    </row>
    <row r="120" spans="1:6" x14ac:dyDescent="0.25">
      <c r="A120" s="3"/>
      <c r="B120" s="3"/>
      <c r="C120" s="3"/>
      <c r="D120" s="3" t="s">
        <v>31</v>
      </c>
      <c r="E120" s="4"/>
      <c r="F120" s="3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liste!$D$3:$D$5</xm:f>
          </x14:formula1>
          <xm:sqref>D4:D120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3:M17"/>
  <sheetViews>
    <sheetView workbookViewId="0">
      <selection activeCell="C17" sqref="C17"/>
    </sheetView>
  </sheetViews>
  <sheetFormatPr baseColWidth="10" defaultRowHeight="15" x14ac:dyDescent="0.25"/>
  <cols>
    <col min="1" max="1" width="35.7109375" customWidth="1"/>
    <col min="2" max="2" width="23.85546875" bestFit="1" customWidth="1"/>
    <col min="3" max="4" width="5" customWidth="1"/>
    <col min="5" max="5" width="6" customWidth="1"/>
    <col min="6" max="6" width="12.5703125" bestFit="1" customWidth="1"/>
  </cols>
  <sheetData>
    <row r="3" spans="1:13" x14ac:dyDescent="0.25">
      <c r="A3" s="8" t="s">
        <v>36</v>
      </c>
      <c r="B3" s="8" t="s">
        <v>22</v>
      </c>
    </row>
    <row r="4" spans="1:13" ht="82.5" customHeight="1" x14ac:dyDescent="0.25">
      <c r="A4" s="8" t="s">
        <v>20</v>
      </c>
      <c r="B4" s="28">
        <v>41501</v>
      </c>
      <c r="C4" s="28">
        <v>41503</v>
      </c>
      <c r="D4" s="28">
        <v>41505</v>
      </c>
      <c r="E4" s="27" t="s">
        <v>21</v>
      </c>
      <c r="M4" s="29" t="s">
        <v>57</v>
      </c>
    </row>
    <row r="5" spans="1:13" x14ac:dyDescent="0.25">
      <c r="A5" s="9" t="s">
        <v>13</v>
      </c>
      <c r="B5" s="11">
        <v>2920</v>
      </c>
      <c r="C5" s="11"/>
      <c r="D5" s="11">
        <v>2920</v>
      </c>
      <c r="E5" s="11">
        <v>5840</v>
      </c>
      <c r="M5" s="30">
        <f>GETPIVOTDATA("Quantité consommée en kg",$A$3,"Origine","Client 1")</f>
        <v>5840</v>
      </c>
    </row>
    <row r="6" spans="1:13" x14ac:dyDescent="0.25">
      <c r="A6" s="10" t="s">
        <v>15</v>
      </c>
      <c r="B6" s="11">
        <v>2920</v>
      </c>
      <c r="C6" s="11"/>
      <c r="D6" s="11">
        <v>2920</v>
      </c>
      <c r="E6" s="11">
        <v>5840</v>
      </c>
      <c r="M6" s="30">
        <f>GETPIVOTDATA("Quantité consommée en kg",$A$3,"Origine","Client 1","Nature","C")</f>
        <v>5840</v>
      </c>
    </row>
    <row r="7" spans="1:13" x14ac:dyDescent="0.25">
      <c r="A7" s="10" t="s">
        <v>11</v>
      </c>
      <c r="B7" s="11">
        <v>0</v>
      </c>
      <c r="C7" s="11"/>
      <c r="D7" s="11"/>
      <c r="E7" s="11">
        <v>0</v>
      </c>
      <c r="M7" s="30">
        <f>GETPIVOTDATA("Quantité consommée en kg",$A$3,"Origine","Client 1","Nature","M")</f>
        <v>0</v>
      </c>
    </row>
    <row r="8" spans="1:13" x14ac:dyDescent="0.25">
      <c r="A8" s="9" t="s">
        <v>17</v>
      </c>
      <c r="B8" s="11">
        <v>0</v>
      </c>
      <c r="C8" s="11">
        <v>460</v>
      </c>
      <c r="D8" s="11"/>
      <c r="E8" s="11">
        <v>460</v>
      </c>
      <c r="M8" s="30">
        <f>GETPIVOTDATA("Quantité consommée en kg",$A$3,"Origine","Client 2")</f>
        <v>460</v>
      </c>
    </row>
    <row r="9" spans="1:13" x14ac:dyDescent="0.25">
      <c r="A9" s="10" t="s">
        <v>15</v>
      </c>
      <c r="B9" s="11">
        <v>0</v>
      </c>
      <c r="C9" s="11"/>
      <c r="D9" s="11"/>
      <c r="E9" s="11">
        <v>0</v>
      </c>
      <c r="M9" s="30">
        <f>GETPIVOTDATA("Quantité consommée en kg",$A$3,"Origine","Client 2","Nature","C")</f>
        <v>0</v>
      </c>
    </row>
    <row r="10" spans="1:13" x14ac:dyDescent="0.25">
      <c r="A10" s="10" t="s">
        <v>11</v>
      </c>
      <c r="B10" s="11"/>
      <c r="C10" s="11">
        <v>460</v>
      </c>
      <c r="D10" s="11"/>
      <c r="E10" s="11">
        <v>460</v>
      </c>
      <c r="M10" s="30">
        <f>GETPIVOTDATA("Quantité consommée en kg",$A$3,"Origine","Client 2","Nature","M")</f>
        <v>460</v>
      </c>
    </row>
    <row r="11" spans="1:13" x14ac:dyDescent="0.25">
      <c r="A11" s="9" t="s">
        <v>0</v>
      </c>
      <c r="B11" s="11">
        <v>1500</v>
      </c>
      <c r="C11" s="11">
        <v>4640</v>
      </c>
      <c r="D11" s="11">
        <v>1500</v>
      </c>
      <c r="E11" s="11">
        <v>7640</v>
      </c>
      <c r="M11" s="30">
        <f>GETPIVOTDATA("Quantité consommée en kg",$A$3,"Origine","Marché")</f>
        <v>7640</v>
      </c>
    </row>
    <row r="12" spans="1:13" x14ac:dyDescent="0.25">
      <c r="A12" s="10" t="s">
        <v>15</v>
      </c>
      <c r="B12" s="11">
        <v>830</v>
      </c>
      <c r="C12" s="11">
        <v>2570</v>
      </c>
      <c r="D12" s="11">
        <v>830</v>
      </c>
      <c r="E12" s="11">
        <v>4230</v>
      </c>
      <c r="M12" s="30">
        <f>GETPIVOTDATA("Quantité consommée en kg",$A$3,"Origine","Marché","Nature","C")</f>
        <v>4230</v>
      </c>
    </row>
    <row r="13" spans="1:13" x14ac:dyDescent="0.25">
      <c r="A13" s="10" t="s">
        <v>11</v>
      </c>
      <c r="B13" s="11">
        <v>670</v>
      </c>
      <c r="C13" s="11">
        <v>2070</v>
      </c>
      <c r="D13" s="11">
        <v>670</v>
      </c>
      <c r="E13" s="11">
        <v>3410</v>
      </c>
      <c r="M13" s="30">
        <f>GETPIVOTDATA("Quantité consommée en kg",$A$3,"Origine","Marché","Nature","M")</f>
        <v>3410</v>
      </c>
    </row>
    <row r="14" spans="1:13" x14ac:dyDescent="0.25">
      <c r="A14" s="9" t="s">
        <v>1</v>
      </c>
      <c r="B14" s="11">
        <v>1310</v>
      </c>
      <c r="C14" s="11">
        <v>630</v>
      </c>
      <c r="D14" s="11">
        <v>1310</v>
      </c>
      <c r="E14" s="11">
        <v>3250</v>
      </c>
      <c r="M14" s="30">
        <f>GETPIVOTDATA("Quantité consommée en kg",$A$3,"Origine","UKAD")</f>
        <v>3250</v>
      </c>
    </row>
    <row r="15" spans="1:13" x14ac:dyDescent="0.25">
      <c r="A15" s="10" t="s">
        <v>15</v>
      </c>
      <c r="B15" s="11">
        <v>260</v>
      </c>
      <c r="C15" s="11"/>
      <c r="D15" s="11">
        <v>260</v>
      </c>
      <c r="E15" s="11">
        <v>520</v>
      </c>
      <c r="M15" s="30">
        <f>GETPIVOTDATA("Quantité consommée en kg",$A$3,"Origine","UKAD","Nature","C")</f>
        <v>520</v>
      </c>
    </row>
    <row r="16" spans="1:13" x14ac:dyDescent="0.25">
      <c r="A16" s="10" t="s">
        <v>11</v>
      </c>
      <c r="B16" s="11">
        <v>1050</v>
      </c>
      <c r="C16" s="11">
        <v>630</v>
      </c>
      <c r="D16" s="11">
        <v>1050</v>
      </c>
      <c r="E16" s="11">
        <v>2730</v>
      </c>
      <c r="M16" s="30">
        <f>GETPIVOTDATA("Quantité consommée en kg",$A$3,"Origine","UKAD","Nature","M")</f>
        <v>2730</v>
      </c>
    </row>
    <row r="17" spans="1:13" x14ac:dyDescent="0.25">
      <c r="A17" s="9" t="s">
        <v>21</v>
      </c>
      <c r="B17" s="11">
        <v>5730</v>
      </c>
      <c r="C17" s="11">
        <v>5730</v>
      </c>
      <c r="D17" s="11">
        <v>5730</v>
      </c>
      <c r="E17" s="11">
        <v>17190</v>
      </c>
      <c r="M17" s="30">
        <f>GETPIVOTDATA("Quantité consommée en kg",$A$3)</f>
        <v>17190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2:D20"/>
  <sheetViews>
    <sheetView topLeftCell="A2" zoomScale="90" zoomScaleNormal="90" workbookViewId="0">
      <selection activeCell="F14" sqref="F14"/>
    </sheetView>
  </sheetViews>
  <sheetFormatPr baseColWidth="10" defaultRowHeight="15" x14ac:dyDescent="0.25"/>
  <cols>
    <col min="2" max="2" width="13.5703125" customWidth="1"/>
    <col min="3" max="3" width="16" customWidth="1"/>
  </cols>
  <sheetData>
    <row r="2" spans="1:4" ht="78.75" customHeight="1" thickBot="1" x14ac:dyDescent="0.3">
      <c r="C2" s="17" t="s">
        <v>38</v>
      </c>
    </row>
    <row r="3" spans="1:4" ht="20.25" customHeight="1" thickBot="1" x14ac:dyDescent="0.3">
      <c r="B3" s="18" t="s">
        <v>13</v>
      </c>
      <c r="C3" s="23"/>
    </row>
    <row r="4" spans="1:4" ht="20.25" customHeight="1" thickBot="1" x14ac:dyDescent="0.3">
      <c r="B4" s="19" t="s">
        <v>15</v>
      </c>
      <c r="C4" s="23">
        <f>GETPIVOTDATA("Quantité acceptée après processing",'Bilan entrées physique'!$A$3,"Mouvement","E","Nom du générateur","Client 1","Nature","C")-GETPIVOTDATA("Quantité consommée en kg",'Date de conso virtuelle'!$A$3,"Origine","Client 1","Nature","C")</f>
        <v>-4926.8599999999997</v>
      </c>
    </row>
    <row r="5" spans="1:4" ht="20.25" customHeight="1" thickBot="1" x14ac:dyDescent="0.3">
      <c r="B5" s="20" t="s">
        <v>11</v>
      </c>
      <c r="C5" s="23">
        <f>GETPIVOTDATA("Quantité acceptée après processing",'Bilan entrées physique'!$A$3,"Mouvement","E","Nom du générateur","Client 1","Nature","M")-GETPIVOTDATA("Quantité consommée en kg",'Date de conso virtuelle'!$A$3,"Origine","Client 1","Nature","M")</f>
        <v>3898.8</v>
      </c>
    </row>
    <row r="6" spans="1:4" ht="20.25" customHeight="1" thickBot="1" x14ac:dyDescent="0.3">
      <c r="B6" s="18" t="s">
        <v>17</v>
      </c>
      <c r="C6" s="23"/>
    </row>
    <row r="7" spans="1:4" ht="20.25" customHeight="1" thickBot="1" x14ac:dyDescent="0.3">
      <c r="B7" s="19" t="s">
        <v>15</v>
      </c>
      <c r="C7" s="23">
        <f>GETPIVOTDATA("Quantité acceptée après processing",'Bilan entrées physique'!$A$3,"Mouvement","E","Nom du générateur","Client 2","Nature","C")-GETPIVOTDATA("Quantité consommée en kg",'Date de conso virtuelle'!$A$3,"Origine","Client 2","Nature","C")</f>
        <v>2187.6750000000002</v>
      </c>
    </row>
    <row r="8" spans="1:4" ht="20.25" customHeight="1" thickBot="1" x14ac:dyDescent="0.3">
      <c r="B8" s="20" t="s">
        <v>11</v>
      </c>
      <c r="C8" s="23">
        <f>GETPIVOTDATA("Quantité acceptée après processing",'Bilan entrées physique'!$A$3,"Mouvement","E","Nom du générateur","Client 2","Nature","M")-GETPIVOTDATA("Quantité consommée en kg",'Date de conso virtuelle'!$A$3,"Origine","Client 2","Nature","M")</f>
        <v>-49.599999999999966</v>
      </c>
    </row>
    <row r="9" spans="1:4" ht="20.25" customHeight="1" thickBot="1" x14ac:dyDescent="0.3">
      <c r="B9" s="18" t="s">
        <v>0</v>
      </c>
      <c r="C9" s="23"/>
    </row>
    <row r="10" spans="1:4" ht="20.25" customHeight="1" thickBot="1" x14ac:dyDescent="0.3">
      <c r="B10" s="19" t="s">
        <v>15</v>
      </c>
      <c r="C10" s="23">
        <f>GETPIVOTDATA("Quantité acceptée après processing",'Bilan entrées physique'!$A$3,"Mouvement","E","Nom du générateur","Marché","Nature","C")-GETPIVOTDATA("Quantité consommée en kg",'Date de conso virtuelle'!$A$3,"Origine","Marché","Nature","C")</f>
        <v>-2824.3125</v>
      </c>
    </row>
    <row r="11" spans="1:4" ht="20.25" customHeight="1" thickBot="1" x14ac:dyDescent="0.3">
      <c r="B11" s="20" t="s">
        <v>11</v>
      </c>
      <c r="C11" s="23">
        <f>GETPIVOTDATA("Quantité acceptée après processing",'Bilan entrées physique'!$A$3,"Mouvement","E","Nom du générateur","Marché","Nature","M")-GETPIVOTDATA("Quantité consommée en kg",'Date de conso virtuelle'!$A$3,"Origine","Marché","Nature","M")</f>
        <v>173.80000000000018</v>
      </c>
    </row>
    <row r="12" spans="1:4" ht="20.25" customHeight="1" thickBot="1" x14ac:dyDescent="0.3">
      <c r="B12" s="18" t="s">
        <v>1</v>
      </c>
      <c r="C12" s="23"/>
    </row>
    <row r="13" spans="1:4" ht="20.25" customHeight="1" thickBot="1" x14ac:dyDescent="0.3">
      <c r="B13" s="19" t="s">
        <v>15</v>
      </c>
      <c r="C13" s="23">
        <f>GETPIVOTDATA("Quantité acceptée après processing",'Bilan entrées physique'!$A$3,"Mouvement","E","Nom du générateur","UKAD","Nature","C")-GETPIVOTDATA("Quantité consommée en kg",'Date de conso virtuelle'!$A$3,"Origine","UKAD","Nature","C")</f>
        <v>6395.2375000000002</v>
      </c>
    </row>
    <row r="14" spans="1:4" ht="20.25" customHeight="1" thickBot="1" x14ac:dyDescent="0.3">
      <c r="B14" s="19" t="s">
        <v>11</v>
      </c>
      <c r="C14" s="23">
        <f>GETPIVOTDATA("Quantité acceptée après processing",'Bilan entrées physique'!$A$3,"Mouvement","E","Nom du générateur","UKAD","Nature","M")-GETPIVOTDATA("Quantité consommée en kg",'Date de conso virtuelle'!$A$3,"Origine","UKAD","Nature","M")</f>
        <v>6191.3000000000011</v>
      </c>
    </row>
    <row r="15" spans="1:4" ht="20.25" customHeight="1" thickBot="1" x14ac:dyDescent="0.3">
      <c r="A15" s="21"/>
      <c r="B15" s="53"/>
      <c r="C15" s="54"/>
      <c r="D15" s="21"/>
    </row>
    <row r="16" spans="1:4" ht="20.25" customHeight="1" thickBot="1" x14ac:dyDescent="0.3">
      <c r="A16" s="50" t="s">
        <v>78</v>
      </c>
      <c r="B16" s="50"/>
      <c r="C16" s="51" t="s">
        <v>76</v>
      </c>
      <c r="D16" s="52">
        <f>C4+C7+C10+C13</f>
        <v>831.74000000000069</v>
      </c>
    </row>
    <row r="17" spans="1:4" ht="20.25" customHeight="1" thickBot="1" x14ac:dyDescent="0.3">
      <c r="A17" s="50"/>
      <c r="B17" s="50"/>
      <c r="C17" s="51" t="s">
        <v>77</v>
      </c>
      <c r="D17" s="52">
        <f>C5+C8+C11+C14</f>
        <v>10214.300000000001</v>
      </c>
    </row>
    <row r="18" spans="1:4" ht="20.25" customHeight="1" x14ac:dyDescent="0.25">
      <c r="D18" s="32">
        <f>SUM(D16:D17)</f>
        <v>11046.04</v>
      </c>
    </row>
    <row r="19" spans="1:4" ht="20.25" customHeight="1" x14ac:dyDescent="0.25"/>
    <row r="20" spans="1:4" ht="19.5" customHeight="1" x14ac:dyDescent="0.25"/>
  </sheetData>
  <mergeCells count="1">
    <mergeCell ref="A16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Données stock physique</vt:lpstr>
      <vt:lpstr>Stock physique instantané</vt:lpstr>
      <vt:lpstr>Bilan entrées physique</vt:lpstr>
      <vt:lpstr>Bilan  physique</vt:lpstr>
      <vt:lpstr>Données prod lingot réel</vt:lpstr>
      <vt:lpstr>Date de conso physique</vt:lpstr>
      <vt:lpstr>Données conso virtuelle</vt:lpstr>
      <vt:lpstr>Date de conso virtuelle</vt:lpstr>
      <vt:lpstr>Bilan virtuel</vt:lpstr>
      <vt:lpstr>Nomenclature ingots</vt:lpstr>
      <vt:lpstr>liste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Gouriten</dc:creator>
  <cp:lastModifiedBy>Vincent Buge</cp:lastModifiedBy>
  <cp:lastPrinted>2013-08-30T09:22:22Z</cp:lastPrinted>
  <dcterms:created xsi:type="dcterms:W3CDTF">2013-07-23T15:05:07Z</dcterms:created>
  <dcterms:modified xsi:type="dcterms:W3CDTF">2013-08-30T15:38:35Z</dcterms:modified>
</cp:coreProperties>
</file>