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480" yWindow="150" windowWidth="8385" windowHeight="3135" tabRatio="712" activeTab="3"/>
  </bookViews>
  <sheets>
    <sheet name="Bilan" sheetId="12" r:id="rId1"/>
    <sheet name="Données stock virtuel" sheetId="4" r:id="rId2"/>
    <sheet name="Entrée stock virtuel" sheetId="5" r:id="rId3"/>
    <sheet name="Données prod lingot" sheetId="8" r:id="rId4"/>
    <sheet name="Date de conso virtuelle" sheetId="10" r:id="rId5"/>
    <sheet name="Date de conso physique" sheetId="11" r:id="rId6"/>
    <sheet name="liste" sheetId="9" r:id="rId7"/>
  </sheets>
  <calcPr calcId="145621"/>
  <pivotCaches>
    <pivotCache cacheId="0" r:id="rId8"/>
    <pivotCache cacheId="1" r:id="rId9"/>
  </pivotCaches>
</workbook>
</file>

<file path=xl/calcChain.xml><?xml version="1.0" encoding="utf-8"?>
<calcChain xmlns="http://schemas.openxmlformats.org/spreadsheetml/2006/main">
  <c r="T17" i="5" l="1"/>
  <c r="T16" i="5"/>
  <c r="T15" i="5"/>
  <c r="T14" i="5"/>
  <c r="T13" i="5"/>
  <c r="T12" i="5"/>
  <c r="T11" i="5"/>
  <c r="T10" i="5"/>
  <c r="T9" i="5"/>
  <c r="T8" i="5"/>
  <c r="T7" i="5"/>
  <c r="T6" i="5"/>
  <c r="T5" i="5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C5" i="12" l="1"/>
  <c r="C6" i="12"/>
  <c r="C7" i="12"/>
  <c r="C8" i="12"/>
  <c r="C9" i="12"/>
  <c r="C10" i="12"/>
  <c r="C11" i="12"/>
  <c r="C12" i="12"/>
  <c r="C13" i="12"/>
  <c r="C14" i="12"/>
  <c r="C15" i="12"/>
  <c r="C16" i="12"/>
  <c r="C17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D3" i="8"/>
  <c r="D4" i="8"/>
  <c r="D5" i="8"/>
  <c r="D6" i="8"/>
  <c r="D7" i="8"/>
  <c r="D8" i="8"/>
  <c r="D9" i="8"/>
  <c r="D2" i="8"/>
  <c r="H10" i="4"/>
  <c r="K10" i="4" s="1"/>
  <c r="J10" i="4"/>
  <c r="M10" i="4"/>
  <c r="H11" i="4"/>
  <c r="K11" i="4" s="1"/>
  <c r="M11" i="4"/>
  <c r="H12" i="4"/>
  <c r="K12" i="4" s="1"/>
  <c r="J12" i="4"/>
  <c r="M12" i="4"/>
  <c r="H13" i="4"/>
  <c r="K13" i="4" s="1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J15" i="4"/>
  <c r="J31" i="4"/>
  <c r="J43" i="4"/>
  <c r="J47" i="4"/>
  <c r="K48" i="4"/>
  <c r="J59" i="4"/>
  <c r="J63" i="4"/>
  <c r="J75" i="4"/>
  <c r="J79" i="4"/>
  <c r="J83" i="4"/>
  <c r="J91" i="4"/>
  <c r="J95" i="4"/>
  <c r="J123" i="4"/>
  <c r="H14" i="4"/>
  <c r="J14" i="4" s="1"/>
  <c r="H15" i="4"/>
  <c r="K15" i="4" s="1"/>
  <c r="H16" i="4"/>
  <c r="J16" i="4" s="1"/>
  <c r="H17" i="4"/>
  <c r="H18" i="4"/>
  <c r="J18" i="4" s="1"/>
  <c r="H19" i="4"/>
  <c r="K19" i="4" s="1"/>
  <c r="H20" i="4"/>
  <c r="J20" i="4" s="1"/>
  <c r="H21" i="4"/>
  <c r="H22" i="4"/>
  <c r="J22" i="4" s="1"/>
  <c r="H23" i="4"/>
  <c r="K23" i="4" s="1"/>
  <c r="H24" i="4"/>
  <c r="J24" i="4" s="1"/>
  <c r="H25" i="4"/>
  <c r="H26" i="4"/>
  <c r="J26" i="4" s="1"/>
  <c r="H27" i="4"/>
  <c r="K27" i="4" s="1"/>
  <c r="H28" i="4"/>
  <c r="J28" i="4" s="1"/>
  <c r="H29" i="4"/>
  <c r="H30" i="4"/>
  <c r="J30" i="4" s="1"/>
  <c r="H31" i="4"/>
  <c r="K31" i="4" s="1"/>
  <c r="H32" i="4"/>
  <c r="J32" i="4" s="1"/>
  <c r="H33" i="4"/>
  <c r="H34" i="4"/>
  <c r="J34" i="4" s="1"/>
  <c r="H35" i="4"/>
  <c r="K35" i="4" s="1"/>
  <c r="H36" i="4"/>
  <c r="J36" i="4" s="1"/>
  <c r="H37" i="4"/>
  <c r="H38" i="4"/>
  <c r="J38" i="4" s="1"/>
  <c r="H39" i="4"/>
  <c r="K39" i="4" s="1"/>
  <c r="H40" i="4"/>
  <c r="J40" i="4" s="1"/>
  <c r="H41" i="4"/>
  <c r="H42" i="4"/>
  <c r="J42" i="4" s="1"/>
  <c r="H43" i="4"/>
  <c r="K43" i="4" s="1"/>
  <c r="H44" i="4"/>
  <c r="J44" i="4" s="1"/>
  <c r="H45" i="4"/>
  <c r="H46" i="4"/>
  <c r="J46" i="4" s="1"/>
  <c r="H47" i="4"/>
  <c r="K47" i="4" s="1"/>
  <c r="H48" i="4"/>
  <c r="J48" i="4" s="1"/>
  <c r="H49" i="4"/>
  <c r="H50" i="4"/>
  <c r="K50" i="4" s="1"/>
  <c r="H51" i="4"/>
  <c r="K51" i="4" s="1"/>
  <c r="H52" i="4"/>
  <c r="J52" i="4" s="1"/>
  <c r="H53" i="4"/>
  <c r="H54" i="4"/>
  <c r="J54" i="4" s="1"/>
  <c r="H55" i="4"/>
  <c r="K55" i="4" s="1"/>
  <c r="H56" i="4"/>
  <c r="K56" i="4" s="1"/>
  <c r="H57" i="4"/>
  <c r="H58" i="4"/>
  <c r="K58" i="4" s="1"/>
  <c r="H59" i="4"/>
  <c r="K59" i="4" s="1"/>
  <c r="H60" i="4"/>
  <c r="J60" i="4" s="1"/>
  <c r="H61" i="4"/>
  <c r="H62" i="4"/>
  <c r="J62" i="4" s="1"/>
  <c r="H63" i="4"/>
  <c r="K63" i="4" s="1"/>
  <c r="H64" i="4"/>
  <c r="J64" i="4" s="1"/>
  <c r="H65" i="4"/>
  <c r="H66" i="4"/>
  <c r="K66" i="4" s="1"/>
  <c r="H67" i="4"/>
  <c r="K67" i="4" s="1"/>
  <c r="H68" i="4"/>
  <c r="J68" i="4" s="1"/>
  <c r="H69" i="4"/>
  <c r="H70" i="4"/>
  <c r="J70" i="4" s="1"/>
  <c r="H71" i="4"/>
  <c r="K71" i="4" s="1"/>
  <c r="H72" i="4"/>
  <c r="K72" i="4" s="1"/>
  <c r="H73" i="4"/>
  <c r="H74" i="4"/>
  <c r="K74" i="4" s="1"/>
  <c r="H75" i="4"/>
  <c r="K75" i="4" s="1"/>
  <c r="H76" i="4"/>
  <c r="J76" i="4" s="1"/>
  <c r="H77" i="4"/>
  <c r="H78" i="4"/>
  <c r="J78" i="4" s="1"/>
  <c r="H79" i="4"/>
  <c r="K79" i="4" s="1"/>
  <c r="H80" i="4"/>
  <c r="J80" i="4" s="1"/>
  <c r="H81" i="4"/>
  <c r="H82" i="4"/>
  <c r="K82" i="4" s="1"/>
  <c r="H83" i="4"/>
  <c r="K83" i="4" s="1"/>
  <c r="H84" i="4"/>
  <c r="J84" i="4" s="1"/>
  <c r="H85" i="4"/>
  <c r="K85" i="4" s="1"/>
  <c r="H86" i="4"/>
  <c r="K86" i="4" s="1"/>
  <c r="H87" i="4"/>
  <c r="K87" i="4" s="1"/>
  <c r="H88" i="4"/>
  <c r="J88" i="4" s="1"/>
  <c r="H89" i="4"/>
  <c r="K89" i="4" s="1"/>
  <c r="H90" i="4"/>
  <c r="K90" i="4" s="1"/>
  <c r="H91" i="4"/>
  <c r="K91" i="4" s="1"/>
  <c r="H92" i="4"/>
  <c r="J92" i="4" s="1"/>
  <c r="H93" i="4"/>
  <c r="K93" i="4" s="1"/>
  <c r="H94" i="4"/>
  <c r="K94" i="4" s="1"/>
  <c r="H95" i="4"/>
  <c r="K95" i="4" s="1"/>
  <c r="H96" i="4"/>
  <c r="J96" i="4" s="1"/>
  <c r="H97" i="4"/>
  <c r="K97" i="4" s="1"/>
  <c r="H98" i="4"/>
  <c r="K98" i="4" s="1"/>
  <c r="H99" i="4"/>
  <c r="K99" i="4" s="1"/>
  <c r="H100" i="4"/>
  <c r="J100" i="4" s="1"/>
  <c r="H101" i="4"/>
  <c r="K101" i="4" s="1"/>
  <c r="H102" i="4"/>
  <c r="K102" i="4" s="1"/>
  <c r="H103" i="4"/>
  <c r="K103" i="4" s="1"/>
  <c r="H104" i="4"/>
  <c r="J104" i="4" s="1"/>
  <c r="H105" i="4"/>
  <c r="K105" i="4" s="1"/>
  <c r="H106" i="4"/>
  <c r="K106" i="4" s="1"/>
  <c r="H107" i="4"/>
  <c r="K107" i="4" s="1"/>
  <c r="H108" i="4"/>
  <c r="J108" i="4" s="1"/>
  <c r="H109" i="4"/>
  <c r="K109" i="4" s="1"/>
  <c r="H110" i="4"/>
  <c r="K110" i="4" s="1"/>
  <c r="H111" i="4"/>
  <c r="K111" i="4" s="1"/>
  <c r="H112" i="4"/>
  <c r="J112" i="4" s="1"/>
  <c r="H113" i="4"/>
  <c r="K113" i="4" s="1"/>
  <c r="H114" i="4"/>
  <c r="K114" i="4" s="1"/>
  <c r="H115" i="4"/>
  <c r="K115" i="4" s="1"/>
  <c r="H116" i="4"/>
  <c r="J116" i="4" s="1"/>
  <c r="H117" i="4"/>
  <c r="K117" i="4" s="1"/>
  <c r="H118" i="4"/>
  <c r="K118" i="4" s="1"/>
  <c r="H119" i="4"/>
  <c r="K119" i="4" s="1"/>
  <c r="H120" i="4"/>
  <c r="J120" i="4" s="1"/>
  <c r="H121" i="4"/>
  <c r="K121" i="4" s="1"/>
  <c r="H122" i="4"/>
  <c r="K122" i="4" s="1"/>
  <c r="H123" i="4"/>
  <c r="K123" i="4" s="1"/>
  <c r="H124" i="4"/>
  <c r="J124" i="4" s="1"/>
  <c r="H125" i="4"/>
  <c r="K125" i="4" s="1"/>
  <c r="H126" i="4"/>
  <c r="K126" i="4" s="1"/>
  <c r="H127" i="4"/>
  <c r="K127" i="4" s="1"/>
  <c r="H128" i="4"/>
  <c r="J128" i="4" s="1"/>
  <c r="H129" i="4"/>
  <c r="K129" i="4" s="1"/>
  <c r="H130" i="4"/>
  <c r="K130" i="4" s="1"/>
  <c r="H131" i="4"/>
  <c r="K131" i="4" s="1"/>
  <c r="H132" i="4"/>
  <c r="J132" i="4" s="1"/>
  <c r="H133" i="4"/>
  <c r="K133" i="4" s="1"/>
  <c r="H134" i="4"/>
  <c r="K134" i="4" s="1"/>
  <c r="H135" i="4"/>
  <c r="K135" i="4" s="1"/>
  <c r="H136" i="4"/>
  <c r="J136" i="4" s="1"/>
  <c r="H137" i="4"/>
  <c r="K137" i="4" s="1"/>
  <c r="H138" i="4"/>
  <c r="K138" i="4" s="1"/>
  <c r="H139" i="4"/>
  <c r="K139" i="4" s="1"/>
  <c r="H140" i="4"/>
  <c r="J140" i="4" s="1"/>
  <c r="H141" i="4"/>
  <c r="K141" i="4" s="1"/>
  <c r="H142" i="4"/>
  <c r="K142" i="4" s="1"/>
  <c r="H143" i="4"/>
  <c r="K143" i="4" s="1"/>
  <c r="E19" i="12" l="1"/>
  <c r="E20" i="12"/>
  <c r="K68" i="4"/>
  <c r="J107" i="4"/>
  <c r="K80" i="4"/>
  <c r="J67" i="4"/>
  <c r="J51" i="4"/>
  <c r="J35" i="4"/>
  <c r="J11" i="4"/>
  <c r="J139" i="4"/>
  <c r="K60" i="4"/>
  <c r="J13" i="4"/>
  <c r="K132" i="4"/>
  <c r="K116" i="4"/>
  <c r="K100" i="4"/>
  <c r="J131" i="4"/>
  <c r="J115" i="4"/>
  <c r="J99" i="4"/>
  <c r="K84" i="4"/>
  <c r="K76" i="4"/>
  <c r="K64" i="4"/>
  <c r="K52" i="4"/>
  <c r="K44" i="4"/>
  <c r="K28" i="4"/>
  <c r="K128" i="4"/>
  <c r="K112" i="4"/>
  <c r="K96" i="4"/>
  <c r="K140" i="4"/>
  <c r="K136" i="4"/>
  <c r="K124" i="4"/>
  <c r="K120" i="4"/>
  <c r="K108" i="4"/>
  <c r="K104" i="4"/>
  <c r="K92" i="4"/>
  <c r="K88" i="4"/>
  <c r="J72" i="4"/>
  <c r="J56" i="4"/>
  <c r="K40" i="4"/>
  <c r="J135" i="4"/>
  <c r="J130" i="4"/>
  <c r="J119" i="4"/>
  <c r="J114" i="4"/>
  <c r="J103" i="4"/>
  <c r="J98" i="4"/>
  <c r="J87" i="4"/>
  <c r="J82" i="4"/>
  <c r="K78" i="4"/>
  <c r="J71" i="4"/>
  <c r="J66" i="4"/>
  <c r="K62" i="4"/>
  <c r="J55" i="4"/>
  <c r="J50" i="4"/>
  <c r="K46" i="4"/>
  <c r="J39" i="4"/>
  <c r="K30" i="4"/>
  <c r="J143" i="4"/>
  <c r="J138" i="4"/>
  <c r="J127" i="4"/>
  <c r="J122" i="4"/>
  <c r="J111" i="4"/>
  <c r="J106" i="4"/>
  <c r="J90" i="4"/>
  <c r="K32" i="4"/>
  <c r="J27" i="4"/>
  <c r="K24" i="4"/>
  <c r="J23" i="4"/>
  <c r="J19" i="4"/>
  <c r="K16" i="4"/>
  <c r="K14" i="4"/>
  <c r="J81" i="4"/>
  <c r="K81" i="4"/>
  <c r="J77" i="4"/>
  <c r="K77" i="4"/>
  <c r="J73" i="4"/>
  <c r="K73" i="4"/>
  <c r="J69" i="4"/>
  <c r="K69" i="4"/>
  <c r="J65" i="4"/>
  <c r="K65" i="4"/>
  <c r="J61" i="4"/>
  <c r="K61" i="4"/>
  <c r="J57" i="4"/>
  <c r="K57" i="4"/>
  <c r="J53" i="4"/>
  <c r="K53" i="4"/>
  <c r="J49" i="4"/>
  <c r="K49" i="4"/>
  <c r="J45" i="4"/>
  <c r="K45" i="4"/>
  <c r="J41" i="4"/>
  <c r="K41" i="4"/>
  <c r="J37" i="4"/>
  <c r="K37" i="4"/>
  <c r="J33" i="4"/>
  <c r="K33" i="4"/>
  <c r="J29" i="4"/>
  <c r="K29" i="4"/>
  <c r="J25" i="4"/>
  <c r="K25" i="4"/>
  <c r="J21" i="4"/>
  <c r="K21" i="4"/>
  <c r="J17" i="4"/>
  <c r="K17" i="4"/>
  <c r="J142" i="4"/>
  <c r="J134" i="4"/>
  <c r="J126" i="4"/>
  <c r="J118" i="4"/>
  <c r="J110" i="4"/>
  <c r="J102" i="4"/>
  <c r="J94" i="4"/>
  <c r="J86" i="4"/>
  <c r="J74" i="4"/>
  <c r="K70" i="4"/>
  <c r="J58" i="4"/>
  <c r="K54" i="4"/>
  <c r="K38" i="4"/>
  <c r="K22" i="4"/>
  <c r="J141" i="4"/>
  <c r="J133" i="4"/>
  <c r="J125" i="4"/>
  <c r="J117" i="4"/>
  <c r="J109" i="4"/>
  <c r="J101" i="4"/>
  <c r="J93" i="4"/>
  <c r="J85" i="4"/>
  <c r="K42" i="4"/>
  <c r="K36" i="4"/>
  <c r="K26" i="4"/>
  <c r="K20" i="4"/>
  <c r="J137" i="4"/>
  <c r="J129" i="4"/>
  <c r="J121" i="4"/>
  <c r="J113" i="4"/>
  <c r="J105" i="4"/>
  <c r="J97" i="4"/>
  <c r="J89" i="4"/>
  <c r="K34" i="4"/>
  <c r="K18" i="4"/>
  <c r="E21" i="12" l="1"/>
</calcChain>
</file>

<file path=xl/sharedStrings.xml><?xml version="1.0" encoding="utf-8"?>
<sst xmlns="http://schemas.openxmlformats.org/spreadsheetml/2006/main" count="471" uniqueCount="59">
  <si>
    <t>Copeaux</t>
  </si>
  <si>
    <t>Massifs</t>
  </si>
  <si>
    <t>Total</t>
  </si>
  <si>
    <t>Marché</t>
  </si>
  <si>
    <t>UKAD</t>
  </si>
  <si>
    <t>Date d'enlèvement générateur</t>
  </si>
  <si>
    <t>Lot</t>
  </si>
  <si>
    <t>Quantité en kg</t>
  </si>
  <si>
    <t>% d'humidité</t>
  </si>
  <si>
    <t>Quantité hors humidité en kg</t>
  </si>
  <si>
    <t>Rendement processing</t>
  </si>
  <si>
    <t>Quantité rejetée après processing</t>
  </si>
  <si>
    <t>Nom du générateur</t>
  </si>
  <si>
    <t>Nature</t>
  </si>
  <si>
    <t>M</t>
  </si>
  <si>
    <t>XXX001</t>
  </si>
  <si>
    <t>Client 1</t>
  </si>
  <si>
    <t>XXX002</t>
  </si>
  <si>
    <t>C</t>
  </si>
  <si>
    <t>xxx003</t>
  </si>
  <si>
    <t>Ukad</t>
  </si>
  <si>
    <t>xxx004</t>
  </si>
  <si>
    <t>xxx005</t>
  </si>
  <si>
    <t>Client 2</t>
  </si>
  <si>
    <t>xxx006</t>
  </si>
  <si>
    <t>xxx007</t>
  </si>
  <si>
    <t>xxx008</t>
  </si>
  <si>
    <t>XXX009</t>
  </si>
  <si>
    <t>xxx010</t>
  </si>
  <si>
    <t>XXX011</t>
  </si>
  <si>
    <t>Étiquettes de lignes</t>
  </si>
  <si>
    <t>Total général</t>
  </si>
  <si>
    <t>Étiquettes de colonnes</t>
  </si>
  <si>
    <t>Quantité humidité kg</t>
  </si>
  <si>
    <t>xxx012</t>
  </si>
  <si>
    <t>xxx013</t>
  </si>
  <si>
    <t>XXX014</t>
  </si>
  <si>
    <t>xxx015</t>
  </si>
  <si>
    <t>xxx016</t>
  </si>
  <si>
    <t>xxx017</t>
  </si>
  <si>
    <t>xxx018</t>
  </si>
  <si>
    <t>Quantité acceptée après processing</t>
  </si>
  <si>
    <t>Somme de Quantité acceptée après processing</t>
  </si>
  <si>
    <t>initial</t>
  </si>
  <si>
    <t>Date théorique d'entrée en stock ECOTI</t>
  </si>
  <si>
    <t>Date réelle d'entrée en stock ECOTI</t>
  </si>
  <si>
    <t>Num lingot</t>
  </si>
  <si>
    <t>-</t>
  </si>
  <si>
    <t>Date de livraison lingot</t>
  </si>
  <si>
    <t>Date de consommation matière</t>
  </si>
  <si>
    <t>Quantité consommée en kg</t>
  </si>
  <si>
    <t>Lot matière</t>
  </si>
  <si>
    <t>Somme de Quantité consommée en kg</t>
  </si>
  <si>
    <t>LGT001</t>
  </si>
  <si>
    <r>
      <t>Stock</t>
    </r>
    <r>
      <rPr>
        <b/>
        <u/>
        <sz val="11"/>
        <color theme="1"/>
        <rFont val="Calibri"/>
        <family val="2"/>
        <scheme val="minor"/>
      </rPr>
      <t xml:space="preserve"> virtuel</t>
    </r>
    <r>
      <rPr>
        <b/>
        <sz val="11"/>
        <color theme="1"/>
        <rFont val="Calibri"/>
        <family val="2"/>
        <scheme val="minor"/>
      </rPr>
      <t xml:space="preserve"> final</t>
    </r>
  </si>
  <si>
    <r>
      <t xml:space="preserve">Stock </t>
    </r>
    <r>
      <rPr>
        <b/>
        <u/>
        <sz val="11"/>
        <color theme="1"/>
        <rFont val="Calibri"/>
        <family val="2"/>
        <scheme val="minor"/>
      </rPr>
      <t>physique</t>
    </r>
    <r>
      <rPr>
        <b/>
        <sz val="11"/>
        <color theme="1"/>
        <rFont val="Calibri"/>
        <family val="2"/>
        <scheme val="minor"/>
      </rPr>
      <t xml:space="preserve"> final</t>
    </r>
  </si>
  <si>
    <t>LGT002</t>
  </si>
  <si>
    <t>LGT003</t>
  </si>
  <si>
    <t>Origine des chutes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</si>
</sst>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0.39994506668294322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4506668294322"/>
        <bgColor theme="4" tint="0.79998168889431442"/>
      </patternFill>
    </fill>
    <fill>
      <patternFill patternType="solid">
        <fgColor theme="8" tint="0.39994506668294322"/>
        <bgColor theme="4" tint="0.79998168889431442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3" borderId="1" xfId="0" applyFill="1" applyBorder="1"/>
    <xf numFmtId="164" fontId="0" fillId="3" borderId="1" xfId="0" applyNumberFormat="1" applyFill="1" applyBorder="1"/>
    <xf numFmtId="9" fontId="0" fillId="3" borderId="1" xfId="0" applyNumberFormat="1" applyFill="1" applyBorder="1"/>
    <xf numFmtId="164" fontId="0" fillId="0" borderId="1" xfId="0" applyNumberFormat="1" applyBorder="1"/>
    <xf numFmtId="14" fontId="0" fillId="3" borderId="1" xfId="0" applyNumberForma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4" borderId="1" xfId="0" applyFill="1" applyBorder="1"/>
    <xf numFmtId="164" fontId="0" fillId="4" borderId="1" xfId="0" applyNumberFormat="1" applyFill="1" applyBorder="1"/>
    <xf numFmtId="9" fontId="0" fillId="4" borderId="1" xfId="0" applyNumberFormat="1" applyFill="1" applyBorder="1"/>
    <xf numFmtId="14" fontId="0" fillId="0" borderId="0" xfId="0" applyNumberFormat="1" applyAlignment="1">
      <alignment textRotation="75"/>
    </xf>
    <xf numFmtId="0" fontId="0" fillId="0" borderId="0" xfId="0" applyAlignment="1">
      <alignment textRotation="75"/>
    </xf>
    <xf numFmtId="14" fontId="0" fillId="0" borderId="0" xfId="0" applyNumberFormat="1" applyAlignment="1">
      <alignment textRotation="76"/>
    </xf>
    <xf numFmtId="0" fontId="0" fillId="0" borderId="0" xfId="0" applyAlignment="1">
      <alignment textRotation="76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textRotation="75"/>
    </xf>
    <xf numFmtId="14" fontId="0" fillId="0" borderId="0" xfId="0" applyNumberFormat="1" applyAlignment="1">
      <alignment horizontal="center" vertical="center" textRotation="75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5" borderId="0" xfId="0" applyFont="1" applyFill="1" applyBorder="1" applyAlignment="1">
      <alignment horizontal="center" vertical="center" textRotation="75" wrapText="1"/>
    </xf>
    <xf numFmtId="0" fontId="1" fillId="6" borderId="0" xfId="0" applyFont="1" applyFill="1" applyBorder="1" applyAlignment="1">
      <alignment horizontal="center" vertical="center" textRotation="75" wrapText="1"/>
    </xf>
    <xf numFmtId="0" fontId="0" fillId="0" borderId="0" xfId="0" applyBorder="1"/>
    <xf numFmtId="0" fontId="1" fillId="0" borderId="2" xfId="0" applyFont="1" applyBorder="1" applyAlignment="1">
      <alignment horizontal="left" vertical="center"/>
    </xf>
    <xf numFmtId="0" fontId="0" fillId="0" borderId="3" xfId="0" applyBorder="1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1" fillId="0" borderId="10" xfId="0" applyFont="1" applyBorder="1" applyAlignment="1">
      <alignment horizontal="left" vertical="center"/>
    </xf>
    <xf numFmtId="0" fontId="0" fillId="0" borderId="11" xfId="0" applyBorder="1"/>
    <xf numFmtId="0" fontId="1" fillId="7" borderId="1" xfId="0" applyFont="1" applyFill="1" applyBorder="1" applyAlignment="1">
      <alignment horizontal="right" vertical="center"/>
    </xf>
    <xf numFmtId="3" fontId="1" fillId="7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textRotation="77"/>
    </xf>
    <xf numFmtId="3" fontId="1" fillId="2" borderId="0" xfId="0" applyNumberFormat="1" applyFont="1" applyFill="1" applyAlignment="1">
      <alignment horizontal="center" vertical="center"/>
    </xf>
    <xf numFmtId="3" fontId="1" fillId="8" borderId="3" xfId="0" applyNumberFormat="1" applyFont="1" applyFill="1" applyBorder="1" applyAlignment="1">
      <alignment horizontal="center" vertical="center"/>
    </xf>
    <xf numFmtId="3" fontId="1" fillId="8" borderId="0" xfId="0" applyNumberFormat="1" applyFont="1" applyFill="1" applyBorder="1" applyAlignment="1">
      <alignment horizontal="center" vertical="center"/>
    </xf>
    <xf numFmtId="3" fontId="1" fillId="8" borderId="8" xfId="0" applyNumberFormat="1" applyFont="1" applyFill="1" applyBorder="1" applyAlignment="1">
      <alignment horizontal="center" vertical="center"/>
    </xf>
    <xf numFmtId="3" fontId="1" fillId="8" borderId="11" xfId="0" applyNumberFormat="1" applyFont="1" applyFill="1" applyBorder="1" applyAlignment="1">
      <alignment horizontal="center" vertical="center"/>
    </xf>
    <xf numFmtId="3" fontId="2" fillId="9" borderId="4" xfId="0" applyNumberFormat="1" applyFont="1" applyFill="1" applyBorder="1" applyAlignment="1">
      <alignment horizontal="center" vertical="center"/>
    </xf>
    <xf numFmtId="3" fontId="2" fillId="9" borderId="6" xfId="0" applyNumberFormat="1" applyFont="1" applyFill="1" applyBorder="1" applyAlignment="1">
      <alignment horizontal="center" vertical="center"/>
    </xf>
    <xf numFmtId="3" fontId="2" fillId="9" borderId="9" xfId="0" applyNumberFormat="1" applyFont="1" applyFill="1" applyBorder="1" applyAlignment="1">
      <alignment horizontal="center" vertical="center"/>
    </xf>
    <xf numFmtId="3" fontId="2" fillId="9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0">
    <dxf>
      <alignment textRotation="76" readingOrder="0"/>
    </dxf>
    <dxf>
      <alignment textRotation="76" readingOrder="0"/>
    </dxf>
    <dxf>
      <alignment textRotation="75" readingOrder="0"/>
    </dxf>
    <dxf>
      <alignment textRotation="75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vertical="center" indent="0" readingOrder="0"/>
    </dxf>
    <dxf>
      <alignment textRotation="75" readingOrder="0"/>
    </dxf>
    <dxf>
      <alignment textRotation="75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ncent Buge" refreshedDate="41485.346459722219" createdVersion="4" refreshedVersion="4" minRefreshableVersion="3" recordCount="142">
  <cacheSource type="worksheet">
    <worksheetSource ref="A1:M143" sheet="Données stock virtuel"/>
  </cacheSource>
  <cacheFields count="13">
    <cacheField name="Nom du générateur" numFmtId="0">
      <sharedItems containsBlank="1" count="6">
        <s v="Client 1"/>
        <s v="Client 2"/>
        <s v="Marché"/>
        <s v="UKAD"/>
        <m/>
        <s v="Marché " u="1"/>
      </sharedItems>
    </cacheField>
    <cacheField name="Nature" numFmtId="0">
      <sharedItems containsBlank="1" count="3">
        <s v="M"/>
        <s v="C"/>
        <m/>
      </sharedItems>
    </cacheField>
    <cacheField name="Date d'enlèvement générateur" numFmtId="164">
      <sharedItems containsNonDate="0" containsDate="1" containsString="0" containsBlank="1" minDate="2013-07-02T00:00:00" maxDate="2013-07-11T00:00:00"/>
    </cacheField>
    <cacheField name="Lot" numFmtId="0">
      <sharedItems containsBlank="1"/>
    </cacheField>
    <cacheField name="Quantité en kg" numFmtId="0">
      <sharedItems containsString="0" containsBlank="1" containsNumber="1" containsInteger="1" minValue="456" maxValue="6780"/>
    </cacheField>
    <cacheField name="% d'humidité" numFmtId="9">
      <sharedItems containsString="0" containsBlank="1" containsNumber="1" minValue="0" maxValue="0.15"/>
    </cacheField>
    <cacheField name="Quantité humidité kg" numFmtId="0">
      <sharedItems containsNonDate="0" containsString="0" containsBlank="1"/>
    </cacheField>
    <cacheField name="Quantité hors humidité en kg" numFmtId="0">
      <sharedItems containsString="0" containsBlank="1" containsNumber="1" minValue="0" maxValue="6780"/>
    </cacheField>
    <cacheField name="Rendement processing" numFmtId="9">
      <sharedItems containsString="0" containsBlank="1" containsNumber="1" minValue="0.65" maxValue="0.98"/>
    </cacheField>
    <cacheField name="Quantité acceptée après processing" numFmtId="0">
      <sharedItems containsSemiMixedTypes="0" containsString="0" containsNumber="1" minValue="0" maxValue="5103"/>
    </cacheField>
    <cacheField name="Quantité rejetée après processing" numFmtId="0">
      <sharedItems containsString="0" containsBlank="1" containsNumber="1" minValue="0" maxValue="2373"/>
    </cacheField>
    <cacheField name="Date réelle d'entrée en stock ECOTI" numFmtId="0">
      <sharedItems containsNonDate="0" containsString="0" containsBlank="1"/>
    </cacheField>
    <cacheField name="Date théorique d'entrée en stock ECOTI" numFmtId="164">
      <sharedItems containsDate="1" containsMixedTypes="1" minDate="1900-01-29T00:00:00" maxDate="2013-08-10T00:00:00" count="8">
        <s v="initial"/>
        <d v="2013-08-01T00:00:00"/>
        <d v="2013-08-05T00:00:00"/>
        <d v="2013-08-06T00:00:00"/>
        <d v="2013-08-07T00:00:00"/>
        <d v="2013-08-08T00:00:00"/>
        <d v="2013-08-09T00:00:00"/>
        <d v="1900-01-29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Vincent Buge" refreshedDate="41485.349441666665" createdVersion="4" refreshedVersion="4" minRefreshableVersion="3" recordCount="135">
  <cacheSource type="worksheet">
    <worksheetSource ref="A1:G1048576" sheet="Données prod lingot"/>
  </cacheSource>
  <cacheFields count="7">
    <cacheField name="Num lingot" numFmtId="0">
      <sharedItems containsBlank="1"/>
    </cacheField>
    <cacheField name="Nom du générateur" numFmtId="0">
      <sharedItems containsBlank="1" count="6">
        <s v="Client 1"/>
        <s v="Client 2"/>
        <s v="UKAD"/>
        <s v="Marché"/>
        <s v="-"/>
        <m/>
      </sharedItems>
    </cacheField>
    <cacheField name="Nature" numFmtId="0">
      <sharedItems containsBlank="1" count="4">
        <s v="M"/>
        <s v="C"/>
        <s v="-"/>
        <m/>
      </sharedItems>
    </cacheField>
    <cacheField name="Date de consommation matière" numFmtId="0">
      <sharedItems containsNonDate="0" containsDate="1" containsString="0" containsBlank="1" minDate="2013-07-12T00:00:00" maxDate="2013-08-17T00:00:00" count="6">
        <d v="2013-08-12T00:00:00"/>
        <d v="2013-08-14T00:00:00"/>
        <d v="2013-08-16T00:00:00"/>
        <m/>
        <d v="2013-07-14T00:00:00" u="1"/>
        <d v="2013-07-12T00:00:00" u="1"/>
      </sharedItems>
    </cacheField>
    <cacheField name="Date de livraison lingot" numFmtId="0">
      <sharedItems containsNonDate="0" containsDate="1" containsString="0" containsBlank="1" minDate="2013-07-15T00:00:00" maxDate="2013-08-20T00:00:00" count="6">
        <d v="2013-08-15T00:00:00"/>
        <d v="2013-08-17T00:00:00"/>
        <d v="2013-08-19T00:00:00"/>
        <m/>
        <d v="2013-07-15T00:00:00" u="1"/>
        <d v="2013-07-17T00:00:00" u="1"/>
      </sharedItems>
    </cacheField>
    <cacheField name="Lot matière" numFmtId="0">
      <sharedItems containsNonDate="0" containsString="0" containsBlank="1"/>
    </cacheField>
    <cacheField name="Quantité consommée en kg" numFmtId="0">
      <sharedItems containsString="0" containsBlank="1" containsNumber="1" containsInteger="1" minValue="21" maxValue="34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2">
  <r>
    <x v="0"/>
    <x v="0"/>
    <m/>
    <m/>
    <m/>
    <m/>
    <m/>
    <m/>
    <m/>
    <n v="0"/>
    <m/>
    <m/>
    <x v="0"/>
  </r>
  <r>
    <x v="0"/>
    <x v="1"/>
    <m/>
    <m/>
    <m/>
    <m/>
    <m/>
    <m/>
    <m/>
    <n v="0"/>
    <m/>
    <m/>
    <x v="0"/>
  </r>
  <r>
    <x v="1"/>
    <x v="0"/>
    <m/>
    <m/>
    <m/>
    <m/>
    <m/>
    <m/>
    <m/>
    <n v="0"/>
    <m/>
    <m/>
    <x v="0"/>
  </r>
  <r>
    <x v="1"/>
    <x v="1"/>
    <m/>
    <m/>
    <m/>
    <m/>
    <m/>
    <m/>
    <m/>
    <n v="0"/>
    <m/>
    <m/>
    <x v="0"/>
  </r>
  <r>
    <x v="2"/>
    <x v="0"/>
    <m/>
    <m/>
    <m/>
    <m/>
    <m/>
    <m/>
    <m/>
    <n v="0"/>
    <m/>
    <m/>
    <x v="0"/>
  </r>
  <r>
    <x v="2"/>
    <x v="1"/>
    <m/>
    <m/>
    <m/>
    <m/>
    <m/>
    <m/>
    <m/>
    <n v="0"/>
    <m/>
    <m/>
    <x v="0"/>
  </r>
  <r>
    <x v="3"/>
    <x v="0"/>
    <m/>
    <m/>
    <m/>
    <m/>
    <m/>
    <m/>
    <m/>
    <n v="5000"/>
    <m/>
    <m/>
    <x v="0"/>
  </r>
  <r>
    <x v="3"/>
    <x v="1"/>
    <m/>
    <m/>
    <m/>
    <m/>
    <m/>
    <m/>
    <m/>
    <n v="5000"/>
    <m/>
    <m/>
    <x v="0"/>
  </r>
  <r>
    <x v="3"/>
    <x v="0"/>
    <d v="2013-07-02T00:00:00"/>
    <s v="XXX001"/>
    <n v="5600"/>
    <n v="0"/>
    <m/>
    <n v="5600"/>
    <n v="0.9"/>
    <n v="5040"/>
    <n v="559.99999999999989"/>
    <m/>
    <x v="1"/>
  </r>
  <r>
    <x v="0"/>
    <x v="0"/>
    <d v="2013-07-02T00:00:00"/>
    <s v="XXX002"/>
    <n v="4800"/>
    <n v="0"/>
    <m/>
    <n v="4800"/>
    <n v="0.8"/>
    <n v="3840"/>
    <n v="959.99999999999977"/>
    <m/>
    <x v="1"/>
  </r>
  <r>
    <x v="0"/>
    <x v="1"/>
    <d v="2013-07-02T00:00:00"/>
    <s v="xxx003"/>
    <n v="3200"/>
    <n v="0.1"/>
    <m/>
    <n v="2880"/>
    <n v="0.9"/>
    <n v="2592"/>
    <n v="287.99999999999994"/>
    <m/>
    <x v="1"/>
  </r>
  <r>
    <x v="3"/>
    <x v="1"/>
    <d v="2013-07-06T00:00:00"/>
    <s v="xxx004"/>
    <n v="3700"/>
    <n v="0.15"/>
    <m/>
    <n v="3145"/>
    <n v="0.75"/>
    <n v="2358.75"/>
    <n v="786.25"/>
    <m/>
    <x v="2"/>
  </r>
  <r>
    <x v="3"/>
    <x v="1"/>
    <d v="2013-07-07T00:00:00"/>
    <s v="xxx005"/>
    <n v="5678"/>
    <n v="0.05"/>
    <m/>
    <n v="5394.0999999999995"/>
    <n v="0.7"/>
    <n v="3775.8699999999994"/>
    <n v="1618.23"/>
    <m/>
    <x v="3"/>
  </r>
  <r>
    <x v="1"/>
    <x v="1"/>
    <d v="2013-07-07T00:00:00"/>
    <s v="xxx006"/>
    <n v="6700"/>
    <n v="0.1"/>
    <m/>
    <n v="6030"/>
    <n v="0.75"/>
    <n v="4522.5"/>
    <n v="1507.5"/>
    <m/>
    <x v="3"/>
  </r>
  <r>
    <x v="1"/>
    <x v="0"/>
    <d v="2013-07-07T00:00:00"/>
    <s v="xxx007"/>
    <n v="6780"/>
    <n v="0"/>
    <m/>
    <n v="6780"/>
    <n v="0.65"/>
    <n v="4407"/>
    <n v="2373"/>
    <m/>
    <x v="3"/>
  </r>
  <r>
    <x v="0"/>
    <x v="0"/>
    <d v="2013-07-07T00:00:00"/>
    <s v="xxx008"/>
    <n v="500"/>
    <m/>
    <m/>
    <n v="500"/>
    <n v="0.8"/>
    <n v="400"/>
    <n v="99.999999999999972"/>
    <m/>
    <x v="3"/>
  </r>
  <r>
    <x v="3"/>
    <x v="0"/>
    <d v="2013-07-07T00:00:00"/>
    <s v="XXX009"/>
    <n v="3490"/>
    <m/>
    <m/>
    <n v="3490"/>
    <n v="0.95"/>
    <n v="3315.5"/>
    <n v="174.50000000000014"/>
    <m/>
    <x v="3"/>
  </r>
  <r>
    <x v="2"/>
    <x v="0"/>
    <d v="2013-07-08T00:00:00"/>
    <s v="xxx010"/>
    <n v="5670"/>
    <m/>
    <m/>
    <n v="5670"/>
    <n v="0.9"/>
    <n v="5103"/>
    <n v="566.99999999999989"/>
    <m/>
    <x v="4"/>
  </r>
  <r>
    <x v="2"/>
    <x v="1"/>
    <d v="2013-07-08T00:00:00"/>
    <s v="XXX011"/>
    <n v="5680"/>
    <n v="0.1"/>
    <m/>
    <n v="5112"/>
    <n v="0.8"/>
    <n v="4089.6000000000004"/>
    <n v="1022.3999999999997"/>
    <m/>
    <x v="4"/>
  </r>
  <r>
    <x v="2"/>
    <x v="1"/>
    <d v="2013-07-09T00:00:00"/>
    <s v="xxx012"/>
    <n v="2345"/>
    <n v="0.05"/>
    <m/>
    <n v="2227.75"/>
    <n v="0.75"/>
    <n v="1670.8125"/>
    <n v="556.9375"/>
    <m/>
    <x v="5"/>
  </r>
  <r>
    <x v="3"/>
    <x v="0"/>
    <d v="2013-07-09T00:00:00"/>
    <s v="xxx013"/>
    <n v="1234"/>
    <m/>
    <m/>
    <n v="1234"/>
    <n v="0.95"/>
    <n v="1172.3"/>
    <n v="61.700000000000053"/>
    <m/>
    <x v="5"/>
  </r>
  <r>
    <x v="3"/>
    <x v="1"/>
    <d v="2013-07-09T00:00:00"/>
    <s v="XXX014"/>
    <n v="2345"/>
    <n v="0.1"/>
    <m/>
    <n v="2110.5"/>
    <n v="0.8"/>
    <n v="1688.4"/>
    <n v="422.09999999999991"/>
    <m/>
    <x v="5"/>
  </r>
  <r>
    <x v="0"/>
    <x v="1"/>
    <d v="2013-07-09T00:00:00"/>
    <s v="xxx015"/>
    <n v="456"/>
    <n v="0.12"/>
    <m/>
    <n v="401.28000000000003"/>
    <n v="0.7"/>
    <n v="280.89600000000002"/>
    <n v="120.38400000000003"/>
    <m/>
    <x v="5"/>
  </r>
  <r>
    <x v="0"/>
    <x v="0"/>
    <d v="2013-07-09T00:00:00"/>
    <s v="xxx016"/>
    <n v="4786"/>
    <m/>
    <m/>
    <n v="4786"/>
    <n v="0.86"/>
    <n v="4115.96"/>
    <n v="670.04000000000008"/>
    <m/>
    <x v="5"/>
  </r>
  <r>
    <x v="2"/>
    <x v="0"/>
    <d v="2013-07-09T00:00:00"/>
    <s v="xxx017"/>
    <n v="4325"/>
    <m/>
    <m/>
    <n v="4325"/>
    <n v="0.98"/>
    <n v="4238.5"/>
    <n v="86.500000000000071"/>
    <m/>
    <x v="5"/>
  </r>
  <r>
    <x v="2"/>
    <x v="1"/>
    <d v="2013-07-10T00:00:00"/>
    <s v="xxx018"/>
    <n v="1324"/>
    <n v="0.03"/>
    <m/>
    <n v="1284.28"/>
    <n v="0.9"/>
    <n v="1155.8520000000001"/>
    <n v="128.42799999999997"/>
    <m/>
    <x v="6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  <r>
    <x v="4"/>
    <x v="2"/>
    <m/>
    <m/>
    <m/>
    <m/>
    <m/>
    <n v="0"/>
    <m/>
    <n v="0"/>
    <n v="0"/>
    <m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5">
  <r>
    <s v="LGT001"/>
    <x v="0"/>
    <x v="0"/>
    <x v="0"/>
    <x v="0"/>
    <m/>
    <n v="3450"/>
  </r>
  <r>
    <s v="LGT001"/>
    <x v="1"/>
    <x v="0"/>
    <x v="0"/>
    <x v="0"/>
    <m/>
    <n v="345"/>
  </r>
  <r>
    <s v="LGT001"/>
    <x v="2"/>
    <x v="0"/>
    <x v="0"/>
    <x v="0"/>
    <m/>
    <n v="1345"/>
  </r>
  <r>
    <s v="LGT001"/>
    <x v="3"/>
    <x v="0"/>
    <x v="0"/>
    <x v="0"/>
    <m/>
    <n v="2300"/>
  </r>
  <r>
    <s v="LGT001"/>
    <x v="0"/>
    <x v="1"/>
    <x v="0"/>
    <x v="0"/>
    <m/>
    <n v="123"/>
  </r>
  <r>
    <s v="LGT001"/>
    <x v="1"/>
    <x v="1"/>
    <x v="0"/>
    <x v="0"/>
    <m/>
    <n v="654"/>
  </r>
  <r>
    <s v="LGT001"/>
    <x v="2"/>
    <x v="1"/>
    <x v="0"/>
    <x v="0"/>
    <m/>
    <n v="876"/>
  </r>
  <r>
    <s v="LGT001"/>
    <x v="3"/>
    <x v="1"/>
    <x v="0"/>
    <x v="0"/>
    <m/>
    <n v="900"/>
  </r>
  <r>
    <s v="LGT002"/>
    <x v="0"/>
    <x v="0"/>
    <x v="1"/>
    <x v="1"/>
    <m/>
    <n v="250"/>
  </r>
  <r>
    <s v="LGT002"/>
    <x v="1"/>
    <x v="0"/>
    <x v="1"/>
    <x v="1"/>
    <m/>
    <n v="23"/>
  </r>
  <r>
    <s v="LGT002"/>
    <x v="2"/>
    <x v="0"/>
    <x v="1"/>
    <x v="1"/>
    <m/>
    <n v="365"/>
  </r>
  <r>
    <s v="LGT002"/>
    <x v="3"/>
    <x v="0"/>
    <x v="1"/>
    <x v="1"/>
    <m/>
    <n v="34"/>
  </r>
  <r>
    <s v="LGT002"/>
    <x v="0"/>
    <x v="1"/>
    <x v="1"/>
    <x v="1"/>
    <m/>
    <n v="87"/>
  </r>
  <r>
    <s v="LGT002"/>
    <x v="1"/>
    <x v="1"/>
    <x v="1"/>
    <x v="1"/>
    <m/>
    <n v="987"/>
  </r>
  <r>
    <s v="LGT002"/>
    <x v="2"/>
    <x v="1"/>
    <x v="1"/>
    <x v="1"/>
    <m/>
    <n v="125"/>
  </r>
  <r>
    <s v="LGT002"/>
    <x v="3"/>
    <x v="1"/>
    <x v="1"/>
    <x v="1"/>
    <m/>
    <n v="102"/>
  </r>
  <r>
    <s v="LGT003"/>
    <x v="0"/>
    <x v="0"/>
    <x v="2"/>
    <x v="2"/>
    <m/>
    <n v="145"/>
  </r>
  <r>
    <s v="LGT003"/>
    <x v="1"/>
    <x v="0"/>
    <x v="2"/>
    <x v="2"/>
    <m/>
    <n v="564"/>
  </r>
  <r>
    <s v="LGT003"/>
    <x v="2"/>
    <x v="0"/>
    <x v="2"/>
    <x v="2"/>
    <m/>
    <n v="857"/>
  </r>
  <r>
    <s v="LGT003"/>
    <x v="3"/>
    <x v="0"/>
    <x v="2"/>
    <x v="2"/>
    <m/>
    <n v="987"/>
  </r>
  <r>
    <s v="LGT003"/>
    <x v="0"/>
    <x v="1"/>
    <x v="2"/>
    <x v="2"/>
    <m/>
    <n v="856"/>
  </r>
  <r>
    <s v="LGT003"/>
    <x v="1"/>
    <x v="1"/>
    <x v="2"/>
    <x v="2"/>
    <m/>
    <n v="36"/>
  </r>
  <r>
    <s v="LGT003"/>
    <x v="2"/>
    <x v="1"/>
    <x v="2"/>
    <x v="2"/>
    <m/>
    <n v="21"/>
  </r>
  <r>
    <s v="LGT003"/>
    <x v="3"/>
    <x v="1"/>
    <x v="2"/>
    <x v="2"/>
    <m/>
    <n v="31"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4"/>
    <x v="2"/>
    <x v="3"/>
    <x v="3"/>
    <m/>
    <m/>
  </r>
  <r>
    <m/>
    <x v="5"/>
    <x v="3"/>
    <x v="3"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I17" firstHeaderRow="1" firstDataRow="2" firstDataCol="1"/>
  <pivotFields count="13">
    <pivotField axis="axisRow" showAll="0">
      <items count="7">
        <item x="0"/>
        <item x="1"/>
        <item x="2"/>
        <item m="1" x="5"/>
        <item x="3"/>
        <item h="1" x="4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 defaultSubtotal="0"/>
    <pivotField showAll="0"/>
    <pivotField showAll="0"/>
    <pivotField dataField="1" showAll="0" defaultSubtotal="0"/>
    <pivotField showAll="0"/>
    <pivotField showAll="0" defaultSubtotal="0"/>
    <pivotField axis="axisCol" showAll="0" defaultSubtotal="0">
      <items count="8">
        <item x="0"/>
        <item x="7"/>
        <item x="1"/>
        <item x="2"/>
        <item x="3"/>
        <item x="4"/>
        <item x="5"/>
        <item x="6"/>
      </items>
    </pivotField>
  </pivotFields>
  <rowFields count="2">
    <field x="0"/>
    <field x="1"/>
  </rowFields>
  <rowItems count="13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4"/>
    </i>
    <i r="1">
      <x/>
    </i>
    <i r="1">
      <x v="1"/>
    </i>
    <i t="grand">
      <x/>
    </i>
  </rowItems>
  <colFields count="1">
    <field x="12"/>
  </colFields>
  <colItems count="8">
    <i>
      <x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omme de Quantité acceptée après processing" fld="9" baseField="0" baseItem="0"/>
  </dataFields>
  <formats count="6">
    <format dxfId="9">
      <pivotArea dataOnly="0" labelOnly="1" fieldPosition="0">
        <references count="1">
          <reference field="12" count="7">
            <x v="0"/>
            <x v="2"/>
            <x v="3"/>
            <x v="4"/>
            <x v="5"/>
            <x v="6"/>
            <x v="7"/>
          </reference>
        </references>
      </pivotArea>
    </format>
    <format dxfId="8">
      <pivotArea dataOnly="0" labelOnly="1" grandCol="1" outline="0" fieldPosition="0"/>
    </format>
    <format dxfId="7">
      <pivotArea type="all" dataOnly="0" outline="0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2">
          <reference field="0" count="1" selected="0">
            <x v="0"/>
          </reference>
          <reference field="1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E17" firstHeaderRow="1" firstDataRow="2" firstDataCol="1"/>
  <pivotFields count="7">
    <pivotField showAll="0"/>
    <pivotField axis="axisRow" showAll="0">
      <items count="7">
        <item x="4"/>
        <item x="5"/>
        <item x="0"/>
        <item x="1"/>
        <item x="2"/>
        <item x="3"/>
        <item t="default"/>
      </items>
    </pivotField>
    <pivotField axis="axisRow" showAll="0">
      <items count="5">
        <item x="2"/>
        <item x="3"/>
        <item x="0"/>
        <item x="1"/>
        <item t="default"/>
      </items>
    </pivotField>
    <pivotField showAll="0"/>
    <pivotField axis="axisCol" showAll="0">
      <items count="7">
        <item h="1" x="3"/>
        <item h="1" m="1" x="4"/>
        <item h="1" m="1" x="5"/>
        <item x="0"/>
        <item x="1"/>
        <item x="2"/>
        <item t="default"/>
      </items>
    </pivotField>
    <pivotField showAll="0"/>
    <pivotField dataField="1" showAll="0"/>
  </pivotFields>
  <rowFields count="2">
    <field x="1"/>
    <field x="2"/>
  </rowFields>
  <rowItems count="13">
    <i>
      <x v="2"/>
    </i>
    <i r="1">
      <x v="2"/>
    </i>
    <i r="1">
      <x v="3"/>
    </i>
    <i>
      <x v="3"/>
    </i>
    <i r="1">
      <x v="2"/>
    </i>
    <i r="1">
      <x v="3"/>
    </i>
    <i>
      <x v="4"/>
    </i>
    <i r="1">
      <x v="2"/>
    </i>
    <i r="1">
      <x v="3"/>
    </i>
    <i>
      <x v="5"/>
    </i>
    <i r="1">
      <x v="2"/>
    </i>
    <i r="1">
      <x v="3"/>
    </i>
    <i t="grand">
      <x/>
    </i>
  </rowItems>
  <colFields count="1">
    <field x="4"/>
  </colFields>
  <colItems count="4">
    <i>
      <x v="3"/>
    </i>
    <i>
      <x v="4"/>
    </i>
    <i>
      <x v="5"/>
    </i>
    <i t="grand">
      <x/>
    </i>
  </colItems>
  <dataFields count="1">
    <dataField name="Somme de Quantité consommée en kg" fld="6" baseField="1" baseItem="0"/>
  </dataFields>
  <formats count="2">
    <format dxfId="3">
      <pivotArea dataOnly="0" labelOnly="1" fieldPosition="0">
        <references count="1">
          <reference field="4" count="0"/>
        </references>
      </pivotArea>
    </format>
    <format dxfId="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E17" firstHeaderRow="1" firstDataRow="2" firstDataCol="1"/>
  <pivotFields count="7">
    <pivotField showAll="0"/>
    <pivotField axis="axisRow" showAll="0">
      <items count="7">
        <item x="4"/>
        <item x="0"/>
        <item x="1"/>
        <item x="3"/>
        <item x="2"/>
        <item x="5"/>
        <item t="default"/>
      </items>
    </pivotField>
    <pivotField axis="axisRow" showAll="0">
      <items count="5">
        <item h="1" x="2"/>
        <item x="1"/>
        <item x="0"/>
        <item h="1" x="3"/>
        <item t="default"/>
      </items>
    </pivotField>
    <pivotField axis="axisCol" showAll="0">
      <items count="7">
        <item h="1" m="1" x="5"/>
        <item h="1" x="3"/>
        <item h="1" m="1" x="4"/>
        <item x="0"/>
        <item x="1"/>
        <item x="2"/>
        <item t="default"/>
      </items>
    </pivotField>
    <pivotField showAll="0"/>
    <pivotField showAll="0"/>
    <pivotField dataField="1" showAll="0"/>
  </pivotFields>
  <rowFields count="2">
    <field x="1"/>
    <field x="2"/>
  </rowFields>
  <rowItems count="13">
    <i>
      <x v="1"/>
    </i>
    <i r="1">
      <x v="1"/>
    </i>
    <i r="1">
      <x v="2"/>
    </i>
    <i>
      <x v="2"/>
    </i>
    <i r="1">
      <x v="1"/>
    </i>
    <i r="1">
      <x v="2"/>
    </i>
    <i>
      <x v="3"/>
    </i>
    <i r="1">
      <x v="1"/>
    </i>
    <i r="1">
      <x v="2"/>
    </i>
    <i>
      <x v="4"/>
    </i>
    <i r="1">
      <x v="1"/>
    </i>
    <i r="1">
      <x v="2"/>
    </i>
    <i t="grand">
      <x/>
    </i>
  </rowItems>
  <colFields count="1">
    <field x="3"/>
  </colFields>
  <colItems count="4">
    <i>
      <x v="3"/>
    </i>
    <i>
      <x v="4"/>
    </i>
    <i>
      <x v="5"/>
    </i>
    <i t="grand">
      <x/>
    </i>
  </colItems>
  <dataFields count="1">
    <dataField name="Somme de Quantité consommée en kg" fld="6" baseField="1" baseItem="1"/>
  </dataFields>
  <formats count="2"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3:E21"/>
  <sheetViews>
    <sheetView workbookViewId="0">
      <selection activeCell="E7" sqref="E7"/>
    </sheetView>
  </sheetViews>
  <sheetFormatPr baseColWidth="10" defaultRowHeight="15" x14ac:dyDescent="0.25"/>
  <cols>
    <col min="2" max="2" width="13.5703125" customWidth="1"/>
    <col min="3" max="3" width="13.140625" customWidth="1"/>
    <col min="4" max="4" width="14.85546875" customWidth="1"/>
    <col min="5" max="5" width="13.140625" customWidth="1"/>
  </cols>
  <sheetData>
    <row r="3" spans="2:5" ht="18" customHeight="1" x14ac:dyDescent="0.25"/>
    <row r="4" spans="2:5" ht="78.75" customHeight="1" thickBot="1" x14ac:dyDescent="0.3">
      <c r="C4" s="26" t="s">
        <v>54</v>
      </c>
      <c r="E4" s="27" t="s">
        <v>55</v>
      </c>
    </row>
    <row r="5" spans="2:5" ht="20.25" customHeight="1" x14ac:dyDescent="0.25">
      <c r="B5" s="29" t="s">
        <v>16</v>
      </c>
      <c r="C5" s="41">
        <f>'Entrée stock virtuel'!T5-'Date de conso virtuelle'!O5</f>
        <v>6317.8559999999998</v>
      </c>
      <c r="D5" s="30"/>
      <c r="E5" s="45">
        <f>'Entrée stock virtuel'!T5-'Date de conso physique'!O5</f>
        <v>6317.8559999999998</v>
      </c>
    </row>
    <row r="6" spans="2:5" ht="20.25" customHeight="1" x14ac:dyDescent="0.25">
      <c r="B6" s="31" t="s">
        <v>18</v>
      </c>
      <c r="C6" s="42">
        <f>'Entrée stock virtuel'!T6-'Date de conso virtuelle'!O6</f>
        <v>-972.10399999999981</v>
      </c>
      <c r="D6" s="28"/>
      <c r="E6" s="46">
        <f>'Entrée stock virtuel'!T6-'Date de conso physique'!O6</f>
        <v>1806.8960000000002</v>
      </c>
    </row>
    <row r="7" spans="2:5" ht="20.25" customHeight="1" thickBot="1" x14ac:dyDescent="0.3">
      <c r="B7" s="32" t="s">
        <v>14</v>
      </c>
      <c r="C7" s="43">
        <f>'Entrée stock virtuel'!T7-'Date de conso virtuelle'!O7</f>
        <v>7289.9599999999991</v>
      </c>
      <c r="D7" s="33"/>
      <c r="E7" s="47">
        <f>'Entrée stock virtuel'!T7-'Date de conso physique'!O7</f>
        <v>4510.9599999999991</v>
      </c>
    </row>
    <row r="8" spans="2:5" ht="20.25" customHeight="1" x14ac:dyDescent="0.25">
      <c r="B8" s="29" t="s">
        <v>23</v>
      </c>
      <c r="C8" s="41">
        <f>'Entrée stock virtuel'!T8-'Date de conso virtuelle'!O8</f>
        <v>6320.5</v>
      </c>
      <c r="D8" s="30"/>
      <c r="E8" s="45">
        <f>'Entrée stock virtuel'!T8-'Date de conso physique'!O8</f>
        <v>6320.5</v>
      </c>
    </row>
    <row r="9" spans="2:5" ht="20.25" customHeight="1" x14ac:dyDescent="0.25">
      <c r="B9" s="31" t="s">
        <v>18</v>
      </c>
      <c r="C9" s="42">
        <f>'Entrée stock virtuel'!T9-'Date de conso virtuelle'!O9</f>
        <v>3590.5</v>
      </c>
      <c r="D9" s="28"/>
      <c r="E9" s="46">
        <f>'Entrée stock virtuel'!T9-'Date de conso physique'!O9</f>
        <v>2845.5</v>
      </c>
    </row>
    <row r="10" spans="2:5" ht="20.25" customHeight="1" thickBot="1" x14ac:dyDescent="0.3">
      <c r="B10" s="32" t="s">
        <v>14</v>
      </c>
      <c r="C10" s="43">
        <f>'Entrée stock virtuel'!T10-'Date de conso virtuelle'!O10</f>
        <v>2730</v>
      </c>
      <c r="D10" s="33"/>
      <c r="E10" s="47">
        <f>'Entrée stock virtuel'!T10-'Date de conso physique'!O10</f>
        <v>3475</v>
      </c>
    </row>
    <row r="11" spans="2:5" ht="20.25" customHeight="1" x14ac:dyDescent="0.25">
      <c r="B11" s="29" t="s">
        <v>3</v>
      </c>
      <c r="C11" s="41">
        <f>'Entrée stock virtuel'!T11-'Date de conso virtuelle'!O11</f>
        <v>12668.764500000001</v>
      </c>
      <c r="D11" s="30"/>
      <c r="E11" s="45">
        <f>'Entrée stock virtuel'!T11-'Date de conso physique'!O11</f>
        <v>11903.764500000001</v>
      </c>
    </row>
    <row r="12" spans="2:5" ht="20.25" customHeight="1" x14ac:dyDescent="0.25">
      <c r="B12" s="31" t="s">
        <v>18</v>
      </c>
      <c r="C12" s="42">
        <f>'Entrée stock virtuel'!T12-'Date de conso virtuelle'!O12</f>
        <v>4349.2645000000002</v>
      </c>
      <c r="D12" s="28"/>
      <c r="E12" s="46">
        <f>'Entrée stock virtuel'!T12-'Date de conso physique'!O12</f>
        <v>5883.2645000000002</v>
      </c>
    </row>
    <row r="13" spans="2:5" ht="20.25" customHeight="1" thickBot="1" x14ac:dyDescent="0.3">
      <c r="B13" s="32" t="s">
        <v>14</v>
      </c>
      <c r="C13" s="43">
        <f>'Entrée stock virtuel'!T13-'Date de conso virtuelle'!O13</f>
        <v>8319.5</v>
      </c>
      <c r="D13" s="33"/>
      <c r="E13" s="47">
        <f>'Entrée stock virtuel'!T13-'Date de conso physique'!O13</f>
        <v>6020.5</v>
      </c>
    </row>
    <row r="14" spans="2:5" ht="20.25" customHeight="1" x14ac:dyDescent="0.25">
      <c r="B14" s="29" t="s">
        <v>4</v>
      </c>
      <c r="C14" s="41">
        <f>'Entrée stock virtuel'!T14-'Date de conso virtuelle'!O14</f>
        <v>22996.82</v>
      </c>
      <c r="D14" s="30"/>
      <c r="E14" s="45">
        <f>'Entrée stock virtuel'!T14-'Date de conso physique'!O14</f>
        <v>23761.82</v>
      </c>
    </row>
    <row r="15" spans="2:5" ht="20.25" customHeight="1" x14ac:dyDescent="0.25">
      <c r="B15" s="31" t="s">
        <v>18</v>
      </c>
      <c r="C15" s="42">
        <f>'Entrée stock virtuel'!T15-'Date de conso virtuelle'!O15</f>
        <v>9502.0199999999986</v>
      </c>
      <c r="D15" s="28"/>
      <c r="E15" s="46">
        <f>'Entrée stock virtuel'!T15-'Date de conso physique'!O15</f>
        <v>11801.019999999999</v>
      </c>
    </row>
    <row r="16" spans="2:5" ht="20.25" customHeight="1" thickBot="1" x14ac:dyDescent="0.3">
      <c r="B16" s="32" t="s">
        <v>14</v>
      </c>
      <c r="C16" s="43">
        <f>'Entrée stock virtuel'!T16-'Date de conso virtuelle'!O16</f>
        <v>13494.8</v>
      </c>
      <c r="D16" s="33"/>
      <c r="E16" s="47">
        <f>'Entrée stock virtuel'!T16-'Date de conso physique'!O16</f>
        <v>11960.8</v>
      </c>
    </row>
    <row r="17" spans="2:5" ht="20.25" customHeight="1" thickBot="1" x14ac:dyDescent="0.3">
      <c r="B17" s="34" t="s">
        <v>2</v>
      </c>
      <c r="C17" s="44">
        <f>'Entrée stock virtuel'!T17-'Date de conso virtuelle'!O17</f>
        <v>48303.940499999997</v>
      </c>
      <c r="D17" s="35"/>
      <c r="E17" s="48">
        <f>'Entrée stock virtuel'!T17-'Date de conso physique'!O17</f>
        <v>48303.940499999997</v>
      </c>
    </row>
    <row r="18" spans="2:5" ht="20.25" customHeight="1" x14ac:dyDescent="0.25">
      <c r="D18" s="20"/>
      <c r="E18" s="19"/>
    </row>
    <row r="19" spans="2:5" ht="20.25" customHeight="1" x14ac:dyDescent="0.25">
      <c r="D19" s="36" t="s">
        <v>0</v>
      </c>
      <c r="E19" s="37">
        <f>E6+E9+E12+E15</f>
        <v>22336.680500000002</v>
      </c>
    </row>
    <row r="20" spans="2:5" ht="20.25" customHeight="1" x14ac:dyDescent="0.25">
      <c r="D20" s="36" t="s">
        <v>1</v>
      </c>
      <c r="E20" s="37">
        <f>E7+E10+E13+E16</f>
        <v>25967.26</v>
      </c>
    </row>
    <row r="21" spans="2:5" ht="19.5" customHeight="1" x14ac:dyDescent="0.25">
      <c r="D21" s="36" t="s">
        <v>2</v>
      </c>
      <c r="E21" s="37">
        <f>SUM(E19:E20)</f>
        <v>48303.940499999997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43"/>
  <sheetViews>
    <sheetView topLeftCell="A10" zoomScale="90" zoomScaleNormal="90" workbookViewId="0">
      <selection activeCell="D20" sqref="D20"/>
    </sheetView>
  </sheetViews>
  <sheetFormatPr baseColWidth="10" defaultRowHeight="15" x14ac:dyDescent="0.25"/>
  <cols>
    <col min="3" max="3" width="20" customWidth="1"/>
    <col min="5" max="5" width="14.28515625" customWidth="1"/>
    <col min="7" max="7" width="17" customWidth="1"/>
    <col min="8" max="8" width="24.5703125" customWidth="1"/>
    <col min="10" max="10" width="13.42578125" customWidth="1"/>
  </cols>
  <sheetData>
    <row r="1" spans="1:13" ht="60" x14ac:dyDescent="0.25">
      <c r="A1" s="2" t="s">
        <v>12</v>
      </c>
      <c r="B1" s="2" t="s">
        <v>13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33</v>
      </c>
      <c r="H1" s="2" t="s">
        <v>9</v>
      </c>
      <c r="I1" s="2" t="s">
        <v>10</v>
      </c>
      <c r="J1" s="2" t="s">
        <v>41</v>
      </c>
      <c r="K1" s="2" t="s">
        <v>11</v>
      </c>
      <c r="L1" s="2" t="s">
        <v>45</v>
      </c>
      <c r="M1" s="2" t="s">
        <v>44</v>
      </c>
    </row>
    <row r="2" spans="1:13" x14ac:dyDescent="0.25">
      <c r="A2" s="12" t="s">
        <v>16</v>
      </c>
      <c r="B2" s="12" t="s">
        <v>14</v>
      </c>
      <c r="C2" s="13"/>
      <c r="D2" s="12"/>
      <c r="E2" s="12"/>
      <c r="F2" s="14"/>
      <c r="G2" s="12"/>
      <c r="H2" s="12"/>
      <c r="I2" s="14"/>
      <c r="J2" s="12">
        <v>0</v>
      </c>
      <c r="K2" s="12"/>
      <c r="L2" s="12"/>
      <c r="M2" s="13" t="s">
        <v>43</v>
      </c>
    </row>
    <row r="3" spans="1:13" x14ac:dyDescent="0.25">
      <c r="A3" s="12" t="s">
        <v>16</v>
      </c>
      <c r="B3" s="12" t="s">
        <v>18</v>
      </c>
      <c r="C3" s="13"/>
      <c r="D3" s="12"/>
      <c r="E3" s="12"/>
      <c r="F3" s="14"/>
      <c r="G3" s="12"/>
      <c r="H3" s="12"/>
      <c r="I3" s="14"/>
      <c r="J3" s="12">
        <v>0</v>
      </c>
      <c r="K3" s="12"/>
      <c r="L3" s="12"/>
      <c r="M3" s="13" t="s">
        <v>43</v>
      </c>
    </row>
    <row r="4" spans="1:13" x14ac:dyDescent="0.25">
      <c r="A4" s="12" t="s">
        <v>23</v>
      </c>
      <c r="B4" s="12" t="s">
        <v>14</v>
      </c>
      <c r="C4" s="13"/>
      <c r="D4" s="12"/>
      <c r="E4" s="12"/>
      <c r="F4" s="14"/>
      <c r="G4" s="12"/>
      <c r="H4" s="12"/>
      <c r="I4" s="14"/>
      <c r="J4" s="12">
        <v>0</v>
      </c>
      <c r="K4" s="12"/>
      <c r="L4" s="12"/>
      <c r="M4" s="13" t="s">
        <v>43</v>
      </c>
    </row>
    <row r="5" spans="1:13" x14ac:dyDescent="0.25">
      <c r="A5" s="12" t="s">
        <v>23</v>
      </c>
      <c r="B5" s="12" t="s">
        <v>18</v>
      </c>
      <c r="C5" s="13"/>
      <c r="D5" s="12"/>
      <c r="E5" s="12"/>
      <c r="F5" s="14"/>
      <c r="G5" s="12"/>
      <c r="H5" s="12"/>
      <c r="I5" s="14"/>
      <c r="J5" s="12">
        <v>0</v>
      </c>
      <c r="K5" s="12"/>
      <c r="L5" s="12"/>
      <c r="M5" s="13" t="s">
        <v>43</v>
      </c>
    </row>
    <row r="6" spans="1:13" x14ac:dyDescent="0.25">
      <c r="A6" s="12" t="s">
        <v>3</v>
      </c>
      <c r="B6" s="12" t="s">
        <v>14</v>
      </c>
      <c r="C6" s="13"/>
      <c r="D6" s="12"/>
      <c r="E6" s="12"/>
      <c r="F6" s="14"/>
      <c r="G6" s="12"/>
      <c r="H6" s="12"/>
      <c r="I6" s="14"/>
      <c r="J6" s="12">
        <v>0</v>
      </c>
      <c r="K6" s="12"/>
      <c r="L6" s="12"/>
      <c r="M6" s="13" t="s">
        <v>43</v>
      </c>
    </row>
    <row r="7" spans="1:13" x14ac:dyDescent="0.25">
      <c r="A7" s="12" t="s">
        <v>3</v>
      </c>
      <c r="B7" s="12" t="s">
        <v>18</v>
      </c>
      <c r="C7" s="13"/>
      <c r="D7" s="12"/>
      <c r="E7" s="12"/>
      <c r="F7" s="14"/>
      <c r="G7" s="12"/>
      <c r="H7" s="12"/>
      <c r="I7" s="14"/>
      <c r="J7" s="12">
        <v>0</v>
      </c>
      <c r="K7" s="12"/>
      <c r="L7" s="12"/>
      <c r="M7" s="13" t="s">
        <v>43</v>
      </c>
    </row>
    <row r="8" spans="1:13" x14ac:dyDescent="0.25">
      <c r="A8" s="12" t="s">
        <v>4</v>
      </c>
      <c r="B8" s="12" t="s">
        <v>14</v>
      </c>
      <c r="C8" s="13"/>
      <c r="D8" s="12"/>
      <c r="E8" s="12"/>
      <c r="F8" s="14"/>
      <c r="G8" s="12"/>
      <c r="H8" s="12"/>
      <c r="I8" s="14"/>
      <c r="J8" s="12">
        <v>5000</v>
      </c>
      <c r="K8" s="12"/>
      <c r="L8" s="12"/>
      <c r="M8" s="13" t="s">
        <v>43</v>
      </c>
    </row>
    <row r="9" spans="1:13" x14ac:dyDescent="0.25">
      <c r="A9" s="12" t="s">
        <v>4</v>
      </c>
      <c r="B9" s="12" t="s">
        <v>18</v>
      </c>
      <c r="C9" s="13"/>
      <c r="D9" s="12"/>
      <c r="E9" s="12"/>
      <c r="F9" s="14"/>
      <c r="G9" s="12"/>
      <c r="H9" s="12"/>
      <c r="I9" s="14"/>
      <c r="J9" s="12">
        <v>5000</v>
      </c>
      <c r="K9" s="12"/>
      <c r="L9" s="12"/>
      <c r="M9" s="13" t="s">
        <v>43</v>
      </c>
    </row>
    <row r="10" spans="1:13" x14ac:dyDescent="0.25">
      <c r="A10" s="3" t="s">
        <v>4</v>
      </c>
      <c r="B10" s="3" t="s">
        <v>14</v>
      </c>
      <c r="C10" s="4">
        <v>41457</v>
      </c>
      <c r="D10" s="3" t="s">
        <v>15</v>
      </c>
      <c r="E10" s="3">
        <v>5600</v>
      </c>
      <c r="F10" s="5">
        <v>0</v>
      </c>
      <c r="G10" s="1"/>
      <c r="H10" s="1">
        <f>E10*(1-F10)</f>
        <v>5600</v>
      </c>
      <c r="I10" s="5">
        <v>0.9</v>
      </c>
      <c r="J10" s="1">
        <f>H10*I10</f>
        <v>5040</v>
      </c>
      <c r="K10" s="1">
        <f>H10*(1-I10)</f>
        <v>559.99999999999989</v>
      </c>
      <c r="L10" s="1"/>
      <c r="M10" s="6">
        <f>C10+30</f>
        <v>41487</v>
      </c>
    </row>
    <row r="11" spans="1:13" x14ac:dyDescent="0.25">
      <c r="A11" s="3" t="s">
        <v>16</v>
      </c>
      <c r="B11" s="3" t="s">
        <v>14</v>
      </c>
      <c r="C11" s="4">
        <v>41457</v>
      </c>
      <c r="D11" s="3" t="s">
        <v>17</v>
      </c>
      <c r="E11" s="3">
        <v>4800</v>
      </c>
      <c r="F11" s="5">
        <v>0</v>
      </c>
      <c r="G11" s="1"/>
      <c r="H11" s="1">
        <f>E11*(1-F11)</f>
        <v>4800</v>
      </c>
      <c r="I11" s="5">
        <v>0.8</v>
      </c>
      <c r="J11" s="1">
        <f t="shared" ref="J11:J74" si="0">H11*I11</f>
        <v>3840</v>
      </c>
      <c r="K11" s="1">
        <f t="shared" ref="K11:K74" si="1">H11*(1-I11)</f>
        <v>959.99999999999977</v>
      </c>
      <c r="L11" s="1"/>
      <c r="M11" s="6">
        <f t="shared" ref="M11:M74" si="2">C11+30</f>
        <v>41487</v>
      </c>
    </row>
    <row r="12" spans="1:13" x14ac:dyDescent="0.25">
      <c r="A12" s="3" t="s">
        <v>16</v>
      </c>
      <c r="B12" s="3" t="s">
        <v>18</v>
      </c>
      <c r="C12" s="4">
        <v>41457</v>
      </c>
      <c r="D12" s="3" t="s">
        <v>19</v>
      </c>
      <c r="E12" s="3">
        <v>3200</v>
      </c>
      <c r="F12" s="5">
        <v>0.1</v>
      </c>
      <c r="G12" s="1"/>
      <c r="H12" s="1">
        <f t="shared" ref="H12:H75" si="3">E12*(1-F12)</f>
        <v>2880</v>
      </c>
      <c r="I12" s="5">
        <v>0.9</v>
      </c>
      <c r="J12" s="1">
        <f t="shared" si="0"/>
        <v>2592</v>
      </c>
      <c r="K12" s="1">
        <f t="shared" si="1"/>
        <v>287.99999999999994</v>
      </c>
      <c r="L12" s="1"/>
      <c r="M12" s="6">
        <f t="shared" si="2"/>
        <v>41487</v>
      </c>
    </row>
    <row r="13" spans="1:13" x14ac:dyDescent="0.25">
      <c r="A13" s="3" t="s">
        <v>20</v>
      </c>
      <c r="B13" s="3" t="s">
        <v>18</v>
      </c>
      <c r="C13" s="4">
        <v>41461</v>
      </c>
      <c r="D13" s="3" t="s">
        <v>21</v>
      </c>
      <c r="E13" s="3">
        <v>3700</v>
      </c>
      <c r="F13" s="5">
        <v>0.15</v>
      </c>
      <c r="G13" s="1"/>
      <c r="H13" s="1">
        <f t="shared" si="3"/>
        <v>3145</v>
      </c>
      <c r="I13" s="5">
        <v>0.75</v>
      </c>
      <c r="J13" s="1">
        <f t="shared" si="0"/>
        <v>2358.75</v>
      </c>
      <c r="K13" s="1">
        <f t="shared" si="1"/>
        <v>786.25</v>
      </c>
      <c r="L13" s="1"/>
      <c r="M13" s="6">
        <f t="shared" si="2"/>
        <v>41491</v>
      </c>
    </row>
    <row r="14" spans="1:13" x14ac:dyDescent="0.25">
      <c r="A14" s="3" t="s">
        <v>20</v>
      </c>
      <c r="B14" s="3" t="s">
        <v>18</v>
      </c>
      <c r="C14" s="4">
        <v>41462</v>
      </c>
      <c r="D14" s="3" t="s">
        <v>22</v>
      </c>
      <c r="E14" s="3">
        <v>5678</v>
      </c>
      <c r="F14" s="5">
        <v>0.05</v>
      </c>
      <c r="G14" s="1"/>
      <c r="H14" s="1">
        <f t="shared" si="3"/>
        <v>5394.0999999999995</v>
      </c>
      <c r="I14" s="5">
        <v>0.7</v>
      </c>
      <c r="J14" s="1">
        <f t="shared" si="0"/>
        <v>3775.8699999999994</v>
      </c>
      <c r="K14" s="1">
        <f t="shared" si="1"/>
        <v>1618.23</v>
      </c>
      <c r="L14" s="1"/>
      <c r="M14" s="6">
        <f t="shared" si="2"/>
        <v>41492</v>
      </c>
    </row>
    <row r="15" spans="1:13" x14ac:dyDescent="0.25">
      <c r="A15" s="3" t="s">
        <v>23</v>
      </c>
      <c r="B15" s="3" t="s">
        <v>18</v>
      </c>
      <c r="C15" s="4">
        <v>41462</v>
      </c>
      <c r="D15" s="3" t="s">
        <v>24</v>
      </c>
      <c r="E15" s="3">
        <v>6700</v>
      </c>
      <c r="F15" s="5">
        <v>0.1</v>
      </c>
      <c r="G15" s="1"/>
      <c r="H15" s="1">
        <f t="shared" si="3"/>
        <v>6030</v>
      </c>
      <c r="I15" s="5">
        <v>0.75</v>
      </c>
      <c r="J15" s="1">
        <f t="shared" si="0"/>
        <v>4522.5</v>
      </c>
      <c r="K15" s="1">
        <f t="shared" si="1"/>
        <v>1507.5</v>
      </c>
      <c r="L15" s="1"/>
      <c r="M15" s="6">
        <f t="shared" si="2"/>
        <v>41492</v>
      </c>
    </row>
    <row r="16" spans="1:13" x14ac:dyDescent="0.25">
      <c r="A16" s="3" t="s">
        <v>23</v>
      </c>
      <c r="B16" s="3" t="s">
        <v>14</v>
      </c>
      <c r="C16" s="4">
        <v>41462</v>
      </c>
      <c r="D16" s="3" t="s">
        <v>25</v>
      </c>
      <c r="E16" s="3">
        <v>6780</v>
      </c>
      <c r="F16" s="5">
        <v>0</v>
      </c>
      <c r="G16" s="1"/>
      <c r="H16" s="1">
        <f t="shared" si="3"/>
        <v>6780</v>
      </c>
      <c r="I16" s="5">
        <v>0.65</v>
      </c>
      <c r="J16" s="1">
        <f t="shared" si="0"/>
        <v>4407</v>
      </c>
      <c r="K16" s="1">
        <f t="shared" si="1"/>
        <v>2373</v>
      </c>
      <c r="L16" s="1"/>
      <c r="M16" s="6">
        <f t="shared" si="2"/>
        <v>41492</v>
      </c>
    </row>
    <row r="17" spans="1:13" x14ac:dyDescent="0.25">
      <c r="A17" s="3" t="s">
        <v>16</v>
      </c>
      <c r="B17" s="3" t="s">
        <v>14</v>
      </c>
      <c r="C17" s="4">
        <v>41462</v>
      </c>
      <c r="D17" s="3" t="s">
        <v>26</v>
      </c>
      <c r="E17" s="3">
        <v>500</v>
      </c>
      <c r="F17" s="5"/>
      <c r="G17" s="1"/>
      <c r="H17" s="1">
        <f t="shared" si="3"/>
        <v>500</v>
      </c>
      <c r="I17" s="5">
        <v>0.8</v>
      </c>
      <c r="J17" s="1">
        <f t="shared" si="0"/>
        <v>400</v>
      </c>
      <c r="K17" s="1">
        <f t="shared" si="1"/>
        <v>99.999999999999972</v>
      </c>
      <c r="L17" s="1"/>
      <c r="M17" s="6">
        <f t="shared" si="2"/>
        <v>41492</v>
      </c>
    </row>
    <row r="18" spans="1:13" x14ac:dyDescent="0.25">
      <c r="A18" s="3" t="s">
        <v>4</v>
      </c>
      <c r="B18" s="3" t="s">
        <v>14</v>
      </c>
      <c r="C18" s="4">
        <v>41462</v>
      </c>
      <c r="D18" s="3" t="s">
        <v>27</v>
      </c>
      <c r="E18" s="3">
        <v>3490</v>
      </c>
      <c r="F18" s="5"/>
      <c r="G18" s="1"/>
      <c r="H18" s="1">
        <f t="shared" si="3"/>
        <v>3490</v>
      </c>
      <c r="I18" s="5">
        <v>0.95</v>
      </c>
      <c r="J18" s="1">
        <f t="shared" si="0"/>
        <v>3315.5</v>
      </c>
      <c r="K18" s="1">
        <f t="shared" si="1"/>
        <v>174.50000000000014</v>
      </c>
      <c r="L18" s="1"/>
      <c r="M18" s="6">
        <f t="shared" si="2"/>
        <v>41492</v>
      </c>
    </row>
    <row r="19" spans="1:13" x14ac:dyDescent="0.25">
      <c r="A19" s="3" t="s">
        <v>3</v>
      </c>
      <c r="B19" s="3" t="s">
        <v>14</v>
      </c>
      <c r="C19" s="4">
        <v>41463</v>
      </c>
      <c r="D19" s="3" t="s">
        <v>28</v>
      </c>
      <c r="E19" s="3">
        <v>5670</v>
      </c>
      <c r="F19" s="5"/>
      <c r="G19" s="1"/>
      <c r="H19" s="1">
        <f t="shared" si="3"/>
        <v>5670</v>
      </c>
      <c r="I19" s="5">
        <v>0.9</v>
      </c>
      <c r="J19" s="1">
        <f t="shared" si="0"/>
        <v>5103</v>
      </c>
      <c r="K19" s="1">
        <f t="shared" si="1"/>
        <v>566.99999999999989</v>
      </c>
      <c r="L19" s="1"/>
      <c r="M19" s="6">
        <f t="shared" si="2"/>
        <v>41493</v>
      </c>
    </row>
    <row r="20" spans="1:13" x14ac:dyDescent="0.25">
      <c r="A20" s="3" t="s">
        <v>3</v>
      </c>
      <c r="B20" s="3" t="s">
        <v>18</v>
      </c>
      <c r="C20" s="4">
        <v>41463</v>
      </c>
      <c r="D20" s="3" t="s">
        <v>29</v>
      </c>
      <c r="E20" s="3">
        <v>5680</v>
      </c>
      <c r="F20" s="5">
        <v>0.1</v>
      </c>
      <c r="G20" s="1"/>
      <c r="H20" s="1">
        <f t="shared" si="3"/>
        <v>5112</v>
      </c>
      <c r="I20" s="5">
        <v>0.8</v>
      </c>
      <c r="J20" s="1">
        <f t="shared" si="0"/>
        <v>4089.6000000000004</v>
      </c>
      <c r="K20" s="1">
        <f t="shared" si="1"/>
        <v>1022.3999999999997</v>
      </c>
      <c r="L20" s="1"/>
      <c r="M20" s="6">
        <f t="shared" si="2"/>
        <v>41493</v>
      </c>
    </row>
    <row r="21" spans="1:13" x14ac:dyDescent="0.25">
      <c r="A21" s="3" t="s">
        <v>3</v>
      </c>
      <c r="B21" s="3" t="s">
        <v>18</v>
      </c>
      <c r="C21" s="4">
        <v>41464</v>
      </c>
      <c r="D21" s="3" t="s">
        <v>34</v>
      </c>
      <c r="E21" s="3">
        <v>2345</v>
      </c>
      <c r="F21" s="5">
        <v>0.05</v>
      </c>
      <c r="G21" s="1"/>
      <c r="H21" s="1">
        <f t="shared" si="3"/>
        <v>2227.75</v>
      </c>
      <c r="I21" s="5">
        <v>0.75</v>
      </c>
      <c r="J21" s="1">
        <f t="shared" si="0"/>
        <v>1670.8125</v>
      </c>
      <c r="K21" s="1">
        <f t="shared" si="1"/>
        <v>556.9375</v>
      </c>
      <c r="L21" s="1"/>
      <c r="M21" s="6">
        <f t="shared" si="2"/>
        <v>41494</v>
      </c>
    </row>
    <row r="22" spans="1:13" x14ac:dyDescent="0.25">
      <c r="A22" s="3" t="s">
        <v>4</v>
      </c>
      <c r="B22" s="3" t="s">
        <v>14</v>
      </c>
      <c r="C22" s="4">
        <v>41464</v>
      </c>
      <c r="D22" s="3" t="s">
        <v>35</v>
      </c>
      <c r="E22" s="3">
        <v>1234</v>
      </c>
      <c r="F22" s="5"/>
      <c r="G22" s="1"/>
      <c r="H22" s="1">
        <f t="shared" si="3"/>
        <v>1234</v>
      </c>
      <c r="I22" s="5">
        <v>0.95</v>
      </c>
      <c r="J22" s="1">
        <f t="shared" si="0"/>
        <v>1172.3</v>
      </c>
      <c r="K22" s="1">
        <f t="shared" si="1"/>
        <v>61.700000000000053</v>
      </c>
      <c r="L22" s="1"/>
      <c r="M22" s="6">
        <f t="shared" si="2"/>
        <v>41494</v>
      </c>
    </row>
    <row r="23" spans="1:13" x14ac:dyDescent="0.25">
      <c r="A23" s="3" t="s">
        <v>4</v>
      </c>
      <c r="B23" s="7" t="s">
        <v>18</v>
      </c>
      <c r="C23" s="4">
        <v>41464</v>
      </c>
      <c r="D23" s="3" t="s">
        <v>36</v>
      </c>
      <c r="E23" s="3">
        <v>2345</v>
      </c>
      <c r="F23" s="5">
        <v>0.1</v>
      </c>
      <c r="G23" s="1"/>
      <c r="H23" s="1">
        <f t="shared" si="3"/>
        <v>2110.5</v>
      </c>
      <c r="I23" s="5">
        <v>0.8</v>
      </c>
      <c r="J23" s="1">
        <f t="shared" si="0"/>
        <v>1688.4</v>
      </c>
      <c r="K23" s="1">
        <f t="shared" si="1"/>
        <v>422.09999999999991</v>
      </c>
      <c r="L23" s="1"/>
      <c r="M23" s="6">
        <f t="shared" si="2"/>
        <v>41494</v>
      </c>
    </row>
    <row r="24" spans="1:13" x14ac:dyDescent="0.25">
      <c r="A24" s="3" t="s">
        <v>16</v>
      </c>
      <c r="B24" s="3" t="s">
        <v>18</v>
      </c>
      <c r="C24" s="4">
        <v>41464</v>
      </c>
      <c r="D24" s="3" t="s">
        <v>37</v>
      </c>
      <c r="E24" s="3">
        <v>456</v>
      </c>
      <c r="F24" s="5">
        <v>0.12</v>
      </c>
      <c r="G24" s="1"/>
      <c r="H24" s="1">
        <f t="shared" si="3"/>
        <v>401.28000000000003</v>
      </c>
      <c r="I24" s="5">
        <v>0.7</v>
      </c>
      <c r="J24" s="1">
        <f t="shared" si="0"/>
        <v>280.89600000000002</v>
      </c>
      <c r="K24" s="1">
        <f t="shared" si="1"/>
        <v>120.38400000000003</v>
      </c>
      <c r="L24" s="1"/>
      <c r="M24" s="6">
        <f t="shared" si="2"/>
        <v>41494</v>
      </c>
    </row>
    <row r="25" spans="1:13" x14ac:dyDescent="0.25">
      <c r="A25" s="3" t="s">
        <v>16</v>
      </c>
      <c r="B25" s="3" t="s">
        <v>14</v>
      </c>
      <c r="C25" s="4">
        <v>41464</v>
      </c>
      <c r="D25" s="3" t="s">
        <v>38</v>
      </c>
      <c r="E25" s="3">
        <v>4786</v>
      </c>
      <c r="F25" s="5"/>
      <c r="G25" s="1"/>
      <c r="H25" s="1">
        <f t="shared" si="3"/>
        <v>4786</v>
      </c>
      <c r="I25" s="5">
        <v>0.86</v>
      </c>
      <c r="J25" s="1">
        <f t="shared" si="0"/>
        <v>4115.96</v>
      </c>
      <c r="K25" s="1">
        <f t="shared" si="1"/>
        <v>670.04000000000008</v>
      </c>
      <c r="L25" s="1"/>
      <c r="M25" s="6">
        <f t="shared" si="2"/>
        <v>41494</v>
      </c>
    </row>
    <row r="26" spans="1:13" x14ac:dyDescent="0.25">
      <c r="A26" s="3" t="s">
        <v>3</v>
      </c>
      <c r="B26" s="3" t="s">
        <v>14</v>
      </c>
      <c r="C26" s="4">
        <v>41464</v>
      </c>
      <c r="D26" s="3" t="s">
        <v>39</v>
      </c>
      <c r="E26" s="3">
        <v>4325</v>
      </c>
      <c r="F26" s="5"/>
      <c r="G26" s="1"/>
      <c r="H26" s="1">
        <f t="shared" si="3"/>
        <v>4325</v>
      </c>
      <c r="I26" s="5">
        <v>0.98</v>
      </c>
      <c r="J26" s="1">
        <f t="shared" si="0"/>
        <v>4238.5</v>
      </c>
      <c r="K26" s="1">
        <f t="shared" si="1"/>
        <v>86.500000000000071</v>
      </c>
      <c r="L26" s="1"/>
      <c r="M26" s="6">
        <f t="shared" si="2"/>
        <v>41494</v>
      </c>
    </row>
    <row r="27" spans="1:13" x14ac:dyDescent="0.25">
      <c r="A27" s="3" t="s">
        <v>3</v>
      </c>
      <c r="B27" s="3" t="s">
        <v>18</v>
      </c>
      <c r="C27" s="4">
        <v>41465</v>
      </c>
      <c r="D27" s="3" t="s">
        <v>40</v>
      </c>
      <c r="E27" s="3">
        <v>1324</v>
      </c>
      <c r="F27" s="5">
        <v>0.03</v>
      </c>
      <c r="G27" s="1"/>
      <c r="H27" s="1">
        <f t="shared" si="3"/>
        <v>1284.28</v>
      </c>
      <c r="I27" s="5">
        <v>0.9</v>
      </c>
      <c r="J27" s="1">
        <f t="shared" si="0"/>
        <v>1155.8520000000001</v>
      </c>
      <c r="K27" s="1">
        <f t="shared" si="1"/>
        <v>128.42799999999997</v>
      </c>
      <c r="L27" s="1"/>
      <c r="M27" s="6">
        <f t="shared" si="2"/>
        <v>41495</v>
      </c>
    </row>
    <row r="28" spans="1:13" x14ac:dyDescent="0.25">
      <c r="A28" s="3"/>
      <c r="B28" s="3"/>
      <c r="C28" s="4"/>
      <c r="D28" s="3"/>
      <c r="E28" s="3"/>
      <c r="F28" s="5"/>
      <c r="G28" s="1"/>
      <c r="H28" s="1">
        <f t="shared" si="3"/>
        <v>0</v>
      </c>
      <c r="I28" s="5"/>
      <c r="J28" s="1">
        <f t="shared" si="0"/>
        <v>0</v>
      </c>
      <c r="K28" s="1">
        <f t="shared" si="1"/>
        <v>0</v>
      </c>
      <c r="L28" s="1"/>
      <c r="M28" s="6">
        <f t="shared" si="2"/>
        <v>30</v>
      </c>
    </row>
    <row r="29" spans="1:13" x14ac:dyDescent="0.25">
      <c r="A29" s="3"/>
      <c r="B29" s="3"/>
      <c r="C29" s="4"/>
      <c r="D29" s="3"/>
      <c r="E29" s="3"/>
      <c r="F29" s="5"/>
      <c r="G29" s="1"/>
      <c r="H29" s="1">
        <f t="shared" si="3"/>
        <v>0</v>
      </c>
      <c r="I29" s="5"/>
      <c r="J29" s="1">
        <f t="shared" si="0"/>
        <v>0</v>
      </c>
      <c r="K29" s="1">
        <f t="shared" si="1"/>
        <v>0</v>
      </c>
      <c r="L29" s="1"/>
      <c r="M29" s="6">
        <f t="shared" si="2"/>
        <v>30</v>
      </c>
    </row>
    <row r="30" spans="1:13" x14ac:dyDescent="0.25">
      <c r="A30" s="3"/>
      <c r="B30" s="3"/>
      <c r="C30" s="4"/>
      <c r="D30" s="3"/>
      <c r="E30" s="3"/>
      <c r="F30" s="5"/>
      <c r="G30" s="1"/>
      <c r="H30" s="1">
        <f t="shared" si="3"/>
        <v>0</v>
      </c>
      <c r="I30" s="5"/>
      <c r="J30" s="1">
        <f t="shared" si="0"/>
        <v>0</v>
      </c>
      <c r="K30" s="1">
        <f t="shared" si="1"/>
        <v>0</v>
      </c>
      <c r="L30" s="1"/>
      <c r="M30" s="6">
        <f t="shared" si="2"/>
        <v>30</v>
      </c>
    </row>
    <row r="31" spans="1:13" x14ac:dyDescent="0.25">
      <c r="A31" s="3"/>
      <c r="B31" s="3"/>
      <c r="C31" s="4"/>
      <c r="D31" s="3"/>
      <c r="E31" s="3"/>
      <c r="F31" s="5"/>
      <c r="G31" s="1"/>
      <c r="H31" s="1">
        <f t="shared" si="3"/>
        <v>0</v>
      </c>
      <c r="I31" s="5"/>
      <c r="J31" s="1">
        <f t="shared" si="0"/>
        <v>0</v>
      </c>
      <c r="K31" s="1">
        <f t="shared" si="1"/>
        <v>0</v>
      </c>
      <c r="L31" s="1"/>
      <c r="M31" s="6">
        <f t="shared" si="2"/>
        <v>30</v>
      </c>
    </row>
    <row r="32" spans="1:13" x14ac:dyDescent="0.25">
      <c r="A32" s="3"/>
      <c r="B32" s="3"/>
      <c r="C32" s="4"/>
      <c r="D32" s="3"/>
      <c r="E32" s="3"/>
      <c r="F32" s="5"/>
      <c r="G32" s="1"/>
      <c r="H32" s="1">
        <f t="shared" si="3"/>
        <v>0</v>
      </c>
      <c r="I32" s="5"/>
      <c r="J32" s="1">
        <f t="shared" si="0"/>
        <v>0</v>
      </c>
      <c r="K32" s="1">
        <f t="shared" si="1"/>
        <v>0</v>
      </c>
      <c r="L32" s="1"/>
      <c r="M32" s="6">
        <f t="shared" si="2"/>
        <v>30</v>
      </c>
    </row>
    <row r="33" spans="1:13" x14ac:dyDescent="0.25">
      <c r="A33" s="3"/>
      <c r="B33" s="3"/>
      <c r="C33" s="4"/>
      <c r="D33" s="3"/>
      <c r="E33" s="3"/>
      <c r="F33" s="5"/>
      <c r="G33" s="1"/>
      <c r="H33" s="1">
        <f t="shared" si="3"/>
        <v>0</v>
      </c>
      <c r="I33" s="5"/>
      <c r="J33" s="1">
        <f t="shared" si="0"/>
        <v>0</v>
      </c>
      <c r="K33" s="1">
        <f t="shared" si="1"/>
        <v>0</v>
      </c>
      <c r="L33" s="1"/>
      <c r="M33" s="6">
        <f t="shared" si="2"/>
        <v>30</v>
      </c>
    </row>
    <row r="34" spans="1:13" x14ac:dyDescent="0.25">
      <c r="A34" s="3"/>
      <c r="B34" s="3"/>
      <c r="C34" s="4"/>
      <c r="D34" s="3"/>
      <c r="E34" s="3"/>
      <c r="F34" s="5"/>
      <c r="G34" s="1"/>
      <c r="H34" s="1">
        <f t="shared" si="3"/>
        <v>0</v>
      </c>
      <c r="I34" s="5"/>
      <c r="J34" s="1">
        <f t="shared" si="0"/>
        <v>0</v>
      </c>
      <c r="K34" s="1">
        <f t="shared" si="1"/>
        <v>0</v>
      </c>
      <c r="L34" s="1"/>
      <c r="M34" s="6">
        <f t="shared" si="2"/>
        <v>30</v>
      </c>
    </row>
    <row r="35" spans="1:13" x14ac:dyDescent="0.25">
      <c r="A35" s="3"/>
      <c r="B35" s="3"/>
      <c r="C35" s="4"/>
      <c r="D35" s="3"/>
      <c r="E35" s="3"/>
      <c r="F35" s="5"/>
      <c r="G35" s="1"/>
      <c r="H35" s="1">
        <f t="shared" si="3"/>
        <v>0</v>
      </c>
      <c r="I35" s="5"/>
      <c r="J35" s="1">
        <f t="shared" si="0"/>
        <v>0</v>
      </c>
      <c r="K35" s="1">
        <f t="shared" si="1"/>
        <v>0</v>
      </c>
      <c r="L35" s="1"/>
      <c r="M35" s="6">
        <f t="shared" si="2"/>
        <v>30</v>
      </c>
    </row>
    <row r="36" spans="1:13" x14ac:dyDescent="0.25">
      <c r="A36" s="3"/>
      <c r="B36" s="3"/>
      <c r="C36" s="4"/>
      <c r="D36" s="3"/>
      <c r="E36" s="3"/>
      <c r="F36" s="5"/>
      <c r="G36" s="1"/>
      <c r="H36" s="1">
        <f t="shared" si="3"/>
        <v>0</v>
      </c>
      <c r="I36" s="5"/>
      <c r="J36" s="1">
        <f t="shared" si="0"/>
        <v>0</v>
      </c>
      <c r="K36" s="1">
        <f t="shared" si="1"/>
        <v>0</v>
      </c>
      <c r="L36" s="1"/>
      <c r="M36" s="6">
        <f t="shared" si="2"/>
        <v>30</v>
      </c>
    </row>
    <row r="37" spans="1:13" x14ac:dyDescent="0.25">
      <c r="A37" s="3"/>
      <c r="B37" s="3"/>
      <c r="C37" s="4"/>
      <c r="D37" s="3"/>
      <c r="E37" s="3"/>
      <c r="F37" s="5"/>
      <c r="G37" s="1"/>
      <c r="H37" s="1">
        <f t="shared" si="3"/>
        <v>0</v>
      </c>
      <c r="I37" s="5"/>
      <c r="J37" s="1">
        <f t="shared" si="0"/>
        <v>0</v>
      </c>
      <c r="K37" s="1">
        <f t="shared" si="1"/>
        <v>0</v>
      </c>
      <c r="L37" s="1"/>
      <c r="M37" s="6">
        <f t="shared" si="2"/>
        <v>30</v>
      </c>
    </row>
    <row r="38" spans="1:13" x14ac:dyDescent="0.25">
      <c r="A38" s="3"/>
      <c r="B38" s="3"/>
      <c r="C38" s="4"/>
      <c r="D38" s="3"/>
      <c r="E38" s="3"/>
      <c r="F38" s="5"/>
      <c r="G38" s="1"/>
      <c r="H38" s="1">
        <f t="shared" si="3"/>
        <v>0</v>
      </c>
      <c r="I38" s="5"/>
      <c r="J38" s="1">
        <f t="shared" si="0"/>
        <v>0</v>
      </c>
      <c r="K38" s="1">
        <f t="shared" si="1"/>
        <v>0</v>
      </c>
      <c r="L38" s="1"/>
      <c r="M38" s="6">
        <f t="shared" si="2"/>
        <v>30</v>
      </c>
    </row>
    <row r="39" spans="1:13" x14ac:dyDescent="0.25">
      <c r="A39" s="3"/>
      <c r="B39" s="3"/>
      <c r="C39" s="4"/>
      <c r="D39" s="3"/>
      <c r="E39" s="3"/>
      <c r="F39" s="5"/>
      <c r="G39" s="1"/>
      <c r="H39" s="1">
        <f t="shared" si="3"/>
        <v>0</v>
      </c>
      <c r="I39" s="5"/>
      <c r="J39" s="1">
        <f t="shared" si="0"/>
        <v>0</v>
      </c>
      <c r="K39" s="1">
        <f t="shared" si="1"/>
        <v>0</v>
      </c>
      <c r="L39" s="1"/>
      <c r="M39" s="6">
        <f t="shared" si="2"/>
        <v>30</v>
      </c>
    </row>
    <row r="40" spans="1:13" x14ac:dyDescent="0.25">
      <c r="A40" s="3"/>
      <c r="B40" s="3"/>
      <c r="C40" s="4"/>
      <c r="D40" s="3"/>
      <c r="E40" s="3"/>
      <c r="F40" s="5"/>
      <c r="G40" s="1"/>
      <c r="H40" s="1">
        <f t="shared" si="3"/>
        <v>0</v>
      </c>
      <c r="I40" s="5"/>
      <c r="J40" s="1">
        <f t="shared" si="0"/>
        <v>0</v>
      </c>
      <c r="K40" s="1">
        <f t="shared" si="1"/>
        <v>0</v>
      </c>
      <c r="L40" s="1"/>
      <c r="M40" s="6">
        <f t="shared" si="2"/>
        <v>30</v>
      </c>
    </row>
    <row r="41" spans="1:13" x14ac:dyDescent="0.25">
      <c r="A41" s="3"/>
      <c r="B41" s="3"/>
      <c r="C41" s="4"/>
      <c r="D41" s="3"/>
      <c r="E41" s="3"/>
      <c r="F41" s="5"/>
      <c r="G41" s="1"/>
      <c r="H41" s="1">
        <f t="shared" si="3"/>
        <v>0</v>
      </c>
      <c r="I41" s="5"/>
      <c r="J41" s="1">
        <f t="shared" si="0"/>
        <v>0</v>
      </c>
      <c r="K41" s="1">
        <f t="shared" si="1"/>
        <v>0</v>
      </c>
      <c r="L41" s="1"/>
      <c r="M41" s="6">
        <f t="shared" si="2"/>
        <v>30</v>
      </c>
    </row>
    <row r="42" spans="1:13" x14ac:dyDescent="0.25">
      <c r="A42" s="3"/>
      <c r="B42" s="3"/>
      <c r="C42" s="4"/>
      <c r="D42" s="3"/>
      <c r="E42" s="3"/>
      <c r="F42" s="5"/>
      <c r="G42" s="1"/>
      <c r="H42" s="1">
        <f t="shared" si="3"/>
        <v>0</v>
      </c>
      <c r="I42" s="5"/>
      <c r="J42" s="1">
        <f t="shared" si="0"/>
        <v>0</v>
      </c>
      <c r="K42" s="1">
        <f t="shared" si="1"/>
        <v>0</v>
      </c>
      <c r="L42" s="1"/>
      <c r="M42" s="6">
        <f t="shared" si="2"/>
        <v>30</v>
      </c>
    </row>
    <row r="43" spans="1:13" x14ac:dyDescent="0.25">
      <c r="A43" s="3"/>
      <c r="B43" s="3"/>
      <c r="C43" s="4"/>
      <c r="D43" s="3"/>
      <c r="E43" s="3"/>
      <c r="F43" s="5"/>
      <c r="G43" s="1"/>
      <c r="H43" s="1">
        <f t="shared" si="3"/>
        <v>0</v>
      </c>
      <c r="I43" s="5"/>
      <c r="J43" s="1">
        <f t="shared" si="0"/>
        <v>0</v>
      </c>
      <c r="K43" s="1">
        <f t="shared" si="1"/>
        <v>0</v>
      </c>
      <c r="L43" s="1"/>
      <c r="M43" s="6">
        <f t="shared" si="2"/>
        <v>30</v>
      </c>
    </row>
    <row r="44" spans="1:13" x14ac:dyDescent="0.25">
      <c r="A44" s="3"/>
      <c r="B44" s="3"/>
      <c r="C44" s="4"/>
      <c r="D44" s="3"/>
      <c r="E44" s="3"/>
      <c r="F44" s="5"/>
      <c r="G44" s="1"/>
      <c r="H44" s="1">
        <f t="shared" si="3"/>
        <v>0</v>
      </c>
      <c r="I44" s="5"/>
      <c r="J44" s="1">
        <f t="shared" si="0"/>
        <v>0</v>
      </c>
      <c r="K44" s="1">
        <f t="shared" si="1"/>
        <v>0</v>
      </c>
      <c r="L44" s="1"/>
      <c r="M44" s="6">
        <f t="shared" si="2"/>
        <v>30</v>
      </c>
    </row>
    <row r="45" spans="1:13" x14ac:dyDescent="0.25">
      <c r="A45" s="3"/>
      <c r="B45" s="3"/>
      <c r="C45" s="4"/>
      <c r="D45" s="3"/>
      <c r="E45" s="3"/>
      <c r="F45" s="5"/>
      <c r="G45" s="1"/>
      <c r="H45" s="1">
        <f t="shared" si="3"/>
        <v>0</v>
      </c>
      <c r="I45" s="5"/>
      <c r="J45" s="1">
        <f t="shared" si="0"/>
        <v>0</v>
      </c>
      <c r="K45" s="1">
        <f t="shared" si="1"/>
        <v>0</v>
      </c>
      <c r="L45" s="1"/>
      <c r="M45" s="6">
        <f t="shared" si="2"/>
        <v>30</v>
      </c>
    </row>
    <row r="46" spans="1:13" x14ac:dyDescent="0.25">
      <c r="A46" s="3"/>
      <c r="B46" s="3"/>
      <c r="C46" s="4"/>
      <c r="D46" s="3"/>
      <c r="E46" s="3"/>
      <c r="F46" s="5"/>
      <c r="G46" s="1"/>
      <c r="H46" s="1">
        <f t="shared" si="3"/>
        <v>0</v>
      </c>
      <c r="I46" s="5"/>
      <c r="J46" s="1">
        <f t="shared" si="0"/>
        <v>0</v>
      </c>
      <c r="K46" s="1">
        <f t="shared" si="1"/>
        <v>0</v>
      </c>
      <c r="L46" s="1"/>
      <c r="M46" s="6">
        <f t="shared" si="2"/>
        <v>30</v>
      </c>
    </row>
    <row r="47" spans="1:13" x14ac:dyDescent="0.25">
      <c r="A47" s="3"/>
      <c r="B47" s="3"/>
      <c r="C47" s="4"/>
      <c r="D47" s="3"/>
      <c r="E47" s="3"/>
      <c r="F47" s="5"/>
      <c r="G47" s="1"/>
      <c r="H47" s="1">
        <f t="shared" si="3"/>
        <v>0</v>
      </c>
      <c r="I47" s="5"/>
      <c r="J47" s="1">
        <f t="shared" si="0"/>
        <v>0</v>
      </c>
      <c r="K47" s="1">
        <f t="shared" si="1"/>
        <v>0</v>
      </c>
      <c r="L47" s="1"/>
      <c r="M47" s="6">
        <f t="shared" si="2"/>
        <v>30</v>
      </c>
    </row>
    <row r="48" spans="1:13" x14ac:dyDescent="0.25">
      <c r="A48" s="3"/>
      <c r="B48" s="3"/>
      <c r="C48" s="4"/>
      <c r="D48" s="3"/>
      <c r="E48" s="3"/>
      <c r="F48" s="5"/>
      <c r="G48" s="1"/>
      <c r="H48" s="1">
        <f t="shared" si="3"/>
        <v>0</v>
      </c>
      <c r="I48" s="5"/>
      <c r="J48" s="1">
        <f t="shared" si="0"/>
        <v>0</v>
      </c>
      <c r="K48" s="1">
        <f t="shared" si="1"/>
        <v>0</v>
      </c>
      <c r="L48" s="1"/>
      <c r="M48" s="6">
        <f t="shared" si="2"/>
        <v>30</v>
      </c>
    </row>
    <row r="49" spans="1:13" x14ac:dyDescent="0.25">
      <c r="A49" s="3"/>
      <c r="B49" s="3"/>
      <c r="C49" s="4"/>
      <c r="D49" s="3"/>
      <c r="E49" s="3"/>
      <c r="F49" s="5"/>
      <c r="G49" s="1"/>
      <c r="H49" s="1">
        <f t="shared" si="3"/>
        <v>0</v>
      </c>
      <c r="I49" s="5"/>
      <c r="J49" s="1">
        <f t="shared" si="0"/>
        <v>0</v>
      </c>
      <c r="K49" s="1">
        <f t="shared" si="1"/>
        <v>0</v>
      </c>
      <c r="L49" s="1"/>
      <c r="M49" s="6">
        <f t="shared" si="2"/>
        <v>30</v>
      </c>
    </row>
    <row r="50" spans="1:13" x14ac:dyDescent="0.25">
      <c r="A50" s="3"/>
      <c r="B50" s="3"/>
      <c r="C50" s="4"/>
      <c r="D50" s="3"/>
      <c r="E50" s="3"/>
      <c r="F50" s="5"/>
      <c r="G50" s="1"/>
      <c r="H50" s="1">
        <f t="shared" si="3"/>
        <v>0</v>
      </c>
      <c r="I50" s="5"/>
      <c r="J50" s="1">
        <f t="shared" si="0"/>
        <v>0</v>
      </c>
      <c r="K50" s="1">
        <f t="shared" si="1"/>
        <v>0</v>
      </c>
      <c r="L50" s="1"/>
      <c r="M50" s="6">
        <f t="shared" si="2"/>
        <v>30</v>
      </c>
    </row>
    <row r="51" spans="1:13" x14ac:dyDescent="0.25">
      <c r="A51" s="3"/>
      <c r="B51" s="3"/>
      <c r="C51" s="4"/>
      <c r="D51" s="3"/>
      <c r="E51" s="3"/>
      <c r="F51" s="5"/>
      <c r="G51" s="1"/>
      <c r="H51" s="1">
        <f t="shared" si="3"/>
        <v>0</v>
      </c>
      <c r="I51" s="5"/>
      <c r="J51" s="1">
        <f t="shared" si="0"/>
        <v>0</v>
      </c>
      <c r="K51" s="1">
        <f t="shared" si="1"/>
        <v>0</v>
      </c>
      <c r="L51" s="1"/>
      <c r="M51" s="6">
        <f t="shared" si="2"/>
        <v>30</v>
      </c>
    </row>
    <row r="52" spans="1:13" x14ac:dyDescent="0.25">
      <c r="A52" s="3"/>
      <c r="B52" s="3"/>
      <c r="C52" s="4"/>
      <c r="D52" s="3"/>
      <c r="E52" s="3"/>
      <c r="F52" s="5"/>
      <c r="G52" s="1"/>
      <c r="H52" s="1">
        <f t="shared" si="3"/>
        <v>0</v>
      </c>
      <c r="I52" s="5"/>
      <c r="J52" s="1">
        <f t="shared" si="0"/>
        <v>0</v>
      </c>
      <c r="K52" s="1">
        <f t="shared" si="1"/>
        <v>0</v>
      </c>
      <c r="L52" s="1"/>
      <c r="M52" s="6">
        <f t="shared" si="2"/>
        <v>30</v>
      </c>
    </row>
    <row r="53" spans="1:13" x14ac:dyDescent="0.25">
      <c r="A53" s="3"/>
      <c r="B53" s="3"/>
      <c r="C53" s="4"/>
      <c r="D53" s="3"/>
      <c r="E53" s="3"/>
      <c r="F53" s="5"/>
      <c r="G53" s="1"/>
      <c r="H53" s="1">
        <f t="shared" si="3"/>
        <v>0</v>
      </c>
      <c r="I53" s="5"/>
      <c r="J53" s="1">
        <f t="shared" si="0"/>
        <v>0</v>
      </c>
      <c r="K53" s="1">
        <f t="shared" si="1"/>
        <v>0</v>
      </c>
      <c r="L53" s="1"/>
      <c r="M53" s="6">
        <f t="shared" si="2"/>
        <v>30</v>
      </c>
    </row>
    <row r="54" spans="1:13" x14ac:dyDescent="0.25">
      <c r="A54" s="3"/>
      <c r="B54" s="3"/>
      <c r="C54" s="4"/>
      <c r="D54" s="3"/>
      <c r="E54" s="3"/>
      <c r="F54" s="5"/>
      <c r="G54" s="1"/>
      <c r="H54" s="1">
        <f t="shared" si="3"/>
        <v>0</v>
      </c>
      <c r="I54" s="5"/>
      <c r="J54" s="1">
        <f t="shared" si="0"/>
        <v>0</v>
      </c>
      <c r="K54" s="1">
        <f t="shared" si="1"/>
        <v>0</v>
      </c>
      <c r="L54" s="1"/>
      <c r="M54" s="6">
        <f t="shared" si="2"/>
        <v>30</v>
      </c>
    </row>
    <row r="55" spans="1:13" x14ac:dyDescent="0.25">
      <c r="A55" s="3"/>
      <c r="B55" s="3"/>
      <c r="C55" s="4"/>
      <c r="D55" s="3"/>
      <c r="E55" s="3"/>
      <c r="F55" s="5"/>
      <c r="G55" s="1"/>
      <c r="H55" s="1">
        <f t="shared" si="3"/>
        <v>0</v>
      </c>
      <c r="I55" s="5"/>
      <c r="J55" s="1">
        <f t="shared" si="0"/>
        <v>0</v>
      </c>
      <c r="K55" s="1">
        <f t="shared" si="1"/>
        <v>0</v>
      </c>
      <c r="L55" s="1"/>
      <c r="M55" s="6">
        <f t="shared" si="2"/>
        <v>30</v>
      </c>
    </row>
    <row r="56" spans="1:13" x14ac:dyDescent="0.25">
      <c r="A56" s="3"/>
      <c r="B56" s="3"/>
      <c r="C56" s="4"/>
      <c r="D56" s="3"/>
      <c r="E56" s="3"/>
      <c r="F56" s="5"/>
      <c r="G56" s="1"/>
      <c r="H56" s="1">
        <f t="shared" si="3"/>
        <v>0</v>
      </c>
      <c r="I56" s="5"/>
      <c r="J56" s="1">
        <f t="shared" si="0"/>
        <v>0</v>
      </c>
      <c r="K56" s="1">
        <f t="shared" si="1"/>
        <v>0</v>
      </c>
      <c r="L56" s="1"/>
      <c r="M56" s="6">
        <f t="shared" si="2"/>
        <v>30</v>
      </c>
    </row>
    <row r="57" spans="1:13" x14ac:dyDescent="0.25">
      <c r="A57" s="3"/>
      <c r="B57" s="3"/>
      <c r="C57" s="4"/>
      <c r="D57" s="3"/>
      <c r="E57" s="3"/>
      <c r="F57" s="5"/>
      <c r="G57" s="1"/>
      <c r="H57" s="1">
        <f t="shared" si="3"/>
        <v>0</v>
      </c>
      <c r="I57" s="5"/>
      <c r="J57" s="1">
        <f t="shared" si="0"/>
        <v>0</v>
      </c>
      <c r="K57" s="1">
        <f t="shared" si="1"/>
        <v>0</v>
      </c>
      <c r="L57" s="1"/>
      <c r="M57" s="6">
        <f t="shared" si="2"/>
        <v>30</v>
      </c>
    </row>
    <row r="58" spans="1:13" x14ac:dyDescent="0.25">
      <c r="A58" s="3"/>
      <c r="B58" s="3"/>
      <c r="C58" s="4"/>
      <c r="D58" s="3"/>
      <c r="E58" s="3"/>
      <c r="F58" s="5"/>
      <c r="G58" s="1"/>
      <c r="H58" s="1">
        <f t="shared" si="3"/>
        <v>0</v>
      </c>
      <c r="I58" s="5"/>
      <c r="J58" s="1">
        <f t="shared" si="0"/>
        <v>0</v>
      </c>
      <c r="K58" s="1">
        <f t="shared" si="1"/>
        <v>0</v>
      </c>
      <c r="L58" s="1"/>
      <c r="M58" s="6">
        <f t="shared" si="2"/>
        <v>30</v>
      </c>
    </row>
    <row r="59" spans="1:13" x14ac:dyDescent="0.25">
      <c r="A59" s="3"/>
      <c r="B59" s="3"/>
      <c r="C59" s="4"/>
      <c r="D59" s="3"/>
      <c r="E59" s="3"/>
      <c r="F59" s="5"/>
      <c r="G59" s="1"/>
      <c r="H59" s="1">
        <f t="shared" si="3"/>
        <v>0</v>
      </c>
      <c r="I59" s="5"/>
      <c r="J59" s="1">
        <f t="shared" si="0"/>
        <v>0</v>
      </c>
      <c r="K59" s="1">
        <f t="shared" si="1"/>
        <v>0</v>
      </c>
      <c r="L59" s="1"/>
      <c r="M59" s="6">
        <f t="shared" si="2"/>
        <v>30</v>
      </c>
    </row>
    <row r="60" spans="1:13" x14ac:dyDescent="0.25">
      <c r="A60" s="3"/>
      <c r="B60" s="3"/>
      <c r="C60" s="4"/>
      <c r="D60" s="3"/>
      <c r="E60" s="3"/>
      <c r="F60" s="5"/>
      <c r="G60" s="1"/>
      <c r="H60" s="1">
        <f t="shared" si="3"/>
        <v>0</v>
      </c>
      <c r="I60" s="5"/>
      <c r="J60" s="1">
        <f t="shared" si="0"/>
        <v>0</v>
      </c>
      <c r="K60" s="1">
        <f t="shared" si="1"/>
        <v>0</v>
      </c>
      <c r="L60" s="1"/>
      <c r="M60" s="6">
        <f t="shared" si="2"/>
        <v>30</v>
      </c>
    </row>
    <row r="61" spans="1:13" x14ac:dyDescent="0.25">
      <c r="A61" s="3"/>
      <c r="B61" s="3"/>
      <c r="C61" s="4"/>
      <c r="D61" s="3"/>
      <c r="E61" s="3"/>
      <c r="F61" s="5"/>
      <c r="G61" s="1"/>
      <c r="H61" s="1">
        <f t="shared" si="3"/>
        <v>0</v>
      </c>
      <c r="I61" s="5"/>
      <c r="J61" s="1">
        <f t="shared" si="0"/>
        <v>0</v>
      </c>
      <c r="K61" s="1">
        <f t="shared" si="1"/>
        <v>0</v>
      </c>
      <c r="L61" s="1"/>
      <c r="M61" s="6">
        <f t="shared" si="2"/>
        <v>30</v>
      </c>
    </row>
    <row r="62" spans="1:13" x14ac:dyDescent="0.25">
      <c r="A62" s="3"/>
      <c r="B62" s="3"/>
      <c r="C62" s="4"/>
      <c r="D62" s="3"/>
      <c r="E62" s="3"/>
      <c r="F62" s="5"/>
      <c r="G62" s="1"/>
      <c r="H62" s="1">
        <f t="shared" si="3"/>
        <v>0</v>
      </c>
      <c r="I62" s="5"/>
      <c r="J62" s="1">
        <f t="shared" si="0"/>
        <v>0</v>
      </c>
      <c r="K62" s="1">
        <f t="shared" si="1"/>
        <v>0</v>
      </c>
      <c r="L62" s="1"/>
      <c r="M62" s="6">
        <f t="shared" si="2"/>
        <v>30</v>
      </c>
    </row>
    <row r="63" spans="1:13" x14ac:dyDescent="0.25">
      <c r="A63" s="3"/>
      <c r="B63" s="3"/>
      <c r="C63" s="4"/>
      <c r="D63" s="3"/>
      <c r="E63" s="3"/>
      <c r="F63" s="5"/>
      <c r="G63" s="1"/>
      <c r="H63" s="1">
        <f t="shared" si="3"/>
        <v>0</v>
      </c>
      <c r="I63" s="5"/>
      <c r="J63" s="1">
        <f t="shared" si="0"/>
        <v>0</v>
      </c>
      <c r="K63" s="1">
        <f t="shared" si="1"/>
        <v>0</v>
      </c>
      <c r="L63" s="1"/>
      <c r="M63" s="6">
        <f t="shared" si="2"/>
        <v>30</v>
      </c>
    </row>
    <row r="64" spans="1:13" x14ac:dyDescent="0.25">
      <c r="A64" s="3"/>
      <c r="B64" s="3"/>
      <c r="C64" s="4"/>
      <c r="D64" s="3"/>
      <c r="E64" s="3"/>
      <c r="F64" s="5"/>
      <c r="G64" s="1"/>
      <c r="H64" s="1">
        <f t="shared" si="3"/>
        <v>0</v>
      </c>
      <c r="I64" s="5"/>
      <c r="J64" s="1">
        <f t="shared" si="0"/>
        <v>0</v>
      </c>
      <c r="K64" s="1">
        <f t="shared" si="1"/>
        <v>0</v>
      </c>
      <c r="L64" s="1"/>
      <c r="M64" s="6">
        <f t="shared" si="2"/>
        <v>30</v>
      </c>
    </row>
    <row r="65" spans="1:13" x14ac:dyDescent="0.25">
      <c r="A65" s="3"/>
      <c r="B65" s="3"/>
      <c r="C65" s="4"/>
      <c r="D65" s="3"/>
      <c r="E65" s="3"/>
      <c r="F65" s="5"/>
      <c r="G65" s="1"/>
      <c r="H65" s="1">
        <f t="shared" si="3"/>
        <v>0</v>
      </c>
      <c r="I65" s="5"/>
      <c r="J65" s="1">
        <f t="shared" si="0"/>
        <v>0</v>
      </c>
      <c r="K65" s="1">
        <f t="shared" si="1"/>
        <v>0</v>
      </c>
      <c r="L65" s="1"/>
      <c r="M65" s="6">
        <f t="shared" si="2"/>
        <v>30</v>
      </c>
    </row>
    <row r="66" spans="1:13" x14ac:dyDescent="0.25">
      <c r="A66" s="3"/>
      <c r="B66" s="3"/>
      <c r="C66" s="4"/>
      <c r="D66" s="3"/>
      <c r="E66" s="3"/>
      <c r="F66" s="5"/>
      <c r="G66" s="1"/>
      <c r="H66" s="1">
        <f t="shared" si="3"/>
        <v>0</v>
      </c>
      <c r="I66" s="5"/>
      <c r="J66" s="1">
        <f t="shared" si="0"/>
        <v>0</v>
      </c>
      <c r="K66" s="1">
        <f t="shared" si="1"/>
        <v>0</v>
      </c>
      <c r="L66" s="1"/>
      <c r="M66" s="6">
        <f t="shared" si="2"/>
        <v>30</v>
      </c>
    </row>
    <row r="67" spans="1:13" x14ac:dyDescent="0.25">
      <c r="A67" s="3"/>
      <c r="B67" s="3"/>
      <c r="C67" s="4"/>
      <c r="D67" s="3"/>
      <c r="E67" s="3"/>
      <c r="F67" s="5"/>
      <c r="G67" s="1"/>
      <c r="H67" s="1">
        <f t="shared" si="3"/>
        <v>0</v>
      </c>
      <c r="I67" s="5"/>
      <c r="J67" s="1">
        <f t="shared" si="0"/>
        <v>0</v>
      </c>
      <c r="K67" s="1">
        <f t="shared" si="1"/>
        <v>0</v>
      </c>
      <c r="L67" s="1"/>
      <c r="M67" s="6">
        <f t="shared" si="2"/>
        <v>30</v>
      </c>
    </row>
    <row r="68" spans="1:13" x14ac:dyDescent="0.25">
      <c r="A68" s="3"/>
      <c r="B68" s="3"/>
      <c r="C68" s="4"/>
      <c r="D68" s="3"/>
      <c r="E68" s="3"/>
      <c r="F68" s="5"/>
      <c r="G68" s="1"/>
      <c r="H68" s="1">
        <f t="shared" si="3"/>
        <v>0</v>
      </c>
      <c r="I68" s="5"/>
      <c r="J68" s="1">
        <f t="shared" si="0"/>
        <v>0</v>
      </c>
      <c r="K68" s="1">
        <f t="shared" si="1"/>
        <v>0</v>
      </c>
      <c r="L68" s="1"/>
      <c r="M68" s="6">
        <f t="shared" si="2"/>
        <v>30</v>
      </c>
    </row>
    <row r="69" spans="1:13" x14ac:dyDescent="0.25">
      <c r="A69" s="3"/>
      <c r="B69" s="3"/>
      <c r="C69" s="4"/>
      <c r="D69" s="3"/>
      <c r="E69" s="3"/>
      <c r="F69" s="5"/>
      <c r="G69" s="1"/>
      <c r="H69" s="1">
        <f t="shared" si="3"/>
        <v>0</v>
      </c>
      <c r="I69" s="5"/>
      <c r="J69" s="1">
        <f t="shared" si="0"/>
        <v>0</v>
      </c>
      <c r="K69" s="1">
        <f t="shared" si="1"/>
        <v>0</v>
      </c>
      <c r="L69" s="1"/>
      <c r="M69" s="6">
        <f t="shared" si="2"/>
        <v>30</v>
      </c>
    </row>
    <row r="70" spans="1:13" x14ac:dyDescent="0.25">
      <c r="A70" s="3"/>
      <c r="B70" s="3"/>
      <c r="C70" s="4"/>
      <c r="D70" s="3"/>
      <c r="E70" s="3"/>
      <c r="F70" s="5"/>
      <c r="G70" s="1"/>
      <c r="H70" s="1">
        <f t="shared" si="3"/>
        <v>0</v>
      </c>
      <c r="I70" s="5"/>
      <c r="J70" s="1">
        <f t="shared" si="0"/>
        <v>0</v>
      </c>
      <c r="K70" s="1">
        <f t="shared" si="1"/>
        <v>0</v>
      </c>
      <c r="L70" s="1"/>
      <c r="M70" s="6">
        <f t="shared" si="2"/>
        <v>30</v>
      </c>
    </row>
    <row r="71" spans="1:13" x14ac:dyDescent="0.25">
      <c r="A71" s="3"/>
      <c r="B71" s="3"/>
      <c r="C71" s="4"/>
      <c r="D71" s="3"/>
      <c r="E71" s="3"/>
      <c r="F71" s="5"/>
      <c r="G71" s="1"/>
      <c r="H71" s="1">
        <f t="shared" si="3"/>
        <v>0</v>
      </c>
      <c r="I71" s="5"/>
      <c r="J71" s="1">
        <f t="shared" si="0"/>
        <v>0</v>
      </c>
      <c r="K71" s="1">
        <f t="shared" si="1"/>
        <v>0</v>
      </c>
      <c r="L71" s="1"/>
      <c r="M71" s="6">
        <f t="shared" si="2"/>
        <v>30</v>
      </c>
    </row>
    <row r="72" spans="1:13" x14ac:dyDescent="0.25">
      <c r="A72" s="3"/>
      <c r="B72" s="3"/>
      <c r="C72" s="4"/>
      <c r="D72" s="3"/>
      <c r="E72" s="3"/>
      <c r="F72" s="5"/>
      <c r="G72" s="1"/>
      <c r="H72" s="1">
        <f t="shared" si="3"/>
        <v>0</v>
      </c>
      <c r="I72" s="5"/>
      <c r="J72" s="1">
        <f t="shared" si="0"/>
        <v>0</v>
      </c>
      <c r="K72" s="1">
        <f t="shared" si="1"/>
        <v>0</v>
      </c>
      <c r="L72" s="1"/>
      <c r="M72" s="6">
        <f t="shared" si="2"/>
        <v>30</v>
      </c>
    </row>
    <row r="73" spans="1:13" x14ac:dyDescent="0.25">
      <c r="A73" s="3"/>
      <c r="B73" s="3"/>
      <c r="C73" s="4"/>
      <c r="D73" s="3"/>
      <c r="E73" s="3"/>
      <c r="F73" s="5"/>
      <c r="G73" s="1"/>
      <c r="H73" s="1">
        <f t="shared" si="3"/>
        <v>0</v>
      </c>
      <c r="I73" s="5"/>
      <c r="J73" s="1">
        <f t="shared" si="0"/>
        <v>0</v>
      </c>
      <c r="K73" s="1">
        <f t="shared" si="1"/>
        <v>0</v>
      </c>
      <c r="L73" s="1"/>
      <c r="M73" s="6">
        <f t="shared" si="2"/>
        <v>30</v>
      </c>
    </row>
    <row r="74" spans="1:13" x14ac:dyDescent="0.25">
      <c r="A74" s="3"/>
      <c r="B74" s="3"/>
      <c r="C74" s="4"/>
      <c r="D74" s="3"/>
      <c r="E74" s="3"/>
      <c r="F74" s="5"/>
      <c r="G74" s="1"/>
      <c r="H74" s="1">
        <f t="shared" si="3"/>
        <v>0</v>
      </c>
      <c r="I74" s="5"/>
      <c r="J74" s="1">
        <f t="shared" si="0"/>
        <v>0</v>
      </c>
      <c r="K74" s="1">
        <f t="shared" si="1"/>
        <v>0</v>
      </c>
      <c r="L74" s="1"/>
      <c r="M74" s="6">
        <f t="shared" si="2"/>
        <v>30</v>
      </c>
    </row>
    <row r="75" spans="1:13" x14ac:dyDescent="0.25">
      <c r="A75" s="3"/>
      <c r="B75" s="3"/>
      <c r="C75" s="4"/>
      <c r="D75" s="3"/>
      <c r="E75" s="3"/>
      <c r="F75" s="5"/>
      <c r="G75" s="1"/>
      <c r="H75" s="1">
        <f t="shared" si="3"/>
        <v>0</v>
      </c>
      <c r="I75" s="5"/>
      <c r="J75" s="1">
        <f t="shared" ref="J75:J138" si="4">H75*I75</f>
        <v>0</v>
      </c>
      <c r="K75" s="1">
        <f t="shared" ref="K75:K138" si="5">H75*(1-I75)</f>
        <v>0</v>
      </c>
      <c r="L75" s="1"/>
      <c r="M75" s="6">
        <f t="shared" ref="M75:M138" si="6">C75+30</f>
        <v>30</v>
      </c>
    </row>
    <row r="76" spans="1:13" x14ac:dyDescent="0.25">
      <c r="A76" s="3"/>
      <c r="B76" s="3"/>
      <c r="C76" s="4"/>
      <c r="D76" s="3"/>
      <c r="E76" s="3"/>
      <c r="F76" s="5"/>
      <c r="G76" s="1"/>
      <c r="H76" s="1">
        <f t="shared" ref="H76:H139" si="7">E76*(1-F76)</f>
        <v>0</v>
      </c>
      <c r="I76" s="5"/>
      <c r="J76" s="1">
        <f t="shared" si="4"/>
        <v>0</v>
      </c>
      <c r="K76" s="1">
        <f t="shared" si="5"/>
        <v>0</v>
      </c>
      <c r="L76" s="1"/>
      <c r="M76" s="6">
        <f t="shared" si="6"/>
        <v>30</v>
      </c>
    </row>
    <row r="77" spans="1:13" x14ac:dyDescent="0.25">
      <c r="A77" s="3"/>
      <c r="B77" s="3"/>
      <c r="C77" s="4"/>
      <c r="D77" s="3"/>
      <c r="E77" s="3"/>
      <c r="F77" s="5"/>
      <c r="G77" s="1"/>
      <c r="H77" s="1">
        <f t="shared" si="7"/>
        <v>0</v>
      </c>
      <c r="I77" s="5"/>
      <c r="J77" s="1">
        <f t="shared" si="4"/>
        <v>0</v>
      </c>
      <c r="K77" s="1">
        <f t="shared" si="5"/>
        <v>0</v>
      </c>
      <c r="L77" s="1"/>
      <c r="M77" s="6">
        <f t="shared" si="6"/>
        <v>30</v>
      </c>
    </row>
    <row r="78" spans="1:13" x14ac:dyDescent="0.25">
      <c r="A78" s="3"/>
      <c r="B78" s="3"/>
      <c r="C78" s="4"/>
      <c r="D78" s="3"/>
      <c r="E78" s="3"/>
      <c r="F78" s="5"/>
      <c r="G78" s="1"/>
      <c r="H78" s="1">
        <f t="shared" si="7"/>
        <v>0</v>
      </c>
      <c r="I78" s="5"/>
      <c r="J78" s="1">
        <f t="shared" si="4"/>
        <v>0</v>
      </c>
      <c r="K78" s="1">
        <f t="shared" si="5"/>
        <v>0</v>
      </c>
      <c r="L78" s="1"/>
      <c r="M78" s="6">
        <f t="shared" si="6"/>
        <v>30</v>
      </c>
    </row>
    <row r="79" spans="1:13" x14ac:dyDescent="0.25">
      <c r="A79" s="3"/>
      <c r="B79" s="3"/>
      <c r="C79" s="4"/>
      <c r="D79" s="3"/>
      <c r="E79" s="3"/>
      <c r="F79" s="5"/>
      <c r="G79" s="1"/>
      <c r="H79" s="1">
        <f t="shared" si="7"/>
        <v>0</v>
      </c>
      <c r="I79" s="5"/>
      <c r="J79" s="1">
        <f t="shared" si="4"/>
        <v>0</v>
      </c>
      <c r="K79" s="1">
        <f t="shared" si="5"/>
        <v>0</v>
      </c>
      <c r="L79" s="1"/>
      <c r="M79" s="6">
        <f t="shared" si="6"/>
        <v>30</v>
      </c>
    </row>
    <row r="80" spans="1:13" x14ac:dyDescent="0.25">
      <c r="A80" s="3"/>
      <c r="B80" s="3"/>
      <c r="C80" s="4"/>
      <c r="D80" s="3"/>
      <c r="E80" s="3"/>
      <c r="F80" s="5"/>
      <c r="G80" s="1"/>
      <c r="H80" s="1">
        <f t="shared" si="7"/>
        <v>0</v>
      </c>
      <c r="I80" s="5"/>
      <c r="J80" s="1">
        <f t="shared" si="4"/>
        <v>0</v>
      </c>
      <c r="K80" s="1">
        <f t="shared" si="5"/>
        <v>0</v>
      </c>
      <c r="L80" s="1"/>
      <c r="M80" s="6">
        <f t="shared" si="6"/>
        <v>30</v>
      </c>
    </row>
    <row r="81" spans="1:13" x14ac:dyDescent="0.25">
      <c r="A81" s="3"/>
      <c r="B81" s="3"/>
      <c r="C81" s="4"/>
      <c r="D81" s="3"/>
      <c r="E81" s="3"/>
      <c r="F81" s="5"/>
      <c r="G81" s="1"/>
      <c r="H81" s="1">
        <f t="shared" si="7"/>
        <v>0</v>
      </c>
      <c r="I81" s="5"/>
      <c r="J81" s="1">
        <f t="shared" si="4"/>
        <v>0</v>
      </c>
      <c r="K81" s="1">
        <f t="shared" si="5"/>
        <v>0</v>
      </c>
      <c r="L81" s="1"/>
      <c r="M81" s="6">
        <f t="shared" si="6"/>
        <v>30</v>
      </c>
    </row>
    <row r="82" spans="1:13" x14ac:dyDescent="0.25">
      <c r="A82" s="3"/>
      <c r="B82" s="3"/>
      <c r="C82" s="4"/>
      <c r="D82" s="3"/>
      <c r="E82" s="3"/>
      <c r="F82" s="5"/>
      <c r="G82" s="1"/>
      <c r="H82" s="1">
        <f t="shared" si="7"/>
        <v>0</v>
      </c>
      <c r="I82" s="5"/>
      <c r="J82" s="1">
        <f t="shared" si="4"/>
        <v>0</v>
      </c>
      <c r="K82" s="1">
        <f t="shared" si="5"/>
        <v>0</v>
      </c>
      <c r="L82" s="1"/>
      <c r="M82" s="6">
        <f t="shared" si="6"/>
        <v>30</v>
      </c>
    </row>
    <row r="83" spans="1:13" x14ac:dyDescent="0.25">
      <c r="A83" s="3"/>
      <c r="B83" s="3"/>
      <c r="C83" s="4"/>
      <c r="D83" s="3"/>
      <c r="E83" s="3"/>
      <c r="F83" s="5"/>
      <c r="G83" s="1"/>
      <c r="H83" s="1">
        <f t="shared" si="7"/>
        <v>0</v>
      </c>
      <c r="I83" s="5"/>
      <c r="J83" s="1">
        <f t="shared" si="4"/>
        <v>0</v>
      </c>
      <c r="K83" s="1">
        <f t="shared" si="5"/>
        <v>0</v>
      </c>
      <c r="L83" s="1"/>
      <c r="M83" s="6">
        <f t="shared" si="6"/>
        <v>30</v>
      </c>
    </row>
    <row r="84" spans="1:13" x14ac:dyDescent="0.25">
      <c r="A84" s="3"/>
      <c r="B84" s="3"/>
      <c r="C84" s="4"/>
      <c r="D84" s="3"/>
      <c r="E84" s="3"/>
      <c r="F84" s="5"/>
      <c r="G84" s="1"/>
      <c r="H84" s="1">
        <f t="shared" si="7"/>
        <v>0</v>
      </c>
      <c r="I84" s="5"/>
      <c r="J84" s="1">
        <f t="shared" si="4"/>
        <v>0</v>
      </c>
      <c r="K84" s="1">
        <f t="shared" si="5"/>
        <v>0</v>
      </c>
      <c r="L84" s="1"/>
      <c r="M84" s="6">
        <f t="shared" si="6"/>
        <v>30</v>
      </c>
    </row>
    <row r="85" spans="1:13" x14ac:dyDescent="0.25">
      <c r="A85" s="3"/>
      <c r="B85" s="3"/>
      <c r="C85" s="4"/>
      <c r="D85" s="3"/>
      <c r="E85" s="3"/>
      <c r="F85" s="5"/>
      <c r="G85" s="1"/>
      <c r="H85" s="1">
        <f t="shared" si="7"/>
        <v>0</v>
      </c>
      <c r="I85" s="5"/>
      <c r="J85" s="1">
        <f t="shared" si="4"/>
        <v>0</v>
      </c>
      <c r="K85" s="1">
        <f t="shared" si="5"/>
        <v>0</v>
      </c>
      <c r="L85" s="1"/>
      <c r="M85" s="6">
        <f t="shared" si="6"/>
        <v>30</v>
      </c>
    </row>
    <row r="86" spans="1:13" x14ac:dyDescent="0.25">
      <c r="A86" s="3"/>
      <c r="B86" s="3"/>
      <c r="C86" s="4"/>
      <c r="D86" s="3"/>
      <c r="E86" s="3"/>
      <c r="F86" s="5"/>
      <c r="G86" s="1"/>
      <c r="H86" s="1">
        <f t="shared" si="7"/>
        <v>0</v>
      </c>
      <c r="I86" s="5"/>
      <c r="J86" s="1">
        <f t="shared" si="4"/>
        <v>0</v>
      </c>
      <c r="K86" s="1">
        <f t="shared" si="5"/>
        <v>0</v>
      </c>
      <c r="L86" s="1"/>
      <c r="M86" s="6">
        <f t="shared" si="6"/>
        <v>30</v>
      </c>
    </row>
    <row r="87" spans="1:13" x14ac:dyDescent="0.25">
      <c r="A87" s="3"/>
      <c r="B87" s="3"/>
      <c r="C87" s="4"/>
      <c r="D87" s="3"/>
      <c r="E87" s="3"/>
      <c r="F87" s="5"/>
      <c r="G87" s="1"/>
      <c r="H87" s="1">
        <f t="shared" si="7"/>
        <v>0</v>
      </c>
      <c r="I87" s="5"/>
      <c r="J87" s="1">
        <f t="shared" si="4"/>
        <v>0</v>
      </c>
      <c r="K87" s="1">
        <f t="shared" si="5"/>
        <v>0</v>
      </c>
      <c r="L87" s="1"/>
      <c r="M87" s="6">
        <f t="shared" si="6"/>
        <v>30</v>
      </c>
    </row>
    <row r="88" spans="1:13" x14ac:dyDescent="0.25">
      <c r="A88" s="3"/>
      <c r="B88" s="3"/>
      <c r="C88" s="4"/>
      <c r="D88" s="3"/>
      <c r="E88" s="3"/>
      <c r="F88" s="5"/>
      <c r="G88" s="1"/>
      <c r="H88" s="1">
        <f t="shared" si="7"/>
        <v>0</v>
      </c>
      <c r="I88" s="5"/>
      <c r="J88" s="1">
        <f t="shared" si="4"/>
        <v>0</v>
      </c>
      <c r="K88" s="1">
        <f t="shared" si="5"/>
        <v>0</v>
      </c>
      <c r="L88" s="1"/>
      <c r="M88" s="6">
        <f t="shared" si="6"/>
        <v>30</v>
      </c>
    </row>
    <row r="89" spans="1:13" x14ac:dyDescent="0.25">
      <c r="A89" s="3"/>
      <c r="B89" s="3"/>
      <c r="C89" s="4"/>
      <c r="D89" s="3"/>
      <c r="E89" s="3"/>
      <c r="F89" s="5"/>
      <c r="G89" s="1"/>
      <c r="H89" s="1">
        <f t="shared" si="7"/>
        <v>0</v>
      </c>
      <c r="I89" s="5"/>
      <c r="J89" s="1">
        <f t="shared" si="4"/>
        <v>0</v>
      </c>
      <c r="K89" s="1">
        <f t="shared" si="5"/>
        <v>0</v>
      </c>
      <c r="L89" s="1"/>
      <c r="M89" s="6">
        <f t="shared" si="6"/>
        <v>30</v>
      </c>
    </row>
    <row r="90" spans="1:13" x14ac:dyDescent="0.25">
      <c r="A90" s="3"/>
      <c r="B90" s="3"/>
      <c r="C90" s="4"/>
      <c r="D90" s="3"/>
      <c r="E90" s="3"/>
      <c r="F90" s="5"/>
      <c r="G90" s="1"/>
      <c r="H90" s="1">
        <f t="shared" si="7"/>
        <v>0</v>
      </c>
      <c r="I90" s="5"/>
      <c r="J90" s="1">
        <f t="shared" si="4"/>
        <v>0</v>
      </c>
      <c r="K90" s="1">
        <f t="shared" si="5"/>
        <v>0</v>
      </c>
      <c r="L90" s="1"/>
      <c r="M90" s="6">
        <f t="shared" si="6"/>
        <v>30</v>
      </c>
    </row>
    <row r="91" spans="1:13" x14ac:dyDescent="0.25">
      <c r="A91" s="3"/>
      <c r="B91" s="3"/>
      <c r="C91" s="4"/>
      <c r="D91" s="3"/>
      <c r="E91" s="3"/>
      <c r="F91" s="5"/>
      <c r="G91" s="1"/>
      <c r="H91" s="1">
        <f t="shared" si="7"/>
        <v>0</v>
      </c>
      <c r="I91" s="5"/>
      <c r="J91" s="1">
        <f t="shared" si="4"/>
        <v>0</v>
      </c>
      <c r="K91" s="1">
        <f t="shared" si="5"/>
        <v>0</v>
      </c>
      <c r="L91" s="1"/>
      <c r="M91" s="6">
        <f t="shared" si="6"/>
        <v>30</v>
      </c>
    </row>
    <row r="92" spans="1:13" x14ac:dyDescent="0.25">
      <c r="A92" s="3"/>
      <c r="B92" s="3"/>
      <c r="C92" s="4"/>
      <c r="D92" s="3"/>
      <c r="E92" s="3"/>
      <c r="F92" s="5"/>
      <c r="G92" s="1"/>
      <c r="H92" s="1">
        <f t="shared" si="7"/>
        <v>0</v>
      </c>
      <c r="I92" s="5"/>
      <c r="J92" s="1">
        <f t="shared" si="4"/>
        <v>0</v>
      </c>
      <c r="K92" s="1">
        <f t="shared" si="5"/>
        <v>0</v>
      </c>
      <c r="L92" s="1"/>
      <c r="M92" s="6">
        <f t="shared" si="6"/>
        <v>30</v>
      </c>
    </row>
    <row r="93" spans="1:13" x14ac:dyDescent="0.25">
      <c r="A93" s="3"/>
      <c r="B93" s="3"/>
      <c r="C93" s="4"/>
      <c r="D93" s="3"/>
      <c r="E93" s="3"/>
      <c r="F93" s="5"/>
      <c r="G93" s="1"/>
      <c r="H93" s="1">
        <f t="shared" si="7"/>
        <v>0</v>
      </c>
      <c r="I93" s="5"/>
      <c r="J93" s="1">
        <f t="shared" si="4"/>
        <v>0</v>
      </c>
      <c r="K93" s="1">
        <f t="shared" si="5"/>
        <v>0</v>
      </c>
      <c r="L93" s="1"/>
      <c r="M93" s="6">
        <f t="shared" si="6"/>
        <v>30</v>
      </c>
    </row>
    <row r="94" spans="1:13" x14ac:dyDescent="0.25">
      <c r="A94" s="3"/>
      <c r="B94" s="3"/>
      <c r="C94" s="4"/>
      <c r="D94" s="3"/>
      <c r="E94" s="3"/>
      <c r="F94" s="5"/>
      <c r="G94" s="1"/>
      <c r="H94" s="1">
        <f t="shared" si="7"/>
        <v>0</v>
      </c>
      <c r="I94" s="5"/>
      <c r="J94" s="1">
        <f t="shared" si="4"/>
        <v>0</v>
      </c>
      <c r="K94" s="1">
        <f t="shared" si="5"/>
        <v>0</v>
      </c>
      <c r="L94" s="1"/>
      <c r="M94" s="6">
        <f t="shared" si="6"/>
        <v>30</v>
      </c>
    </row>
    <row r="95" spans="1:13" x14ac:dyDescent="0.25">
      <c r="A95" s="3"/>
      <c r="B95" s="3"/>
      <c r="C95" s="4"/>
      <c r="D95" s="3"/>
      <c r="E95" s="3"/>
      <c r="F95" s="5"/>
      <c r="G95" s="1"/>
      <c r="H95" s="1">
        <f t="shared" si="7"/>
        <v>0</v>
      </c>
      <c r="I95" s="5"/>
      <c r="J95" s="1">
        <f t="shared" si="4"/>
        <v>0</v>
      </c>
      <c r="K95" s="1">
        <f t="shared" si="5"/>
        <v>0</v>
      </c>
      <c r="L95" s="1"/>
      <c r="M95" s="6">
        <f t="shared" si="6"/>
        <v>30</v>
      </c>
    </row>
    <row r="96" spans="1:13" x14ac:dyDescent="0.25">
      <c r="A96" s="3"/>
      <c r="B96" s="3"/>
      <c r="C96" s="4"/>
      <c r="D96" s="3"/>
      <c r="E96" s="3"/>
      <c r="F96" s="5"/>
      <c r="G96" s="1"/>
      <c r="H96" s="1">
        <f t="shared" si="7"/>
        <v>0</v>
      </c>
      <c r="I96" s="5"/>
      <c r="J96" s="1">
        <f t="shared" si="4"/>
        <v>0</v>
      </c>
      <c r="K96" s="1">
        <f t="shared" si="5"/>
        <v>0</v>
      </c>
      <c r="L96" s="1"/>
      <c r="M96" s="6">
        <f t="shared" si="6"/>
        <v>30</v>
      </c>
    </row>
    <row r="97" spans="1:13" x14ac:dyDescent="0.25">
      <c r="A97" s="3"/>
      <c r="B97" s="3"/>
      <c r="C97" s="4"/>
      <c r="D97" s="3"/>
      <c r="E97" s="3"/>
      <c r="F97" s="5"/>
      <c r="G97" s="1"/>
      <c r="H97" s="1">
        <f t="shared" si="7"/>
        <v>0</v>
      </c>
      <c r="I97" s="5"/>
      <c r="J97" s="1">
        <f t="shared" si="4"/>
        <v>0</v>
      </c>
      <c r="K97" s="1">
        <f t="shared" si="5"/>
        <v>0</v>
      </c>
      <c r="L97" s="1"/>
      <c r="M97" s="6">
        <f t="shared" si="6"/>
        <v>30</v>
      </c>
    </row>
    <row r="98" spans="1:13" x14ac:dyDescent="0.25">
      <c r="A98" s="3"/>
      <c r="B98" s="3"/>
      <c r="C98" s="4"/>
      <c r="D98" s="3"/>
      <c r="E98" s="3"/>
      <c r="F98" s="5"/>
      <c r="G98" s="1"/>
      <c r="H98" s="1">
        <f t="shared" si="7"/>
        <v>0</v>
      </c>
      <c r="I98" s="5"/>
      <c r="J98" s="1">
        <f t="shared" si="4"/>
        <v>0</v>
      </c>
      <c r="K98" s="1">
        <f t="shared" si="5"/>
        <v>0</v>
      </c>
      <c r="L98" s="1"/>
      <c r="M98" s="6">
        <f t="shared" si="6"/>
        <v>30</v>
      </c>
    </row>
    <row r="99" spans="1:13" x14ac:dyDescent="0.25">
      <c r="A99" s="3"/>
      <c r="B99" s="3"/>
      <c r="C99" s="4"/>
      <c r="D99" s="3"/>
      <c r="E99" s="3"/>
      <c r="F99" s="5"/>
      <c r="G99" s="1"/>
      <c r="H99" s="1">
        <f t="shared" si="7"/>
        <v>0</v>
      </c>
      <c r="I99" s="5"/>
      <c r="J99" s="1">
        <f t="shared" si="4"/>
        <v>0</v>
      </c>
      <c r="K99" s="1">
        <f t="shared" si="5"/>
        <v>0</v>
      </c>
      <c r="L99" s="1"/>
      <c r="M99" s="6">
        <f t="shared" si="6"/>
        <v>30</v>
      </c>
    </row>
    <row r="100" spans="1:13" x14ac:dyDescent="0.25">
      <c r="A100" s="3"/>
      <c r="B100" s="3"/>
      <c r="C100" s="4"/>
      <c r="D100" s="3"/>
      <c r="E100" s="3"/>
      <c r="F100" s="5"/>
      <c r="G100" s="1"/>
      <c r="H100" s="1">
        <f t="shared" si="7"/>
        <v>0</v>
      </c>
      <c r="I100" s="5"/>
      <c r="J100" s="1">
        <f t="shared" si="4"/>
        <v>0</v>
      </c>
      <c r="K100" s="1">
        <f t="shared" si="5"/>
        <v>0</v>
      </c>
      <c r="L100" s="1"/>
      <c r="M100" s="6">
        <f t="shared" si="6"/>
        <v>30</v>
      </c>
    </row>
    <row r="101" spans="1:13" x14ac:dyDescent="0.25">
      <c r="A101" s="3"/>
      <c r="B101" s="3"/>
      <c r="C101" s="4"/>
      <c r="D101" s="3"/>
      <c r="E101" s="3"/>
      <c r="F101" s="5"/>
      <c r="G101" s="1"/>
      <c r="H101" s="1">
        <f t="shared" si="7"/>
        <v>0</v>
      </c>
      <c r="I101" s="5"/>
      <c r="J101" s="1">
        <f t="shared" si="4"/>
        <v>0</v>
      </c>
      <c r="K101" s="1">
        <f t="shared" si="5"/>
        <v>0</v>
      </c>
      <c r="L101" s="1"/>
      <c r="M101" s="6">
        <f t="shared" si="6"/>
        <v>30</v>
      </c>
    </row>
    <row r="102" spans="1:13" x14ac:dyDescent="0.25">
      <c r="A102" s="3"/>
      <c r="B102" s="3"/>
      <c r="C102" s="4"/>
      <c r="D102" s="3"/>
      <c r="E102" s="3"/>
      <c r="F102" s="5"/>
      <c r="G102" s="1"/>
      <c r="H102" s="1">
        <f t="shared" si="7"/>
        <v>0</v>
      </c>
      <c r="I102" s="5"/>
      <c r="J102" s="1">
        <f t="shared" si="4"/>
        <v>0</v>
      </c>
      <c r="K102" s="1">
        <f t="shared" si="5"/>
        <v>0</v>
      </c>
      <c r="L102" s="1"/>
      <c r="M102" s="6">
        <f t="shared" si="6"/>
        <v>30</v>
      </c>
    </row>
    <row r="103" spans="1:13" x14ac:dyDescent="0.25">
      <c r="A103" s="3"/>
      <c r="B103" s="3"/>
      <c r="C103" s="4"/>
      <c r="D103" s="3"/>
      <c r="E103" s="3"/>
      <c r="F103" s="5"/>
      <c r="G103" s="1"/>
      <c r="H103" s="1">
        <f t="shared" si="7"/>
        <v>0</v>
      </c>
      <c r="I103" s="5"/>
      <c r="J103" s="1">
        <f t="shared" si="4"/>
        <v>0</v>
      </c>
      <c r="K103" s="1">
        <f t="shared" si="5"/>
        <v>0</v>
      </c>
      <c r="L103" s="1"/>
      <c r="M103" s="6">
        <f t="shared" si="6"/>
        <v>30</v>
      </c>
    </row>
    <row r="104" spans="1:13" x14ac:dyDescent="0.25">
      <c r="A104" s="3"/>
      <c r="B104" s="3"/>
      <c r="C104" s="4"/>
      <c r="D104" s="3"/>
      <c r="E104" s="3"/>
      <c r="F104" s="5"/>
      <c r="G104" s="1"/>
      <c r="H104" s="1">
        <f t="shared" si="7"/>
        <v>0</v>
      </c>
      <c r="I104" s="5"/>
      <c r="J104" s="1">
        <f t="shared" si="4"/>
        <v>0</v>
      </c>
      <c r="K104" s="1">
        <f t="shared" si="5"/>
        <v>0</v>
      </c>
      <c r="L104" s="1"/>
      <c r="M104" s="6">
        <f t="shared" si="6"/>
        <v>30</v>
      </c>
    </row>
    <row r="105" spans="1:13" x14ac:dyDescent="0.25">
      <c r="A105" s="3"/>
      <c r="B105" s="3"/>
      <c r="C105" s="4"/>
      <c r="D105" s="3"/>
      <c r="E105" s="3"/>
      <c r="F105" s="5"/>
      <c r="G105" s="1"/>
      <c r="H105" s="1">
        <f t="shared" si="7"/>
        <v>0</v>
      </c>
      <c r="I105" s="5"/>
      <c r="J105" s="1">
        <f t="shared" si="4"/>
        <v>0</v>
      </c>
      <c r="K105" s="1">
        <f t="shared" si="5"/>
        <v>0</v>
      </c>
      <c r="L105" s="1"/>
      <c r="M105" s="6">
        <f t="shared" si="6"/>
        <v>30</v>
      </c>
    </row>
    <row r="106" spans="1:13" x14ac:dyDescent="0.25">
      <c r="A106" s="3"/>
      <c r="B106" s="3"/>
      <c r="C106" s="4"/>
      <c r="D106" s="3"/>
      <c r="E106" s="3"/>
      <c r="F106" s="5"/>
      <c r="G106" s="1"/>
      <c r="H106" s="1">
        <f t="shared" si="7"/>
        <v>0</v>
      </c>
      <c r="I106" s="5"/>
      <c r="J106" s="1">
        <f t="shared" si="4"/>
        <v>0</v>
      </c>
      <c r="K106" s="1">
        <f t="shared" si="5"/>
        <v>0</v>
      </c>
      <c r="L106" s="1"/>
      <c r="M106" s="6">
        <f t="shared" si="6"/>
        <v>30</v>
      </c>
    </row>
    <row r="107" spans="1:13" x14ac:dyDescent="0.25">
      <c r="A107" s="3"/>
      <c r="B107" s="3"/>
      <c r="C107" s="4"/>
      <c r="D107" s="3"/>
      <c r="E107" s="3"/>
      <c r="F107" s="5"/>
      <c r="G107" s="1"/>
      <c r="H107" s="1">
        <f t="shared" si="7"/>
        <v>0</v>
      </c>
      <c r="I107" s="5"/>
      <c r="J107" s="1">
        <f t="shared" si="4"/>
        <v>0</v>
      </c>
      <c r="K107" s="1">
        <f t="shared" si="5"/>
        <v>0</v>
      </c>
      <c r="L107" s="1"/>
      <c r="M107" s="6">
        <f t="shared" si="6"/>
        <v>30</v>
      </c>
    </row>
    <row r="108" spans="1:13" x14ac:dyDescent="0.25">
      <c r="A108" s="3"/>
      <c r="B108" s="3"/>
      <c r="C108" s="4"/>
      <c r="D108" s="3"/>
      <c r="E108" s="3"/>
      <c r="F108" s="5"/>
      <c r="G108" s="1"/>
      <c r="H108" s="1">
        <f t="shared" si="7"/>
        <v>0</v>
      </c>
      <c r="I108" s="5"/>
      <c r="J108" s="1">
        <f t="shared" si="4"/>
        <v>0</v>
      </c>
      <c r="K108" s="1">
        <f t="shared" si="5"/>
        <v>0</v>
      </c>
      <c r="L108" s="1"/>
      <c r="M108" s="6">
        <f t="shared" si="6"/>
        <v>30</v>
      </c>
    </row>
    <row r="109" spans="1:13" x14ac:dyDescent="0.25">
      <c r="A109" s="3"/>
      <c r="B109" s="3"/>
      <c r="C109" s="4"/>
      <c r="D109" s="3"/>
      <c r="E109" s="3"/>
      <c r="F109" s="5"/>
      <c r="G109" s="1"/>
      <c r="H109" s="1">
        <f t="shared" si="7"/>
        <v>0</v>
      </c>
      <c r="I109" s="5"/>
      <c r="J109" s="1">
        <f t="shared" si="4"/>
        <v>0</v>
      </c>
      <c r="K109" s="1">
        <f t="shared" si="5"/>
        <v>0</v>
      </c>
      <c r="L109" s="1"/>
      <c r="M109" s="6">
        <f t="shared" si="6"/>
        <v>30</v>
      </c>
    </row>
    <row r="110" spans="1:13" x14ac:dyDescent="0.25">
      <c r="A110" s="3"/>
      <c r="B110" s="3"/>
      <c r="C110" s="4"/>
      <c r="D110" s="3"/>
      <c r="E110" s="3"/>
      <c r="F110" s="5"/>
      <c r="G110" s="1"/>
      <c r="H110" s="1">
        <f t="shared" si="7"/>
        <v>0</v>
      </c>
      <c r="I110" s="5"/>
      <c r="J110" s="1">
        <f t="shared" si="4"/>
        <v>0</v>
      </c>
      <c r="K110" s="1">
        <f t="shared" si="5"/>
        <v>0</v>
      </c>
      <c r="L110" s="1"/>
      <c r="M110" s="6">
        <f t="shared" si="6"/>
        <v>30</v>
      </c>
    </row>
    <row r="111" spans="1:13" x14ac:dyDescent="0.25">
      <c r="A111" s="3"/>
      <c r="B111" s="3"/>
      <c r="C111" s="4"/>
      <c r="D111" s="3"/>
      <c r="E111" s="3"/>
      <c r="F111" s="5"/>
      <c r="G111" s="1"/>
      <c r="H111" s="1">
        <f t="shared" si="7"/>
        <v>0</v>
      </c>
      <c r="I111" s="5"/>
      <c r="J111" s="1">
        <f t="shared" si="4"/>
        <v>0</v>
      </c>
      <c r="K111" s="1">
        <f t="shared" si="5"/>
        <v>0</v>
      </c>
      <c r="L111" s="1"/>
      <c r="M111" s="6">
        <f t="shared" si="6"/>
        <v>30</v>
      </c>
    </row>
    <row r="112" spans="1:13" x14ac:dyDescent="0.25">
      <c r="A112" s="3"/>
      <c r="B112" s="3"/>
      <c r="C112" s="4"/>
      <c r="D112" s="3"/>
      <c r="E112" s="3"/>
      <c r="F112" s="5"/>
      <c r="G112" s="1"/>
      <c r="H112" s="1">
        <f t="shared" si="7"/>
        <v>0</v>
      </c>
      <c r="I112" s="5"/>
      <c r="J112" s="1">
        <f t="shared" si="4"/>
        <v>0</v>
      </c>
      <c r="K112" s="1">
        <f t="shared" si="5"/>
        <v>0</v>
      </c>
      <c r="L112" s="1"/>
      <c r="M112" s="6">
        <f t="shared" si="6"/>
        <v>30</v>
      </c>
    </row>
    <row r="113" spans="1:13" x14ac:dyDescent="0.25">
      <c r="A113" s="3"/>
      <c r="B113" s="3"/>
      <c r="C113" s="4"/>
      <c r="D113" s="3"/>
      <c r="E113" s="3"/>
      <c r="F113" s="5"/>
      <c r="G113" s="1"/>
      <c r="H113" s="1">
        <f t="shared" si="7"/>
        <v>0</v>
      </c>
      <c r="I113" s="5"/>
      <c r="J113" s="1">
        <f t="shared" si="4"/>
        <v>0</v>
      </c>
      <c r="K113" s="1">
        <f t="shared" si="5"/>
        <v>0</v>
      </c>
      <c r="L113" s="1"/>
      <c r="M113" s="6">
        <f t="shared" si="6"/>
        <v>30</v>
      </c>
    </row>
    <row r="114" spans="1:13" x14ac:dyDescent="0.25">
      <c r="A114" s="3"/>
      <c r="B114" s="3"/>
      <c r="C114" s="4"/>
      <c r="D114" s="3"/>
      <c r="E114" s="3"/>
      <c r="F114" s="5"/>
      <c r="G114" s="1"/>
      <c r="H114" s="1">
        <f t="shared" si="7"/>
        <v>0</v>
      </c>
      <c r="I114" s="5"/>
      <c r="J114" s="1">
        <f t="shared" si="4"/>
        <v>0</v>
      </c>
      <c r="K114" s="1">
        <f t="shared" si="5"/>
        <v>0</v>
      </c>
      <c r="L114" s="1"/>
      <c r="M114" s="6">
        <f t="shared" si="6"/>
        <v>30</v>
      </c>
    </row>
    <row r="115" spans="1:13" x14ac:dyDescent="0.25">
      <c r="A115" s="3"/>
      <c r="B115" s="3"/>
      <c r="C115" s="4"/>
      <c r="D115" s="3"/>
      <c r="E115" s="3"/>
      <c r="F115" s="5"/>
      <c r="G115" s="1"/>
      <c r="H115" s="1">
        <f t="shared" si="7"/>
        <v>0</v>
      </c>
      <c r="I115" s="5"/>
      <c r="J115" s="1">
        <f t="shared" si="4"/>
        <v>0</v>
      </c>
      <c r="K115" s="1">
        <f t="shared" si="5"/>
        <v>0</v>
      </c>
      <c r="L115" s="1"/>
      <c r="M115" s="6">
        <f t="shared" si="6"/>
        <v>30</v>
      </c>
    </row>
    <row r="116" spans="1:13" x14ac:dyDescent="0.25">
      <c r="A116" s="3"/>
      <c r="B116" s="3"/>
      <c r="C116" s="4"/>
      <c r="D116" s="3"/>
      <c r="E116" s="3"/>
      <c r="F116" s="5"/>
      <c r="G116" s="1"/>
      <c r="H116" s="1">
        <f t="shared" si="7"/>
        <v>0</v>
      </c>
      <c r="I116" s="5"/>
      <c r="J116" s="1">
        <f t="shared" si="4"/>
        <v>0</v>
      </c>
      <c r="K116" s="1">
        <f t="shared" si="5"/>
        <v>0</v>
      </c>
      <c r="L116" s="1"/>
      <c r="M116" s="6">
        <f t="shared" si="6"/>
        <v>30</v>
      </c>
    </row>
    <row r="117" spans="1:13" x14ac:dyDescent="0.25">
      <c r="A117" s="3"/>
      <c r="B117" s="3"/>
      <c r="C117" s="4"/>
      <c r="D117" s="3"/>
      <c r="E117" s="3"/>
      <c r="F117" s="5"/>
      <c r="G117" s="1"/>
      <c r="H117" s="1">
        <f t="shared" si="7"/>
        <v>0</v>
      </c>
      <c r="I117" s="5"/>
      <c r="J117" s="1">
        <f t="shared" si="4"/>
        <v>0</v>
      </c>
      <c r="K117" s="1">
        <f t="shared" si="5"/>
        <v>0</v>
      </c>
      <c r="L117" s="1"/>
      <c r="M117" s="6">
        <f t="shared" si="6"/>
        <v>30</v>
      </c>
    </row>
    <row r="118" spans="1:13" x14ac:dyDescent="0.25">
      <c r="A118" s="3"/>
      <c r="B118" s="3"/>
      <c r="C118" s="4"/>
      <c r="D118" s="3"/>
      <c r="E118" s="3"/>
      <c r="F118" s="5"/>
      <c r="G118" s="1"/>
      <c r="H118" s="1">
        <f t="shared" si="7"/>
        <v>0</v>
      </c>
      <c r="I118" s="5"/>
      <c r="J118" s="1">
        <f t="shared" si="4"/>
        <v>0</v>
      </c>
      <c r="K118" s="1">
        <f t="shared" si="5"/>
        <v>0</v>
      </c>
      <c r="L118" s="1"/>
      <c r="M118" s="6">
        <f t="shared" si="6"/>
        <v>30</v>
      </c>
    </row>
    <row r="119" spans="1:13" x14ac:dyDescent="0.25">
      <c r="A119" s="3"/>
      <c r="B119" s="3"/>
      <c r="C119" s="4"/>
      <c r="D119" s="3"/>
      <c r="E119" s="3"/>
      <c r="F119" s="5"/>
      <c r="G119" s="1"/>
      <c r="H119" s="1">
        <f t="shared" si="7"/>
        <v>0</v>
      </c>
      <c r="I119" s="5"/>
      <c r="J119" s="1">
        <f t="shared" si="4"/>
        <v>0</v>
      </c>
      <c r="K119" s="1">
        <f t="shared" si="5"/>
        <v>0</v>
      </c>
      <c r="L119" s="1"/>
      <c r="M119" s="6">
        <f t="shared" si="6"/>
        <v>30</v>
      </c>
    </row>
    <row r="120" spans="1:13" x14ac:dyDescent="0.25">
      <c r="A120" s="3"/>
      <c r="B120" s="3"/>
      <c r="C120" s="4"/>
      <c r="D120" s="3"/>
      <c r="E120" s="3"/>
      <c r="F120" s="5"/>
      <c r="G120" s="1"/>
      <c r="H120" s="1">
        <f t="shared" si="7"/>
        <v>0</v>
      </c>
      <c r="I120" s="5"/>
      <c r="J120" s="1">
        <f t="shared" si="4"/>
        <v>0</v>
      </c>
      <c r="K120" s="1">
        <f t="shared" si="5"/>
        <v>0</v>
      </c>
      <c r="L120" s="1"/>
      <c r="M120" s="6">
        <f t="shared" si="6"/>
        <v>30</v>
      </c>
    </row>
    <row r="121" spans="1:13" x14ac:dyDescent="0.25">
      <c r="A121" s="3"/>
      <c r="B121" s="3"/>
      <c r="C121" s="4"/>
      <c r="D121" s="3"/>
      <c r="E121" s="3"/>
      <c r="F121" s="5"/>
      <c r="G121" s="1"/>
      <c r="H121" s="1">
        <f t="shared" si="7"/>
        <v>0</v>
      </c>
      <c r="I121" s="5"/>
      <c r="J121" s="1">
        <f t="shared" si="4"/>
        <v>0</v>
      </c>
      <c r="K121" s="1">
        <f t="shared" si="5"/>
        <v>0</v>
      </c>
      <c r="L121" s="1"/>
      <c r="M121" s="6">
        <f t="shared" si="6"/>
        <v>30</v>
      </c>
    </row>
    <row r="122" spans="1:13" x14ac:dyDescent="0.25">
      <c r="A122" s="3"/>
      <c r="B122" s="3"/>
      <c r="C122" s="4"/>
      <c r="D122" s="3"/>
      <c r="E122" s="3"/>
      <c r="F122" s="5"/>
      <c r="G122" s="1"/>
      <c r="H122" s="1">
        <f t="shared" si="7"/>
        <v>0</v>
      </c>
      <c r="I122" s="5"/>
      <c r="J122" s="1">
        <f t="shared" si="4"/>
        <v>0</v>
      </c>
      <c r="K122" s="1">
        <f t="shared" si="5"/>
        <v>0</v>
      </c>
      <c r="L122" s="1"/>
      <c r="M122" s="6">
        <f t="shared" si="6"/>
        <v>30</v>
      </c>
    </row>
    <row r="123" spans="1:13" x14ac:dyDescent="0.25">
      <c r="A123" s="3"/>
      <c r="B123" s="3"/>
      <c r="C123" s="4"/>
      <c r="D123" s="3"/>
      <c r="E123" s="3"/>
      <c r="F123" s="5"/>
      <c r="G123" s="1"/>
      <c r="H123" s="1">
        <f t="shared" si="7"/>
        <v>0</v>
      </c>
      <c r="I123" s="5"/>
      <c r="J123" s="1">
        <f t="shared" si="4"/>
        <v>0</v>
      </c>
      <c r="K123" s="1">
        <f t="shared" si="5"/>
        <v>0</v>
      </c>
      <c r="L123" s="1"/>
      <c r="M123" s="6">
        <f t="shared" si="6"/>
        <v>30</v>
      </c>
    </row>
    <row r="124" spans="1:13" x14ac:dyDescent="0.25">
      <c r="A124" s="3"/>
      <c r="B124" s="3"/>
      <c r="C124" s="4"/>
      <c r="D124" s="3"/>
      <c r="E124" s="3"/>
      <c r="F124" s="5"/>
      <c r="G124" s="1"/>
      <c r="H124" s="1">
        <f t="shared" si="7"/>
        <v>0</v>
      </c>
      <c r="I124" s="5"/>
      <c r="J124" s="1">
        <f t="shared" si="4"/>
        <v>0</v>
      </c>
      <c r="K124" s="1">
        <f t="shared" si="5"/>
        <v>0</v>
      </c>
      <c r="L124" s="1"/>
      <c r="M124" s="6">
        <f t="shared" si="6"/>
        <v>30</v>
      </c>
    </row>
    <row r="125" spans="1:13" x14ac:dyDescent="0.25">
      <c r="A125" s="3"/>
      <c r="B125" s="3"/>
      <c r="C125" s="4"/>
      <c r="D125" s="3"/>
      <c r="E125" s="3"/>
      <c r="F125" s="5"/>
      <c r="G125" s="1"/>
      <c r="H125" s="1">
        <f t="shared" si="7"/>
        <v>0</v>
      </c>
      <c r="I125" s="5"/>
      <c r="J125" s="1">
        <f t="shared" si="4"/>
        <v>0</v>
      </c>
      <c r="K125" s="1">
        <f t="shared" si="5"/>
        <v>0</v>
      </c>
      <c r="L125" s="1"/>
      <c r="M125" s="6">
        <f t="shared" si="6"/>
        <v>30</v>
      </c>
    </row>
    <row r="126" spans="1:13" x14ac:dyDescent="0.25">
      <c r="A126" s="3"/>
      <c r="B126" s="3"/>
      <c r="C126" s="4"/>
      <c r="D126" s="3"/>
      <c r="E126" s="3"/>
      <c r="F126" s="5"/>
      <c r="G126" s="1"/>
      <c r="H126" s="1">
        <f t="shared" si="7"/>
        <v>0</v>
      </c>
      <c r="I126" s="5"/>
      <c r="J126" s="1">
        <f t="shared" si="4"/>
        <v>0</v>
      </c>
      <c r="K126" s="1">
        <f t="shared" si="5"/>
        <v>0</v>
      </c>
      <c r="L126" s="1"/>
      <c r="M126" s="6">
        <f t="shared" si="6"/>
        <v>30</v>
      </c>
    </row>
    <row r="127" spans="1:13" x14ac:dyDescent="0.25">
      <c r="A127" s="3"/>
      <c r="B127" s="3"/>
      <c r="C127" s="4"/>
      <c r="D127" s="3"/>
      <c r="E127" s="3"/>
      <c r="F127" s="5"/>
      <c r="G127" s="1"/>
      <c r="H127" s="1">
        <f t="shared" si="7"/>
        <v>0</v>
      </c>
      <c r="I127" s="5"/>
      <c r="J127" s="1">
        <f t="shared" si="4"/>
        <v>0</v>
      </c>
      <c r="K127" s="1">
        <f t="shared" si="5"/>
        <v>0</v>
      </c>
      <c r="L127" s="1"/>
      <c r="M127" s="6">
        <f t="shared" si="6"/>
        <v>30</v>
      </c>
    </row>
    <row r="128" spans="1:13" x14ac:dyDescent="0.25">
      <c r="A128" s="3"/>
      <c r="B128" s="3"/>
      <c r="C128" s="4"/>
      <c r="D128" s="3"/>
      <c r="E128" s="3"/>
      <c r="F128" s="5"/>
      <c r="G128" s="1"/>
      <c r="H128" s="1">
        <f t="shared" si="7"/>
        <v>0</v>
      </c>
      <c r="I128" s="5"/>
      <c r="J128" s="1">
        <f t="shared" si="4"/>
        <v>0</v>
      </c>
      <c r="K128" s="1">
        <f t="shared" si="5"/>
        <v>0</v>
      </c>
      <c r="L128" s="1"/>
      <c r="M128" s="6">
        <f t="shared" si="6"/>
        <v>30</v>
      </c>
    </row>
    <row r="129" spans="1:13" x14ac:dyDescent="0.25">
      <c r="A129" s="3"/>
      <c r="B129" s="3"/>
      <c r="C129" s="4"/>
      <c r="D129" s="3"/>
      <c r="E129" s="3"/>
      <c r="F129" s="5"/>
      <c r="G129" s="1"/>
      <c r="H129" s="1">
        <f t="shared" si="7"/>
        <v>0</v>
      </c>
      <c r="I129" s="5"/>
      <c r="J129" s="1">
        <f t="shared" si="4"/>
        <v>0</v>
      </c>
      <c r="K129" s="1">
        <f t="shared" si="5"/>
        <v>0</v>
      </c>
      <c r="L129" s="1"/>
      <c r="M129" s="6">
        <f t="shared" si="6"/>
        <v>30</v>
      </c>
    </row>
    <row r="130" spans="1:13" x14ac:dyDescent="0.25">
      <c r="A130" s="3"/>
      <c r="B130" s="3"/>
      <c r="C130" s="4"/>
      <c r="D130" s="3"/>
      <c r="E130" s="3"/>
      <c r="F130" s="5"/>
      <c r="G130" s="1"/>
      <c r="H130" s="1">
        <f t="shared" si="7"/>
        <v>0</v>
      </c>
      <c r="I130" s="5"/>
      <c r="J130" s="1">
        <f t="shared" si="4"/>
        <v>0</v>
      </c>
      <c r="K130" s="1">
        <f t="shared" si="5"/>
        <v>0</v>
      </c>
      <c r="L130" s="1"/>
      <c r="M130" s="6">
        <f t="shared" si="6"/>
        <v>30</v>
      </c>
    </row>
    <row r="131" spans="1:13" x14ac:dyDescent="0.25">
      <c r="A131" s="3"/>
      <c r="B131" s="3"/>
      <c r="C131" s="4"/>
      <c r="D131" s="3"/>
      <c r="E131" s="3"/>
      <c r="F131" s="5"/>
      <c r="G131" s="1"/>
      <c r="H131" s="1">
        <f t="shared" si="7"/>
        <v>0</v>
      </c>
      <c r="I131" s="5"/>
      <c r="J131" s="1">
        <f t="shared" si="4"/>
        <v>0</v>
      </c>
      <c r="K131" s="1">
        <f t="shared" si="5"/>
        <v>0</v>
      </c>
      <c r="L131" s="1"/>
      <c r="M131" s="6">
        <f t="shared" si="6"/>
        <v>30</v>
      </c>
    </row>
    <row r="132" spans="1:13" x14ac:dyDescent="0.25">
      <c r="A132" s="3"/>
      <c r="B132" s="3"/>
      <c r="C132" s="4"/>
      <c r="D132" s="3"/>
      <c r="E132" s="3"/>
      <c r="F132" s="5"/>
      <c r="G132" s="1"/>
      <c r="H132" s="1">
        <f t="shared" si="7"/>
        <v>0</v>
      </c>
      <c r="I132" s="5"/>
      <c r="J132" s="1">
        <f t="shared" si="4"/>
        <v>0</v>
      </c>
      <c r="K132" s="1">
        <f t="shared" si="5"/>
        <v>0</v>
      </c>
      <c r="L132" s="1"/>
      <c r="M132" s="6">
        <f t="shared" si="6"/>
        <v>30</v>
      </c>
    </row>
    <row r="133" spans="1:13" x14ac:dyDescent="0.25">
      <c r="A133" s="3"/>
      <c r="B133" s="3"/>
      <c r="C133" s="4"/>
      <c r="D133" s="3"/>
      <c r="E133" s="3"/>
      <c r="F133" s="5"/>
      <c r="G133" s="1"/>
      <c r="H133" s="1">
        <f t="shared" si="7"/>
        <v>0</v>
      </c>
      <c r="I133" s="5"/>
      <c r="J133" s="1">
        <f t="shared" si="4"/>
        <v>0</v>
      </c>
      <c r="K133" s="1">
        <f t="shared" si="5"/>
        <v>0</v>
      </c>
      <c r="L133" s="1"/>
      <c r="M133" s="6">
        <f t="shared" si="6"/>
        <v>30</v>
      </c>
    </row>
    <row r="134" spans="1:13" x14ac:dyDescent="0.25">
      <c r="A134" s="3"/>
      <c r="B134" s="3"/>
      <c r="C134" s="4"/>
      <c r="D134" s="3"/>
      <c r="E134" s="3"/>
      <c r="F134" s="5"/>
      <c r="G134" s="1"/>
      <c r="H134" s="1">
        <f t="shared" si="7"/>
        <v>0</v>
      </c>
      <c r="I134" s="5"/>
      <c r="J134" s="1">
        <f t="shared" si="4"/>
        <v>0</v>
      </c>
      <c r="K134" s="1">
        <f t="shared" si="5"/>
        <v>0</v>
      </c>
      <c r="L134" s="1"/>
      <c r="M134" s="6">
        <f t="shared" si="6"/>
        <v>30</v>
      </c>
    </row>
    <row r="135" spans="1:13" x14ac:dyDescent="0.25">
      <c r="A135" s="3"/>
      <c r="B135" s="3"/>
      <c r="C135" s="4"/>
      <c r="D135" s="3"/>
      <c r="E135" s="3"/>
      <c r="F135" s="5"/>
      <c r="G135" s="1"/>
      <c r="H135" s="1">
        <f t="shared" si="7"/>
        <v>0</v>
      </c>
      <c r="I135" s="5"/>
      <c r="J135" s="1">
        <f t="shared" si="4"/>
        <v>0</v>
      </c>
      <c r="K135" s="1">
        <f t="shared" si="5"/>
        <v>0</v>
      </c>
      <c r="L135" s="1"/>
      <c r="M135" s="6">
        <f t="shared" si="6"/>
        <v>30</v>
      </c>
    </row>
    <row r="136" spans="1:13" x14ac:dyDescent="0.25">
      <c r="A136" s="3"/>
      <c r="B136" s="3"/>
      <c r="C136" s="4"/>
      <c r="D136" s="3"/>
      <c r="E136" s="3"/>
      <c r="F136" s="5"/>
      <c r="G136" s="1"/>
      <c r="H136" s="1">
        <f t="shared" si="7"/>
        <v>0</v>
      </c>
      <c r="I136" s="5"/>
      <c r="J136" s="1">
        <f t="shared" si="4"/>
        <v>0</v>
      </c>
      <c r="K136" s="1">
        <f t="shared" si="5"/>
        <v>0</v>
      </c>
      <c r="L136" s="1"/>
      <c r="M136" s="6">
        <f t="shared" si="6"/>
        <v>30</v>
      </c>
    </row>
    <row r="137" spans="1:13" x14ac:dyDescent="0.25">
      <c r="A137" s="3"/>
      <c r="B137" s="3"/>
      <c r="C137" s="4"/>
      <c r="D137" s="3"/>
      <c r="E137" s="3"/>
      <c r="F137" s="5"/>
      <c r="G137" s="1"/>
      <c r="H137" s="1">
        <f t="shared" si="7"/>
        <v>0</v>
      </c>
      <c r="I137" s="5"/>
      <c r="J137" s="1">
        <f t="shared" si="4"/>
        <v>0</v>
      </c>
      <c r="K137" s="1">
        <f t="shared" si="5"/>
        <v>0</v>
      </c>
      <c r="L137" s="1"/>
      <c r="M137" s="6">
        <f t="shared" si="6"/>
        <v>30</v>
      </c>
    </row>
    <row r="138" spans="1:13" x14ac:dyDescent="0.25">
      <c r="A138" s="3"/>
      <c r="B138" s="3"/>
      <c r="C138" s="4"/>
      <c r="D138" s="3"/>
      <c r="E138" s="3"/>
      <c r="F138" s="5"/>
      <c r="G138" s="1"/>
      <c r="H138" s="1">
        <f t="shared" si="7"/>
        <v>0</v>
      </c>
      <c r="I138" s="5"/>
      <c r="J138" s="1">
        <f t="shared" si="4"/>
        <v>0</v>
      </c>
      <c r="K138" s="1">
        <f t="shared" si="5"/>
        <v>0</v>
      </c>
      <c r="L138" s="1"/>
      <c r="M138" s="6">
        <f t="shared" si="6"/>
        <v>30</v>
      </c>
    </row>
    <row r="139" spans="1:13" x14ac:dyDescent="0.25">
      <c r="A139" s="3"/>
      <c r="B139" s="3"/>
      <c r="C139" s="4"/>
      <c r="D139" s="3"/>
      <c r="E139" s="3"/>
      <c r="F139" s="5"/>
      <c r="G139" s="1"/>
      <c r="H139" s="1">
        <f t="shared" si="7"/>
        <v>0</v>
      </c>
      <c r="I139" s="5"/>
      <c r="J139" s="1">
        <f t="shared" ref="J139:J143" si="8">H139*I139</f>
        <v>0</v>
      </c>
      <c r="K139" s="1">
        <f t="shared" ref="K139:K143" si="9">H139*(1-I139)</f>
        <v>0</v>
      </c>
      <c r="L139" s="1"/>
      <c r="M139" s="6">
        <f t="shared" ref="M139:M143" si="10">C139+30</f>
        <v>30</v>
      </c>
    </row>
    <row r="140" spans="1:13" x14ac:dyDescent="0.25">
      <c r="A140" s="3"/>
      <c r="B140" s="3"/>
      <c r="C140" s="4"/>
      <c r="D140" s="3"/>
      <c r="E140" s="3"/>
      <c r="F140" s="5"/>
      <c r="G140" s="1"/>
      <c r="H140" s="1">
        <f t="shared" ref="H140:H143" si="11">E140*(1-F140)</f>
        <v>0</v>
      </c>
      <c r="I140" s="5"/>
      <c r="J140" s="1">
        <f t="shared" si="8"/>
        <v>0</v>
      </c>
      <c r="K140" s="1">
        <f t="shared" si="9"/>
        <v>0</v>
      </c>
      <c r="L140" s="1"/>
      <c r="M140" s="6">
        <f t="shared" si="10"/>
        <v>30</v>
      </c>
    </row>
    <row r="141" spans="1:13" x14ac:dyDescent="0.25">
      <c r="A141" s="3"/>
      <c r="B141" s="3"/>
      <c r="C141" s="4"/>
      <c r="D141" s="3"/>
      <c r="E141" s="3"/>
      <c r="F141" s="5"/>
      <c r="G141" s="1"/>
      <c r="H141" s="1">
        <f t="shared" si="11"/>
        <v>0</v>
      </c>
      <c r="I141" s="5"/>
      <c r="J141" s="1">
        <f t="shared" si="8"/>
        <v>0</v>
      </c>
      <c r="K141" s="1">
        <f t="shared" si="9"/>
        <v>0</v>
      </c>
      <c r="L141" s="1"/>
      <c r="M141" s="6">
        <f t="shared" si="10"/>
        <v>30</v>
      </c>
    </row>
    <row r="142" spans="1:13" x14ac:dyDescent="0.25">
      <c r="A142" s="3"/>
      <c r="B142" s="3"/>
      <c r="C142" s="4"/>
      <c r="D142" s="3"/>
      <c r="E142" s="3"/>
      <c r="F142" s="5"/>
      <c r="G142" s="1"/>
      <c r="H142" s="1">
        <f t="shared" si="11"/>
        <v>0</v>
      </c>
      <c r="I142" s="5"/>
      <c r="J142" s="1">
        <f t="shared" si="8"/>
        <v>0</v>
      </c>
      <c r="K142" s="1">
        <f t="shared" si="9"/>
        <v>0</v>
      </c>
      <c r="L142" s="1"/>
      <c r="M142" s="6">
        <f t="shared" si="10"/>
        <v>30</v>
      </c>
    </row>
    <row r="143" spans="1:13" x14ac:dyDescent="0.25">
      <c r="A143" s="3"/>
      <c r="B143" s="3"/>
      <c r="C143" s="4"/>
      <c r="D143" s="3"/>
      <c r="E143" s="3"/>
      <c r="F143" s="5"/>
      <c r="G143" s="1"/>
      <c r="H143" s="1">
        <f t="shared" si="11"/>
        <v>0</v>
      </c>
      <c r="I143" s="5"/>
      <c r="J143" s="1">
        <f t="shared" si="8"/>
        <v>0</v>
      </c>
      <c r="K143" s="1">
        <f t="shared" si="9"/>
        <v>0</v>
      </c>
      <c r="L143" s="1"/>
      <c r="M143" s="6">
        <f t="shared" si="10"/>
        <v>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T20"/>
  <sheetViews>
    <sheetView workbookViewId="0">
      <selection activeCell="B4" sqref="B4"/>
    </sheetView>
  </sheetViews>
  <sheetFormatPr baseColWidth="10" defaultRowHeight="15" x14ac:dyDescent="0.25"/>
  <cols>
    <col min="1" max="1" width="43.140625" bestFit="1" customWidth="1"/>
    <col min="2" max="2" width="21.140625" customWidth="1"/>
    <col min="3" max="3" width="6" bestFit="1" customWidth="1"/>
    <col min="4" max="4" width="8" bestFit="1" customWidth="1"/>
    <col min="5" max="5" width="9" bestFit="1" customWidth="1"/>
    <col min="6" max="6" width="7" bestFit="1" customWidth="1"/>
    <col min="7" max="7" width="11" bestFit="1" customWidth="1"/>
    <col min="8" max="8" width="9" bestFit="1" customWidth="1"/>
    <col min="9" max="9" width="11" bestFit="1" customWidth="1"/>
    <col min="10" max="10" width="9.85546875" customWidth="1"/>
  </cols>
  <sheetData>
    <row r="3" spans="1:20" ht="18" customHeight="1" x14ac:dyDescent="0.25">
      <c r="A3" s="21" t="s">
        <v>42</v>
      </c>
      <c r="B3" s="21" t="s">
        <v>32</v>
      </c>
      <c r="C3" s="19"/>
      <c r="D3" s="19"/>
      <c r="E3" s="19"/>
      <c r="F3" s="19"/>
      <c r="G3" s="19"/>
      <c r="H3" s="19"/>
      <c r="I3" s="19"/>
      <c r="J3" s="19"/>
    </row>
    <row r="4" spans="1:20" ht="78.75" customHeight="1" x14ac:dyDescent="0.25">
      <c r="A4" s="21" t="s">
        <v>30</v>
      </c>
      <c r="B4" s="22" t="s">
        <v>43</v>
      </c>
      <c r="C4" s="23">
        <v>41487</v>
      </c>
      <c r="D4" s="23">
        <v>41491</v>
      </c>
      <c r="E4" s="23">
        <v>41492</v>
      </c>
      <c r="F4" s="23">
        <v>41493</v>
      </c>
      <c r="G4" s="23">
        <v>41494</v>
      </c>
      <c r="H4" s="23">
        <v>41495</v>
      </c>
      <c r="I4" s="22" t="s">
        <v>31</v>
      </c>
      <c r="J4" s="22"/>
      <c r="T4" s="39" t="s">
        <v>2</v>
      </c>
    </row>
    <row r="5" spans="1:20" ht="20.25" customHeight="1" x14ac:dyDescent="0.25">
      <c r="A5" s="25" t="s">
        <v>16</v>
      </c>
      <c r="B5" s="24">
        <v>0</v>
      </c>
      <c r="C5" s="24">
        <v>6432</v>
      </c>
      <c r="D5" s="24"/>
      <c r="E5" s="24">
        <v>400</v>
      </c>
      <c r="F5" s="24"/>
      <c r="G5" s="24">
        <v>4396.8559999999998</v>
      </c>
      <c r="H5" s="24"/>
      <c r="I5" s="24">
        <v>11228.856</v>
      </c>
      <c r="J5" s="24"/>
      <c r="T5" s="40">
        <f>GETPIVOTDATA("Quantité acceptée après processing",$A$3,"Nom du générateur","Client 1")</f>
        <v>11228.856</v>
      </c>
    </row>
    <row r="6" spans="1:20" ht="20.25" customHeight="1" x14ac:dyDescent="0.25">
      <c r="A6" s="25" t="s">
        <v>18</v>
      </c>
      <c r="B6" s="24">
        <v>0</v>
      </c>
      <c r="C6" s="24">
        <v>2592</v>
      </c>
      <c r="D6" s="24"/>
      <c r="E6" s="24"/>
      <c r="F6" s="24"/>
      <c r="G6" s="24">
        <v>280.89600000000002</v>
      </c>
      <c r="H6" s="24"/>
      <c r="I6" s="24">
        <v>2872.8960000000002</v>
      </c>
      <c r="J6" s="24"/>
      <c r="T6" s="40">
        <f>GETPIVOTDATA("Quantité acceptée après processing",$A$3,"Nom du générateur","Client 1","Nature","C")</f>
        <v>2872.8960000000002</v>
      </c>
    </row>
    <row r="7" spans="1:20" ht="20.25" customHeight="1" x14ac:dyDescent="0.25">
      <c r="A7" s="25" t="s">
        <v>14</v>
      </c>
      <c r="B7" s="24">
        <v>0</v>
      </c>
      <c r="C7" s="24">
        <v>3840</v>
      </c>
      <c r="D7" s="24"/>
      <c r="E7" s="24">
        <v>400</v>
      </c>
      <c r="F7" s="24"/>
      <c r="G7" s="24">
        <v>4115.96</v>
      </c>
      <c r="H7" s="24"/>
      <c r="I7" s="24">
        <v>8355.9599999999991</v>
      </c>
      <c r="J7" s="24"/>
      <c r="T7" s="40">
        <f>GETPIVOTDATA("Quantité acceptée après processing",$A$3,"Nom du générateur","Client 1","Nature","M")</f>
        <v>8355.9599999999991</v>
      </c>
    </row>
    <row r="8" spans="1:20" ht="20.25" customHeight="1" x14ac:dyDescent="0.25">
      <c r="A8" s="25" t="s">
        <v>23</v>
      </c>
      <c r="B8" s="24">
        <v>0</v>
      </c>
      <c r="C8" s="24"/>
      <c r="D8" s="24"/>
      <c r="E8" s="24">
        <v>8929.5</v>
      </c>
      <c r="F8" s="24"/>
      <c r="G8" s="24"/>
      <c r="H8" s="24"/>
      <c r="I8" s="24">
        <v>8929.5</v>
      </c>
      <c r="J8" s="24"/>
      <c r="T8" s="40">
        <f>GETPIVOTDATA("Quantité acceptée après processing",$A$3,"Nom du générateur","Client 2")</f>
        <v>8929.5</v>
      </c>
    </row>
    <row r="9" spans="1:20" ht="20.25" customHeight="1" x14ac:dyDescent="0.25">
      <c r="A9" s="19" t="s">
        <v>18</v>
      </c>
      <c r="B9" s="24">
        <v>0</v>
      </c>
      <c r="C9" s="24"/>
      <c r="D9" s="24"/>
      <c r="E9" s="24">
        <v>4522.5</v>
      </c>
      <c r="F9" s="24"/>
      <c r="G9" s="24"/>
      <c r="H9" s="24"/>
      <c r="I9" s="24">
        <v>4522.5</v>
      </c>
      <c r="J9" s="24"/>
      <c r="T9" s="40">
        <f>GETPIVOTDATA("Quantité acceptée après processing",$A$3,"Nom du générateur","Client 2","Nature","C")</f>
        <v>4522.5</v>
      </c>
    </row>
    <row r="10" spans="1:20" ht="20.25" customHeight="1" x14ac:dyDescent="0.25">
      <c r="A10" s="19" t="s">
        <v>14</v>
      </c>
      <c r="B10" s="24">
        <v>0</v>
      </c>
      <c r="C10" s="24"/>
      <c r="D10" s="24"/>
      <c r="E10" s="24">
        <v>4407</v>
      </c>
      <c r="F10" s="24"/>
      <c r="G10" s="24"/>
      <c r="H10" s="24"/>
      <c r="I10" s="24">
        <v>4407</v>
      </c>
      <c r="J10" s="24"/>
      <c r="T10" s="40">
        <f>GETPIVOTDATA("Quantité acceptée après processing",$A$3,"Nom du générateur","Client 2","Nature","M")</f>
        <v>4407</v>
      </c>
    </row>
    <row r="11" spans="1:20" ht="20.25" customHeight="1" x14ac:dyDescent="0.25">
      <c r="A11" s="25" t="s">
        <v>3</v>
      </c>
      <c r="B11" s="24">
        <v>0</v>
      </c>
      <c r="C11" s="24"/>
      <c r="D11" s="24"/>
      <c r="E11" s="24"/>
      <c r="F11" s="24">
        <v>9192.6</v>
      </c>
      <c r="G11" s="24">
        <v>5909.3125</v>
      </c>
      <c r="H11" s="24">
        <v>1155.8520000000001</v>
      </c>
      <c r="I11" s="24">
        <v>16257.764500000001</v>
      </c>
      <c r="J11" s="24"/>
      <c r="T11" s="40">
        <f>GETPIVOTDATA("Quantité acceptée après processing",$A$3,"Nom du générateur","Marché")</f>
        <v>16257.764500000001</v>
      </c>
    </row>
    <row r="12" spans="1:20" ht="20.25" customHeight="1" x14ac:dyDescent="0.25">
      <c r="A12" s="19" t="s">
        <v>18</v>
      </c>
      <c r="B12" s="24">
        <v>0</v>
      </c>
      <c r="C12" s="24"/>
      <c r="D12" s="24"/>
      <c r="E12" s="24"/>
      <c r="F12" s="24">
        <v>4089.6000000000004</v>
      </c>
      <c r="G12" s="24">
        <v>1670.8125</v>
      </c>
      <c r="H12" s="24">
        <v>1155.8520000000001</v>
      </c>
      <c r="I12" s="24">
        <v>6916.2645000000002</v>
      </c>
      <c r="J12" s="24"/>
      <c r="T12" s="40">
        <f>GETPIVOTDATA("Quantité acceptée après processing",$A$3,"Nom du générateur","Marché","Nature","C")</f>
        <v>6916.2645000000002</v>
      </c>
    </row>
    <row r="13" spans="1:20" ht="20.25" customHeight="1" x14ac:dyDescent="0.25">
      <c r="A13" s="19" t="s">
        <v>14</v>
      </c>
      <c r="B13" s="24">
        <v>0</v>
      </c>
      <c r="C13" s="24"/>
      <c r="D13" s="24"/>
      <c r="E13" s="24"/>
      <c r="F13" s="24">
        <v>5103</v>
      </c>
      <c r="G13" s="24">
        <v>4238.5</v>
      </c>
      <c r="H13" s="24"/>
      <c r="I13" s="24">
        <v>9341.5</v>
      </c>
      <c r="J13" s="24"/>
      <c r="T13" s="40">
        <f>GETPIVOTDATA("Quantité acceptée après processing",$A$3,"Nom du générateur","Marché","Nature","M")</f>
        <v>9341.5</v>
      </c>
    </row>
    <row r="14" spans="1:20" ht="20.25" customHeight="1" x14ac:dyDescent="0.25">
      <c r="A14" s="25" t="s">
        <v>4</v>
      </c>
      <c r="B14" s="24">
        <v>10000</v>
      </c>
      <c r="C14" s="24">
        <v>5040</v>
      </c>
      <c r="D14" s="24">
        <v>2358.75</v>
      </c>
      <c r="E14" s="24">
        <v>7091.369999999999</v>
      </c>
      <c r="F14" s="24"/>
      <c r="G14" s="24">
        <v>2860.7</v>
      </c>
      <c r="H14" s="24"/>
      <c r="I14" s="24">
        <v>27350.82</v>
      </c>
      <c r="J14" s="24"/>
      <c r="T14" s="40">
        <f>GETPIVOTDATA("Quantité acceptée après processing",$A$3,"Nom du générateur","UKAD")</f>
        <v>27350.82</v>
      </c>
    </row>
    <row r="15" spans="1:20" ht="20.25" customHeight="1" x14ac:dyDescent="0.25">
      <c r="A15" s="19" t="s">
        <v>18</v>
      </c>
      <c r="B15" s="24">
        <v>5000</v>
      </c>
      <c r="C15" s="24"/>
      <c r="D15" s="24">
        <v>2358.75</v>
      </c>
      <c r="E15" s="24">
        <v>3775.8699999999994</v>
      </c>
      <c r="F15" s="24"/>
      <c r="G15" s="24">
        <v>1688.4</v>
      </c>
      <c r="H15" s="24"/>
      <c r="I15" s="24">
        <v>12823.019999999999</v>
      </c>
      <c r="J15" s="24"/>
      <c r="T15" s="40">
        <f>GETPIVOTDATA("Quantité acceptée après processing",$A$3,"Nom du générateur","UKAD","Nature","C")</f>
        <v>12823.019999999999</v>
      </c>
    </row>
    <row r="16" spans="1:20" ht="20.25" customHeight="1" x14ac:dyDescent="0.25">
      <c r="A16" s="19" t="s">
        <v>14</v>
      </c>
      <c r="B16" s="24">
        <v>5000</v>
      </c>
      <c r="C16" s="24">
        <v>5040</v>
      </c>
      <c r="D16" s="24"/>
      <c r="E16" s="24">
        <v>3315.5</v>
      </c>
      <c r="F16" s="24"/>
      <c r="G16" s="24">
        <v>1172.3</v>
      </c>
      <c r="H16" s="24"/>
      <c r="I16" s="24">
        <v>14527.8</v>
      </c>
      <c r="J16" s="24"/>
      <c r="T16" s="40">
        <f>GETPIVOTDATA("Quantité acceptée après processing",$A$3,"Nom du générateur","UKAD","Nature","M")</f>
        <v>14527.8</v>
      </c>
    </row>
    <row r="17" spans="1:20" ht="20.25" customHeight="1" x14ac:dyDescent="0.25">
      <c r="A17" s="25" t="s">
        <v>31</v>
      </c>
      <c r="B17" s="24">
        <v>10000</v>
      </c>
      <c r="C17" s="24">
        <v>11472</v>
      </c>
      <c r="D17" s="24">
        <v>2358.75</v>
      </c>
      <c r="E17" s="24">
        <v>16420.87</v>
      </c>
      <c r="F17" s="24">
        <v>9192.6</v>
      </c>
      <c r="G17" s="24">
        <v>13166.868499999999</v>
      </c>
      <c r="H17" s="24">
        <v>1155.8520000000001</v>
      </c>
      <c r="I17" s="24">
        <v>63766.940499999997</v>
      </c>
      <c r="J17" s="24"/>
      <c r="T17" s="40">
        <f>GETPIVOTDATA("Quantité acceptée après processing",$A$3)</f>
        <v>63766.940499999997</v>
      </c>
    </row>
    <row r="18" spans="1:20" ht="20.25" customHeight="1" x14ac:dyDescent="0.25"/>
    <row r="19" spans="1:20" ht="20.25" customHeight="1" x14ac:dyDescent="0.25"/>
    <row r="20" spans="1:20" ht="20.25" customHeight="1" x14ac:dyDescent="0.25"/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135"/>
  <sheetViews>
    <sheetView tabSelected="1" workbookViewId="0">
      <selection activeCell="C4" sqref="C4"/>
    </sheetView>
  </sheetViews>
  <sheetFormatPr baseColWidth="10" defaultRowHeight="15" x14ac:dyDescent="0.25"/>
  <cols>
    <col min="4" max="4" width="14.5703125" customWidth="1"/>
    <col min="5" max="5" width="20" customWidth="1"/>
    <col min="7" max="7" width="14.28515625" customWidth="1"/>
  </cols>
  <sheetData>
    <row r="1" spans="1:7" ht="45" x14ac:dyDescent="0.25">
      <c r="A1" s="2" t="s">
        <v>46</v>
      </c>
      <c r="B1" s="2" t="s">
        <v>58</v>
      </c>
      <c r="C1" s="2" t="s">
        <v>13</v>
      </c>
      <c r="D1" s="2" t="s">
        <v>49</v>
      </c>
      <c r="E1" s="2" t="s">
        <v>48</v>
      </c>
      <c r="F1" s="2" t="s">
        <v>51</v>
      </c>
      <c r="G1" s="2" t="s">
        <v>50</v>
      </c>
    </row>
    <row r="2" spans="1:7" x14ac:dyDescent="0.25">
      <c r="A2" s="3" t="s">
        <v>53</v>
      </c>
      <c r="B2" s="3" t="s">
        <v>16</v>
      </c>
      <c r="C2" s="3" t="s">
        <v>14</v>
      </c>
      <c r="D2" s="6">
        <f>E2-3</f>
        <v>41498</v>
      </c>
      <c r="E2" s="4">
        <v>41501</v>
      </c>
      <c r="F2" s="3"/>
      <c r="G2" s="3">
        <v>3450</v>
      </c>
    </row>
    <row r="3" spans="1:7" x14ac:dyDescent="0.25">
      <c r="A3" s="3" t="s">
        <v>53</v>
      </c>
      <c r="B3" s="3" t="s">
        <v>23</v>
      </c>
      <c r="C3" s="3" t="s">
        <v>14</v>
      </c>
      <c r="D3" s="6">
        <f t="shared" ref="D3:D9" si="0">E3-3</f>
        <v>41498</v>
      </c>
      <c r="E3" s="4">
        <v>41501</v>
      </c>
      <c r="F3" s="3"/>
      <c r="G3" s="3">
        <v>345</v>
      </c>
    </row>
    <row r="4" spans="1:7" x14ac:dyDescent="0.25">
      <c r="A4" s="3" t="s">
        <v>53</v>
      </c>
      <c r="B4" s="3" t="s">
        <v>4</v>
      </c>
      <c r="C4" s="3" t="s">
        <v>14</v>
      </c>
      <c r="D4" s="6">
        <f t="shared" si="0"/>
        <v>41498</v>
      </c>
      <c r="E4" s="4">
        <v>41501</v>
      </c>
      <c r="F4" s="3"/>
      <c r="G4" s="3">
        <v>1345</v>
      </c>
    </row>
    <row r="5" spans="1:7" x14ac:dyDescent="0.25">
      <c r="A5" s="3" t="s">
        <v>53</v>
      </c>
      <c r="B5" s="3" t="s">
        <v>3</v>
      </c>
      <c r="C5" s="3" t="s">
        <v>14</v>
      </c>
      <c r="D5" s="6">
        <f t="shared" si="0"/>
        <v>41498</v>
      </c>
      <c r="E5" s="4">
        <v>41501</v>
      </c>
      <c r="F5" s="3"/>
      <c r="G5" s="3">
        <v>2300</v>
      </c>
    </row>
    <row r="6" spans="1:7" x14ac:dyDescent="0.25">
      <c r="A6" s="3" t="s">
        <v>53</v>
      </c>
      <c r="B6" s="3" t="s">
        <v>16</v>
      </c>
      <c r="C6" s="3" t="s">
        <v>18</v>
      </c>
      <c r="D6" s="6">
        <f t="shared" si="0"/>
        <v>41498</v>
      </c>
      <c r="E6" s="4">
        <v>41501</v>
      </c>
      <c r="F6" s="3"/>
      <c r="G6" s="3">
        <v>123</v>
      </c>
    </row>
    <row r="7" spans="1:7" x14ac:dyDescent="0.25">
      <c r="A7" s="3" t="s">
        <v>53</v>
      </c>
      <c r="B7" s="3" t="s">
        <v>23</v>
      </c>
      <c r="C7" s="3" t="s">
        <v>18</v>
      </c>
      <c r="D7" s="6">
        <f t="shared" si="0"/>
        <v>41498</v>
      </c>
      <c r="E7" s="4">
        <v>41501</v>
      </c>
      <c r="F7" s="3"/>
      <c r="G7" s="3">
        <v>654</v>
      </c>
    </row>
    <row r="8" spans="1:7" x14ac:dyDescent="0.25">
      <c r="A8" s="3" t="s">
        <v>53</v>
      </c>
      <c r="B8" s="3" t="s">
        <v>4</v>
      </c>
      <c r="C8" s="3" t="s">
        <v>18</v>
      </c>
      <c r="D8" s="6">
        <f t="shared" si="0"/>
        <v>41498</v>
      </c>
      <c r="E8" s="4">
        <v>41501</v>
      </c>
      <c r="F8" s="3"/>
      <c r="G8" s="3">
        <v>876</v>
      </c>
    </row>
    <row r="9" spans="1:7" x14ac:dyDescent="0.25">
      <c r="A9" s="3" t="s">
        <v>53</v>
      </c>
      <c r="B9" s="3" t="s">
        <v>3</v>
      </c>
      <c r="C9" s="3" t="s">
        <v>18</v>
      </c>
      <c r="D9" s="6">
        <f t="shared" si="0"/>
        <v>41498</v>
      </c>
      <c r="E9" s="4">
        <v>41501</v>
      </c>
      <c r="F9" s="3"/>
      <c r="G9" s="3">
        <v>900</v>
      </c>
    </row>
    <row r="10" spans="1:7" x14ac:dyDescent="0.25">
      <c r="A10" s="3" t="s">
        <v>56</v>
      </c>
      <c r="B10" s="3" t="s">
        <v>16</v>
      </c>
      <c r="C10" s="3" t="s">
        <v>14</v>
      </c>
      <c r="D10" s="6">
        <v>41500</v>
      </c>
      <c r="E10" s="4">
        <v>41503</v>
      </c>
      <c r="F10" s="3"/>
      <c r="G10" s="3">
        <v>250</v>
      </c>
    </row>
    <row r="11" spans="1:7" x14ac:dyDescent="0.25">
      <c r="A11" s="3" t="s">
        <v>56</v>
      </c>
      <c r="B11" s="3" t="s">
        <v>23</v>
      </c>
      <c r="C11" s="3" t="s">
        <v>14</v>
      </c>
      <c r="D11" s="6">
        <v>41500</v>
      </c>
      <c r="E11" s="4">
        <v>41503</v>
      </c>
      <c r="F11" s="3"/>
      <c r="G11" s="3">
        <v>23</v>
      </c>
    </row>
    <row r="12" spans="1:7" x14ac:dyDescent="0.25">
      <c r="A12" s="3" t="s">
        <v>56</v>
      </c>
      <c r="B12" s="3" t="s">
        <v>4</v>
      </c>
      <c r="C12" s="3" t="s">
        <v>14</v>
      </c>
      <c r="D12" s="6">
        <v>41500</v>
      </c>
      <c r="E12" s="4">
        <v>41503</v>
      </c>
      <c r="F12" s="3"/>
      <c r="G12" s="3">
        <v>365</v>
      </c>
    </row>
    <row r="13" spans="1:7" x14ac:dyDescent="0.25">
      <c r="A13" s="3" t="s">
        <v>56</v>
      </c>
      <c r="B13" s="3" t="s">
        <v>3</v>
      </c>
      <c r="C13" s="3" t="s">
        <v>14</v>
      </c>
      <c r="D13" s="6">
        <v>41500</v>
      </c>
      <c r="E13" s="4">
        <v>41503</v>
      </c>
      <c r="F13" s="3"/>
      <c r="G13" s="3">
        <v>34</v>
      </c>
    </row>
    <row r="14" spans="1:7" x14ac:dyDescent="0.25">
      <c r="A14" s="3" t="s">
        <v>56</v>
      </c>
      <c r="B14" s="3" t="s">
        <v>16</v>
      </c>
      <c r="C14" s="3" t="s">
        <v>18</v>
      </c>
      <c r="D14" s="6">
        <v>41500</v>
      </c>
      <c r="E14" s="4">
        <v>41503</v>
      </c>
      <c r="F14" s="3"/>
      <c r="G14" s="3">
        <v>87</v>
      </c>
    </row>
    <row r="15" spans="1:7" x14ac:dyDescent="0.25">
      <c r="A15" s="3" t="s">
        <v>56</v>
      </c>
      <c r="B15" s="3" t="s">
        <v>23</v>
      </c>
      <c r="C15" s="3" t="s">
        <v>18</v>
      </c>
      <c r="D15" s="6">
        <v>41500</v>
      </c>
      <c r="E15" s="4">
        <v>41503</v>
      </c>
      <c r="F15" s="3"/>
      <c r="G15" s="3">
        <v>987</v>
      </c>
    </row>
    <row r="16" spans="1:7" x14ac:dyDescent="0.25">
      <c r="A16" s="3" t="s">
        <v>56</v>
      </c>
      <c r="B16" s="3" t="s">
        <v>4</v>
      </c>
      <c r="C16" s="3" t="s">
        <v>18</v>
      </c>
      <c r="D16" s="6">
        <v>41500</v>
      </c>
      <c r="E16" s="4">
        <v>41503</v>
      </c>
      <c r="F16" s="3"/>
      <c r="G16" s="3">
        <v>125</v>
      </c>
    </row>
    <row r="17" spans="1:7" x14ac:dyDescent="0.25">
      <c r="A17" s="3" t="s">
        <v>56</v>
      </c>
      <c r="B17" s="3" t="s">
        <v>3</v>
      </c>
      <c r="C17" s="3" t="s">
        <v>18</v>
      </c>
      <c r="D17" s="6">
        <v>41500</v>
      </c>
      <c r="E17" s="4">
        <v>41503</v>
      </c>
      <c r="F17" s="3"/>
      <c r="G17" s="3">
        <v>102</v>
      </c>
    </row>
    <row r="18" spans="1:7" x14ac:dyDescent="0.25">
      <c r="A18" s="3" t="s">
        <v>57</v>
      </c>
      <c r="B18" s="3" t="s">
        <v>16</v>
      </c>
      <c r="C18" s="3" t="s">
        <v>14</v>
      </c>
      <c r="D18" s="6">
        <v>41502</v>
      </c>
      <c r="E18" s="4">
        <v>41505</v>
      </c>
      <c r="F18" s="3"/>
      <c r="G18" s="3">
        <v>145</v>
      </c>
    </row>
    <row r="19" spans="1:7" x14ac:dyDescent="0.25">
      <c r="A19" s="3" t="s">
        <v>57</v>
      </c>
      <c r="B19" s="3" t="s">
        <v>23</v>
      </c>
      <c r="C19" s="3" t="s">
        <v>14</v>
      </c>
      <c r="D19" s="6">
        <v>41502</v>
      </c>
      <c r="E19" s="4">
        <v>41505</v>
      </c>
      <c r="F19" s="3"/>
      <c r="G19" s="3">
        <v>564</v>
      </c>
    </row>
    <row r="20" spans="1:7" x14ac:dyDescent="0.25">
      <c r="A20" s="3" t="s">
        <v>57</v>
      </c>
      <c r="B20" s="3" t="s">
        <v>4</v>
      </c>
      <c r="C20" s="3" t="s">
        <v>14</v>
      </c>
      <c r="D20" s="6">
        <v>41502</v>
      </c>
      <c r="E20" s="4">
        <v>41505</v>
      </c>
      <c r="F20" s="3"/>
      <c r="G20" s="3">
        <v>857</v>
      </c>
    </row>
    <row r="21" spans="1:7" x14ac:dyDescent="0.25">
      <c r="A21" s="3" t="s">
        <v>57</v>
      </c>
      <c r="B21" s="3" t="s">
        <v>3</v>
      </c>
      <c r="C21" s="3" t="s">
        <v>14</v>
      </c>
      <c r="D21" s="6">
        <v>41502</v>
      </c>
      <c r="E21" s="4">
        <v>41505</v>
      </c>
      <c r="F21" s="3"/>
      <c r="G21" s="3">
        <v>987</v>
      </c>
    </row>
    <row r="22" spans="1:7" x14ac:dyDescent="0.25">
      <c r="A22" s="3" t="s">
        <v>57</v>
      </c>
      <c r="B22" s="3" t="s">
        <v>16</v>
      </c>
      <c r="C22" s="3" t="s">
        <v>18</v>
      </c>
      <c r="D22" s="6">
        <v>41502</v>
      </c>
      <c r="E22" s="4">
        <v>41505</v>
      </c>
      <c r="F22" s="3"/>
      <c r="G22" s="3">
        <v>856</v>
      </c>
    </row>
    <row r="23" spans="1:7" x14ac:dyDescent="0.25">
      <c r="A23" s="3" t="s">
        <v>57</v>
      </c>
      <c r="B23" s="3" t="s">
        <v>23</v>
      </c>
      <c r="C23" s="3" t="s">
        <v>18</v>
      </c>
      <c r="D23" s="6">
        <v>41502</v>
      </c>
      <c r="E23" s="4">
        <v>41505</v>
      </c>
      <c r="F23" s="3"/>
      <c r="G23" s="3">
        <v>36</v>
      </c>
    </row>
    <row r="24" spans="1:7" x14ac:dyDescent="0.25">
      <c r="A24" s="3" t="s">
        <v>57</v>
      </c>
      <c r="B24" s="3" t="s">
        <v>4</v>
      </c>
      <c r="C24" s="3" t="s">
        <v>18</v>
      </c>
      <c r="D24" s="6">
        <v>41502</v>
      </c>
      <c r="E24" s="4">
        <v>41505</v>
      </c>
      <c r="F24" s="3"/>
      <c r="G24" s="3">
        <v>21</v>
      </c>
    </row>
    <row r="25" spans="1:7" x14ac:dyDescent="0.25">
      <c r="A25" s="3" t="s">
        <v>57</v>
      </c>
      <c r="B25" s="3" t="s">
        <v>3</v>
      </c>
      <c r="C25" s="3" t="s">
        <v>18</v>
      </c>
      <c r="D25" s="6">
        <v>41502</v>
      </c>
      <c r="E25" s="4">
        <v>41505</v>
      </c>
      <c r="F25" s="3"/>
      <c r="G25" s="3">
        <v>31</v>
      </c>
    </row>
    <row r="26" spans="1:7" x14ac:dyDescent="0.25">
      <c r="A26" s="3"/>
      <c r="B26" s="3" t="s">
        <v>47</v>
      </c>
      <c r="C26" s="3" t="s">
        <v>47</v>
      </c>
      <c r="D26" s="6"/>
      <c r="E26" s="4"/>
      <c r="F26" s="3"/>
      <c r="G26" s="3"/>
    </row>
    <row r="27" spans="1:7" x14ac:dyDescent="0.25">
      <c r="A27" s="3"/>
      <c r="B27" s="3" t="s">
        <v>47</v>
      </c>
      <c r="C27" s="3" t="s">
        <v>47</v>
      </c>
      <c r="D27" s="6"/>
      <c r="E27" s="4"/>
      <c r="F27" s="3"/>
      <c r="G27" s="3"/>
    </row>
    <row r="28" spans="1:7" x14ac:dyDescent="0.25">
      <c r="A28" s="3"/>
      <c r="B28" s="3" t="s">
        <v>47</v>
      </c>
      <c r="C28" s="3" t="s">
        <v>47</v>
      </c>
      <c r="D28" s="6"/>
      <c r="E28" s="4"/>
      <c r="F28" s="3"/>
      <c r="G28" s="3"/>
    </row>
    <row r="29" spans="1:7" x14ac:dyDescent="0.25">
      <c r="A29" s="3"/>
      <c r="B29" s="3" t="s">
        <v>47</v>
      </c>
      <c r="C29" s="3" t="s">
        <v>47</v>
      </c>
      <c r="D29" s="6"/>
      <c r="E29" s="4"/>
      <c r="F29" s="3"/>
      <c r="G29" s="3"/>
    </row>
    <row r="30" spans="1:7" x14ac:dyDescent="0.25">
      <c r="A30" s="3"/>
      <c r="B30" s="3" t="s">
        <v>47</v>
      </c>
      <c r="C30" s="3" t="s">
        <v>47</v>
      </c>
      <c r="D30" s="6"/>
      <c r="E30" s="4"/>
      <c r="F30" s="3"/>
      <c r="G30" s="3"/>
    </row>
    <row r="31" spans="1:7" x14ac:dyDescent="0.25">
      <c r="A31" s="3"/>
      <c r="B31" s="3" t="s">
        <v>47</v>
      </c>
      <c r="C31" s="3" t="s">
        <v>47</v>
      </c>
      <c r="D31" s="6"/>
      <c r="E31" s="4"/>
      <c r="F31" s="3"/>
      <c r="G31" s="3"/>
    </row>
    <row r="32" spans="1:7" x14ac:dyDescent="0.25">
      <c r="A32" s="3"/>
      <c r="B32" s="3" t="s">
        <v>47</v>
      </c>
      <c r="C32" s="3" t="s">
        <v>47</v>
      </c>
      <c r="D32" s="6"/>
      <c r="E32" s="4"/>
      <c r="F32" s="3"/>
      <c r="G32" s="3"/>
    </row>
    <row r="33" spans="1:7" x14ac:dyDescent="0.25">
      <c r="A33" s="3"/>
      <c r="B33" s="3" t="s">
        <v>47</v>
      </c>
      <c r="C33" s="3" t="s">
        <v>47</v>
      </c>
      <c r="D33" s="6"/>
      <c r="E33" s="4"/>
      <c r="F33" s="3"/>
      <c r="G33" s="3"/>
    </row>
    <row r="34" spans="1:7" x14ac:dyDescent="0.25">
      <c r="A34" s="3"/>
      <c r="B34" s="3" t="s">
        <v>47</v>
      </c>
      <c r="C34" s="3" t="s">
        <v>47</v>
      </c>
      <c r="D34" s="6"/>
      <c r="E34" s="4"/>
      <c r="F34" s="3"/>
      <c r="G34" s="3"/>
    </row>
    <row r="35" spans="1:7" x14ac:dyDescent="0.25">
      <c r="A35" s="3"/>
      <c r="B35" s="3" t="s">
        <v>47</v>
      </c>
      <c r="C35" s="3" t="s">
        <v>47</v>
      </c>
      <c r="D35" s="6"/>
      <c r="E35" s="4"/>
      <c r="F35" s="3"/>
      <c r="G35" s="3"/>
    </row>
    <row r="36" spans="1:7" x14ac:dyDescent="0.25">
      <c r="A36" s="3"/>
      <c r="B36" s="3" t="s">
        <v>47</v>
      </c>
      <c r="C36" s="3" t="s">
        <v>47</v>
      </c>
      <c r="D36" s="6"/>
      <c r="E36" s="4"/>
      <c r="F36" s="3"/>
      <c r="G36" s="3"/>
    </row>
    <row r="37" spans="1:7" x14ac:dyDescent="0.25">
      <c r="A37" s="3"/>
      <c r="B37" s="3" t="s">
        <v>47</v>
      </c>
      <c r="C37" s="3" t="s">
        <v>47</v>
      </c>
      <c r="D37" s="6"/>
      <c r="E37" s="4"/>
      <c r="F37" s="3"/>
      <c r="G37" s="3"/>
    </row>
    <row r="38" spans="1:7" x14ac:dyDescent="0.25">
      <c r="A38" s="3"/>
      <c r="B38" s="3" t="s">
        <v>47</v>
      </c>
      <c r="C38" s="3" t="s">
        <v>47</v>
      </c>
      <c r="D38" s="6"/>
      <c r="E38" s="4"/>
      <c r="F38" s="3"/>
      <c r="G38" s="3"/>
    </row>
    <row r="39" spans="1:7" x14ac:dyDescent="0.25">
      <c r="A39" s="3"/>
      <c r="B39" s="3" t="s">
        <v>47</v>
      </c>
      <c r="C39" s="3" t="s">
        <v>47</v>
      </c>
      <c r="D39" s="6"/>
      <c r="E39" s="4"/>
      <c r="F39" s="3"/>
      <c r="G39" s="3"/>
    </row>
    <row r="40" spans="1:7" x14ac:dyDescent="0.25">
      <c r="A40" s="3"/>
      <c r="B40" s="3" t="s">
        <v>47</v>
      </c>
      <c r="C40" s="3" t="s">
        <v>47</v>
      </c>
      <c r="D40" s="6"/>
      <c r="E40" s="4"/>
      <c r="F40" s="3"/>
      <c r="G40" s="3"/>
    </row>
    <row r="41" spans="1:7" x14ac:dyDescent="0.25">
      <c r="A41" s="3"/>
      <c r="B41" s="3" t="s">
        <v>47</v>
      </c>
      <c r="C41" s="3" t="s">
        <v>47</v>
      </c>
      <c r="D41" s="6"/>
      <c r="E41" s="4"/>
      <c r="F41" s="3"/>
      <c r="G41" s="3"/>
    </row>
    <row r="42" spans="1:7" x14ac:dyDescent="0.25">
      <c r="A42" s="3"/>
      <c r="B42" s="3" t="s">
        <v>47</v>
      </c>
      <c r="C42" s="3" t="s">
        <v>47</v>
      </c>
      <c r="D42" s="6"/>
      <c r="E42" s="4"/>
      <c r="F42" s="3"/>
      <c r="G42" s="3"/>
    </row>
    <row r="43" spans="1:7" x14ac:dyDescent="0.25">
      <c r="A43" s="3"/>
      <c r="B43" s="3" t="s">
        <v>47</v>
      </c>
      <c r="C43" s="3" t="s">
        <v>47</v>
      </c>
      <c r="D43" s="6"/>
      <c r="E43" s="4"/>
      <c r="F43" s="3"/>
      <c r="G43" s="3"/>
    </row>
    <row r="44" spans="1:7" x14ac:dyDescent="0.25">
      <c r="A44" s="3"/>
      <c r="B44" s="3" t="s">
        <v>47</v>
      </c>
      <c r="C44" s="3" t="s">
        <v>47</v>
      </c>
      <c r="D44" s="6"/>
      <c r="E44" s="4"/>
      <c r="F44" s="3"/>
      <c r="G44" s="3"/>
    </row>
    <row r="45" spans="1:7" x14ac:dyDescent="0.25">
      <c r="A45" s="3"/>
      <c r="B45" s="3" t="s">
        <v>47</v>
      </c>
      <c r="C45" s="3" t="s">
        <v>47</v>
      </c>
      <c r="D45" s="6"/>
      <c r="E45" s="4"/>
      <c r="F45" s="3"/>
      <c r="G45" s="3"/>
    </row>
    <row r="46" spans="1:7" x14ac:dyDescent="0.25">
      <c r="A46" s="3"/>
      <c r="B46" s="3" t="s">
        <v>47</v>
      </c>
      <c r="C46" s="3" t="s">
        <v>47</v>
      </c>
      <c r="D46" s="6"/>
      <c r="E46" s="4"/>
      <c r="F46" s="3"/>
      <c r="G46" s="3"/>
    </row>
    <row r="47" spans="1:7" x14ac:dyDescent="0.25">
      <c r="A47" s="3"/>
      <c r="B47" s="3" t="s">
        <v>47</v>
      </c>
      <c r="C47" s="3" t="s">
        <v>47</v>
      </c>
      <c r="D47" s="6"/>
      <c r="E47" s="4"/>
      <c r="F47" s="3"/>
      <c r="G47" s="3"/>
    </row>
    <row r="48" spans="1:7" x14ac:dyDescent="0.25">
      <c r="A48" s="3"/>
      <c r="B48" s="3" t="s">
        <v>47</v>
      </c>
      <c r="C48" s="3" t="s">
        <v>47</v>
      </c>
      <c r="D48" s="6"/>
      <c r="E48" s="4"/>
      <c r="F48" s="3"/>
      <c r="G48" s="3"/>
    </row>
    <row r="49" spans="1:7" x14ac:dyDescent="0.25">
      <c r="A49" s="3"/>
      <c r="B49" s="3" t="s">
        <v>47</v>
      </c>
      <c r="C49" s="3" t="s">
        <v>47</v>
      </c>
      <c r="D49" s="6"/>
      <c r="E49" s="4"/>
      <c r="F49" s="3"/>
      <c r="G49" s="3"/>
    </row>
    <row r="50" spans="1:7" x14ac:dyDescent="0.25">
      <c r="A50" s="3"/>
      <c r="B50" s="3" t="s">
        <v>47</v>
      </c>
      <c r="C50" s="3" t="s">
        <v>47</v>
      </c>
      <c r="D50" s="6"/>
      <c r="E50" s="4"/>
      <c r="F50" s="3"/>
      <c r="G50" s="3"/>
    </row>
    <row r="51" spans="1:7" x14ac:dyDescent="0.25">
      <c r="A51" s="3"/>
      <c r="B51" s="3" t="s">
        <v>47</v>
      </c>
      <c r="C51" s="3" t="s">
        <v>47</v>
      </c>
      <c r="D51" s="6"/>
      <c r="E51" s="4"/>
      <c r="F51" s="3"/>
      <c r="G51" s="3"/>
    </row>
    <row r="52" spans="1:7" x14ac:dyDescent="0.25">
      <c r="A52" s="3"/>
      <c r="B52" s="3" t="s">
        <v>47</v>
      </c>
      <c r="C52" s="3" t="s">
        <v>47</v>
      </c>
      <c r="D52" s="6"/>
      <c r="E52" s="4"/>
      <c r="F52" s="3"/>
      <c r="G52" s="3"/>
    </row>
    <row r="53" spans="1:7" x14ac:dyDescent="0.25">
      <c r="A53" s="3"/>
      <c r="B53" s="3" t="s">
        <v>47</v>
      </c>
      <c r="C53" s="3" t="s">
        <v>47</v>
      </c>
      <c r="D53" s="6"/>
      <c r="E53" s="4"/>
      <c r="F53" s="3"/>
      <c r="G53" s="3"/>
    </row>
    <row r="54" spans="1:7" x14ac:dyDescent="0.25">
      <c r="A54" s="3"/>
      <c r="B54" s="3" t="s">
        <v>47</v>
      </c>
      <c r="C54" s="3" t="s">
        <v>47</v>
      </c>
      <c r="D54" s="6"/>
      <c r="E54" s="4"/>
      <c r="F54" s="3"/>
      <c r="G54" s="3"/>
    </row>
    <row r="55" spans="1:7" x14ac:dyDescent="0.25">
      <c r="A55" s="3"/>
      <c r="B55" s="3" t="s">
        <v>47</v>
      </c>
      <c r="C55" s="3" t="s">
        <v>47</v>
      </c>
      <c r="D55" s="6"/>
      <c r="E55" s="4"/>
      <c r="F55" s="3"/>
      <c r="G55" s="3"/>
    </row>
    <row r="56" spans="1:7" x14ac:dyDescent="0.25">
      <c r="A56" s="3"/>
      <c r="B56" s="3" t="s">
        <v>47</v>
      </c>
      <c r="C56" s="3" t="s">
        <v>47</v>
      </c>
      <c r="D56" s="6"/>
      <c r="E56" s="4"/>
      <c r="F56" s="3"/>
      <c r="G56" s="3"/>
    </row>
    <row r="57" spans="1:7" x14ac:dyDescent="0.25">
      <c r="A57" s="3"/>
      <c r="B57" s="3" t="s">
        <v>47</v>
      </c>
      <c r="C57" s="3" t="s">
        <v>47</v>
      </c>
      <c r="D57" s="6"/>
      <c r="E57" s="4"/>
      <c r="F57" s="3"/>
      <c r="G57" s="3"/>
    </row>
    <row r="58" spans="1:7" x14ac:dyDescent="0.25">
      <c r="A58" s="3"/>
      <c r="B58" s="3" t="s">
        <v>47</v>
      </c>
      <c r="C58" s="3" t="s">
        <v>47</v>
      </c>
      <c r="D58" s="6"/>
      <c r="E58" s="4"/>
      <c r="F58" s="3"/>
      <c r="G58" s="3"/>
    </row>
    <row r="59" spans="1:7" x14ac:dyDescent="0.25">
      <c r="A59" s="3"/>
      <c r="B59" s="3" t="s">
        <v>47</v>
      </c>
      <c r="C59" s="3" t="s">
        <v>47</v>
      </c>
      <c r="D59" s="6"/>
      <c r="E59" s="4"/>
      <c r="F59" s="3"/>
      <c r="G59" s="3"/>
    </row>
    <row r="60" spans="1:7" x14ac:dyDescent="0.25">
      <c r="A60" s="3"/>
      <c r="B60" s="3" t="s">
        <v>47</v>
      </c>
      <c r="C60" s="3" t="s">
        <v>47</v>
      </c>
      <c r="D60" s="6"/>
      <c r="E60" s="4"/>
      <c r="F60" s="3"/>
      <c r="G60" s="3"/>
    </row>
    <row r="61" spans="1:7" x14ac:dyDescent="0.25">
      <c r="A61" s="3"/>
      <c r="B61" s="3" t="s">
        <v>47</v>
      </c>
      <c r="C61" s="3" t="s">
        <v>47</v>
      </c>
      <c r="D61" s="6"/>
      <c r="E61" s="4"/>
      <c r="F61" s="3"/>
      <c r="G61" s="3"/>
    </row>
    <row r="62" spans="1:7" x14ac:dyDescent="0.25">
      <c r="A62" s="3"/>
      <c r="B62" s="3" t="s">
        <v>47</v>
      </c>
      <c r="C62" s="3" t="s">
        <v>47</v>
      </c>
      <c r="D62" s="6"/>
      <c r="E62" s="4"/>
      <c r="F62" s="3"/>
      <c r="G62" s="3"/>
    </row>
    <row r="63" spans="1:7" x14ac:dyDescent="0.25">
      <c r="A63" s="3"/>
      <c r="B63" s="3" t="s">
        <v>47</v>
      </c>
      <c r="C63" s="3" t="s">
        <v>47</v>
      </c>
      <c r="D63" s="6"/>
      <c r="E63" s="4"/>
      <c r="F63" s="3"/>
      <c r="G63" s="3"/>
    </row>
    <row r="64" spans="1:7" x14ac:dyDescent="0.25">
      <c r="A64" s="3"/>
      <c r="B64" s="3" t="s">
        <v>47</v>
      </c>
      <c r="C64" s="3" t="s">
        <v>47</v>
      </c>
      <c r="D64" s="6"/>
      <c r="E64" s="4"/>
      <c r="F64" s="3"/>
      <c r="G64" s="3"/>
    </row>
    <row r="65" spans="1:7" x14ac:dyDescent="0.25">
      <c r="A65" s="3"/>
      <c r="B65" s="3" t="s">
        <v>47</v>
      </c>
      <c r="C65" s="3" t="s">
        <v>47</v>
      </c>
      <c r="D65" s="6"/>
      <c r="E65" s="4"/>
      <c r="F65" s="3"/>
      <c r="G65" s="3"/>
    </row>
    <row r="66" spans="1:7" x14ac:dyDescent="0.25">
      <c r="A66" s="3"/>
      <c r="B66" s="3" t="s">
        <v>47</v>
      </c>
      <c r="C66" s="3" t="s">
        <v>47</v>
      </c>
      <c r="D66" s="6"/>
      <c r="E66" s="4"/>
      <c r="F66" s="3"/>
      <c r="G66" s="3"/>
    </row>
    <row r="67" spans="1:7" x14ac:dyDescent="0.25">
      <c r="A67" s="3"/>
      <c r="B67" s="3" t="s">
        <v>47</v>
      </c>
      <c r="C67" s="3" t="s">
        <v>47</v>
      </c>
      <c r="D67" s="6"/>
      <c r="E67" s="4"/>
      <c r="F67" s="3"/>
      <c r="G67" s="3"/>
    </row>
    <row r="68" spans="1:7" x14ac:dyDescent="0.25">
      <c r="A68" s="3"/>
      <c r="B68" s="3" t="s">
        <v>47</v>
      </c>
      <c r="C68" s="3" t="s">
        <v>47</v>
      </c>
      <c r="D68" s="6"/>
      <c r="E68" s="4"/>
      <c r="F68" s="3"/>
      <c r="G68" s="3"/>
    </row>
    <row r="69" spans="1:7" x14ac:dyDescent="0.25">
      <c r="A69" s="3"/>
      <c r="B69" s="3" t="s">
        <v>47</v>
      </c>
      <c r="C69" s="3" t="s">
        <v>47</v>
      </c>
      <c r="D69" s="6"/>
      <c r="E69" s="4"/>
      <c r="F69" s="3"/>
      <c r="G69" s="3"/>
    </row>
    <row r="70" spans="1:7" x14ac:dyDescent="0.25">
      <c r="A70" s="3"/>
      <c r="B70" s="3" t="s">
        <v>47</v>
      </c>
      <c r="C70" s="3" t="s">
        <v>47</v>
      </c>
      <c r="D70" s="6"/>
      <c r="E70" s="4"/>
      <c r="F70" s="3"/>
      <c r="G70" s="3"/>
    </row>
    <row r="71" spans="1:7" x14ac:dyDescent="0.25">
      <c r="A71" s="3"/>
      <c r="B71" s="3" t="s">
        <v>47</v>
      </c>
      <c r="C71" s="3" t="s">
        <v>47</v>
      </c>
      <c r="D71" s="6"/>
      <c r="E71" s="4"/>
      <c r="F71" s="3"/>
      <c r="G71" s="3"/>
    </row>
    <row r="72" spans="1:7" x14ac:dyDescent="0.25">
      <c r="A72" s="3"/>
      <c r="B72" s="3" t="s">
        <v>47</v>
      </c>
      <c r="C72" s="3" t="s">
        <v>47</v>
      </c>
      <c r="D72" s="6"/>
      <c r="E72" s="4"/>
      <c r="F72" s="3"/>
      <c r="G72" s="3"/>
    </row>
    <row r="73" spans="1:7" x14ac:dyDescent="0.25">
      <c r="A73" s="3"/>
      <c r="B73" s="3" t="s">
        <v>47</v>
      </c>
      <c r="C73" s="3" t="s">
        <v>47</v>
      </c>
      <c r="D73" s="6"/>
      <c r="E73" s="4"/>
      <c r="F73" s="3"/>
      <c r="G73" s="3"/>
    </row>
    <row r="74" spans="1:7" x14ac:dyDescent="0.25">
      <c r="A74" s="3"/>
      <c r="B74" s="3" t="s">
        <v>47</v>
      </c>
      <c r="C74" s="3" t="s">
        <v>47</v>
      </c>
      <c r="D74" s="6"/>
      <c r="E74" s="4"/>
      <c r="F74" s="3"/>
      <c r="G74" s="3"/>
    </row>
    <row r="75" spans="1:7" x14ac:dyDescent="0.25">
      <c r="A75" s="3"/>
      <c r="B75" s="3" t="s">
        <v>47</v>
      </c>
      <c r="C75" s="3" t="s">
        <v>47</v>
      </c>
      <c r="D75" s="6"/>
      <c r="E75" s="4"/>
      <c r="F75" s="3"/>
      <c r="G75" s="3"/>
    </row>
    <row r="76" spans="1:7" x14ac:dyDescent="0.25">
      <c r="A76" s="3"/>
      <c r="B76" s="3" t="s">
        <v>47</v>
      </c>
      <c r="C76" s="3" t="s">
        <v>47</v>
      </c>
      <c r="D76" s="6"/>
      <c r="E76" s="4"/>
      <c r="F76" s="3"/>
      <c r="G76" s="3"/>
    </row>
    <row r="77" spans="1:7" x14ac:dyDescent="0.25">
      <c r="A77" s="3"/>
      <c r="B77" s="3" t="s">
        <v>47</v>
      </c>
      <c r="C77" s="3" t="s">
        <v>47</v>
      </c>
      <c r="D77" s="6"/>
      <c r="E77" s="4"/>
      <c r="F77" s="3"/>
      <c r="G77" s="3"/>
    </row>
    <row r="78" spans="1:7" x14ac:dyDescent="0.25">
      <c r="A78" s="3"/>
      <c r="B78" s="3" t="s">
        <v>47</v>
      </c>
      <c r="C78" s="3" t="s">
        <v>47</v>
      </c>
      <c r="D78" s="6"/>
      <c r="E78" s="4"/>
      <c r="F78" s="3"/>
      <c r="G78" s="3"/>
    </row>
    <row r="79" spans="1:7" x14ac:dyDescent="0.25">
      <c r="A79" s="3"/>
      <c r="B79" s="3" t="s">
        <v>47</v>
      </c>
      <c r="C79" s="3" t="s">
        <v>47</v>
      </c>
      <c r="D79" s="6"/>
      <c r="E79" s="4"/>
      <c r="F79" s="3"/>
      <c r="G79" s="3"/>
    </row>
    <row r="80" spans="1:7" x14ac:dyDescent="0.25">
      <c r="A80" s="3"/>
      <c r="B80" s="3" t="s">
        <v>47</v>
      </c>
      <c r="C80" s="3" t="s">
        <v>47</v>
      </c>
      <c r="D80" s="6"/>
      <c r="E80" s="4"/>
      <c r="F80" s="3"/>
      <c r="G80" s="3"/>
    </row>
    <row r="81" spans="1:7" x14ac:dyDescent="0.25">
      <c r="A81" s="3"/>
      <c r="B81" s="3" t="s">
        <v>47</v>
      </c>
      <c r="C81" s="3" t="s">
        <v>47</v>
      </c>
      <c r="D81" s="6"/>
      <c r="E81" s="4"/>
      <c r="F81" s="3"/>
      <c r="G81" s="3"/>
    </row>
    <row r="82" spans="1:7" x14ac:dyDescent="0.25">
      <c r="A82" s="3"/>
      <c r="B82" s="3" t="s">
        <v>47</v>
      </c>
      <c r="C82" s="3" t="s">
        <v>47</v>
      </c>
      <c r="D82" s="6"/>
      <c r="E82" s="4"/>
      <c r="F82" s="3"/>
      <c r="G82" s="3"/>
    </row>
    <row r="83" spans="1:7" x14ac:dyDescent="0.25">
      <c r="A83" s="3"/>
      <c r="B83" s="3" t="s">
        <v>47</v>
      </c>
      <c r="C83" s="3" t="s">
        <v>47</v>
      </c>
      <c r="D83" s="6"/>
      <c r="E83" s="4"/>
      <c r="F83" s="3"/>
      <c r="G83" s="3"/>
    </row>
    <row r="84" spans="1:7" x14ac:dyDescent="0.25">
      <c r="A84" s="3"/>
      <c r="B84" s="3" t="s">
        <v>47</v>
      </c>
      <c r="C84" s="3" t="s">
        <v>47</v>
      </c>
      <c r="D84" s="6"/>
      <c r="E84" s="4"/>
      <c r="F84" s="3"/>
      <c r="G84" s="3"/>
    </row>
    <row r="85" spans="1:7" x14ac:dyDescent="0.25">
      <c r="A85" s="3"/>
      <c r="B85" s="3" t="s">
        <v>47</v>
      </c>
      <c r="C85" s="3" t="s">
        <v>47</v>
      </c>
      <c r="D85" s="6"/>
      <c r="E85" s="4"/>
      <c r="F85" s="3"/>
      <c r="G85" s="3"/>
    </row>
    <row r="86" spans="1:7" x14ac:dyDescent="0.25">
      <c r="A86" s="3"/>
      <c r="B86" s="3" t="s">
        <v>47</v>
      </c>
      <c r="C86" s="3" t="s">
        <v>47</v>
      </c>
      <c r="D86" s="6"/>
      <c r="E86" s="4"/>
      <c r="F86" s="3"/>
      <c r="G86" s="3"/>
    </row>
    <row r="87" spans="1:7" x14ac:dyDescent="0.25">
      <c r="A87" s="3"/>
      <c r="B87" s="3" t="s">
        <v>47</v>
      </c>
      <c r="C87" s="3" t="s">
        <v>47</v>
      </c>
      <c r="D87" s="6"/>
      <c r="E87" s="4"/>
      <c r="F87" s="3"/>
      <c r="G87" s="3"/>
    </row>
    <row r="88" spans="1:7" x14ac:dyDescent="0.25">
      <c r="A88" s="3"/>
      <c r="B88" s="3" t="s">
        <v>47</v>
      </c>
      <c r="C88" s="3" t="s">
        <v>47</v>
      </c>
      <c r="D88" s="6"/>
      <c r="E88" s="4"/>
      <c r="F88" s="3"/>
      <c r="G88" s="3"/>
    </row>
    <row r="89" spans="1:7" x14ac:dyDescent="0.25">
      <c r="A89" s="3"/>
      <c r="B89" s="3" t="s">
        <v>47</v>
      </c>
      <c r="C89" s="3" t="s">
        <v>47</v>
      </c>
      <c r="D89" s="6"/>
      <c r="E89" s="4"/>
      <c r="F89" s="3"/>
      <c r="G89" s="3"/>
    </row>
    <row r="90" spans="1:7" x14ac:dyDescent="0.25">
      <c r="A90" s="3"/>
      <c r="B90" s="3" t="s">
        <v>47</v>
      </c>
      <c r="C90" s="3" t="s">
        <v>47</v>
      </c>
      <c r="D90" s="6"/>
      <c r="E90" s="4"/>
      <c r="F90" s="3"/>
      <c r="G90" s="3"/>
    </row>
    <row r="91" spans="1:7" x14ac:dyDescent="0.25">
      <c r="A91" s="3"/>
      <c r="B91" s="3" t="s">
        <v>47</v>
      </c>
      <c r="C91" s="3" t="s">
        <v>47</v>
      </c>
      <c r="D91" s="6"/>
      <c r="E91" s="4"/>
      <c r="F91" s="3"/>
      <c r="G91" s="3"/>
    </row>
    <row r="92" spans="1:7" x14ac:dyDescent="0.25">
      <c r="A92" s="3"/>
      <c r="B92" s="3" t="s">
        <v>47</v>
      </c>
      <c r="C92" s="3" t="s">
        <v>47</v>
      </c>
      <c r="D92" s="6"/>
      <c r="E92" s="4"/>
      <c r="F92" s="3"/>
      <c r="G92" s="3"/>
    </row>
    <row r="93" spans="1:7" x14ac:dyDescent="0.25">
      <c r="A93" s="3"/>
      <c r="B93" s="3" t="s">
        <v>47</v>
      </c>
      <c r="C93" s="3" t="s">
        <v>47</v>
      </c>
      <c r="D93" s="6"/>
      <c r="E93" s="4"/>
      <c r="F93" s="3"/>
      <c r="G93" s="3"/>
    </row>
    <row r="94" spans="1:7" x14ac:dyDescent="0.25">
      <c r="A94" s="3"/>
      <c r="B94" s="3" t="s">
        <v>47</v>
      </c>
      <c r="C94" s="3" t="s">
        <v>47</v>
      </c>
      <c r="D94" s="6"/>
      <c r="E94" s="4"/>
      <c r="F94" s="3"/>
      <c r="G94" s="3"/>
    </row>
    <row r="95" spans="1:7" x14ac:dyDescent="0.25">
      <c r="A95" s="3"/>
      <c r="B95" s="3" t="s">
        <v>47</v>
      </c>
      <c r="C95" s="3" t="s">
        <v>47</v>
      </c>
      <c r="D95" s="6"/>
      <c r="E95" s="4"/>
      <c r="F95" s="3"/>
      <c r="G95" s="3"/>
    </row>
    <row r="96" spans="1:7" x14ac:dyDescent="0.25">
      <c r="A96" s="3"/>
      <c r="B96" s="3" t="s">
        <v>47</v>
      </c>
      <c r="C96" s="3" t="s">
        <v>47</v>
      </c>
      <c r="D96" s="6"/>
      <c r="E96" s="4"/>
      <c r="F96" s="3"/>
      <c r="G96" s="3"/>
    </row>
    <row r="97" spans="1:7" x14ac:dyDescent="0.25">
      <c r="A97" s="3"/>
      <c r="B97" s="3" t="s">
        <v>47</v>
      </c>
      <c r="C97" s="3" t="s">
        <v>47</v>
      </c>
      <c r="D97" s="6"/>
      <c r="E97" s="4"/>
      <c r="F97" s="3"/>
      <c r="G97" s="3"/>
    </row>
    <row r="98" spans="1:7" x14ac:dyDescent="0.25">
      <c r="A98" s="3"/>
      <c r="B98" s="3" t="s">
        <v>47</v>
      </c>
      <c r="C98" s="3" t="s">
        <v>47</v>
      </c>
      <c r="D98" s="6"/>
      <c r="E98" s="4"/>
      <c r="F98" s="3"/>
      <c r="G98" s="3"/>
    </row>
    <row r="99" spans="1:7" x14ac:dyDescent="0.25">
      <c r="A99" s="3"/>
      <c r="B99" s="3" t="s">
        <v>47</v>
      </c>
      <c r="C99" s="3" t="s">
        <v>47</v>
      </c>
      <c r="D99" s="6"/>
      <c r="E99" s="4"/>
      <c r="F99" s="3"/>
      <c r="G99" s="3"/>
    </row>
    <row r="100" spans="1:7" x14ac:dyDescent="0.25">
      <c r="A100" s="3"/>
      <c r="B100" s="3" t="s">
        <v>47</v>
      </c>
      <c r="C100" s="3" t="s">
        <v>47</v>
      </c>
      <c r="D100" s="6"/>
      <c r="E100" s="4"/>
      <c r="F100" s="3"/>
      <c r="G100" s="3"/>
    </row>
    <row r="101" spans="1:7" x14ac:dyDescent="0.25">
      <c r="A101" s="3"/>
      <c r="B101" s="3" t="s">
        <v>47</v>
      </c>
      <c r="C101" s="3" t="s">
        <v>47</v>
      </c>
      <c r="D101" s="6"/>
      <c r="E101" s="4"/>
      <c r="F101" s="3"/>
      <c r="G101" s="3"/>
    </row>
    <row r="102" spans="1:7" x14ac:dyDescent="0.25">
      <c r="A102" s="3"/>
      <c r="B102" s="3" t="s">
        <v>47</v>
      </c>
      <c r="C102" s="3" t="s">
        <v>47</v>
      </c>
      <c r="D102" s="6"/>
      <c r="E102" s="4"/>
      <c r="F102" s="3"/>
      <c r="G102" s="3"/>
    </row>
    <row r="103" spans="1:7" x14ac:dyDescent="0.25">
      <c r="A103" s="3"/>
      <c r="B103" s="3" t="s">
        <v>47</v>
      </c>
      <c r="C103" s="3" t="s">
        <v>47</v>
      </c>
      <c r="D103" s="6"/>
      <c r="E103" s="4"/>
      <c r="F103" s="3"/>
      <c r="G103" s="3"/>
    </row>
    <row r="104" spans="1:7" x14ac:dyDescent="0.25">
      <c r="A104" s="3"/>
      <c r="B104" s="3" t="s">
        <v>47</v>
      </c>
      <c r="C104" s="3" t="s">
        <v>47</v>
      </c>
      <c r="D104" s="6"/>
      <c r="E104" s="4"/>
      <c r="F104" s="3"/>
      <c r="G104" s="3"/>
    </row>
    <row r="105" spans="1:7" x14ac:dyDescent="0.25">
      <c r="A105" s="3"/>
      <c r="B105" s="3" t="s">
        <v>47</v>
      </c>
      <c r="C105" s="3" t="s">
        <v>47</v>
      </c>
      <c r="D105" s="6"/>
      <c r="E105" s="4"/>
      <c r="F105" s="3"/>
      <c r="G105" s="3"/>
    </row>
    <row r="106" spans="1:7" x14ac:dyDescent="0.25">
      <c r="A106" s="3"/>
      <c r="B106" s="3" t="s">
        <v>47</v>
      </c>
      <c r="C106" s="3" t="s">
        <v>47</v>
      </c>
      <c r="D106" s="6"/>
      <c r="E106" s="4"/>
      <c r="F106" s="3"/>
      <c r="G106" s="3"/>
    </row>
    <row r="107" spans="1:7" x14ac:dyDescent="0.25">
      <c r="A107" s="3"/>
      <c r="B107" s="3" t="s">
        <v>47</v>
      </c>
      <c r="C107" s="3" t="s">
        <v>47</v>
      </c>
      <c r="D107" s="6"/>
      <c r="E107" s="4"/>
      <c r="F107" s="3"/>
      <c r="G107" s="3"/>
    </row>
    <row r="108" spans="1:7" x14ac:dyDescent="0.25">
      <c r="A108" s="3"/>
      <c r="B108" s="3" t="s">
        <v>47</v>
      </c>
      <c r="C108" s="3" t="s">
        <v>47</v>
      </c>
      <c r="D108" s="6"/>
      <c r="E108" s="4"/>
      <c r="F108" s="3"/>
      <c r="G108" s="3"/>
    </row>
    <row r="109" spans="1:7" x14ac:dyDescent="0.25">
      <c r="A109" s="3"/>
      <c r="B109" s="3" t="s">
        <v>47</v>
      </c>
      <c r="C109" s="3" t="s">
        <v>47</v>
      </c>
      <c r="D109" s="6"/>
      <c r="E109" s="4"/>
      <c r="F109" s="3"/>
      <c r="G109" s="3"/>
    </row>
    <row r="110" spans="1:7" x14ac:dyDescent="0.25">
      <c r="A110" s="3"/>
      <c r="B110" s="3" t="s">
        <v>47</v>
      </c>
      <c r="C110" s="3" t="s">
        <v>47</v>
      </c>
      <c r="D110" s="6"/>
      <c r="E110" s="4"/>
      <c r="F110" s="3"/>
      <c r="G110" s="3"/>
    </row>
    <row r="111" spans="1:7" x14ac:dyDescent="0.25">
      <c r="A111" s="3"/>
      <c r="B111" s="3" t="s">
        <v>47</v>
      </c>
      <c r="C111" s="3" t="s">
        <v>47</v>
      </c>
      <c r="D111" s="6"/>
      <c r="E111" s="4"/>
      <c r="F111" s="3"/>
      <c r="G111" s="3"/>
    </row>
    <row r="112" spans="1:7" x14ac:dyDescent="0.25">
      <c r="A112" s="3"/>
      <c r="B112" s="3" t="s">
        <v>47</v>
      </c>
      <c r="C112" s="3" t="s">
        <v>47</v>
      </c>
      <c r="D112" s="6"/>
      <c r="E112" s="4"/>
      <c r="F112" s="3"/>
      <c r="G112" s="3"/>
    </row>
    <row r="113" spans="1:7" x14ac:dyDescent="0.25">
      <c r="A113" s="3"/>
      <c r="B113" s="3" t="s">
        <v>47</v>
      </c>
      <c r="C113" s="3" t="s">
        <v>47</v>
      </c>
      <c r="D113" s="6"/>
      <c r="E113" s="4"/>
      <c r="F113" s="3"/>
      <c r="G113" s="3"/>
    </row>
    <row r="114" spans="1:7" x14ac:dyDescent="0.25">
      <c r="A114" s="3"/>
      <c r="B114" s="3" t="s">
        <v>47</v>
      </c>
      <c r="C114" s="3" t="s">
        <v>47</v>
      </c>
      <c r="D114" s="6"/>
      <c r="E114" s="4"/>
      <c r="F114" s="3"/>
      <c r="G114" s="3"/>
    </row>
    <row r="115" spans="1:7" x14ac:dyDescent="0.25">
      <c r="A115" s="3"/>
      <c r="B115" s="3" t="s">
        <v>47</v>
      </c>
      <c r="C115" s="3" t="s">
        <v>47</v>
      </c>
      <c r="D115" s="6"/>
      <c r="E115" s="4"/>
      <c r="F115" s="3"/>
      <c r="G115" s="3"/>
    </row>
    <row r="116" spans="1:7" x14ac:dyDescent="0.25">
      <c r="A116" s="3"/>
      <c r="B116" s="3" t="s">
        <v>47</v>
      </c>
      <c r="C116" s="3" t="s">
        <v>47</v>
      </c>
      <c r="D116" s="6"/>
      <c r="E116" s="4"/>
      <c r="F116" s="3"/>
      <c r="G116" s="3"/>
    </row>
    <row r="117" spans="1:7" x14ac:dyDescent="0.25">
      <c r="A117" s="3"/>
      <c r="B117" s="3" t="s">
        <v>47</v>
      </c>
      <c r="C117" s="3" t="s">
        <v>47</v>
      </c>
      <c r="D117" s="6"/>
      <c r="E117" s="4"/>
      <c r="F117" s="3"/>
      <c r="G117" s="3"/>
    </row>
    <row r="118" spans="1:7" x14ac:dyDescent="0.25">
      <c r="A118" s="3"/>
      <c r="B118" s="3" t="s">
        <v>47</v>
      </c>
      <c r="C118" s="3" t="s">
        <v>47</v>
      </c>
      <c r="D118" s="6"/>
      <c r="E118" s="4"/>
      <c r="F118" s="3"/>
      <c r="G118" s="3"/>
    </row>
    <row r="119" spans="1:7" x14ac:dyDescent="0.25">
      <c r="A119" s="3"/>
      <c r="B119" s="3" t="s">
        <v>47</v>
      </c>
      <c r="C119" s="3" t="s">
        <v>47</v>
      </c>
      <c r="D119" s="6"/>
      <c r="E119" s="4"/>
      <c r="F119" s="3"/>
      <c r="G119" s="3"/>
    </row>
    <row r="120" spans="1:7" x14ac:dyDescent="0.25">
      <c r="A120" s="3"/>
      <c r="B120" s="3" t="s">
        <v>47</v>
      </c>
      <c r="C120" s="3" t="s">
        <v>47</v>
      </c>
      <c r="D120" s="6"/>
      <c r="E120" s="4"/>
      <c r="F120" s="3"/>
      <c r="G120" s="3"/>
    </row>
    <row r="121" spans="1:7" x14ac:dyDescent="0.25">
      <c r="A121" s="3"/>
      <c r="B121" s="3" t="s">
        <v>47</v>
      </c>
      <c r="C121" s="3" t="s">
        <v>47</v>
      </c>
      <c r="D121" s="6"/>
      <c r="E121" s="4"/>
      <c r="F121" s="3"/>
      <c r="G121" s="3"/>
    </row>
    <row r="122" spans="1:7" x14ac:dyDescent="0.25">
      <c r="A122" s="3"/>
      <c r="B122" s="3" t="s">
        <v>47</v>
      </c>
      <c r="C122" s="3" t="s">
        <v>47</v>
      </c>
      <c r="D122" s="6"/>
      <c r="E122" s="4"/>
      <c r="F122" s="3"/>
      <c r="G122" s="3"/>
    </row>
    <row r="123" spans="1:7" x14ac:dyDescent="0.25">
      <c r="A123" s="3"/>
      <c r="B123" s="3" t="s">
        <v>47</v>
      </c>
      <c r="C123" s="3" t="s">
        <v>47</v>
      </c>
      <c r="D123" s="6"/>
      <c r="E123" s="4"/>
      <c r="F123" s="3"/>
      <c r="G123" s="3"/>
    </row>
    <row r="124" spans="1:7" x14ac:dyDescent="0.25">
      <c r="A124" s="3"/>
      <c r="B124" s="3" t="s">
        <v>47</v>
      </c>
      <c r="C124" s="3" t="s">
        <v>47</v>
      </c>
      <c r="D124" s="6"/>
      <c r="E124" s="4"/>
      <c r="F124" s="3"/>
      <c r="G124" s="3"/>
    </row>
    <row r="125" spans="1:7" x14ac:dyDescent="0.25">
      <c r="A125" s="3"/>
      <c r="B125" s="3" t="s">
        <v>47</v>
      </c>
      <c r="C125" s="3" t="s">
        <v>47</v>
      </c>
      <c r="D125" s="6"/>
      <c r="E125" s="4"/>
      <c r="F125" s="3"/>
      <c r="G125" s="3"/>
    </row>
    <row r="126" spans="1:7" x14ac:dyDescent="0.25">
      <c r="A126" s="3"/>
      <c r="B126" s="3" t="s">
        <v>47</v>
      </c>
      <c r="C126" s="3" t="s">
        <v>47</v>
      </c>
      <c r="D126" s="6"/>
      <c r="E126" s="4"/>
      <c r="F126" s="3"/>
      <c r="G126" s="3"/>
    </row>
    <row r="127" spans="1:7" x14ac:dyDescent="0.25">
      <c r="A127" s="3"/>
      <c r="B127" s="3" t="s">
        <v>47</v>
      </c>
      <c r="C127" s="3" t="s">
        <v>47</v>
      </c>
      <c r="D127" s="6"/>
      <c r="E127" s="4"/>
      <c r="F127" s="3"/>
      <c r="G127" s="3"/>
    </row>
    <row r="128" spans="1:7" x14ac:dyDescent="0.25">
      <c r="A128" s="3"/>
      <c r="B128" s="3" t="s">
        <v>47</v>
      </c>
      <c r="C128" s="3" t="s">
        <v>47</v>
      </c>
      <c r="D128" s="6"/>
      <c r="E128" s="4"/>
      <c r="F128" s="3"/>
      <c r="G128" s="3"/>
    </row>
    <row r="129" spans="1:7" x14ac:dyDescent="0.25">
      <c r="A129" s="3"/>
      <c r="B129" s="3" t="s">
        <v>47</v>
      </c>
      <c r="C129" s="3" t="s">
        <v>47</v>
      </c>
      <c r="D129" s="6"/>
      <c r="E129" s="4"/>
      <c r="F129" s="3"/>
      <c r="G129" s="3"/>
    </row>
    <row r="130" spans="1:7" x14ac:dyDescent="0.25">
      <c r="A130" s="3"/>
      <c r="B130" s="3" t="s">
        <v>47</v>
      </c>
      <c r="C130" s="3" t="s">
        <v>47</v>
      </c>
      <c r="D130" s="6"/>
      <c r="E130" s="4"/>
      <c r="F130" s="3"/>
      <c r="G130" s="3"/>
    </row>
    <row r="131" spans="1:7" x14ac:dyDescent="0.25">
      <c r="A131" s="3"/>
      <c r="B131" s="3" t="s">
        <v>47</v>
      </c>
      <c r="C131" s="3" t="s">
        <v>47</v>
      </c>
      <c r="D131" s="6"/>
      <c r="E131" s="4"/>
      <c r="F131" s="3"/>
      <c r="G131" s="3"/>
    </row>
    <row r="132" spans="1:7" x14ac:dyDescent="0.25">
      <c r="A132" s="3"/>
      <c r="B132" s="3" t="s">
        <v>47</v>
      </c>
      <c r="C132" s="3" t="s">
        <v>47</v>
      </c>
      <c r="D132" s="6"/>
      <c r="E132" s="4"/>
      <c r="F132" s="3"/>
      <c r="G132" s="3"/>
    </row>
    <row r="133" spans="1:7" x14ac:dyDescent="0.25">
      <c r="A133" s="3"/>
      <c r="B133" s="3" t="s">
        <v>47</v>
      </c>
      <c r="C133" s="3" t="s">
        <v>47</v>
      </c>
      <c r="D133" s="6"/>
      <c r="E133" s="4"/>
      <c r="F133" s="3"/>
      <c r="G133" s="3"/>
    </row>
    <row r="134" spans="1:7" x14ac:dyDescent="0.25">
      <c r="A134" s="3"/>
      <c r="B134" s="3" t="s">
        <v>47</v>
      </c>
      <c r="C134" s="3" t="s">
        <v>47</v>
      </c>
      <c r="D134" s="6"/>
      <c r="E134" s="4"/>
      <c r="F134" s="3"/>
      <c r="G134" s="3"/>
    </row>
    <row r="135" spans="1:7" x14ac:dyDescent="0.25">
      <c r="A135" s="3"/>
      <c r="B135" s="3" t="s">
        <v>47</v>
      </c>
      <c r="C135" s="3" t="s">
        <v>47</v>
      </c>
      <c r="D135" s="6"/>
      <c r="E135" s="4"/>
      <c r="F135" s="3"/>
      <c r="G135" s="3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liste!$B$3:$B$11</xm:f>
          </x14:formula1>
          <xm:sqref>B2:B135</xm:sqref>
        </x14:dataValidation>
        <x14:dataValidation type="list" allowBlank="1" showInputMessage="1" showErrorMessage="1">
          <x14:formula1>
            <xm:f>liste!$D$3:$D$5</xm:f>
          </x14:formula1>
          <xm:sqref>C2:C135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3:O17"/>
  <sheetViews>
    <sheetView workbookViewId="0">
      <selection activeCell="H10" sqref="H10"/>
    </sheetView>
  </sheetViews>
  <sheetFormatPr baseColWidth="10" defaultRowHeight="15" x14ac:dyDescent="0.25"/>
  <cols>
    <col min="1" max="1" width="35.7109375" customWidth="1"/>
    <col min="2" max="2" width="23.85546875" bestFit="1" customWidth="1"/>
    <col min="3" max="4" width="5" bestFit="1" customWidth="1"/>
    <col min="5" max="5" width="6" bestFit="1" customWidth="1"/>
  </cols>
  <sheetData>
    <row r="3" spans="1:15" x14ac:dyDescent="0.25">
      <c r="A3" s="8" t="s">
        <v>52</v>
      </c>
      <c r="B3" s="8" t="s">
        <v>32</v>
      </c>
    </row>
    <row r="4" spans="1:15" ht="66" x14ac:dyDescent="0.25">
      <c r="A4" s="8" t="s">
        <v>30</v>
      </c>
      <c r="B4" s="15">
        <v>41501</v>
      </c>
      <c r="C4" s="15">
        <v>41503</v>
      </c>
      <c r="D4" s="15">
        <v>41505</v>
      </c>
      <c r="E4" s="16" t="s">
        <v>31</v>
      </c>
      <c r="O4" s="39" t="s">
        <v>2</v>
      </c>
    </row>
    <row r="5" spans="1:15" x14ac:dyDescent="0.25">
      <c r="A5" s="9" t="s">
        <v>16</v>
      </c>
      <c r="B5" s="11">
        <v>3573</v>
      </c>
      <c r="C5" s="11">
        <v>337</v>
      </c>
      <c r="D5" s="11">
        <v>1001</v>
      </c>
      <c r="E5" s="11">
        <v>4911</v>
      </c>
      <c r="O5" s="38">
        <f>GETPIVOTDATA("Quantité consommée en kg",$A$3,"Nom du générateur","Client 1")</f>
        <v>4911</v>
      </c>
    </row>
    <row r="6" spans="1:15" x14ac:dyDescent="0.25">
      <c r="A6" s="10" t="s">
        <v>14</v>
      </c>
      <c r="B6" s="11">
        <v>3450</v>
      </c>
      <c r="C6" s="11">
        <v>250</v>
      </c>
      <c r="D6" s="11">
        <v>145</v>
      </c>
      <c r="E6" s="11">
        <v>3845</v>
      </c>
      <c r="O6" s="38">
        <f>GETPIVOTDATA("Quantité consommée en kg",$A$3,"Nom du générateur","Client 1","Nature","M")</f>
        <v>3845</v>
      </c>
    </row>
    <row r="7" spans="1:15" x14ac:dyDescent="0.25">
      <c r="A7" s="10" t="s">
        <v>18</v>
      </c>
      <c r="B7" s="11">
        <v>123</v>
      </c>
      <c r="C7" s="11">
        <v>87</v>
      </c>
      <c r="D7" s="11">
        <v>856</v>
      </c>
      <c r="E7" s="11">
        <v>1066</v>
      </c>
      <c r="O7" s="38">
        <f>GETPIVOTDATA("Quantité consommée en kg",$A$3,"Nom du générateur","Client 1","Nature","C")</f>
        <v>1066</v>
      </c>
    </row>
    <row r="8" spans="1:15" x14ac:dyDescent="0.25">
      <c r="A8" s="9" t="s">
        <v>23</v>
      </c>
      <c r="B8" s="11">
        <v>999</v>
      </c>
      <c r="C8" s="11">
        <v>1010</v>
      </c>
      <c r="D8" s="11">
        <v>600</v>
      </c>
      <c r="E8" s="11">
        <v>2609</v>
      </c>
      <c r="O8" s="38">
        <f>GETPIVOTDATA("Quantité consommée en kg",$A$3,"Nom du générateur","Client 2")</f>
        <v>2609</v>
      </c>
    </row>
    <row r="9" spans="1:15" x14ac:dyDescent="0.25">
      <c r="A9" s="10" t="s">
        <v>14</v>
      </c>
      <c r="B9" s="11">
        <v>345</v>
      </c>
      <c r="C9" s="11">
        <v>23</v>
      </c>
      <c r="D9" s="11">
        <v>564</v>
      </c>
      <c r="E9" s="11">
        <v>932</v>
      </c>
      <c r="O9" s="38">
        <f>GETPIVOTDATA("Quantité consommée en kg",$A$3,"Nom du générateur","Client 2","Nature","M")</f>
        <v>932</v>
      </c>
    </row>
    <row r="10" spans="1:15" x14ac:dyDescent="0.25">
      <c r="A10" s="10" t="s">
        <v>18</v>
      </c>
      <c r="B10" s="11">
        <v>654</v>
      </c>
      <c r="C10" s="11">
        <v>987</v>
      </c>
      <c r="D10" s="11">
        <v>36</v>
      </c>
      <c r="E10" s="11">
        <v>1677</v>
      </c>
      <c r="O10" s="38">
        <f>GETPIVOTDATA("Quantité consommée en kg",$A$3,"Nom du générateur","Client 2","Nature","C")</f>
        <v>1677</v>
      </c>
    </row>
    <row r="11" spans="1:15" x14ac:dyDescent="0.25">
      <c r="A11" s="9" t="s">
        <v>4</v>
      </c>
      <c r="B11" s="11">
        <v>2221</v>
      </c>
      <c r="C11" s="11">
        <v>490</v>
      </c>
      <c r="D11" s="11">
        <v>878</v>
      </c>
      <c r="E11" s="11">
        <v>3589</v>
      </c>
      <c r="O11" s="38">
        <f>GETPIVOTDATA("Quantité consommée en kg",$A$3,"Nom du générateur","UKAD")</f>
        <v>3589</v>
      </c>
    </row>
    <row r="12" spans="1:15" x14ac:dyDescent="0.25">
      <c r="A12" s="10" t="s">
        <v>14</v>
      </c>
      <c r="B12" s="11">
        <v>1345</v>
      </c>
      <c r="C12" s="11">
        <v>365</v>
      </c>
      <c r="D12" s="11">
        <v>857</v>
      </c>
      <c r="E12" s="11">
        <v>2567</v>
      </c>
      <c r="O12" s="38">
        <f>GETPIVOTDATA("Quantité consommée en kg",$A$3,"Nom du générateur","UKAD","Nature","M")</f>
        <v>2567</v>
      </c>
    </row>
    <row r="13" spans="1:15" x14ac:dyDescent="0.25">
      <c r="A13" s="10" t="s">
        <v>18</v>
      </c>
      <c r="B13" s="11">
        <v>876</v>
      </c>
      <c r="C13" s="11">
        <v>125</v>
      </c>
      <c r="D13" s="11">
        <v>21</v>
      </c>
      <c r="E13" s="11">
        <v>1022</v>
      </c>
      <c r="O13" s="38">
        <f>GETPIVOTDATA("Quantité consommée en kg",$A$3,"Nom du générateur","UKAD","Nature","C")</f>
        <v>1022</v>
      </c>
    </row>
    <row r="14" spans="1:15" x14ac:dyDescent="0.25">
      <c r="A14" s="9" t="s">
        <v>3</v>
      </c>
      <c r="B14" s="11">
        <v>3200</v>
      </c>
      <c r="C14" s="11">
        <v>136</v>
      </c>
      <c r="D14" s="11">
        <v>1018</v>
      </c>
      <c r="E14" s="11">
        <v>4354</v>
      </c>
      <c r="O14" s="38">
        <f>GETPIVOTDATA("Quantité consommée en kg",$A$3,"Nom du générateur","Marché")</f>
        <v>4354</v>
      </c>
    </row>
    <row r="15" spans="1:15" x14ac:dyDescent="0.25">
      <c r="A15" s="10" t="s">
        <v>14</v>
      </c>
      <c r="B15" s="11">
        <v>2300</v>
      </c>
      <c r="C15" s="11">
        <v>34</v>
      </c>
      <c r="D15" s="11">
        <v>987</v>
      </c>
      <c r="E15" s="11">
        <v>3321</v>
      </c>
      <c r="O15" s="38">
        <f>GETPIVOTDATA("Quantité consommée en kg",$A$3,"Nom du générateur","Marché","Nature","M")</f>
        <v>3321</v>
      </c>
    </row>
    <row r="16" spans="1:15" x14ac:dyDescent="0.25">
      <c r="A16" s="10" t="s">
        <v>18</v>
      </c>
      <c r="B16" s="11">
        <v>900</v>
      </c>
      <c r="C16" s="11">
        <v>102</v>
      </c>
      <c r="D16" s="11">
        <v>31</v>
      </c>
      <c r="E16" s="11">
        <v>1033</v>
      </c>
      <c r="O16" s="38">
        <f>GETPIVOTDATA("Quantité consommée en kg",$A$3,"Nom du générateur","Marché","Nature","C")</f>
        <v>1033</v>
      </c>
    </row>
    <row r="17" spans="1:15" x14ac:dyDescent="0.25">
      <c r="A17" s="9" t="s">
        <v>31</v>
      </c>
      <c r="B17" s="11">
        <v>9993</v>
      </c>
      <c r="C17" s="11">
        <v>1973</v>
      </c>
      <c r="D17" s="11">
        <v>3497</v>
      </c>
      <c r="E17" s="11">
        <v>15463</v>
      </c>
      <c r="O17" s="38">
        <f>GETPIVOTDATA("Quantité consommée en kg",$A$3)</f>
        <v>15463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3:O17"/>
  <sheetViews>
    <sheetView workbookViewId="0">
      <selection activeCell="B29" sqref="B29"/>
    </sheetView>
  </sheetViews>
  <sheetFormatPr baseColWidth="10" defaultRowHeight="15" x14ac:dyDescent="0.25"/>
  <cols>
    <col min="1" max="1" width="35.7109375" customWidth="1"/>
    <col min="2" max="2" width="23.85546875" bestFit="1" customWidth="1"/>
    <col min="3" max="4" width="5" bestFit="1" customWidth="1"/>
    <col min="5" max="5" width="6" bestFit="1" customWidth="1"/>
  </cols>
  <sheetData>
    <row r="3" spans="1:15" x14ac:dyDescent="0.25">
      <c r="A3" s="8" t="s">
        <v>52</v>
      </c>
      <c r="B3" s="8" t="s">
        <v>32</v>
      </c>
    </row>
    <row r="4" spans="1:15" ht="66" x14ac:dyDescent="0.25">
      <c r="A4" s="8" t="s">
        <v>30</v>
      </c>
      <c r="B4" s="17">
        <v>41498</v>
      </c>
      <c r="C4" s="17">
        <v>41500</v>
      </c>
      <c r="D4" s="17">
        <v>41502</v>
      </c>
      <c r="E4" s="18" t="s">
        <v>31</v>
      </c>
      <c r="O4" s="39" t="s">
        <v>2</v>
      </c>
    </row>
    <row r="5" spans="1:15" x14ac:dyDescent="0.25">
      <c r="A5" s="9" t="s">
        <v>16</v>
      </c>
      <c r="B5" s="11">
        <v>3573</v>
      </c>
      <c r="C5" s="11">
        <v>337</v>
      </c>
      <c r="D5" s="11">
        <v>1001</v>
      </c>
      <c r="E5" s="11">
        <v>4911</v>
      </c>
      <c r="O5" s="38">
        <f>GETPIVOTDATA("Quantité consommée en kg",$A$3,"Nom du générateur","Client 1")</f>
        <v>4911</v>
      </c>
    </row>
    <row r="6" spans="1:15" x14ac:dyDescent="0.25">
      <c r="A6" s="10" t="s">
        <v>18</v>
      </c>
      <c r="B6" s="11">
        <v>123</v>
      </c>
      <c r="C6" s="11">
        <v>87</v>
      </c>
      <c r="D6" s="11">
        <v>856</v>
      </c>
      <c r="E6" s="11">
        <v>1066</v>
      </c>
      <c r="O6" s="38">
        <f>GETPIVOTDATA("Quantité consommée en kg",$A$3,"Nom du générateur","Client 1","Nature","C")</f>
        <v>1066</v>
      </c>
    </row>
    <row r="7" spans="1:15" x14ac:dyDescent="0.25">
      <c r="A7" s="10" t="s">
        <v>14</v>
      </c>
      <c r="B7" s="11">
        <v>3450</v>
      </c>
      <c r="C7" s="11">
        <v>250</v>
      </c>
      <c r="D7" s="11">
        <v>145</v>
      </c>
      <c r="E7" s="11">
        <v>3845</v>
      </c>
      <c r="O7" s="38">
        <f>GETPIVOTDATA("Quantité consommée en kg",$A$3,"Nom du générateur","Client 1","Nature","M")</f>
        <v>3845</v>
      </c>
    </row>
    <row r="8" spans="1:15" x14ac:dyDescent="0.25">
      <c r="A8" s="9" t="s">
        <v>23</v>
      </c>
      <c r="B8" s="11">
        <v>999</v>
      </c>
      <c r="C8" s="11">
        <v>1010</v>
      </c>
      <c r="D8" s="11">
        <v>600</v>
      </c>
      <c r="E8" s="11">
        <v>2609</v>
      </c>
      <c r="O8" s="38">
        <f>GETPIVOTDATA("Quantité consommée en kg",$A$3,"Nom du générateur","Client 2")</f>
        <v>2609</v>
      </c>
    </row>
    <row r="9" spans="1:15" x14ac:dyDescent="0.25">
      <c r="A9" s="10" t="s">
        <v>18</v>
      </c>
      <c r="B9" s="11">
        <v>654</v>
      </c>
      <c r="C9" s="11">
        <v>987</v>
      </c>
      <c r="D9" s="11">
        <v>36</v>
      </c>
      <c r="E9" s="11">
        <v>1677</v>
      </c>
      <c r="O9" s="38">
        <f>GETPIVOTDATA("Quantité consommée en kg",$A$3,"Nom du générateur","Client 2","Nature","C")</f>
        <v>1677</v>
      </c>
    </row>
    <row r="10" spans="1:15" x14ac:dyDescent="0.25">
      <c r="A10" s="10" t="s">
        <v>14</v>
      </c>
      <c r="B10" s="11">
        <v>345</v>
      </c>
      <c r="C10" s="11">
        <v>23</v>
      </c>
      <c r="D10" s="11">
        <v>564</v>
      </c>
      <c r="E10" s="11">
        <v>932</v>
      </c>
      <c r="O10" s="38">
        <f>GETPIVOTDATA("Quantité consommée en kg",$A$3,"Nom du générateur","Client 2","Nature","M")</f>
        <v>932</v>
      </c>
    </row>
    <row r="11" spans="1:15" x14ac:dyDescent="0.25">
      <c r="A11" s="9" t="s">
        <v>3</v>
      </c>
      <c r="B11" s="11">
        <v>3200</v>
      </c>
      <c r="C11" s="11">
        <v>136</v>
      </c>
      <c r="D11" s="11">
        <v>1018</v>
      </c>
      <c r="E11" s="11">
        <v>4354</v>
      </c>
      <c r="O11" s="38">
        <f>GETPIVOTDATA("Quantité consommée en kg",$A$3,"Nom du générateur","Marché")</f>
        <v>4354</v>
      </c>
    </row>
    <row r="12" spans="1:15" x14ac:dyDescent="0.25">
      <c r="A12" s="10" t="s">
        <v>18</v>
      </c>
      <c r="B12" s="11">
        <v>900</v>
      </c>
      <c r="C12" s="11">
        <v>102</v>
      </c>
      <c r="D12" s="11">
        <v>31</v>
      </c>
      <c r="E12" s="11">
        <v>1033</v>
      </c>
      <c r="O12" s="38">
        <f>GETPIVOTDATA("Quantité consommée en kg",$A$3,"Nom du générateur","Marché","Nature","C")</f>
        <v>1033</v>
      </c>
    </row>
    <row r="13" spans="1:15" x14ac:dyDescent="0.25">
      <c r="A13" s="10" t="s">
        <v>14</v>
      </c>
      <c r="B13" s="11">
        <v>2300</v>
      </c>
      <c r="C13" s="11">
        <v>34</v>
      </c>
      <c r="D13" s="11">
        <v>987</v>
      </c>
      <c r="E13" s="11">
        <v>3321</v>
      </c>
      <c r="O13" s="38">
        <f>GETPIVOTDATA("Quantité consommée en kg",$A$3,"Nom du générateur","Marché","Nature","M")</f>
        <v>3321</v>
      </c>
    </row>
    <row r="14" spans="1:15" x14ac:dyDescent="0.25">
      <c r="A14" s="9" t="s">
        <v>4</v>
      </c>
      <c r="B14" s="11">
        <v>2221</v>
      </c>
      <c r="C14" s="11">
        <v>490</v>
      </c>
      <c r="D14" s="11">
        <v>878</v>
      </c>
      <c r="E14" s="11">
        <v>3589</v>
      </c>
      <c r="O14" s="38">
        <f>GETPIVOTDATA("Quantité consommée en kg",$A$3,"Nom du générateur","UKAD")</f>
        <v>3589</v>
      </c>
    </row>
    <row r="15" spans="1:15" x14ac:dyDescent="0.25">
      <c r="A15" s="10" t="s">
        <v>18</v>
      </c>
      <c r="B15" s="11">
        <v>876</v>
      </c>
      <c r="C15" s="11">
        <v>125</v>
      </c>
      <c r="D15" s="11">
        <v>21</v>
      </c>
      <c r="E15" s="11">
        <v>1022</v>
      </c>
      <c r="O15" s="38">
        <f>GETPIVOTDATA("Quantité consommée en kg",$A$3,"Nom du générateur","UKAD","Nature","C")</f>
        <v>1022</v>
      </c>
    </row>
    <row r="16" spans="1:15" x14ac:dyDescent="0.25">
      <c r="A16" s="10" t="s">
        <v>14</v>
      </c>
      <c r="B16" s="11">
        <v>1345</v>
      </c>
      <c r="C16" s="11">
        <v>365</v>
      </c>
      <c r="D16" s="11">
        <v>857</v>
      </c>
      <c r="E16" s="11">
        <v>2567</v>
      </c>
      <c r="O16" s="38">
        <f>GETPIVOTDATA("Quantité consommée en kg",$A$3,"Nom du générateur","UKAD","Nature","M")</f>
        <v>2567</v>
      </c>
    </row>
    <row r="17" spans="1:15" x14ac:dyDescent="0.25">
      <c r="A17" s="9" t="s">
        <v>31</v>
      </c>
      <c r="B17" s="11">
        <v>9993</v>
      </c>
      <c r="C17" s="11">
        <v>1973</v>
      </c>
      <c r="D17" s="11">
        <v>3497</v>
      </c>
      <c r="E17" s="11">
        <v>15463</v>
      </c>
      <c r="O17" s="38">
        <f>GETPIVOTDATA("Quantité consommée en kg",$A$3)</f>
        <v>15463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7"/>
  <sheetViews>
    <sheetView workbookViewId="0">
      <selection activeCell="B4" sqref="B4"/>
    </sheetView>
  </sheetViews>
  <sheetFormatPr baseColWidth="10" defaultRowHeight="15" x14ac:dyDescent="0.25"/>
  <sheetData>
    <row r="3" spans="2:4" x14ac:dyDescent="0.25">
      <c r="B3" t="s">
        <v>47</v>
      </c>
      <c r="D3" t="s">
        <v>47</v>
      </c>
    </row>
    <row r="4" spans="2:4" x14ac:dyDescent="0.25">
      <c r="B4" t="s">
        <v>16</v>
      </c>
      <c r="D4" t="s">
        <v>14</v>
      </c>
    </row>
    <row r="5" spans="2:4" x14ac:dyDescent="0.25">
      <c r="B5" t="s">
        <v>23</v>
      </c>
      <c r="D5" t="s">
        <v>18</v>
      </c>
    </row>
    <row r="6" spans="2:4" x14ac:dyDescent="0.25">
      <c r="B6" t="s">
        <v>4</v>
      </c>
    </row>
    <row r="7" spans="2:4" x14ac:dyDescent="0.25">
      <c r="B7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Bilan</vt:lpstr>
      <vt:lpstr>Données stock virtuel</vt:lpstr>
      <vt:lpstr>Entrée stock virtuel</vt:lpstr>
      <vt:lpstr>Données prod lingot</vt:lpstr>
      <vt:lpstr>Date de conso virtuelle</vt:lpstr>
      <vt:lpstr>Date de conso physique</vt:lpstr>
      <vt:lpstr>liste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Gouriten</dc:creator>
  <cp:lastModifiedBy>Vincent Buge</cp:lastModifiedBy>
  <dcterms:created xsi:type="dcterms:W3CDTF">2013-07-23T15:05:07Z</dcterms:created>
  <dcterms:modified xsi:type="dcterms:W3CDTF">2013-07-30T06:26:42Z</dcterms:modified>
</cp:coreProperties>
</file>