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\\An07v01\UKAD\01_Echanges\02_Ecoti\"/>
    </mc:Choice>
  </mc:AlternateContent>
  <bookViews>
    <workbookView xWindow="240" yWindow="255" windowWidth="20115" windowHeight="7815" activeTab="3"/>
  </bookViews>
  <sheets>
    <sheet name="Données_Origine" sheetId="1" r:id="rId1"/>
    <sheet name="Données_travaillées" sheetId="4" r:id="rId2"/>
    <sheet name="Cr" sheetId="2" r:id="rId3"/>
    <sheet name="Tdb" sheetId="5" r:id="rId4"/>
    <sheet name="Feuil3" sheetId="3" r:id="rId5"/>
  </sheets>
  <definedNames>
    <definedName name="_xlnm._FilterDatabase" localSheetId="0" hidden="1">Données_Origine!$B$1:$AB$57</definedName>
    <definedName name="_xlnm._FilterDatabase" localSheetId="1" hidden="1">Données_travaillées!$B$1:$AD$145</definedName>
  </definedNames>
  <calcPr calcId="162913"/>
  <pivotCaches>
    <pivotCache cacheId="25" r:id="rId6"/>
    <pivotCache cacheId="37" r:id="rId7"/>
  </pivotCaches>
</workbook>
</file>

<file path=xl/calcChain.xml><?xml version="1.0" encoding="utf-8"?>
<calcChain xmlns="http://schemas.openxmlformats.org/spreadsheetml/2006/main">
  <c r="J138" i="4" l="1"/>
  <c r="J137" i="4"/>
  <c r="J136" i="4"/>
  <c r="J135" i="4"/>
  <c r="J134" i="4"/>
  <c r="J133" i="4"/>
  <c r="J131" i="4"/>
  <c r="J130" i="4"/>
  <c r="J129" i="4"/>
  <c r="J128" i="4"/>
  <c r="J127" i="4"/>
  <c r="J126" i="4"/>
  <c r="S143" i="4"/>
  <c r="X139" i="4"/>
  <c r="W139" i="4"/>
  <c r="V139" i="4"/>
  <c r="Y139" i="4" s="1"/>
  <c r="S139" i="4"/>
  <c r="S133" i="4"/>
  <c r="S126" i="4"/>
  <c r="X123" i="4"/>
  <c r="W123" i="4"/>
  <c r="V123" i="4"/>
  <c r="Y123" i="4" s="1"/>
  <c r="S123" i="4"/>
  <c r="I122" i="4"/>
  <c r="I121" i="4"/>
  <c r="X119" i="4"/>
  <c r="W119" i="4"/>
  <c r="V119" i="4"/>
  <c r="S119" i="4"/>
  <c r="P119" i="4"/>
  <c r="O119" i="4"/>
  <c r="X118" i="4"/>
  <c r="W118" i="4"/>
  <c r="V118" i="4"/>
  <c r="S118" i="4"/>
  <c r="P118" i="4"/>
  <c r="O118" i="4"/>
  <c r="X117" i="4"/>
  <c r="W117" i="4"/>
  <c r="V117" i="4"/>
  <c r="S117" i="4"/>
  <c r="P117" i="4"/>
  <c r="O117" i="4"/>
  <c r="I116" i="4"/>
  <c r="I115" i="4"/>
  <c r="I114" i="4"/>
  <c r="I113" i="4"/>
  <c r="I112" i="4"/>
  <c r="I111" i="4"/>
  <c r="I110" i="4"/>
  <c r="X109" i="4"/>
  <c r="W109" i="4"/>
  <c r="V109" i="4"/>
  <c r="S109" i="4"/>
  <c r="P109" i="4"/>
  <c r="O109" i="4"/>
  <c r="I108" i="4"/>
  <c r="I107" i="4"/>
  <c r="I106" i="4"/>
  <c r="I105" i="4"/>
  <c r="I104" i="4"/>
  <c r="I103" i="4"/>
  <c r="I102" i="4"/>
  <c r="I101" i="4"/>
  <c r="I100" i="4"/>
  <c r="I99" i="4"/>
  <c r="I98" i="4"/>
  <c r="I97" i="4"/>
  <c r="I96" i="4"/>
  <c r="I95" i="4"/>
  <c r="I94" i="4"/>
  <c r="I93" i="4"/>
  <c r="X92" i="4"/>
  <c r="W92" i="4"/>
  <c r="V92" i="4"/>
  <c r="S92" i="4"/>
  <c r="P92" i="4"/>
  <c r="O92" i="4"/>
  <c r="I91" i="4"/>
  <c r="I90" i="4"/>
  <c r="I89" i="4"/>
  <c r="I88" i="4"/>
  <c r="I87" i="4"/>
  <c r="I86" i="4"/>
  <c r="I85" i="4"/>
  <c r="I84" i="4"/>
  <c r="I83" i="4"/>
  <c r="I82" i="4"/>
  <c r="X81" i="4"/>
  <c r="W81" i="4"/>
  <c r="V81" i="4"/>
  <c r="S81" i="4"/>
  <c r="P81" i="4"/>
  <c r="O81" i="4"/>
  <c r="I80" i="4"/>
  <c r="I79" i="4"/>
  <c r="I78" i="4"/>
  <c r="I77" i="4"/>
  <c r="I76" i="4"/>
  <c r="I75" i="4"/>
  <c r="I74" i="4"/>
  <c r="I73" i="4"/>
  <c r="I72" i="4"/>
  <c r="I71" i="4"/>
  <c r="I70" i="4"/>
  <c r="I69" i="4"/>
  <c r="I68" i="4"/>
  <c r="X67" i="4"/>
  <c r="W67" i="4"/>
  <c r="V67" i="4"/>
  <c r="S67" i="4"/>
  <c r="P67" i="4"/>
  <c r="O67" i="4"/>
  <c r="I66" i="4"/>
  <c r="I65" i="4"/>
  <c r="I64" i="4"/>
  <c r="I63" i="4"/>
  <c r="X62" i="4"/>
  <c r="W62" i="4"/>
  <c r="V62" i="4"/>
  <c r="S62" i="4"/>
  <c r="P62" i="4"/>
  <c r="O62" i="4"/>
  <c r="I61" i="4"/>
  <c r="I60" i="4"/>
  <c r="I59" i="4"/>
  <c r="I58" i="4"/>
  <c r="X57" i="4"/>
  <c r="W57" i="4"/>
  <c r="V57" i="4"/>
  <c r="S57" i="4"/>
  <c r="P57" i="4"/>
  <c r="O57" i="4"/>
  <c r="I56" i="4"/>
  <c r="I55" i="4"/>
  <c r="I54" i="4"/>
  <c r="I53" i="4"/>
  <c r="I52" i="4"/>
  <c r="I51" i="4"/>
  <c r="I50" i="4"/>
  <c r="L49" i="4"/>
  <c r="L52" i="4" s="1"/>
  <c r="L53" i="4" s="1"/>
  <c r="I49" i="4"/>
  <c r="I48" i="4"/>
  <c r="I47" i="4"/>
  <c r="I46" i="4"/>
  <c r="X45" i="4"/>
  <c r="W45" i="4"/>
  <c r="V45" i="4"/>
  <c r="S45" i="4"/>
  <c r="P45" i="4"/>
  <c r="O45" i="4"/>
  <c r="J44" i="4"/>
  <c r="I43" i="4"/>
  <c r="I42" i="4"/>
  <c r="I41" i="4"/>
  <c r="I40" i="4"/>
  <c r="I39" i="4"/>
  <c r="I38" i="4"/>
  <c r="I37" i="4"/>
  <c r="I36" i="4"/>
  <c r="I35" i="4"/>
  <c r="I34" i="4"/>
  <c r="I33" i="4"/>
  <c r="I32" i="4"/>
  <c r="X31" i="4"/>
  <c r="W31" i="4"/>
  <c r="V31" i="4"/>
  <c r="S31" i="4"/>
  <c r="P31" i="4"/>
  <c r="O31" i="4"/>
  <c r="I30" i="4"/>
  <c r="I29" i="4"/>
  <c r="I28" i="4"/>
  <c r="I27" i="4"/>
  <c r="I26" i="4"/>
  <c r="L21" i="4"/>
  <c r="L26" i="4" s="1"/>
  <c r="L27" i="4" s="1"/>
  <c r="L28" i="4" s="1"/>
  <c r="L29" i="4" s="1"/>
  <c r="L30" i="4" s="1"/>
  <c r="L54" i="4" s="1"/>
  <c r="L55" i="4" s="1"/>
  <c r="L70" i="4" s="1"/>
  <c r="L74" i="4" s="1"/>
  <c r="L75" i="4" s="1"/>
  <c r="L20" i="4"/>
  <c r="L22" i="4" s="1"/>
  <c r="L23" i="4" s="1"/>
  <c r="L24" i="4" s="1"/>
  <c r="X18" i="4"/>
  <c r="W18" i="4"/>
  <c r="V18" i="4"/>
  <c r="S18" i="4"/>
  <c r="P18" i="4"/>
  <c r="O18" i="4"/>
  <c r="J17" i="4"/>
  <c r="X10" i="4"/>
  <c r="W10" i="4"/>
  <c r="V10" i="4"/>
  <c r="S10" i="4"/>
  <c r="P10" i="4"/>
  <c r="O10" i="4"/>
  <c r="J9" i="4"/>
  <c r="L9" i="4" s="1"/>
  <c r="X2" i="4"/>
  <c r="W2" i="4"/>
  <c r="V2" i="4"/>
  <c r="S2" i="4"/>
  <c r="P2" i="4"/>
  <c r="O2" i="4"/>
  <c r="D5" i="2"/>
  <c r="Y62" i="4" l="1"/>
  <c r="Y10" i="4"/>
  <c r="Y57" i="4"/>
  <c r="Y118" i="4"/>
  <c r="Y92" i="4"/>
  <c r="Y45" i="4"/>
  <c r="Y117" i="4"/>
  <c r="Y67" i="4"/>
  <c r="Y81" i="4"/>
  <c r="Y31" i="4"/>
  <c r="Y109" i="4"/>
  <c r="Y119" i="4"/>
  <c r="L17" i="4"/>
  <c r="L44" i="4" s="1"/>
  <c r="Y2" i="4"/>
  <c r="Y18" i="4"/>
  <c r="L46" i="4"/>
  <c r="L47" i="4" s="1"/>
  <c r="L48" i="4" s="1"/>
  <c r="L50" i="4" s="1"/>
  <c r="L51" i="4" s="1"/>
  <c r="L68" i="4" s="1"/>
  <c r="L69" i="4" s="1"/>
  <c r="L71" i="4" s="1"/>
  <c r="L72" i="4" s="1"/>
  <c r="L73" i="4" s="1"/>
  <c r="L76" i="4" s="1"/>
  <c r="L77" i="4" s="1"/>
  <c r="L78" i="4" s="1"/>
  <c r="L79" i="4" s="1"/>
  <c r="L80" i="4" s="1"/>
  <c r="H45" i="1"/>
  <c r="H17" i="1"/>
  <c r="H9" i="1"/>
  <c r="J9" i="1" s="1"/>
  <c r="J17" i="1" l="1"/>
  <c r="J45" i="1" s="1"/>
  <c r="W154" i="1"/>
  <c r="V154" i="1"/>
  <c r="U154" i="1"/>
  <c r="T154" i="1"/>
  <c r="W136" i="1"/>
  <c r="V136" i="1"/>
  <c r="U136" i="1"/>
  <c r="T136" i="1"/>
  <c r="Q159" i="1" l="1"/>
  <c r="Q154" i="1"/>
  <c r="Q147" i="1"/>
  <c r="Q140" i="1"/>
  <c r="Q136" i="1"/>
  <c r="U125" i="1"/>
  <c r="V116" i="1"/>
  <c r="U116" i="1"/>
  <c r="T116" i="1"/>
  <c r="V98" i="1"/>
  <c r="U98" i="1"/>
  <c r="T98" i="1"/>
  <c r="Q129" i="1"/>
  <c r="Q127" i="1"/>
  <c r="Q125" i="1"/>
  <c r="Q116" i="1"/>
  <c r="Q98" i="1"/>
  <c r="Q86" i="1"/>
  <c r="T86" i="1"/>
  <c r="V86" i="1"/>
  <c r="U86" i="1"/>
  <c r="G88" i="1" l="1"/>
  <c r="G133" i="1" l="1"/>
  <c r="G132" i="1"/>
  <c r="G118" i="1"/>
  <c r="G119" i="1"/>
  <c r="G120" i="1"/>
  <c r="G121" i="1"/>
  <c r="G122" i="1"/>
  <c r="G123" i="1"/>
  <c r="G117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99" i="1"/>
  <c r="G90" i="1"/>
  <c r="G91" i="1"/>
  <c r="G92" i="1"/>
  <c r="G93" i="1"/>
  <c r="G94" i="1"/>
  <c r="G95" i="1"/>
  <c r="G96" i="1"/>
  <c r="G89" i="1"/>
  <c r="G87" i="1"/>
  <c r="G73" i="1"/>
  <c r="G74" i="1"/>
  <c r="G75" i="1"/>
  <c r="G76" i="1"/>
  <c r="G77" i="1"/>
  <c r="G78" i="1"/>
  <c r="G79" i="1"/>
  <c r="G80" i="1"/>
  <c r="G81" i="1"/>
  <c r="G82" i="1"/>
  <c r="G83" i="1"/>
  <c r="G84" i="1"/>
  <c r="G67" i="1"/>
  <c r="G68" i="1"/>
  <c r="G69" i="1"/>
  <c r="G61" i="1"/>
  <c r="G62" i="1"/>
  <c r="G63" i="1"/>
  <c r="G72" i="1"/>
  <c r="G66" i="1"/>
  <c r="G60" i="1"/>
  <c r="G48" i="1"/>
  <c r="G49" i="1"/>
  <c r="G50" i="1"/>
  <c r="G51" i="1"/>
  <c r="G52" i="1"/>
  <c r="G53" i="1"/>
  <c r="G54" i="1"/>
  <c r="G55" i="1"/>
  <c r="G56" i="1"/>
  <c r="G57" i="1"/>
  <c r="G47" i="1"/>
  <c r="G34" i="1"/>
  <c r="G35" i="1"/>
  <c r="G36" i="1"/>
  <c r="G37" i="1"/>
  <c r="G38" i="1"/>
  <c r="G39" i="1"/>
  <c r="G40" i="1"/>
  <c r="G41" i="1"/>
  <c r="G42" i="1"/>
  <c r="G43" i="1"/>
  <c r="G44" i="1"/>
  <c r="G33" i="1"/>
  <c r="G27" i="1"/>
  <c r="G28" i="1"/>
  <c r="G29" i="1"/>
  <c r="G30" i="1"/>
  <c r="G26" i="1"/>
  <c r="J20" i="1"/>
  <c r="J22" i="1" s="1"/>
  <c r="J23" i="1" s="1"/>
  <c r="J24" i="1" s="1"/>
  <c r="J21" i="1"/>
  <c r="J26" i="1" s="1"/>
  <c r="J27" i="1" s="1"/>
  <c r="J28" i="1" s="1"/>
  <c r="J29" i="1" s="1"/>
  <c r="J30" i="1" s="1"/>
  <c r="J55" i="1" s="1"/>
  <c r="J56" i="1" s="1"/>
  <c r="J74" i="1" s="1"/>
  <c r="J78" i="1" s="1"/>
  <c r="J79" i="1" s="1"/>
  <c r="J50" i="1"/>
  <c r="J53" i="1" s="1"/>
  <c r="J54" i="1" s="1"/>
  <c r="J47" i="1" l="1"/>
  <c r="J48" i="1" s="1"/>
  <c r="J49" i="1" s="1"/>
  <c r="J51" i="1" s="1"/>
  <c r="J52" i="1" s="1"/>
  <c r="J72" i="1" s="1"/>
  <c r="J73" i="1" s="1"/>
  <c r="J75" i="1" s="1"/>
  <c r="J76" i="1" s="1"/>
  <c r="J77" i="1" s="1"/>
  <c r="J80" i="1" s="1"/>
  <c r="J81" i="1" s="1"/>
  <c r="J82" i="1" s="1"/>
  <c r="J83" i="1" s="1"/>
  <c r="J84" i="1" s="1"/>
  <c r="M86" i="1"/>
  <c r="W86" i="1" s="1"/>
  <c r="N86" i="1"/>
  <c r="M98" i="1"/>
  <c r="W98" i="1" s="1"/>
  <c r="N98" i="1"/>
  <c r="M116" i="1"/>
  <c r="W116" i="1" s="1"/>
  <c r="N116" i="1"/>
  <c r="M125" i="1"/>
  <c r="N125" i="1"/>
  <c r="M127" i="1"/>
  <c r="N127" i="1"/>
  <c r="M129" i="1"/>
  <c r="N129" i="1"/>
  <c r="V129" i="1"/>
  <c r="U129" i="1"/>
  <c r="T129" i="1"/>
  <c r="V127" i="1"/>
  <c r="U127" i="1"/>
  <c r="T127" i="1"/>
  <c r="V125" i="1"/>
  <c r="T125" i="1"/>
  <c r="W125" i="1" s="1"/>
  <c r="V71" i="1"/>
  <c r="U71" i="1"/>
  <c r="T71" i="1"/>
  <c r="Q71" i="1"/>
  <c r="N71" i="1"/>
  <c r="M71" i="1"/>
  <c r="Q65" i="1"/>
  <c r="Q59" i="1"/>
  <c r="Q46" i="1"/>
  <c r="Q32" i="1"/>
  <c r="Q18" i="1"/>
  <c r="Q10" i="1"/>
  <c r="Q2" i="1"/>
  <c r="N65" i="1"/>
  <c r="M65" i="1"/>
  <c r="N59" i="1"/>
  <c r="M59" i="1"/>
  <c r="N46" i="1"/>
  <c r="M46" i="1"/>
  <c r="N32" i="1"/>
  <c r="M32" i="1"/>
  <c r="N18" i="1"/>
  <c r="M18" i="1"/>
  <c r="N10" i="1"/>
  <c r="M10" i="1"/>
  <c r="V65" i="1"/>
  <c r="U65" i="1"/>
  <c r="T65" i="1"/>
  <c r="V18" i="1"/>
  <c r="U18" i="1"/>
  <c r="T18" i="1"/>
  <c r="V46" i="1"/>
  <c r="U46" i="1"/>
  <c r="T46" i="1"/>
  <c r="V59" i="1"/>
  <c r="U59" i="1"/>
  <c r="T59" i="1"/>
  <c r="V32" i="1"/>
  <c r="U32" i="1"/>
  <c r="T32" i="1"/>
  <c r="V10" i="1"/>
  <c r="U10" i="1"/>
  <c r="T10" i="1"/>
  <c r="V2" i="1"/>
  <c r="U2" i="1"/>
  <c r="W32" i="1" l="1"/>
  <c r="W71" i="1"/>
  <c r="W65" i="1"/>
  <c r="W10" i="1"/>
  <c r="W129" i="1"/>
  <c r="W59" i="1"/>
  <c r="W127" i="1"/>
  <c r="W46" i="1"/>
  <c r="W18" i="1"/>
  <c r="T2" i="1"/>
  <c r="N2" i="1"/>
  <c r="M2" i="1"/>
  <c r="W2" i="1" l="1"/>
</calcChain>
</file>

<file path=xl/sharedStrings.xml><?xml version="1.0" encoding="utf-8"?>
<sst xmlns="http://schemas.openxmlformats.org/spreadsheetml/2006/main" count="1291" uniqueCount="362">
  <si>
    <t>OF COULEE</t>
  </si>
  <si>
    <t>Piece Entree</t>
  </si>
  <si>
    <t>Description piece entree</t>
  </si>
  <si>
    <t>Entree KG</t>
  </si>
  <si>
    <t>E0014PE05A</t>
  </si>
  <si>
    <t>WAHT11</t>
  </si>
  <si>
    <t>ROND 148 X  4809 MM</t>
  </si>
  <si>
    <t>WAHT12</t>
  </si>
  <si>
    <t>ROND 148 X  5322 MM</t>
  </si>
  <si>
    <t>WAHT21</t>
  </si>
  <si>
    <t>ROND 148 X  4815 MM</t>
  </si>
  <si>
    <t>WAHT22</t>
  </si>
  <si>
    <t>ROND 148 X  5524 MM</t>
  </si>
  <si>
    <t>WAHT31</t>
  </si>
  <si>
    <t>ROND 148 X  4920 MM</t>
  </si>
  <si>
    <t>WAHT32</t>
  </si>
  <si>
    <t>ROND 148 X  5223 MM</t>
  </si>
  <si>
    <t>E0014TE05A</t>
  </si>
  <si>
    <t>WAHU11</t>
  </si>
  <si>
    <t>WAHU12</t>
  </si>
  <si>
    <t>WAHU21</t>
  </si>
  <si>
    <t>WAHU22</t>
  </si>
  <si>
    <t>WAHU31</t>
  </si>
  <si>
    <t>WAHU32</t>
  </si>
  <si>
    <t>ROND 183 X  3432 MM</t>
  </si>
  <si>
    <t>ROND 184 X  3817 MM</t>
  </si>
  <si>
    <t>ROND 183 X  3918 MM</t>
  </si>
  <si>
    <t>ROND 183 X  4030 MM</t>
  </si>
  <si>
    <t>ROND 183 X  3744 MM</t>
  </si>
  <si>
    <t>ROND 183 X  3889 MM</t>
  </si>
  <si>
    <t>10122</t>
  </si>
  <si>
    <t>WAHP111</t>
  </si>
  <si>
    <t>WAHP211</t>
  </si>
  <si>
    <t>WAHP221</t>
  </si>
  <si>
    <t>WAHP311</t>
  </si>
  <si>
    <t>WAHP321</t>
  </si>
  <si>
    <t>WAHP121</t>
  </si>
  <si>
    <t>WAHP322</t>
  </si>
  <si>
    <t>WAHP312</t>
  </si>
  <si>
    <t>WAHP222</t>
  </si>
  <si>
    <t>WAHP212</t>
  </si>
  <si>
    <t>WAHP122</t>
  </si>
  <si>
    <t>WAHP112</t>
  </si>
  <si>
    <t>ROND 150 X  4119 MM</t>
  </si>
  <si>
    <t>ROND 153 X  4553 MM</t>
  </si>
  <si>
    <t>ROND 150 X  4521 MM</t>
  </si>
  <si>
    <t>ROND 153 X  4275 MM</t>
  </si>
  <si>
    <t>ROND 153 X  4511 MM</t>
  </si>
  <si>
    <t>ROND 153 X  4382 MM</t>
  </si>
  <si>
    <t>ROND 148 X  4551 MM</t>
  </si>
  <si>
    <t>ROND 150 X  4641 MM</t>
  </si>
  <si>
    <t>ROND 150 X  4543 MM</t>
  </si>
  <si>
    <t>ROND 150 X  4587 MM</t>
  </si>
  <si>
    <t>ROND 150 X  4515 MM</t>
  </si>
  <si>
    <t>ROND 150 X  4947 MM</t>
  </si>
  <si>
    <t>10202</t>
  </si>
  <si>
    <t>WAHR111</t>
  </si>
  <si>
    <t>WAHR112</t>
  </si>
  <si>
    <t>WAHR121</t>
  </si>
  <si>
    <t>WAHR122</t>
  </si>
  <si>
    <t>WAHR211</t>
  </si>
  <si>
    <t>WAHR212</t>
  </si>
  <si>
    <t>WAHR221</t>
  </si>
  <si>
    <t>WAHR222</t>
  </si>
  <si>
    <t>WAHR311</t>
  </si>
  <si>
    <t>WAHR312</t>
  </si>
  <si>
    <t>WAHR321</t>
  </si>
  <si>
    <t>WAHR322</t>
  </si>
  <si>
    <t>ROND 153 X  4503 MM</t>
  </si>
  <si>
    <t>ROND 153 X  4472 MM</t>
  </si>
  <si>
    <t>ROND 153 X  4171 MM</t>
  </si>
  <si>
    <t>ROND 154 X  4342 MM</t>
  </si>
  <si>
    <t>ROND 154 X  4540 MM</t>
  </si>
  <si>
    <t>ROND 154 X  4558 MM</t>
  </si>
  <si>
    <t>ROND 153 X  4291 MM</t>
  </si>
  <si>
    <t>ROND 153 X  4250 MM</t>
  </si>
  <si>
    <t>ROND 149 X  4245 MM</t>
  </si>
  <si>
    <t>ROND 154 X  4375 MM</t>
  </si>
  <si>
    <t>ROND 153 X  4056 MM</t>
  </si>
  <si>
    <t>ROND 154 X  4145 MM</t>
  </si>
  <si>
    <t>WAHT - R150 1/2 lingot</t>
  </si>
  <si>
    <t>WAHU - R180 1/2 lingot</t>
  </si>
  <si>
    <t>WAHP - R150</t>
  </si>
  <si>
    <t>WAHR - R150</t>
  </si>
  <si>
    <t>10184</t>
  </si>
  <si>
    <t>WAHQ111</t>
  </si>
  <si>
    <t>WAHQ112</t>
  </si>
  <si>
    <t>WAHQ211</t>
  </si>
  <si>
    <t>WAHQ212</t>
  </si>
  <si>
    <t>WAHQ311</t>
  </si>
  <si>
    <t>WAHQ312</t>
  </si>
  <si>
    <t>WAHQ321</t>
  </si>
  <si>
    <t>WAHQ322</t>
  </si>
  <si>
    <t>WAHQ - R150</t>
  </si>
  <si>
    <t>10200</t>
  </si>
  <si>
    <t>WAHS11</t>
  </si>
  <si>
    <t>WAHS12</t>
  </si>
  <si>
    <t>ROND 243 X  4976 MM</t>
  </si>
  <si>
    <t>WAHS21</t>
  </si>
  <si>
    <t>WAHS22</t>
  </si>
  <si>
    <t>ROND 243 X  5250 MM</t>
  </si>
  <si>
    <t>ROND 243 X  4891 MM</t>
  </si>
  <si>
    <t>ROND 243 X  4963 MM</t>
  </si>
  <si>
    <t>WAHS - R240 SMX</t>
  </si>
  <si>
    <t>10185</t>
  </si>
  <si>
    <t>WAHV11</t>
  </si>
  <si>
    <t>WAHV12</t>
  </si>
  <si>
    <t>WAHV21</t>
  </si>
  <si>
    <t>WAHV22</t>
  </si>
  <si>
    <t>ROND 333 X  2498 MM</t>
  </si>
  <si>
    <t>ROND 336 X  3209 MM</t>
  </si>
  <si>
    <t>ROND 336 X  3488 MM</t>
  </si>
  <si>
    <t>ROND 336 X  2884 MM</t>
  </si>
  <si>
    <t>WAHV - R330</t>
  </si>
  <si>
    <t>Commentaires</t>
  </si>
  <si>
    <t>Commande</t>
  </si>
  <si>
    <t>Poste</t>
  </si>
  <si>
    <t>Mise au
mille std
UKTMP</t>
  </si>
  <si>
    <t>Regul</t>
  </si>
  <si>
    <t>Temps de cycle meulage (j)</t>
  </si>
  <si>
    <t>Coût de meulage (€)</t>
  </si>
  <si>
    <t>Poids meulé (kg)</t>
  </si>
  <si>
    <t>Poids lingot sortie VAR (kg)</t>
  </si>
  <si>
    <t>Poids lingot livré UKAD (kg)</t>
  </si>
  <si>
    <t>Poids ébauche sortie forgeage (kg)</t>
  </si>
  <si>
    <t>Poids ébauche sortie meulage (kg)</t>
  </si>
  <si>
    <t>Poids total meulé (kg)</t>
  </si>
  <si>
    <t>Poids meulé ébauche (kg)</t>
  </si>
  <si>
    <t>Mise au mille meulage</t>
  </si>
  <si>
    <t>°/°° meulage Ecoti</t>
  </si>
  <si>
    <t>°/°° meulage lingot</t>
  </si>
  <si>
    <t>Temps de traitement FAI (j)</t>
  </si>
  <si>
    <t>ADNE - R200</t>
  </si>
  <si>
    <t>ADNO - R200</t>
  </si>
  <si>
    <t>ADOF - R240</t>
  </si>
  <si>
    <t>ADQG - R180B</t>
  </si>
  <si>
    <t>ADQU - CAA270</t>
  </si>
  <si>
    <t>WAHN - R150</t>
  </si>
  <si>
    <t>E4500006481</t>
  </si>
  <si>
    <t>E4500006614</t>
  </si>
  <si>
    <t>Surcoût meulage (€)</t>
  </si>
  <si>
    <t>WAHN111</t>
  </si>
  <si>
    <t>WAHN211</t>
  </si>
  <si>
    <t>WAHN221</t>
  </si>
  <si>
    <t>WAHN311</t>
  </si>
  <si>
    <t>WAHN321</t>
  </si>
  <si>
    <t>WAHN121</t>
  </si>
  <si>
    <t>WAHN322</t>
  </si>
  <si>
    <t>WAHN312</t>
  </si>
  <si>
    <t>WAHN222</t>
  </si>
  <si>
    <t>WAHN212</t>
  </si>
  <si>
    <t>WAHN122</t>
  </si>
  <si>
    <t>WAHN1121</t>
  </si>
  <si>
    <t>WAHN1122</t>
  </si>
  <si>
    <t>ROND 153 X  4366 MM</t>
  </si>
  <si>
    <t>ROND 153 X  3180 MM</t>
  </si>
  <si>
    <t>ROND 153 X  1330 MM</t>
  </si>
  <si>
    <t>ROND 153 X  4374 MM</t>
  </si>
  <si>
    <t>ROND 153 X  4347 MM</t>
  </si>
  <si>
    <t>ROND 153 X  4465 MM</t>
  </si>
  <si>
    <t>ROND 148 X  4536 MM</t>
  </si>
  <si>
    <t>ROND 148 X  4502 MM</t>
  </si>
  <si>
    <t>ROND 153 X  4556 MM</t>
  </si>
  <si>
    <t>ROND 153 X  4229 MM</t>
  </si>
  <si>
    <t>ROND 153 X  4345 MM</t>
  </si>
  <si>
    <t>ROND 153 X  4192 MM</t>
  </si>
  <si>
    <t>ROND 153 X  4214 MM</t>
  </si>
  <si>
    <t>WAHQ121</t>
  </si>
  <si>
    <t>WAHQ122</t>
  </si>
  <si>
    <t>ROND 153 X  3787 MM</t>
  </si>
  <si>
    <t>ROND 153 X  4151 MM</t>
  </si>
  <si>
    <t>ROND 153 X  3768 MM</t>
  </si>
  <si>
    <t>ROND 148 X  3897 MM</t>
  </si>
  <si>
    <t>WAHQ22</t>
  </si>
  <si>
    <t>ROND 148 X  3948 MM</t>
  </si>
  <si>
    <t>ROND 153 X  4551 MM</t>
  </si>
  <si>
    <t>ROND 153 X  4680 MM</t>
  </si>
  <si>
    <t>ROND 146 X  4188 MM</t>
  </si>
  <si>
    <t>ROND 150 X  4279 MM</t>
  </si>
  <si>
    <t>ROND 150 X  4193 MM</t>
  </si>
  <si>
    <t>ROND 150 X  4155 MM</t>
  </si>
  <si>
    <t>ADOF11</t>
  </si>
  <si>
    <t>ADOF12</t>
  </si>
  <si>
    <t>ADOF13</t>
  </si>
  <si>
    <t>ADOF211</t>
  </si>
  <si>
    <t>ADOF212</t>
  </si>
  <si>
    <t>ADOF22</t>
  </si>
  <si>
    <t>ADOF23</t>
  </si>
  <si>
    <t>ROND 245 X  3750 MM</t>
  </si>
  <si>
    <t>ROND 245 X  3514 MM</t>
  </si>
  <si>
    <t>ROND 241 X  3222 MM</t>
  </si>
  <si>
    <t>ROND 241 X  501 MM</t>
  </si>
  <si>
    <t>ROND 241 X  3739 MM</t>
  </si>
  <si>
    <t>ROND 241 X  3526 MM</t>
  </si>
  <si>
    <t>ROND 245 X  2936 MM</t>
  </si>
  <si>
    <t>ADNE22 - R125</t>
  </si>
  <si>
    <t>L00019E05A</t>
  </si>
  <si>
    <t>L00024E05A</t>
  </si>
  <si>
    <t>ADNE221</t>
  </si>
  <si>
    <t>ADNE222</t>
  </si>
  <si>
    <t>ROND 128 X  5110 MM</t>
  </si>
  <si>
    <t>ROND 128 X  4634 MM</t>
  </si>
  <si>
    <t>L00022E05A</t>
  </si>
  <si>
    <t>ADNO111</t>
  </si>
  <si>
    <t>ADNO121</t>
  </si>
  <si>
    <t>ADNO122</t>
  </si>
  <si>
    <t>ADNO211</t>
  </si>
  <si>
    <t>ADNO212</t>
  </si>
  <si>
    <t>ADNO311</t>
  </si>
  <si>
    <t>ADNO312</t>
  </si>
  <si>
    <t>ADNO321</t>
  </si>
  <si>
    <t>ADNO322</t>
  </si>
  <si>
    <t>ROND 200 X  1208 MM</t>
  </si>
  <si>
    <t>ADNO112</t>
  </si>
  <si>
    <t>ROND 200 X  2165 MM</t>
  </si>
  <si>
    <t>ROND 200 X  1555 MM</t>
  </si>
  <si>
    <t>ROND 200 X  2215 MM</t>
  </si>
  <si>
    <t>ADNO13</t>
  </si>
  <si>
    <t>ADNO22</t>
  </si>
  <si>
    <t>ADNO231</t>
  </si>
  <si>
    <t>ADNO2321</t>
  </si>
  <si>
    <t>ADNO2322</t>
  </si>
  <si>
    <t>ADNO33</t>
  </si>
  <si>
    <t>ROND 200 X  1753 MM</t>
  </si>
  <si>
    <t>ROND 200 X  2000 MM</t>
  </si>
  <si>
    <t>ROND 200 X  2010 MM</t>
  </si>
  <si>
    <t>ROND 197 X  2195 MM</t>
  </si>
  <si>
    <t>ROND 197 X  1604 MM</t>
  </si>
  <si>
    <t>ROND 200 X  888 MM</t>
  </si>
  <si>
    <t>ROND 200 X  1174 MM</t>
  </si>
  <si>
    <t>ROND 197 X  3763 MM</t>
  </si>
  <si>
    <t>ROND 197 X  836 MM</t>
  </si>
  <si>
    <t>ROND 197 X  2682 MM</t>
  </si>
  <si>
    <t>ROND 197 X  4118 MM</t>
  </si>
  <si>
    <t>ROND 200 X  3512 MM</t>
  </si>
  <si>
    <t>Expédiée HAL</t>
  </si>
  <si>
    <t>ADNE11</t>
  </si>
  <si>
    <t>ADNE13</t>
  </si>
  <si>
    <t>ADNE21</t>
  </si>
  <si>
    <t>ADNE231</t>
  </si>
  <si>
    <t>ADNE232</t>
  </si>
  <si>
    <t>ADNE31</t>
  </si>
  <si>
    <t>ADNE32</t>
  </si>
  <si>
    <t>ADNE331</t>
  </si>
  <si>
    <t>ADNE332</t>
  </si>
  <si>
    <t>ROND 202 X  3665 MM</t>
  </si>
  <si>
    <t>ROND 202 X  3829 MM</t>
  </si>
  <si>
    <t>ROND 202 X  2014 MM</t>
  </si>
  <si>
    <t>ROND 202 X  1788 MM</t>
  </si>
  <si>
    <t>ROND 202 X  3866 MM</t>
  </si>
  <si>
    <t>ROND 202 X  3981 MM</t>
  </si>
  <si>
    <t>ROND 197 X  449 MM</t>
  </si>
  <si>
    <t>ROND 202 X  3337 MM</t>
  </si>
  <si>
    <t>ROND 197 X  3255 MM</t>
  </si>
  <si>
    <t>Transpart. Expédiée.</t>
  </si>
  <si>
    <t>AD Pamiers, 330 Mecachrome. Expédiée.</t>
  </si>
  <si>
    <t>AD Pamiers, 240 Bombardier. Expédiée</t>
  </si>
  <si>
    <t>Utilisée pour UAC. Expédiée</t>
  </si>
  <si>
    <t>Utilisée pour Liebherr. Expédiée</t>
  </si>
  <si>
    <t>ADOF211. 230kg pour Qualif. Airbs</t>
  </si>
  <si>
    <t>ADQT - R200</t>
  </si>
  <si>
    <t>A garder UAC, livfaison semaine 38</t>
  </si>
  <si>
    <t>Shimadzu, 346 kg, cumul 346, UDEV 18-081</t>
  </si>
  <si>
    <t>Shimadzu, 298 kg, cumul 644, UDEV 18-081</t>
  </si>
  <si>
    <t>Shimadzu, 300kg, cumul 944, UDEV 18-081</t>
  </si>
  <si>
    <t>Shimadzu, 312 kg, cumul 1256, UDEV 18-081</t>
  </si>
  <si>
    <t>HAL UDEV 18-078, 3900 kg en 150 et 1400 kg en 125 mm, 324 kg cumul 324</t>
  </si>
  <si>
    <t>HAL UDEV 18-078, 150 mm, 352 kg, cumul 376</t>
  </si>
  <si>
    <t>HAL UDEV 18-078, 150 mm, cumul  1040 kg</t>
  </si>
  <si>
    <t>HAL UDEV 18-078, 150 mm, cumul  1396</t>
  </si>
  <si>
    <t>HAL UDEV 18-078, 150 mm, cumul  1756</t>
  </si>
  <si>
    <t>HAL UDEV 18-078, 150 mm, cumul  2018</t>
  </si>
  <si>
    <t>HAL UDEV 18-078, 150 mm, cumul  2496</t>
  </si>
  <si>
    <t>HAL UDEV 18-078, 150 mm, cumul 2830</t>
  </si>
  <si>
    <t>HAL UDEV 18-078, 150 mm, cumul  3158</t>
  </si>
  <si>
    <t>HAL UDEV 18-078, 150 mm, cumul  3266</t>
  </si>
  <si>
    <t>HAL UDEV 18-078, 150 mm, cumul  3612</t>
  </si>
  <si>
    <t>HAL UDEV 18-078, 150 mm, cumul  3954</t>
  </si>
  <si>
    <t xml:space="preserve">AEQUS 18-082, 60 pièces/mois, cumul pièces : </t>
  </si>
  <si>
    <t>Longueur</t>
  </si>
  <si>
    <t>Calcul</t>
  </si>
  <si>
    <t>AEQUS 18-082, 60 pièces/mois, cumul pièces : 22</t>
  </si>
  <si>
    <t>B348</t>
  </si>
  <si>
    <t>Tardy</t>
  </si>
  <si>
    <t>ADNE122</t>
  </si>
  <si>
    <t>ROND 202 X  2445 MM</t>
  </si>
  <si>
    <t>XAAA - R330</t>
  </si>
  <si>
    <t>XAAB - R240</t>
  </si>
  <si>
    <t>XAAC - R240</t>
  </si>
  <si>
    <t>XAAA1</t>
  </si>
  <si>
    <t>XAAA2</t>
  </si>
  <si>
    <t>XAAA3</t>
  </si>
  <si>
    <t>XAAB11</t>
  </si>
  <si>
    <t>ADVR-CAA270</t>
  </si>
  <si>
    <t>ADVB-CAA370-</t>
  </si>
  <si>
    <t>XAAB12</t>
  </si>
  <si>
    <t>XAAB13</t>
  </si>
  <si>
    <t>XAAB21</t>
  </si>
  <si>
    <t>XAAB22</t>
  </si>
  <si>
    <t>XAAB23</t>
  </si>
  <si>
    <t>XAAC11</t>
  </si>
  <si>
    <t>XAAC12</t>
  </si>
  <si>
    <t>XAAC13</t>
  </si>
  <si>
    <t>XAAC21</t>
  </si>
  <si>
    <t>XAAC22</t>
  </si>
  <si>
    <t>XAAC23</t>
  </si>
  <si>
    <t>(s41-42)</t>
  </si>
  <si>
    <t>(s45-46)</t>
  </si>
  <si>
    <t>(s39)</t>
  </si>
  <si>
    <t>ADVR1 (x2 ou 3)</t>
  </si>
  <si>
    <t>ADVR2 (x2 ou 3)</t>
  </si>
  <si>
    <t>ADVR3 (x2 ou 3)</t>
  </si>
  <si>
    <t>(s39-40)</t>
  </si>
  <si>
    <t>ADVB1 (x2 ou 3)</t>
  </si>
  <si>
    <t>ADVB2 (x2 ou 3)</t>
  </si>
  <si>
    <t>(s42)</t>
  </si>
  <si>
    <t>Utilisation pour Transpart. Plats à partir de R330 EC</t>
  </si>
  <si>
    <t>Utilisation pour Qualification Airbus + Transpart Plats à partir de 330 EC</t>
  </si>
  <si>
    <t>AEQUS? (1 tonne/mois pendant 10 mois. Resterait 4 mois à couvrir si on )</t>
  </si>
  <si>
    <t>ACNIS (18-085), lot de 160 mm (environ 4.500 kg), besoin s45 --&gt; SMX</t>
  </si>
  <si>
    <t>Rafael (530kg pour Dia 178mm, 320kg pour Dia 127, 1050kg pour Dia 76mm). Eventuellement on reroute sur du CAA270</t>
  </si>
  <si>
    <t>Midhani</t>
  </si>
  <si>
    <t>Panerai, 120kg</t>
  </si>
  <si>
    <t>Bombardier?</t>
  </si>
  <si>
    <t>demande S39 : proposé à 12,5 EUR (fondeur FR),  Midhani ou Fondeur Ardegeois : point à faire début Nov.</t>
  </si>
  <si>
    <t>2018Q4</t>
  </si>
  <si>
    <t>Cible garder une barre</t>
  </si>
  <si>
    <t>Garder une barre en D150 et une en D180 (WAHT et WAHU)</t>
  </si>
  <si>
    <t>commande probable</t>
  </si>
  <si>
    <t>AEQUS : 10% vendus en 2018, 90% en 2019</t>
  </si>
  <si>
    <t>2019Q1</t>
  </si>
  <si>
    <t>WAHV - R330 : à conserver</t>
  </si>
  <si>
    <t>A garder</t>
  </si>
  <si>
    <t>probable vente Transpart : achat 2018</t>
  </si>
  <si>
    <t>% vol</t>
  </si>
  <si>
    <t>20180928  : proposition en cours (carré de 90, 2 commandes de 50m)</t>
  </si>
  <si>
    <t>Vendu 2018S39, en attente de commande</t>
  </si>
  <si>
    <t>déjà acheté à E</t>
  </si>
  <si>
    <t>Date commande UKAD envers son client ?</t>
  </si>
  <si>
    <t>déjà acheté</t>
  </si>
  <si>
    <t>Statut UKAD au 28/9</t>
  </si>
  <si>
    <t>en attente réponse Pamiers, jalon d'utilisation fin Octobre pour une vente en 2019</t>
  </si>
  <si>
    <t>en attente réponse Pamiers, jalon d'utilisation fin Octobre pour une vente en 2019. Voir début nov pour nouvelle affectation dans le cas contraire (qualification Bombardier)</t>
  </si>
  <si>
    <t>2019Q2</t>
  </si>
  <si>
    <t>2019Q3</t>
  </si>
  <si>
    <t>Commande à valeur nulle à prévoir</t>
  </si>
  <si>
    <t>2019Q4</t>
  </si>
  <si>
    <t>N/A</t>
  </si>
  <si>
    <t>Titre</t>
  </si>
  <si>
    <t>% proba</t>
  </si>
  <si>
    <t>Shimatzu</t>
  </si>
  <si>
    <t>Étiquettes de lignes</t>
  </si>
  <si>
    <t>Total général</t>
  </si>
  <si>
    <t>Total</t>
  </si>
  <si>
    <t>total</t>
  </si>
  <si>
    <t>titre</t>
  </si>
  <si>
    <t>(Tous)</t>
  </si>
  <si>
    <t>Somme de Entree KG</t>
  </si>
  <si>
    <t>Moyenne de % vol</t>
  </si>
  <si>
    <t>famille</t>
  </si>
  <si>
    <t>AEQUS : 500 kg DP en 2018</t>
  </si>
  <si>
    <t>Point particulier : 150 et 180 peuvent être destinés à du Skull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</si>
</sst>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-* #,##0.00\ [$€-40C]_-;\-* #,##0.00\ [$€-40C]_-;_-* &quot;-&quot;??\ [$€-40C]_-;_-@_-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b/>
      <u/>
      <sz val="10"/>
      <color indexed="8"/>
      <name val="Arial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/>
      <bottom/>
      <diagonal/>
    </border>
    <border>
      <left/>
      <right style="thin">
        <color indexed="9"/>
      </right>
      <top/>
      <bottom/>
      <diagonal/>
    </border>
  </borders>
  <cellStyleXfs count="3">
    <xf numFmtId="0" fontId="0" fillId="0" borderId="0"/>
    <xf numFmtId="0" fontId="1" fillId="0" borderId="0"/>
    <xf numFmtId="44" fontId="5" fillId="0" borderId="0" applyFont="0" applyFill="0" applyBorder="0" applyAlignment="0" applyProtection="0"/>
  </cellStyleXfs>
  <cellXfs count="54">
    <xf numFmtId="0" fontId="0" fillId="0" borderId="0" xfId="0"/>
    <xf numFmtId="0" fontId="2" fillId="0" borderId="2" xfId="0" applyFont="1" applyFill="1" applyBorder="1" applyAlignment="1" applyProtection="1">
      <alignment vertical="top" wrapText="1" readingOrder="1"/>
      <protection locked="0"/>
    </xf>
    <xf numFmtId="0" fontId="2" fillId="0" borderId="1" xfId="1" applyFont="1" applyBorder="1" applyAlignment="1" applyProtection="1">
      <alignment horizontal="center" vertical="top" wrapText="1"/>
      <protection locked="0"/>
    </xf>
    <xf numFmtId="0" fontId="2" fillId="0" borderId="0" xfId="1" applyFont="1" applyBorder="1" applyAlignment="1" applyProtection="1">
      <alignment horizontal="center" vertical="top" wrapText="1"/>
      <protection locked="0"/>
    </xf>
    <xf numFmtId="0" fontId="0" fillId="0" borderId="0" xfId="0" applyAlignment="1">
      <alignment horizontal="center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4" fillId="0" borderId="1" xfId="0" applyFont="1" applyBorder="1" applyAlignment="1" applyProtection="1">
      <alignment horizontal="center" vertical="top" wrapText="1"/>
      <protection locked="0"/>
    </xf>
    <xf numFmtId="0" fontId="3" fillId="0" borderId="1" xfId="1" applyFont="1" applyBorder="1" applyAlignment="1" applyProtection="1">
      <alignment horizontal="center" vertical="top"/>
      <protection locked="0"/>
    </xf>
    <xf numFmtId="0" fontId="2" fillId="0" borderId="3" xfId="1" applyFont="1" applyFill="1" applyBorder="1" applyAlignment="1" applyProtection="1">
      <alignment horizontal="center" vertical="top" wrapText="1"/>
      <protection locked="0"/>
    </xf>
    <xf numFmtId="0" fontId="2" fillId="0" borderId="3" xfId="0" applyFont="1" applyFill="1" applyBorder="1" applyAlignment="1" applyProtection="1">
      <alignment horizontal="left" vertical="top" wrapText="1"/>
      <protection locked="0"/>
    </xf>
    <xf numFmtId="0" fontId="2" fillId="0" borderId="0" xfId="0" applyFont="1" applyFill="1" applyBorder="1" applyAlignment="1" applyProtection="1">
      <alignment horizontal="left" vertical="top" wrapText="1"/>
      <protection locked="0"/>
    </xf>
    <xf numFmtId="0" fontId="2" fillId="0" borderId="0" xfId="0" applyFont="1" applyFill="1" applyBorder="1" applyAlignment="1" applyProtection="1">
      <alignment vertical="top" wrapText="1" readingOrder="1"/>
      <protection locked="0"/>
    </xf>
    <xf numFmtId="1" fontId="0" fillId="0" borderId="0" xfId="0" applyNumberFormat="1"/>
    <xf numFmtId="8" fontId="2" fillId="0" borderId="3" xfId="1" applyNumberFormat="1" applyFont="1" applyFill="1" applyBorder="1" applyAlignment="1" applyProtection="1">
      <alignment horizontal="center" vertical="top" wrapText="1"/>
      <protection locked="0"/>
    </xf>
    <xf numFmtId="164" fontId="0" fillId="0" borderId="0" xfId="0" applyNumberFormat="1"/>
    <xf numFmtId="44" fontId="0" fillId="0" borderId="0" xfId="2" applyFont="1"/>
    <xf numFmtId="0" fontId="2" fillId="0" borderId="0" xfId="1" applyFont="1" applyBorder="1" applyAlignment="1" applyProtection="1">
      <alignment horizontal="center" vertical="top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/>
    </xf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vertical="center"/>
    </xf>
    <xf numFmtId="0" fontId="2" fillId="0" borderId="0" xfId="1" applyFont="1" applyBorder="1" applyAlignment="1" applyProtection="1">
      <alignment horizontal="center" vertical="center"/>
      <protection locked="0"/>
    </xf>
    <xf numFmtId="0" fontId="0" fillId="0" borderId="0" xfId="0" applyAlignment="1">
      <alignment vertical="center" wrapText="1"/>
    </xf>
    <xf numFmtId="0" fontId="2" fillId="0" borderId="3" xfId="0" applyFont="1" applyFill="1" applyBorder="1" applyAlignment="1" applyProtection="1">
      <alignment horizontal="center" vertical="top" wrapText="1"/>
      <protection locked="0"/>
    </xf>
    <xf numFmtId="0" fontId="2" fillId="0" borderId="0" xfId="0" applyFont="1" applyFill="1" applyBorder="1" applyAlignment="1" applyProtection="1">
      <alignment horizontal="center" vertical="top" wrapText="1"/>
      <protection locked="0"/>
    </xf>
    <xf numFmtId="0" fontId="2" fillId="2" borderId="0" xfId="0" applyFont="1" applyFill="1" applyBorder="1" applyAlignment="1" applyProtection="1">
      <alignment horizontal="center" vertical="top" wrapText="1"/>
      <protection locked="0"/>
    </xf>
    <xf numFmtId="0" fontId="2" fillId="2" borderId="3" xfId="0" applyFont="1" applyFill="1" applyBorder="1" applyAlignment="1" applyProtection="1">
      <alignment horizontal="center" vertical="top" wrapText="1"/>
      <protection locked="0"/>
    </xf>
    <xf numFmtId="0" fontId="2" fillId="3" borderId="3" xfId="0" applyFont="1" applyFill="1" applyBorder="1" applyAlignment="1" applyProtection="1">
      <alignment horizontal="center" vertical="top" wrapText="1"/>
      <protection locked="0"/>
    </xf>
    <xf numFmtId="0" fontId="2" fillId="4" borderId="3" xfId="0" applyFont="1" applyFill="1" applyBorder="1" applyAlignment="1" applyProtection="1">
      <alignment horizontal="center" vertical="top" wrapText="1"/>
      <protection locked="0"/>
    </xf>
    <xf numFmtId="0" fontId="2" fillId="4" borderId="0" xfId="0" applyFont="1" applyFill="1" applyBorder="1" applyAlignment="1" applyProtection="1">
      <alignment horizontal="center" vertical="top" wrapText="1"/>
      <protection locked="0"/>
    </xf>
    <xf numFmtId="0" fontId="3" fillId="5" borderId="1" xfId="1" applyFont="1" applyFill="1" applyBorder="1" applyAlignment="1" applyProtection="1">
      <alignment horizontal="center" vertical="top"/>
      <protection locked="0"/>
    </xf>
    <xf numFmtId="0" fontId="0" fillId="5" borderId="0" xfId="0" applyFill="1" applyAlignment="1">
      <alignment horizontal="center"/>
    </xf>
    <xf numFmtId="0" fontId="0" fillId="5" borderId="0" xfId="0" applyFill="1"/>
    <xf numFmtId="1" fontId="0" fillId="5" borderId="0" xfId="0" applyNumberFormat="1" applyFill="1"/>
    <xf numFmtId="164" fontId="0" fillId="5" borderId="0" xfId="0" applyNumberFormat="1" applyFill="1"/>
    <xf numFmtId="0" fontId="4" fillId="5" borderId="1" xfId="0" applyFont="1" applyFill="1" applyBorder="1" applyAlignment="1" applyProtection="1">
      <alignment horizontal="center" vertical="top" wrapText="1"/>
      <protection locked="0"/>
    </xf>
    <xf numFmtId="0" fontId="2" fillId="5" borderId="1" xfId="0" applyFont="1" applyFill="1" applyBorder="1" applyAlignment="1" applyProtection="1">
      <alignment horizontal="center" vertical="top" wrapText="1"/>
      <protection locked="0"/>
    </xf>
    <xf numFmtId="0" fontId="2" fillId="5" borderId="3" xfId="0" applyFont="1" applyFill="1" applyBorder="1" applyAlignment="1" applyProtection="1">
      <alignment horizontal="left" vertical="top" wrapText="1"/>
      <protection locked="0"/>
    </xf>
    <xf numFmtId="0" fontId="2" fillId="5" borderId="0" xfId="0" applyFont="1" applyFill="1" applyBorder="1" applyAlignment="1" applyProtection="1">
      <alignment horizontal="left" vertical="top" wrapText="1"/>
      <protection locked="0"/>
    </xf>
    <xf numFmtId="0" fontId="2" fillId="5" borderId="2" xfId="0" applyFont="1" applyFill="1" applyBorder="1" applyAlignment="1" applyProtection="1">
      <alignment horizontal="left" vertical="top" wrapText="1"/>
      <protection locked="0"/>
    </xf>
    <xf numFmtId="0" fontId="2" fillId="5" borderId="0" xfId="0" applyFont="1" applyFill="1" applyBorder="1" applyAlignment="1" applyProtection="1">
      <alignment vertical="top" wrapText="1" readingOrder="1"/>
      <protection locked="0"/>
    </xf>
    <xf numFmtId="0" fontId="0" fillId="0" borderId="0" xfId="0" applyFill="1"/>
    <xf numFmtId="0" fontId="3" fillId="0" borderId="0" xfId="1" applyFont="1" applyBorder="1" applyAlignment="1" applyProtection="1">
      <alignment horizontal="center" vertical="top"/>
      <protection locked="0"/>
    </xf>
    <xf numFmtId="0" fontId="2" fillId="6" borderId="0" xfId="1" applyFont="1" applyFill="1" applyBorder="1" applyAlignment="1" applyProtection="1">
      <alignment horizontal="center" vertical="top" wrapText="1"/>
      <protection locked="0"/>
    </xf>
    <xf numFmtId="0" fontId="2" fillId="6" borderId="3" xfId="0" applyFont="1" applyFill="1" applyBorder="1" applyAlignment="1" applyProtection="1">
      <alignment horizontal="center" vertical="top" wrapText="1"/>
      <protection locked="0"/>
    </xf>
    <xf numFmtId="0" fontId="0" fillId="6" borderId="0" xfId="0" applyFill="1" applyAlignment="1">
      <alignment horizontal="center"/>
    </xf>
    <xf numFmtId="16" fontId="0" fillId="0" borderId="0" xfId="0" applyNumberFormat="1"/>
    <xf numFmtId="9" fontId="0" fillId="0" borderId="0" xfId="0" applyNumberFormat="1"/>
    <xf numFmtId="0" fontId="0" fillId="0" borderId="0" xfId="0" applyAlignment="1">
      <alignment wrapText="1"/>
    </xf>
    <xf numFmtId="0" fontId="0" fillId="5" borderId="0" xfId="0" applyFill="1" applyAlignment="1">
      <alignment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0" fillId="7" borderId="0" xfId="0" applyFill="1" applyAlignment="1">
      <alignment horizontal="center"/>
    </xf>
  </cellXfs>
  <cellStyles count="3">
    <cellStyle name="Monétaire" xfId="2" builtinId="4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152400</xdr:colOff>
      <xdr:row>96</xdr:row>
      <xdr:rowOff>28574</xdr:rowOff>
    </xdr:from>
    <xdr:to>
      <xdr:col>11</xdr:col>
      <xdr:colOff>257175</xdr:colOff>
      <xdr:row>123</xdr:row>
      <xdr:rowOff>19049</xdr:rowOff>
    </xdr:to>
    <xdr:sp macro="" textlink="">
      <xdr:nvSpPr>
        <xdr:cNvPr id="2" name="ZoneTexte 1"/>
        <xdr:cNvSpPr txBox="1"/>
      </xdr:nvSpPr>
      <xdr:spPr>
        <a:xfrm>
          <a:off x="12192000" y="4076699"/>
          <a:ext cx="1181100" cy="7524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/>
            <a:t>Préciser les barres vendues et celles restantes, notamment celles avec longueur inférieure</a:t>
          </a:r>
          <a:r>
            <a:rPr lang="fr-FR" sz="1100" baseline="0"/>
            <a:t> à 1000mm</a:t>
          </a:r>
          <a:endParaRPr lang="fr-F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152400</xdr:colOff>
      <xdr:row>91</xdr:row>
      <xdr:rowOff>0</xdr:rowOff>
    </xdr:from>
    <xdr:to>
      <xdr:col>13</xdr:col>
      <xdr:colOff>257175</xdr:colOff>
      <xdr:row>116</xdr:row>
      <xdr:rowOff>0</xdr:rowOff>
    </xdr:to>
    <xdr:sp macro="" textlink="">
      <xdr:nvSpPr>
        <xdr:cNvPr id="2" name="ZoneTexte 1"/>
        <xdr:cNvSpPr txBox="1"/>
      </xdr:nvSpPr>
      <xdr:spPr>
        <a:xfrm>
          <a:off x="15249525" y="19069049"/>
          <a:ext cx="1181100" cy="51339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/>
            <a:t>Préciser les barres vendues et celles restantes, notamment celles avec longueur inférieure</a:t>
          </a:r>
          <a:r>
            <a:rPr lang="fr-FR" sz="1100" baseline="0"/>
            <a:t> à 1000mm</a:t>
          </a:r>
          <a:endParaRPr lang="fr-FR" sz="1100"/>
        </a:p>
      </xdr:txBody>
    </xdr:sp>
    <xdr:clientData/>
  </xdr:twoCellAnchor>
  <xdr:twoCellAnchor>
    <xdr:from>
      <xdr:col>1</xdr:col>
      <xdr:colOff>254000</xdr:colOff>
      <xdr:row>0</xdr:row>
      <xdr:rowOff>211667</xdr:rowOff>
    </xdr:from>
    <xdr:to>
      <xdr:col>2</xdr:col>
      <xdr:colOff>486833</xdr:colOff>
      <xdr:row>0</xdr:row>
      <xdr:rowOff>486833</xdr:rowOff>
    </xdr:to>
    <xdr:sp macro="" textlink="">
      <xdr:nvSpPr>
        <xdr:cNvPr id="3" name="ZoneTexte 2"/>
        <xdr:cNvSpPr txBox="1"/>
      </xdr:nvSpPr>
      <xdr:spPr>
        <a:xfrm>
          <a:off x="730250" y="211667"/>
          <a:ext cx="2825750" cy="275166"/>
        </a:xfrm>
        <a:prstGeom prst="rect">
          <a:avLst/>
        </a:prstGeom>
        <a:solidFill>
          <a:srgbClr val="FFC0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/>
            <a:t>/!\ : NE pas effacer</a:t>
          </a:r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Nicolas Proix" refreshedDate="43371.560635648151" createdVersion="6" refreshedVersion="6" minRefreshableVersion="3" recordCount="144">
  <cacheSource type="worksheet">
    <worksheetSource ref="B1:J145" sheet="Données_travaillées"/>
  </cacheSource>
  <cacheFields count="9">
    <cacheField name="Statut UKAD au 28/9" numFmtId="0">
      <sharedItems count="16">
        <s v="2018Q4"/>
        <s v="Total"/>
        <s v="2019Q1"/>
        <s v="2019Q2"/>
        <s v="2019Q3"/>
        <s v="N/A"/>
        <s v="Commande à valeur nulle à prévoir"/>
        <s v="A garder"/>
        <s v="2019Q4"/>
        <s v="Vendu 2018S39, en attente de commande"/>
        <s v="titre"/>
        <s v="déjà acheté à E"/>
        <s v="déjà acheté"/>
        <s v="Date commande UKAD envers son client ?"/>
        <s v="en attente réponse Pamiers, jalon d'utilisation fin Octobre pour une vente en 2019. Voir début nov pour nouvelle affectation dans le cas contraire (qualification Bombardier)"/>
        <s v="en attente réponse Pamiers, jalon d'utilisation fin Octobre pour une vente en 2019"/>
      </sharedItems>
    </cacheField>
    <cacheField name="% proba" numFmtId="0">
      <sharedItems containsNonDate="0" containsString="0" containsBlank="1"/>
    </cacheField>
    <cacheField name="% vol" numFmtId="0">
      <sharedItems containsString="0" containsBlank="1" containsNumber="1" minValue="0.33" maxValue="100"/>
    </cacheField>
    <cacheField name="OF COULEE" numFmtId="0">
      <sharedItems containsBlank="1" containsMixedTypes="1" containsNumber="1" containsInteger="1" minValue="10186" maxValue="10186"/>
    </cacheField>
    <cacheField name="Piece Entree" numFmtId="0">
      <sharedItems containsBlank="1"/>
    </cacheField>
    <cacheField name="Description piece entree" numFmtId="0">
      <sharedItems containsBlank="1" count="104">
        <m/>
        <s v="ROND 148 X  4809 MM"/>
        <s v="ROND 148 X  5322 MM"/>
        <s v="ROND 148 X  4815 MM"/>
        <s v="ROND 148 X  5524 MM"/>
        <s v="ROND 148 X  4920 MM"/>
        <s v="ROND 148 X  5223 MM"/>
        <s v="ROND 183 X  3432 MM"/>
        <s v="ROND 184 X  3817 MM"/>
        <s v="ROND 183 X  3918 MM"/>
        <s v="ROND 183 X  4030 MM"/>
        <s v="ROND 183 X  3744 MM"/>
        <s v="ROND 183 X  3889 MM"/>
        <s v="ROND 150 X  4119 MM"/>
        <s v="ROND 153 X  4553 MM"/>
        <s v="ROND 150 X  4521 MM"/>
        <s v="ROND 153 X  4275 MM"/>
        <s v="ROND 153 X  4511 MM"/>
        <s v="ROND 153 X  4382 MM"/>
        <s v="ROND 148 X  4551 MM"/>
        <s v="ROND 150 X  4641 MM"/>
        <s v="ROND 150 X  4543 MM"/>
        <s v="ROND 150 X  4587 MM"/>
        <s v="ROND 150 X  4515 MM"/>
        <s v="ROND 150 X  4947 MM"/>
        <s v="ROND 153 X  4503 MM"/>
        <s v="ROND 153 X  4472 MM"/>
        <s v="ROND 153 X  4171 MM"/>
        <s v="ROND 154 X  4342 MM"/>
        <s v="ROND 154 X  4540 MM"/>
        <s v="ROND 154 X  4558 MM"/>
        <s v="ROND 153 X  4291 MM"/>
        <s v="ROND 153 X  4250 MM"/>
        <s v="ROND 149 X  4245 MM"/>
        <s v="ROND 154 X  4375 MM"/>
        <s v="ROND 153 X  4056 MM"/>
        <s v="ROND 154 X  4145 MM"/>
        <s v="ROND 153 X  3787 MM"/>
        <s v="ROND 153 X  4151 MM"/>
        <s v="ROND 153 X  3768 MM"/>
        <s v="ROND 148 X  3897 MM"/>
        <s v="ROND 153 X  4551 MM"/>
        <s v="ROND 153 X  4680 MM"/>
        <s v="ROND 148 X  3948 MM"/>
        <s v="ROND 146 X  4188 MM"/>
        <s v="ROND 150 X  4279 MM"/>
        <s v="ROND 150 X  4193 MM"/>
        <s v="ROND 150 X  4155 MM"/>
        <s v="ROND 243 X  4976 MM"/>
        <s v="ROND 243 X  4963 MM"/>
        <s v="ROND 243 X  5250 MM"/>
        <s v="ROND 243 X  4891 MM"/>
        <s v="ROND 333 X  2498 MM"/>
        <s v="ROND 336 X  3209 MM"/>
        <s v="ROND 336 X  3488 MM"/>
        <s v="ROND 336 X  2884 MM"/>
        <s v="ROND 153 X  4366 MM"/>
        <s v="ROND 153 X  3180 MM"/>
        <s v="ROND 153 X  1330 MM"/>
        <s v="ROND 153 X  4374 MM"/>
        <s v="ROND 153 X  4347 MM"/>
        <s v="ROND 153 X  4465 MM"/>
        <s v="ROND 148 X  4536 MM"/>
        <s v="ROND 148 X  4502 MM"/>
        <s v="ROND 153 X  4556 MM"/>
        <s v="ROND 153 X  4229 MM"/>
        <s v="ROND 153 X  4345 MM"/>
        <s v="ROND 153 X  4192 MM"/>
        <s v="ROND 153 X  4214 MM"/>
        <s v="ROND 202 X  3337 MM"/>
        <s v="ROND 202 X  2445 MM"/>
        <s v="ROND 202 X  3665 MM"/>
        <s v="ROND 202 X  3829 MM"/>
        <s v="ROND 202 X  2014 MM"/>
        <s v="ROND 202 X  1788 MM"/>
        <s v="ROND 202 X  3866 MM"/>
        <s v="ROND 202 X  3981 MM"/>
        <s v="ROND 197 X  3255 MM"/>
        <s v="ROND 197 X  449 MM"/>
        <s v="ROND 200 X  1208 MM"/>
        <s v="ROND 200 X  2165 MM"/>
        <s v="ROND 200 X  1555 MM"/>
        <s v="ROND 200 X  2215 MM"/>
        <s v="ROND 197 X  3763 MM"/>
        <s v="ROND 197 X  2195 MM"/>
        <s v="ROND 197 X  1604 MM"/>
        <s v="ROND 197 X  4118 MM"/>
        <s v="ROND 200 X  1753 MM"/>
        <s v="ROND 200 X  888 MM"/>
        <s v="ROND 200 X  1174 MM"/>
        <s v="ROND 197 X  836 MM"/>
        <s v="ROND 197 X  2682 MM"/>
        <s v="ROND 200 X  2000 MM"/>
        <s v="ROND 200 X  2010 MM"/>
        <s v="ROND 200 X  3512 MM"/>
        <s v="ROND 241 X  3526 MM"/>
        <s v="ROND 245 X  3750 MM"/>
        <s v="ROND 245 X  3514 MM"/>
        <s v="ROND 241 X  3222 MM"/>
        <s v="ROND 241 X  501 MM"/>
        <s v="ROND 241 X  3739 MM"/>
        <s v="ROND 245 X  2936 MM"/>
        <s v="ROND 128 X  5110 MM"/>
        <s v="ROND 128 X  4634 MM"/>
      </sharedItems>
    </cacheField>
    <cacheField name="famille" numFmtId="0">
      <sharedItems containsString="0" containsBlank="1" containsNumber="1" containsInteger="1" minValue="125" maxValue="330"/>
    </cacheField>
    <cacheField name="Longueur" numFmtId="0">
      <sharedItems containsBlank="1" containsMixedTypes="1" containsNumber="1" containsInteger="1" minValue="4275" maxValue="4553"/>
    </cacheField>
    <cacheField name="Entree KG" numFmtId="0">
      <sharedItems containsString="0" containsBlank="1" containsNumber="1" minValue="60" maxValue="423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Nicolas Proix" refreshedDate="43371.578411574075" createdVersion="6" refreshedVersion="6" minRefreshableVersion="3" recordCount="144">
  <cacheSource type="worksheet">
    <worksheetSource ref="B1:AD145" sheet="Données_travaillées"/>
  </cacheSource>
  <cacheFields count="29">
    <cacheField name="Statut UKAD au 28/9" numFmtId="0">
      <sharedItems count="16">
        <s v="Titre"/>
        <s v="2018Q4"/>
        <s v="Total"/>
        <s v="2019Q1"/>
        <s v="2019Q2"/>
        <s v="2019Q3"/>
        <s v="N/A"/>
        <s v="Commande à valeur nulle à prévoir"/>
        <s v="A garder"/>
        <s v="2019Q4"/>
        <s v="Vendu 2018S39, en attente de commande"/>
        <s v="déjà acheté à E"/>
        <s v="déjà acheté"/>
        <s v="Date commande UKAD envers son client ?"/>
        <s v="en attente réponse Pamiers, jalon d'utilisation fin Octobre pour une vente en 2019. Voir début nov pour nouvelle affectation dans le cas contraire (qualification Bombardier)"/>
        <s v="en attente réponse Pamiers, jalon d'utilisation fin Octobre pour une vente en 2019"/>
      </sharedItems>
    </cacheField>
    <cacheField name="% proba" numFmtId="0">
      <sharedItems containsNonDate="0" containsString="0" containsBlank="1"/>
    </cacheField>
    <cacheField name="% vol" numFmtId="0">
      <sharedItems containsString="0" containsBlank="1" containsNumber="1" minValue="0.33" maxValue="100"/>
    </cacheField>
    <cacheField name="OF COULEE" numFmtId="0">
      <sharedItems containsBlank="1" containsMixedTypes="1" containsNumber="1" containsInteger="1" minValue="10186" maxValue="10186"/>
    </cacheField>
    <cacheField name="Piece Entree" numFmtId="0">
      <sharedItems containsBlank="1"/>
    </cacheField>
    <cacheField name="Description piece entree" numFmtId="0">
      <sharedItems containsBlank="1"/>
    </cacheField>
    <cacheField name="famille" numFmtId="0">
      <sharedItems containsString="0" containsBlank="1" containsNumber="1" containsInteger="1" minValue="125" maxValue="330" count="8">
        <n v="150"/>
        <n v="180"/>
        <n v="240"/>
        <n v="330"/>
        <n v="200"/>
        <n v="270"/>
        <n v="125"/>
        <m/>
      </sharedItems>
    </cacheField>
    <cacheField name="Longueur" numFmtId="0">
      <sharedItems containsBlank="1" containsMixedTypes="1" containsNumber="1" containsInteger="1" minValue="4275" maxValue="4553"/>
    </cacheField>
    <cacheField name="Entree KG" numFmtId="0">
      <sharedItems containsSemiMixedTypes="0" containsString="0" containsNumber="1" minValue="0" maxValue="4232"/>
    </cacheField>
    <cacheField name="Commentaires" numFmtId="0">
      <sharedItems containsBlank="1"/>
    </cacheField>
    <cacheField name="Calcul" numFmtId="0">
      <sharedItems containsString="0" containsBlank="1" containsNumber="1" containsInteger="1" minValue="22" maxValue="9232"/>
    </cacheField>
    <cacheField name="Poids lingot sortie VAR (kg)" numFmtId="0">
      <sharedItems containsNonDate="0" containsString="0" containsBlank="1"/>
    </cacheField>
    <cacheField name="Poids lingot livré UKAD (kg)" numFmtId="0">
      <sharedItems containsString="0" containsBlank="1" containsNumber="1" containsInteger="1" minValue="3605" maxValue="7415"/>
    </cacheField>
    <cacheField name="Poids meulé (kg)" numFmtId="0">
      <sharedItems containsString="0" containsBlank="1" containsNumber="1" containsInteger="1" minValue="-7415" maxValue="-3605"/>
    </cacheField>
    <cacheField name="°/°° meulage lingot" numFmtId="0">
      <sharedItems containsString="0" containsBlank="1" containsNumber="1" containsInteger="1" minValue="0" maxValue="0"/>
    </cacheField>
    <cacheField name="Coût de meulage (€)" numFmtId="0">
      <sharedItems containsNonDate="0" containsString="0" containsBlank="1"/>
    </cacheField>
    <cacheField name="Temps de cycle meulage (j)" numFmtId="0">
      <sharedItems containsNonDate="0" containsString="0" containsBlank="1"/>
    </cacheField>
    <cacheField name="Mise au_x000a_mille std_x000a_UKTMP" numFmtId="0">
      <sharedItems containsString="0" containsBlank="1" containsNumber="1" minValue="1051.4705882352941" maxValue="1051.4705882352941"/>
    </cacheField>
    <cacheField name="Poids ébauche sortie forgeage (kg)" numFmtId="0">
      <sharedItems containsString="0" containsBlank="1" containsNumber="1" containsInteger="1" minValue="3590" maxValue="7240"/>
    </cacheField>
    <cacheField name="Poids ébauche sortie meulage (kg)" numFmtId="0">
      <sharedItems containsString="0" containsBlank="1" containsNumber="1" containsInteger="1" minValue="3335" maxValue="6555"/>
    </cacheField>
    <cacheField name="Poids meulé ébauche (kg)" numFmtId="0">
      <sharedItems containsString="0" containsBlank="1" containsNumber="1" containsInteger="1" minValue="235" maxValue="1355"/>
    </cacheField>
    <cacheField name="Mise au mille meulage" numFmtId="0">
      <sharedItems containsString="0" containsBlank="1" containsNumber="1" minValue="1062.5476735316552" maxValue="1235.8572671888599"/>
    </cacheField>
    <cacheField name="°/°° meulage Ecoti" numFmtId="0">
      <sharedItems containsString="0" containsBlank="1" containsNumber="1" minValue="513.8325341202509" maxValue="550.60100814269094"/>
    </cacheField>
    <cacheField name="Poids total meulé (kg)" numFmtId="0">
      <sharedItems containsString="0" containsBlank="1" containsNumber="1" containsInteger="1" minValue="-6590" maxValue="695"/>
    </cacheField>
    <cacheField name="Surcoût meulage (€)" numFmtId="0">
      <sharedItems containsString="0" containsBlank="1" containsNumber="1" minValue="0" maxValue="5208.21"/>
    </cacheField>
    <cacheField name="Temps de traitement FAI (j)" numFmtId="0">
      <sharedItems containsNonDate="0" containsString="0" containsBlank="1"/>
    </cacheField>
    <cacheField name="Regul" numFmtId="0">
      <sharedItems containsNonDate="0" containsString="0" containsBlank="1"/>
    </cacheField>
    <cacheField name="Commande" numFmtId="0">
      <sharedItems containsBlank="1"/>
    </cacheField>
    <cacheField name="Poste" numFmtId="0">
      <sharedItems containsString="0" containsBlank="1" containsNumber="1" containsInteger="1" minValue="10" maxValue="6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44">
  <r>
    <x v="0"/>
    <m/>
    <m/>
    <s v="WAHT - R150 1/2 lingot"/>
    <m/>
    <x v="0"/>
    <n v="150"/>
    <m/>
    <m/>
  </r>
  <r>
    <x v="0"/>
    <m/>
    <n v="100"/>
    <s v="E0014PE05A"/>
    <s v="WAHT11"/>
    <x v="1"/>
    <n v="150"/>
    <m/>
    <n v="366"/>
  </r>
  <r>
    <x v="0"/>
    <m/>
    <n v="100"/>
    <s v="E0014PE05A"/>
    <s v="WAHT12"/>
    <x v="2"/>
    <n v="150"/>
    <m/>
    <n v="406"/>
  </r>
  <r>
    <x v="0"/>
    <m/>
    <n v="100"/>
    <s v="E0014PE05A"/>
    <s v="WAHT21"/>
    <x v="3"/>
    <n v="150"/>
    <m/>
    <n v="366"/>
  </r>
  <r>
    <x v="0"/>
    <m/>
    <n v="100"/>
    <s v="E0014PE05A"/>
    <s v="WAHT22"/>
    <x v="4"/>
    <n v="150"/>
    <m/>
    <n v="420"/>
  </r>
  <r>
    <x v="0"/>
    <m/>
    <n v="100"/>
    <s v="E0014PE05A"/>
    <s v="WAHT31"/>
    <x v="5"/>
    <n v="150"/>
    <m/>
    <n v="376"/>
  </r>
  <r>
    <x v="0"/>
    <m/>
    <n v="100"/>
    <s v="E0014PE05A"/>
    <s v="WAHT32"/>
    <x v="6"/>
    <n v="150"/>
    <m/>
    <n v="398"/>
  </r>
  <r>
    <x v="1"/>
    <m/>
    <n v="100"/>
    <m/>
    <m/>
    <x v="0"/>
    <n v="150"/>
    <m/>
    <n v="2332"/>
  </r>
  <r>
    <x v="0"/>
    <m/>
    <m/>
    <s v="WAHU - R180 1/2 lingot"/>
    <m/>
    <x v="0"/>
    <n v="180"/>
    <m/>
    <m/>
  </r>
  <r>
    <x v="0"/>
    <m/>
    <n v="100"/>
    <s v="E0014TE05A"/>
    <s v="WAHU11"/>
    <x v="7"/>
    <n v="180"/>
    <m/>
    <n v="400"/>
  </r>
  <r>
    <x v="0"/>
    <m/>
    <n v="100"/>
    <s v="E0014TE05A"/>
    <s v="WAHU12"/>
    <x v="8"/>
    <n v="180"/>
    <m/>
    <n v="452"/>
  </r>
  <r>
    <x v="0"/>
    <m/>
    <n v="100"/>
    <s v="E0014TE05A"/>
    <s v="WAHU21"/>
    <x v="9"/>
    <n v="180"/>
    <m/>
    <n v="456"/>
  </r>
  <r>
    <x v="0"/>
    <m/>
    <n v="100"/>
    <s v="E0014TE05A"/>
    <s v="WAHU22"/>
    <x v="10"/>
    <n v="180"/>
    <m/>
    <n v="472"/>
  </r>
  <r>
    <x v="0"/>
    <m/>
    <n v="100"/>
    <s v="E0014TE05A"/>
    <s v="WAHU31"/>
    <x v="11"/>
    <n v="180"/>
    <m/>
    <n v="434"/>
  </r>
  <r>
    <x v="0"/>
    <m/>
    <n v="100"/>
    <s v="E0014TE05A"/>
    <s v="WAHU32"/>
    <x v="12"/>
    <n v="180"/>
    <m/>
    <n v="454"/>
  </r>
  <r>
    <x v="1"/>
    <m/>
    <n v="100"/>
    <m/>
    <m/>
    <x v="0"/>
    <n v="180"/>
    <m/>
    <n v="2668"/>
  </r>
  <r>
    <x v="0"/>
    <m/>
    <m/>
    <s v="WAHP - R150"/>
    <m/>
    <x v="0"/>
    <n v="150"/>
    <m/>
    <m/>
  </r>
  <r>
    <x v="0"/>
    <m/>
    <n v="1"/>
    <s v="10122"/>
    <s v="WAHP111"/>
    <x v="13"/>
    <n v="150"/>
    <m/>
    <n v="324"/>
  </r>
  <r>
    <x v="0"/>
    <m/>
    <n v="1"/>
    <s v="10122"/>
    <s v="WAHP211"/>
    <x v="14"/>
    <n v="150"/>
    <n v="4553"/>
    <n v="372"/>
  </r>
  <r>
    <x v="0"/>
    <m/>
    <n v="1"/>
    <s v="10122"/>
    <s v="WAHP221"/>
    <x v="15"/>
    <n v="150"/>
    <m/>
    <n v="352"/>
  </r>
  <r>
    <x v="0"/>
    <m/>
    <n v="1"/>
    <s v="10122"/>
    <s v="WAHP311"/>
    <x v="16"/>
    <n v="150"/>
    <n v="4275"/>
    <n v="348"/>
  </r>
  <r>
    <x v="2"/>
    <m/>
    <n v="1"/>
    <s v="10122"/>
    <s v="WAHP321"/>
    <x v="17"/>
    <n v="150"/>
    <n v="4511"/>
    <n v="366"/>
  </r>
  <r>
    <x v="2"/>
    <m/>
    <n v="1"/>
    <s v="10122"/>
    <s v="WAHP121"/>
    <x v="18"/>
    <n v="150"/>
    <n v="4382"/>
    <n v="356.9"/>
  </r>
  <r>
    <x v="0"/>
    <m/>
    <n v="1"/>
    <s v="10122"/>
    <s v="WAHP322"/>
    <x v="19"/>
    <n v="150"/>
    <n v="4551"/>
    <n v="346"/>
  </r>
  <r>
    <x v="0"/>
    <m/>
    <n v="1"/>
    <s v="10122"/>
    <s v="WAHP312"/>
    <x v="20"/>
    <n v="150"/>
    <s v="4641"/>
    <n v="364"/>
  </r>
  <r>
    <x v="0"/>
    <m/>
    <n v="1"/>
    <s v="10122"/>
    <s v="WAHP222"/>
    <x v="21"/>
    <n v="150"/>
    <s v="4543"/>
    <n v="356"/>
  </r>
  <r>
    <x v="0"/>
    <m/>
    <n v="1"/>
    <s v="10122"/>
    <s v="WAHP212"/>
    <x v="22"/>
    <n v="150"/>
    <s v="4587"/>
    <n v="360"/>
  </r>
  <r>
    <x v="0"/>
    <m/>
    <n v="1"/>
    <s v="10122"/>
    <s v="WAHP122"/>
    <x v="23"/>
    <n v="150"/>
    <s v="4515"/>
    <n v="352"/>
  </r>
  <r>
    <x v="0"/>
    <m/>
    <n v="1"/>
    <s v="10122"/>
    <s v="WAHP112"/>
    <x v="24"/>
    <n v="150"/>
    <s v="4947"/>
    <n v="388"/>
  </r>
  <r>
    <x v="0"/>
    <m/>
    <m/>
    <s v="WAHR - R150"/>
    <m/>
    <x v="0"/>
    <n v="150"/>
    <m/>
    <m/>
  </r>
  <r>
    <x v="0"/>
    <m/>
    <n v="1"/>
    <s v="10202"/>
    <s v="WAHR111"/>
    <x v="25"/>
    <n v="150"/>
    <s v="4503"/>
    <n v="366"/>
  </r>
  <r>
    <x v="0"/>
    <m/>
    <n v="1"/>
    <s v="10202"/>
    <s v="WAHR112"/>
    <x v="26"/>
    <n v="150"/>
    <s v="4472"/>
    <n v="364"/>
  </r>
  <r>
    <x v="0"/>
    <m/>
    <n v="1"/>
    <s v="10202"/>
    <s v="WAHR121"/>
    <x v="27"/>
    <n v="150"/>
    <s v="4171"/>
    <n v="340"/>
  </r>
  <r>
    <x v="0"/>
    <m/>
    <n v="1"/>
    <s v="10202"/>
    <s v="WAHR122"/>
    <x v="28"/>
    <n v="150"/>
    <s v="4342"/>
    <n v="358"/>
  </r>
  <r>
    <x v="0"/>
    <m/>
    <n v="1"/>
    <s v="10202"/>
    <s v="WAHR211"/>
    <x v="29"/>
    <n v="150"/>
    <s v="4540"/>
    <n v="374"/>
  </r>
  <r>
    <x v="0"/>
    <m/>
    <n v="1"/>
    <s v="10202"/>
    <s v="WAHR212"/>
    <x v="30"/>
    <n v="150"/>
    <s v="4558"/>
    <n v="374"/>
  </r>
  <r>
    <x v="0"/>
    <m/>
    <n v="1"/>
    <s v="10202"/>
    <s v="WAHR221"/>
    <x v="31"/>
    <n v="150"/>
    <s v="4291"/>
    <n v="350"/>
  </r>
  <r>
    <x v="0"/>
    <m/>
    <n v="1"/>
    <s v="10202"/>
    <s v="WAHR222"/>
    <x v="32"/>
    <n v="150"/>
    <s v="4250"/>
    <n v="348"/>
  </r>
  <r>
    <x v="0"/>
    <m/>
    <n v="1"/>
    <s v="10202"/>
    <s v="WAHR311"/>
    <x v="33"/>
    <n v="150"/>
    <s v="4245"/>
    <n v="326"/>
  </r>
  <r>
    <x v="0"/>
    <m/>
    <n v="1"/>
    <s v="10202"/>
    <s v="WAHR312"/>
    <x v="34"/>
    <n v="150"/>
    <s v="4375"/>
    <n v="360"/>
  </r>
  <r>
    <x v="0"/>
    <m/>
    <n v="1"/>
    <s v="10202"/>
    <s v="WAHR321"/>
    <x v="35"/>
    <n v="150"/>
    <s v="4056"/>
    <n v="332"/>
  </r>
  <r>
    <x v="0"/>
    <m/>
    <n v="1"/>
    <s v="10202"/>
    <s v="WAHR322"/>
    <x v="36"/>
    <n v="150"/>
    <s v="4145"/>
    <n v="340"/>
  </r>
  <r>
    <x v="1"/>
    <m/>
    <n v="1"/>
    <m/>
    <m/>
    <x v="0"/>
    <n v="150"/>
    <m/>
    <n v="4232"/>
  </r>
  <r>
    <x v="0"/>
    <m/>
    <m/>
    <s v="WAHQ - R150"/>
    <m/>
    <x v="0"/>
    <n v="150"/>
    <m/>
    <m/>
  </r>
  <r>
    <x v="0"/>
    <m/>
    <n v="1"/>
    <s v="10184"/>
    <s v="WAHQ111"/>
    <x v="37"/>
    <n v="150"/>
    <s v="3787"/>
    <n v="308"/>
  </r>
  <r>
    <x v="3"/>
    <m/>
    <n v="1"/>
    <s v="10184"/>
    <s v="WAHQ112"/>
    <x v="38"/>
    <n v="150"/>
    <s v="4151"/>
    <n v="338"/>
  </r>
  <r>
    <x v="3"/>
    <m/>
    <n v="1"/>
    <s v="10184"/>
    <s v="WAHQ121"/>
    <x v="39"/>
    <n v="150"/>
    <s v="3768"/>
    <n v="308"/>
  </r>
  <r>
    <x v="0"/>
    <m/>
    <n v="1"/>
    <s v="10184"/>
    <s v="WAHQ122"/>
    <x v="40"/>
    <n v="150"/>
    <s v="3897"/>
    <n v="298"/>
  </r>
  <r>
    <x v="4"/>
    <m/>
    <n v="1"/>
    <s v="10184"/>
    <s v="WAHQ211"/>
    <x v="41"/>
    <n v="150"/>
    <s v="4551"/>
    <n v="370"/>
  </r>
  <r>
    <x v="4"/>
    <m/>
    <n v="1"/>
    <s v="10184"/>
    <s v="WAHQ212"/>
    <x v="42"/>
    <n v="150"/>
    <s v="4680"/>
    <n v="382"/>
  </r>
  <r>
    <x v="0"/>
    <m/>
    <n v="1"/>
    <s v="10184"/>
    <s v="WAHQ22"/>
    <x v="43"/>
    <n v="150"/>
    <s v="3948"/>
    <n v="300"/>
  </r>
  <r>
    <x v="0"/>
    <m/>
    <n v="1"/>
    <s v="10184"/>
    <s v="WAHQ311"/>
    <x v="44"/>
    <n v="150"/>
    <s v="4188"/>
    <n v="312"/>
  </r>
  <r>
    <x v="0"/>
    <m/>
    <n v="1"/>
    <s v="10184"/>
    <s v="WAHQ312"/>
    <x v="45"/>
    <n v="150"/>
    <s v="4279"/>
    <n v="334"/>
  </r>
  <r>
    <x v="0"/>
    <m/>
    <n v="1"/>
    <s v="10184"/>
    <s v="WAHQ321"/>
    <x v="46"/>
    <n v="150"/>
    <s v="4193"/>
    <n v="328"/>
  </r>
  <r>
    <x v="0"/>
    <m/>
    <n v="1"/>
    <s v="10184"/>
    <s v="WAHQ322"/>
    <x v="47"/>
    <n v="150"/>
    <s v="4155"/>
    <n v="324"/>
  </r>
  <r>
    <x v="5"/>
    <m/>
    <m/>
    <s v="WAHS - R240 SMX"/>
    <m/>
    <x v="0"/>
    <n v="240"/>
    <m/>
    <m/>
  </r>
  <r>
    <x v="5"/>
    <m/>
    <m/>
    <s v="10200"/>
    <s v="WAHS11"/>
    <x v="48"/>
    <n v="240"/>
    <s v="4976"/>
    <n v="1024"/>
  </r>
  <r>
    <x v="5"/>
    <m/>
    <m/>
    <s v="10200"/>
    <s v="WAHS12"/>
    <x v="49"/>
    <n v="240"/>
    <s v="4963"/>
    <n v="1020"/>
  </r>
  <r>
    <x v="5"/>
    <m/>
    <m/>
    <s v="10200"/>
    <s v="WAHS21"/>
    <x v="50"/>
    <n v="240"/>
    <s v="5250"/>
    <n v="1090"/>
  </r>
  <r>
    <x v="5"/>
    <m/>
    <m/>
    <s v="10200"/>
    <s v="WAHS22"/>
    <x v="51"/>
    <n v="240"/>
    <s v="4891"/>
    <n v="1006"/>
  </r>
  <r>
    <x v="1"/>
    <m/>
    <m/>
    <s v="WAHV - R330"/>
    <m/>
    <x v="0"/>
    <n v="330"/>
    <m/>
    <m/>
  </r>
  <r>
    <x v="0"/>
    <m/>
    <n v="1"/>
    <s v="10185"/>
    <s v="WAHV11"/>
    <x v="52"/>
    <n v="330"/>
    <s v="2498"/>
    <n v="965.5"/>
  </r>
  <r>
    <x v="0"/>
    <m/>
    <n v="1"/>
    <s v="10185"/>
    <s v="WAHV12"/>
    <x v="53"/>
    <n v="330"/>
    <s v="3209"/>
    <n v="1260"/>
  </r>
  <r>
    <x v="6"/>
    <m/>
    <n v="1"/>
    <s v="10185"/>
    <s v="WAHV21"/>
    <x v="54"/>
    <n v="330"/>
    <s v="3488"/>
    <n v="1368.5"/>
  </r>
  <r>
    <x v="7"/>
    <m/>
    <n v="1"/>
    <s v="10185"/>
    <s v="WAHV22"/>
    <x v="55"/>
    <n v="330"/>
    <s v="2884"/>
    <n v="1130"/>
  </r>
  <r>
    <x v="1"/>
    <m/>
    <m/>
    <s v="WAHN - R150"/>
    <m/>
    <x v="0"/>
    <n v="150"/>
    <m/>
    <m/>
  </r>
  <r>
    <x v="8"/>
    <m/>
    <n v="1"/>
    <n v="10186"/>
    <s v="WAHN111"/>
    <x v="56"/>
    <n v="150"/>
    <s v="4366"/>
    <n v="356"/>
  </r>
  <r>
    <x v="8"/>
    <m/>
    <n v="1"/>
    <n v="10186"/>
    <s v="WAHN1121"/>
    <x v="57"/>
    <n v="150"/>
    <s v="3180"/>
    <n v="260"/>
  </r>
  <r>
    <x v="8"/>
    <m/>
    <n v="1"/>
    <n v="10186"/>
    <s v="WAHN1122"/>
    <x v="58"/>
    <n v="150"/>
    <s v="1330"/>
    <n v="108"/>
  </r>
  <r>
    <x v="8"/>
    <m/>
    <n v="1"/>
    <n v="10186"/>
    <s v="WAHN121"/>
    <x v="59"/>
    <n v="150"/>
    <s v="4374"/>
    <n v="356"/>
  </r>
  <r>
    <x v="8"/>
    <m/>
    <n v="1"/>
    <n v="10186"/>
    <s v="WAHN122"/>
    <x v="60"/>
    <n v="150"/>
    <s v="4347"/>
    <n v="354"/>
  </r>
  <r>
    <x v="8"/>
    <m/>
    <n v="1"/>
    <n v="10186"/>
    <s v="WAHN211"/>
    <x v="61"/>
    <n v="150"/>
    <s v="4465"/>
    <n v="364"/>
  </r>
  <r>
    <x v="0"/>
    <m/>
    <n v="1"/>
    <n v="10186"/>
    <s v="WAHN212"/>
    <x v="62"/>
    <n v="150"/>
    <s v="4536"/>
    <n v="346"/>
  </r>
  <r>
    <x v="0"/>
    <m/>
    <n v="1"/>
    <n v="10186"/>
    <s v="WAHN221"/>
    <x v="63"/>
    <n v="150"/>
    <s v="4502"/>
    <n v="342"/>
  </r>
  <r>
    <x v="9"/>
    <m/>
    <n v="0.33"/>
    <n v="10186"/>
    <s v="WAHN222"/>
    <x v="64"/>
    <n v="150"/>
    <s v="4556"/>
    <n v="372"/>
  </r>
  <r>
    <x v="8"/>
    <m/>
    <n v="1"/>
    <n v="10186"/>
    <s v="WAHN311"/>
    <x v="65"/>
    <n v="150"/>
    <s v="4229"/>
    <n v="344"/>
  </r>
  <r>
    <x v="8"/>
    <m/>
    <n v="1"/>
    <n v="10186"/>
    <s v="WAHN312"/>
    <x v="66"/>
    <n v="150"/>
    <s v="4345"/>
    <n v="352"/>
  </r>
  <r>
    <x v="8"/>
    <m/>
    <n v="1"/>
    <n v="10186"/>
    <s v="WAHN321"/>
    <x v="67"/>
    <n v="150"/>
    <s v="4192"/>
    <n v="340"/>
  </r>
  <r>
    <x v="8"/>
    <m/>
    <n v="1"/>
    <n v="10186"/>
    <s v="WAHN322"/>
    <x v="68"/>
    <n v="150"/>
    <s v="4214"/>
    <n v="344"/>
  </r>
  <r>
    <x v="10"/>
    <m/>
    <m/>
    <s v="ADNE - R200"/>
    <m/>
    <x v="0"/>
    <n v="200"/>
    <m/>
    <m/>
  </r>
  <r>
    <x v="11"/>
    <m/>
    <m/>
    <s v="L00019E05A"/>
    <s v="ADNE11"/>
    <x v="69"/>
    <n v="200"/>
    <s v="3337"/>
    <n v="474"/>
  </r>
  <r>
    <x v="11"/>
    <m/>
    <m/>
    <s v="L00019E05A"/>
    <s v="ADNE122"/>
    <x v="70"/>
    <n v="200"/>
    <s v="2445"/>
    <n v="340"/>
  </r>
  <r>
    <x v="11"/>
    <m/>
    <m/>
    <s v="L00019E05A"/>
    <s v="ADNE13"/>
    <x v="71"/>
    <n v="200"/>
    <s v="3665"/>
    <n v="520"/>
  </r>
  <r>
    <x v="11"/>
    <m/>
    <m/>
    <s v="L00019E05A"/>
    <s v="ADNE21"/>
    <x v="72"/>
    <n v="200"/>
    <s v="3829"/>
    <n v="542"/>
  </r>
  <r>
    <x v="11"/>
    <m/>
    <m/>
    <s v="L00019E05A"/>
    <s v="ADNE231"/>
    <x v="73"/>
    <n v="200"/>
    <s v="2014"/>
    <n v="286"/>
  </r>
  <r>
    <x v="11"/>
    <m/>
    <m/>
    <s v="L00019E05A"/>
    <s v="ADNE232"/>
    <x v="74"/>
    <n v="200"/>
    <s v="1788"/>
    <n v="254"/>
  </r>
  <r>
    <x v="11"/>
    <m/>
    <m/>
    <s v="L00019E05A"/>
    <s v="ADNE31"/>
    <x v="75"/>
    <n v="200"/>
    <s v="3866"/>
    <n v="546"/>
  </r>
  <r>
    <x v="11"/>
    <m/>
    <m/>
    <s v="L00019E05A"/>
    <s v="ADNE32"/>
    <x v="76"/>
    <n v="200"/>
    <s v="3981"/>
    <n v="564"/>
  </r>
  <r>
    <x v="11"/>
    <m/>
    <m/>
    <s v="L00019E05A"/>
    <s v="ADNE331"/>
    <x v="77"/>
    <n v="200"/>
    <s v="3255"/>
    <n v="438"/>
  </r>
  <r>
    <x v="11"/>
    <m/>
    <m/>
    <s v="L00019E05A"/>
    <s v="ADNE332"/>
    <x v="78"/>
    <n v="200"/>
    <s v=" 449"/>
    <n v="60"/>
  </r>
  <r>
    <x v="10"/>
    <m/>
    <m/>
    <s v="ADNO - R200"/>
    <m/>
    <x v="0"/>
    <n v="200"/>
    <m/>
    <m/>
  </r>
  <r>
    <x v="11"/>
    <m/>
    <m/>
    <s v="L00022E05A"/>
    <s v="ADNO111"/>
    <x v="79"/>
    <n v="200"/>
    <s v="1208"/>
    <n v="170"/>
  </r>
  <r>
    <x v="11"/>
    <m/>
    <m/>
    <s v="L00022E05A"/>
    <s v="ADNO112"/>
    <x v="80"/>
    <n v="200"/>
    <s v="2165"/>
    <n v="304"/>
  </r>
  <r>
    <x v="11"/>
    <m/>
    <m/>
    <s v="L00022E05A"/>
    <s v="ADNO121"/>
    <x v="81"/>
    <n v="200"/>
    <s v="1555"/>
    <n v="218"/>
  </r>
  <r>
    <x v="11"/>
    <m/>
    <m/>
    <s v="L00022E05A"/>
    <s v="ADNO122"/>
    <x v="82"/>
    <n v="200"/>
    <s v="2215"/>
    <n v="310"/>
  </r>
  <r>
    <x v="11"/>
    <m/>
    <m/>
    <s v="L00022E05A"/>
    <s v="ADNO13"/>
    <x v="83"/>
    <n v="200"/>
    <s v="3763"/>
    <n v="508"/>
  </r>
  <r>
    <x v="11"/>
    <m/>
    <m/>
    <s v="L00022E05A"/>
    <s v="ADNO211"/>
    <x v="84"/>
    <n v="200"/>
    <s v="2195"/>
    <n v="296"/>
  </r>
  <r>
    <x v="11"/>
    <m/>
    <m/>
    <s v="L00022E05A"/>
    <s v="ADNO212"/>
    <x v="85"/>
    <n v="200"/>
    <s v="1604"/>
    <n v="216"/>
  </r>
  <r>
    <x v="11"/>
    <m/>
    <m/>
    <s v="L00022E05A"/>
    <s v="ADNO22"/>
    <x v="86"/>
    <n v="200"/>
    <s v="4118"/>
    <n v="556"/>
  </r>
  <r>
    <x v="11"/>
    <m/>
    <m/>
    <s v="L00022E05A"/>
    <s v="ADNO231"/>
    <x v="87"/>
    <n v="200"/>
    <s v="1753"/>
    <n v="246"/>
  </r>
  <r>
    <x v="11"/>
    <m/>
    <m/>
    <s v="L00022E05A"/>
    <s v="ADNO2321"/>
    <x v="88"/>
    <n v="200"/>
    <s v=" 888"/>
    <n v="124"/>
  </r>
  <r>
    <x v="11"/>
    <m/>
    <m/>
    <s v="L00022E05A"/>
    <s v="ADNO2322"/>
    <x v="89"/>
    <n v="200"/>
    <s v="1174"/>
    <n v="164"/>
  </r>
  <r>
    <x v="11"/>
    <m/>
    <m/>
    <s v="L00022E05A"/>
    <s v="ADNO311"/>
    <x v="90"/>
    <n v="200"/>
    <s v=" 836"/>
    <n v="114"/>
  </r>
  <r>
    <x v="11"/>
    <m/>
    <m/>
    <s v="L00022E05A"/>
    <s v="ADNO312"/>
    <x v="91"/>
    <n v="200"/>
    <s v="2682"/>
    <n v="362"/>
  </r>
  <r>
    <x v="11"/>
    <m/>
    <m/>
    <s v="L00022E05A"/>
    <s v="ADNO321"/>
    <x v="92"/>
    <n v="200"/>
    <s v="2000"/>
    <n v="280"/>
  </r>
  <r>
    <x v="11"/>
    <m/>
    <m/>
    <s v="L00022E05A"/>
    <s v="ADNO322"/>
    <x v="93"/>
    <n v="200"/>
    <s v="2010"/>
    <n v="282"/>
  </r>
  <r>
    <x v="11"/>
    <m/>
    <m/>
    <s v="L00022E05A"/>
    <s v="ADNO33"/>
    <x v="94"/>
    <n v="200"/>
    <s v="3512"/>
    <n v="492"/>
  </r>
  <r>
    <x v="10"/>
    <m/>
    <m/>
    <s v="ADOF - R240"/>
    <m/>
    <x v="0"/>
    <n v="240"/>
    <m/>
    <m/>
  </r>
  <r>
    <x v="11"/>
    <m/>
    <m/>
    <s v="L00024E05A"/>
    <s v="ADOF11"/>
    <x v="95"/>
    <n v="240"/>
    <s v="3526"/>
    <n v="714"/>
  </r>
  <r>
    <x v="11"/>
    <m/>
    <m/>
    <s v="L00024E05A"/>
    <s v="ADOF12"/>
    <x v="96"/>
    <n v="240"/>
    <s v="3750"/>
    <n v="786"/>
  </r>
  <r>
    <x v="11"/>
    <m/>
    <m/>
    <s v="L00024E05A"/>
    <s v="ADOF13"/>
    <x v="97"/>
    <n v="240"/>
    <s v="3514"/>
    <n v="734"/>
  </r>
  <r>
    <x v="11"/>
    <m/>
    <m/>
    <s v="L00024E05A"/>
    <s v="ADOF211"/>
    <x v="98"/>
    <n v="240"/>
    <s v="3222"/>
    <n v="650"/>
  </r>
  <r>
    <x v="11"/>
    <m/>
    <m/>
    <s v="L00024E05A"/>
    <s v="ADOF212"/>
    <x v="99"/>
    <n v="240"/>
    <s v=" 501"/>
    <n v="100"/>
  </r>
  <r>
    <x v="11"/>
    <m/>
    <m/>
    <s v="L00024E05A"/>
    <s v="ADOF22"/>
    <x v="100"/>
    <n v="240"/>
    <s v="3739"/>
    <n v="756"/>
  </r>
  <r>
    <x v="11"/>
    <m/>
    <m/>
    <s v="L00024E05A"/>
    <s v="ADOF23"/>
    <x v="101"/>
    <n v="240"/>
    <s v="2936"/>
    <n v="612"/>
  </r>
  <r>
    <x v="10"/>
    <m/>
    <m/>
    <s v="ADQG - R180B"/>
    <m/>
    <x v="0"/>
    <n v="180"/>
    <m/>
    <m/>
  </r>
  <r>
    <x v="10"/>
    <m/>
    <m/>
    <s v="ADQU - CAA270"/>
    <m/>
    <x v="0"/>
    <n v="270"/>
    <m/>
    <m/>
  </r>
  <r>
    <x v="10"/>
    <m/>
    <m/>
    <s v="ADQT - R200"/>
    <m/>
    <x v="0"/>
    <n v="200"/>
    <m/>
    <m/>
  </r>
  <r>
    <x v="10"/>
    <m/>
    <m/>
    <s v="ADNE22 - R125"/>
    <m/>
    <x v="0"/>
    <n v="125"/>
    <m/>
    <m/>
  </r>
  <r>
    <x v="12"/>
    <m/>
    <m/>
    <s v="L00019E05A"/>
    <s v="ADNE221"/>
    <x v="102"/>
    <n v="125"/>
    <s v="5110"/>
    <n v="292"/>
  </r>
  <r>
    <x v="12"/>
    <m/>
    <m/>
    <s v="L00019E05A"/>
    <s v="ADNE222"/>
    <x v="103"/>
    <n v="125"/>
    <s v="4634"/>
    <n v="264"/>
  </r>
  <r>
    <x v="13"/>
    <m/>
    <m/>
    <s v="XAAA - R330"/>
    <s v="XAAA1"/>
    <x v="0"/>
    <n v="330"/>
    <m/>
    <m/>
  </r>
  <r>
    <x v="13"/>
    <m/>
    <m/>
    <m/>
    <s v="XAAA2"/>
    <x v="0"/>
    <n v="330"/>
    <m/>
    <m/>
  </r>
  <r>
    <x v="13"/>
    <m/>
    <m/>
    <s v="(s39)"/>
    <s v="XAAA3"/>
    <x v="0"/>
    <n v="330"/>
    <m/>
    <m/>
  </r>
  <r>
    <x v="14"/>
    <m/>
    <n v="1"/>
    <s v="XAAB - R240"/>
    <s v="XAAB11"/>
    <x v="0"/>
    <n v="240"/>
    <m/>
    <m/>
  </r>
  <r>
    <x v="15"/>
    <m/>
    <n v="1"/>
    <m/>
    <s v="XAAB12"/>
    <x v="0"/>
    <n v="240"/>
    <m/>
    <m/>
  </r>
  <r>
    <x v="15"/>
    <m/>
    <n v="1"/>
    <s v="(s41-42)"/>
    <s v="XAAB13"/>
    <x v="0"/>
    <n v="240"/>
    <m/>
    <m/>
  </r>
  <r>
    <x v="15"/>
    <m/>
    <n v="1"/>
    <m/>
    <s v="XAAB21"/>
    <x v="0"/>
    <n v="240"/>
    <m/>
    <m/>
  </r>
  <r>
    <x v="15"/>
    <m/>
    <n v="1"/>
    <m/>
    <s v="XAAB22"/>
    <x v="0"/>
    <n v="240"/>
    <m/>
    <m/>
  </r>
  <r>
    <x v="15"/>
    <m/>
    <n v="1"/>
    <m/>
    <s v="XAAB23"/>
    <x v="0"/>
    <n v="240"/>
    <m/>
    <m/>
  </r>
  <r>
    <x v="10"/>
    <m/>
    <m/>
    <m/>
    <m/>
    <x v="0"/>
    <m/>
    <m/>
    <m/>
  </r>
  <r>
    <x v="15"/>
    <m/>
    <m/>
    <s v="XAAC - R240"/>
    <s v="XAAC11"/>
    <x v="0"/>
    <n v="240"/>
    <m/>
    <m/>
  </r>
  <r>
    <x v="15"/>
    <m/>
    <m/>
    <m/>
    <s v="XAAC12"/>
    <x v="0"/>
    <n v="240"/>
    <m/>
    <m/>
  </r>
  <r>
    <x v="15"/>
    <m/>
    <m/>
    <s v="(s45-46)"/>
    <s v="XAAC13"/>
    <x v="0"/>
    <n v="240"/>
    <m/>
    <m/>
  </r>
  <r>
    <x v="15"/>
    <m/>
    <m/>
    <m/>
    <s v="XAAC21"/>
    <x v="0"/>
    <n v="240"/>
    <m/>
    <m/>
  </r>
  <r>
    <x v="15"/>
    <m/>
    <m/>
    <m/>
    <s v="XAAC22"/>
    <x v="0"/>
    <n v="240"/>
    <m/>
    <m/>
  </r>
  <r>
    <x v="15"/>
    <m/>
    <m/>
    <m/>
    <s v="XAAC23"/>
    <x v="0"/>
    <n v="240"/>
    <m/>
    <m/>
  </r>
  <r>
    <x v="12"/>
    <m/>
    <m/>
    <s v="ADVR-CAA270"/>
    <m/>
    <x v="0"/>
    <n v="240"/>
    <m/>
    <m/>
  </r>
  <r>
    <x v="12"/>
    <m/>
    <m/>
    <m/>
    <s v="ADVR1 (x2 ou 3)"/>
    <x v="0"/>
    <n v="240"/>
    <m/>
    <m/>
  </r>
  <r>
    <x v="12"/>
    <m/>
    <m/>
    <s v="(s39-40)"/>
    <s v="ADVR2 (x2 ou 3)"/>
    <x v="0"/>
    <n v="240"/>
    <m/>
    <m/>
  </r>
  <r>
    <x v="12"/>
    <m/>
    <m/>
    <m/>
    <s v="ADVR3 (x2 ou 3)"/>
    <x v="0"/>
    <n v="240"/>
    <m/>
    <m/>
  </r>
  <r>
    <x v="12"/>
    <m/>
    <m/>
    <s v="ADVB-CAA370-"/>
    <m/>
    <x v="0"/>
    <n v="240"/>
    <m/>
    <m/>
  </r>
  <r>
    <x v="12"/>
    <m/>
    <m/>
    <m/>
    <s v="ADVB1 (x2 ou 3)"/>
    <x v="0"/>
    <n v="240"/>
    <m/>
    <m/>
  </r>
  <r>
    <x v="12"/>
    <m/>
    <m/>
    <s v="(s42)"/>
    <s v="ADVB2 (x2 ou 3)"/>
    <x v="0"/>
    <n v="240"/>
    <m/>
    <m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144">
  <r>
    <x v="0"/>
    <m/>
    <m/>
    <s v="WAHT - R150 1/2 lingot"/>
    <m/>
    <m/>
    <x v="0"/>
    <m/>
    <n v="0"/>
    <m/>
    <m/>
    <m/>
    <n v="3605"/>
    <n v="-3605"/>
    <n v="0"/>
    <m/>
    <m/>
    <n v="1051.4705882352941"/>
    <n v="3590"/>
    <n v="3355"/>
    <n v="235"/>
    <n v="1070.0447093889718"/>
    <n v="515.80459770114942"/>
    <n v="-3370"/>
    <n v="0"/>
    <m/>
    <m/>
    <s v="E4500006614"/>
    <n v="10"/>
  </r>
  <r>
    <x v="1"/>
    <m/>
    <n v="100"/>
    <s v="E0014PE05A"/>
    <s v="WAHT11"/>
    <s v="ROND 148 X  4809 MM"/>
    <x v="0"/>
    <m/>
    <n v="366"/>
    <s v="B348"/>
    <m/>
    <m/>
    <m/>
    <m/>
    <m/>
    <m/>
    <m/>
    <m/>
    <m/>
    <m/>
    <m/>
    <m/>
    <m/>
    <m/>
    <m/>
    <m/>
    <m/>
    <m/>
    <m/>
  </r>
  <r>
    <x v="1"/>
    <m/>
    <n v="100"/>
    <s v="E0014PE05A"/>
    <s v="WAHT12"/>
    <s v="ROND 148 X  5322 MM"/>
    <x v="0"/>
    <m/>
    <n v="406"/>
    <s v="B348"/>
    <m/>
    <m/>
    <m/>
    <m/>
    <m/>
    <m/>
    <m/>
    <m/>
    <m/>
    <m/>
    <m/>
    <m/>
    <m/>
    <m/>
    <m/>
    <m/>
    <m/>
    <m/>
    <m/>
  </r>
  <r>
    <x v="1"/>
    <m/>
    <n v="100"/>
    <s v="E0014PE05A"/>
    <s v="WAHT21"/>
    <s v="ROND 148 X  4815 MM"/>
    <x v="0"/>
    <m/>
    <n v="366"/>
    <s v="B348"/>
    <m/>
    <m/>
    <m/>
    <m/>
    <m/>
    <m/>
    <m/>
    <m/>
    <m/>
    <m/>
    <m/>
    <m/>
    <m/>
    <m/>
    <m/>
    <m/>
    <m/>
    <m/>
    <m/>
  </r>
  <r>
    <x v="1"/>
    <m/>
    <n v="100"/>
    <s v="E0014PE05A"/>
    <s v="WAHT22"/>
    <s v="ROND 148 X  5524 MM"/>
    <x v="0"/>
    <m/>
    <n v="420"/>
    <s v="B348"/>
    <m/>
    <m/>
    <m/>
    <m/>
    <m/>
    <m/>
    <m/>
    <m/>
    <m/>
    <m/>
    <m/>
    <m/>
    <m/>
    <m/>
    <m/>
    <m/>
    <m/>
    <m/>
    <m/>
  </r>
  <r>
    <x v="1"/>
    <m/>
    <n v="100"/>
    <s v="E0014PE05A"/>
    <s v="WAHT31"/>
    <s v="ROND 148 X  4920 MM"/>
    <x v="0"/>
    <m/>
    <n v="376"/>
    <s v="B348"/>
    <m/>
    <m/>
    <m/>
    <m/>
    <m/>
    <m/>
    <m/>
    <m/>
    <m/>
    <m/>
    <m/>
    <m/>
    <m/>
    <m/>
    <m/>
    <m/>
    <m/>
    <m/>
    <m/>
  </r>
  <r>
    <x v="1"/>
    <m/>
    <n v="100"/>
    <s v="E0014PE05A"/>
    <s v="WAHT32"/>
    <s v="ROND 148 X  5223 MM"/>
    <x v="0"/>
    <m/>
    <n v="398"/>
    <s v="B348"/>
    <m/>
    <m/>
    <m/>
    <m/>
    <m/>
    <m/>
    <m/>
    <m/>
    <m/>
    <m/>
    <m/>
    <m/>
    <m/>
    <m/>
    <m/>
    <m/>
    <m/>
    <m/>
    <m/>
  </r>
  <r>
    <x v="2"/>
    <m/>
    <n v="100"/>
    <m/>
    <m/>
    <m/>
    <x v="0"/>
    <m/>
    <n v="2332"/>
    <s v="Midhani"/>
    <n v="2332"/>
    <m/>
    <m/>
    <m/>
    <m/>
    <m/>
    <m/>
    <m/>
    <m/>
    <m/>
    <m/>
    <m/>
    <m/>
    <m/>
    <m/>
    <m/>
    <m/>
    <m/>
    <m/>
  </r>
  <r>
    <x v="1"/>
    <m/>
    <m/>
    <s v="WAHU - R180 1/2 lingot"/>
    <m/>
    <m/>
    <x v="1"/>
    <m/>
    <n v="0"/>
    <m/>
    <m/>
    <m/>
    <n v="3630"/>
    <n v="-3630"/>
    <n v="0"/>
    <m/>
    <m/>
    <n v="1051.4705882352941"/>
    <n v="3615"/>
    <n v="3335"/>
    <n v="280"/>
    <n v="1083.9580209895053"/>
    <n v="519.02368987796126"/>
    <n v="-3350"/>
    <n v="0"/>
    <m/>
    <m/>
    <s v="E4500006614"/>
    <n v="20"/>
  </r>
  <r>
    <x v="1"/>
    <m/>
    <n v="100"/>
    <s v="E0014TE05A"/>
    <s v="WAHU11"/>
    <s v="ROND 183 X  3432 MM"/>
    <x v="1"/>
    <m/>
    <n v="400"/>
    <s v="B348"/>
    <m/>
    <m/>
    <m/>
    <m/>
    <m/>
    <m/>
    <m/>
    <m/>
    <m/>
    <m/>
    <m/>
    <m/>
    <m/>
    <m/>
    <m/>
    <m/>
    <m/>
    <m/>
    <m/>
  </r>
  <r>
    <x v="1"/>
    <m/>
    <n v="100"/>
    <s v="E0014TE05A"/>
    <s v="WAHU12"/>
    <s v="ROND 184 X  3817 MM"/>
    <x v="1"/>
    <m/>
    <n v="452"/>
    <s v="B348"/>
    <m/>
    <m/>
    <m/>
    <m/>
    <m/>
    <m/>
    <m/>
    <m/>
    <m/>
    <m/>
    <m/>
    <m/>
    <m/>
    <m/>
    <m/>
    <m/>
    <m/>
    <m/>
    <m/>
  </r>
  <r>
    <x v="1"/>
    <m/>
    <n v="100"/>
    <s v="E0014TE05A"/>
    <s v="WAHU21"/>
    <s v="ROND 183 X  3918 MM"/>
    <x v="1"/>
    <m/>
    <n v="456"/>
    <s v="B348"/>
    <m/>
    <m/>
    <m/>
    <m/>
    <m/>
    <m/>
    <m/>
    <m/>
    <m/>
    <m/>
    <m/>
    <m/>
    <m/>
    <m/>
    <m/>
    <m/>
    <m/>
    <m/>
    <m/>
  </r>
  <r>
    <x v="1"/>
    <m/>
    <n v="100"/>
    <s v="E0014TE05A"/>
    <s v="WAHU22"/>
    <s v="ROND 183 X  4030 MM"/>
    <x v="1"/>
    <m/>
    <n v="472"/>
    <s v="B348"/>
    <m/>
    <m/>
    <m/>
    <m/>
    <m/>
    <m/>
    <m/>
    <m/>
    <m/>
    <m/>
    <m/>
    <m/>
    <m/>
    <m/>
    <m/>
    <m/>
    <m/>
    <m/>
    <m/>
  </r>
  <r>
    <x v="1"/>
    <m/>
    <n v="100"/>
    <s v="E0014TE05A"/>
    <s v="WAHU31"/>
    <s v="ROND 183 X  3744 MM"/>
    <x v="1"/>
    <m/>
    <n v="434"/>
    <s v="B348"/>
    <m/>
    <m/>
    <m/>
    <m/>
    <m/>
    <m/>
    <m/>
    <m/>
    <m/>
    <m/>
    <m/>
    <m/>
    <m/>
    <m/>
    <m/>
    <m/>
    <m/>
    <m/>
    <m/>
  </r>
  <r>
    <x v="1"/>
    <m/>
    <n v="100"/>
    <s v="E0014TE05A"/>
    <s v="WAHU32"/>
    <s v="ROND 183 X  3889 MM"/>
    <x v="1"/>
    <m/>
    <n v="454"/>
    <s v="B348"/>
    <m/>
    <m/>
    <m/>
    <m/>
    <m/>
    <m/>
    <m/>
    <m/>
    <m/>
    <m/>
    <m/>
    <m/>
    <m/>
    <m/>
    <m/>
    <m/>
    <m/>
    <m/>
    <m/>
  </r>
  <r>
    <x v="2"/>
    <m/>
    <n v="100"/>
    <m/>
    <m/>
    <m/>
    <x v="1"/>
    <m/>
    <n v="2668"/>
    <s v="Midhani"/>
    <n v="5000"/>
    <m/>
    <m/>
    <m/>
    <m/>
    <m/>
    <m/>
    <m/>
    <m/>
    <m/>
    <m/>
    <m/>
    <m/>
    <m/>
    <m/>
    <m/>
    <m/>
    <m/>
    <m/>
  </r>
  <r>
    <x v="1"/>
    <m/>
    <m/>
    <s v="WAHP - R150"/>
    <m/>
    <m/>
    <x v="0"/>
    <m/>
    <n v="0"/>
    <m/>
    <m/>
    <m/>
    <n v="7000"/>
    <n v="-7000"/>
    <n v="0"/>
    <m/>
    <m/>
    <n v="1051.4705882352941"/>
    <n v="6965"/>
    <n v="6555"/>
    <n v="410"/>
    <n v="1062.5476735316552"/>
    <n v="513.8325341202509"/>
    <n v="-6590"/>
    <n v="0"/>
    <m/>
    <m/>
    <s v="E4500006481"/>
    <n v="10"/>
  </r>
  <r>
    <x v="1"/>
    <m/>
    <n v="1"/>
    <s v="10122"/>
    <s v="WAHP111"/>
    <s v="ROND 150 X  4119 MM"/>
    <x v="0"/>
    <m/>
    <n v="324"/>
    <s v="HAL UDEV 18-078, 3900 kg en 150 et 1400 kg en 125 mm, 324 kg cumul 324"/>
    <n v="324"/>
    <m/>
    <m/>
    <m/>
    <m/>
    <m/>
    <m/>
    <m/>
    <m/>
    <m/>
    <m/>
    <m/>
    <m/>
    <m/>
    <m/>
    <m/>
    <m/>
    <m/>
    <m/>
  </r>
  <r>
    <x v="1"/>
    <m/>
    <n v="1"/>
    <s v="10122"/>
    <s v="WAHP211"/>
    <s v="ROND 153 X  4553 MM"/>
    <x v="0"/>
    <n v="4553"/>
    <n v="372"/>
    <s v="AEQUS 18-082, 60 pièces/mois, cumul pièces : 22"/>
    <n v="22"/>
    <m/>
    <m/>
    <m/>
    <m/>
    <m/>
    <m/>
    <m/>
    <m/>
    <m/>
    <m/>
    <m/>
    <m/>
    <m/>
    <m/>
    <m/>
    <m/>
    <m/>
    <m/>
  </r>
  <r>
    <x v="1"/>
    <m/>
    <n v="1"/>
    <s v="10122"/>
    <s v="WAHP221"/>
    <s v="ROND 150 X  4521 MM"/>
    <x v="0"/>
    <m/>
    <n v="352"/>
    <s v="HAL UDEV 18-078, 150 mm, 352 kg, cumul 376"/>
    <n v="676"/>
    <m/>
    <m/>
    <m/>
    <m/>
    <m/>
    <m/>
    <m/>
    <m/>
    <m/>
    <m/>
    <m/>
    <m/>
    <m/>
    <m/>
    <m/>
    <m/>
    <m/>
    <m/>
  </r>
  <r>
    <x v="1"/>
    <m/>
    <n v="1"/>
    <s v="10122"/>
    <s v="WAHP311"/>
    <s v="ROND 153 X  4275 MM"/>
    <x v="0"/>
    <n v="4275"/>
    <n v="348"/>
    <s v="AEQUS 18-082, 60 pièces/mois, cumul pièces : "/>
    <n v="42"/>
    <m/>
    <m/>
    <m/>
    <m/>
    <m/>
    <m/>
    <m/>
    <m/>
    <m/>
    <m/>
    <m/>
    <m/>
    <m/>
    <m/>
    <m/>
    <m/>
    <m/>
    <m/>
  </r>
  <r>
    <x v="3"/>
    <m/>
    <n v="1"/>
    <s v="10122"/>
    <s v="WAHP321"/>
    <s v="ROND 153 X  4511 MM"/>
    <x v="0"/>
    <n v="4511"/>
    <n v="366"/>
    <s v="AEQUS 18-082, 60 pièces/mois, cumul pièces : "/>
    <n v="64"/>
    <m/>
    <m/>
    <m/>
    <m/>
    <m/>
    <m/>
    <m/>
    <m/>
    <m/>
    <m/>
    <m/>
    <m/>
    <m/>
    <m/>
    <m/>
    <m/>
    <m/>
    <m/>
  </r>
  <r>
    <x v="3"/>
    <m/>
    <n v="1"/>
    <s v="10122"/>
    <s v="WAHP121"/>
    <s v="ROND 153 X  4382 MM"/>
    <x v="0"/>
    <n v="4382"/>
    <n v="356.9"/>
    <s v="AEQUS 18-082, 60 pièces/mois, cumul pièces : "/>
    <n v="85"/>
    <m/>
    <m/>
    <m/>
    <m/>
    <m/>
    <m/>
    <m/>
    <m/>
    <m/>
    <m/>
    <m/>
    <m/>
    <m/>
    <m/>
    <m/>
    <m/>
    <m/>
    <m/>
  </r>
  <r>
    <x v="1"/>
    <m/>
    <n v="1"/>
    <s v="10122"/>
    <s v="WAHP322"/>
    <s v="ROND 148 X  4551 MM"/>
    <x v="0"/>
    <n v="4551"/>
    <n v="346"/>
    <s v="Shimadzu, 346 kg, cumul 346, UDEV 18-081"/>
    <m/>
    <m/>
    <m/>
    <m/>
    <m/>
    <m/>
    <m/>
    <m/>
    <m/>
    <m/>
    <m/>
    <m/>
    <m/>
    <m/>
    <m/>
    <m/>
    <m/>
    <m/>
    <m/>
  </r>
  <r>
    <x v="1"/>
    <m/>
    <n v="1"/>
    <s v="10122"/>
    <s v="WAHP312"/>
    <s v="ROND 150 X  4641 MM"/>
    <x v="0"/>
    <s v="4641"/>
    <n v="364"/>
    <s v="HAL UDEV 18-078, 150 mm, cumul  1040 kg"/>
    <n v="1040"/>
    <m/>
    <m/>
    <m/>
    <m/>
    <m/>
    <m/>
    <m/>
    <m/>
    <m/>
    <m/>
    <m/>
    <m/>
    <m/>
    <m/>
    <m/>
    <m/>
    <m/>
    <m/>
  </r>
  <r>
    <x v="1"/>
    <m/>
    <n v="1"/>
    <s v="10122"/>
    <s v="WAHP222"/>
    <s v="ROND 150 X  4543 MM"/>
    <x v="0"/>
    <s v="4543"/>
    <n v="356"/>
    <s v="HAL UDEV 18-078, 150 mm, cumul  1396"/>
    <n v="1396"/>
    <m/>
    <m/>
    <m/>
    <m/>
    <m/>
    <m/>
    <m/>
    <m/>
    <m/>
    <m/>
    <m/>
    <m/>
    <m/>
    <m/>
    <m/>
    <m/>
    <m/>
    <m/>
  </r>
  <r>
    <x v="1"/>
    <m/>
    <n v="1"/>
    <s v="10122"/>
    <s v="WAHP212"/>
    <s v="ROND 150 X  4587 MM"/>
    <x v="0"/>
    <s v="4587"/>
    <n v="360"/>
    <s v="HAL UDEV 18-078, 150 mm, cumul  1756"/>
    <n v="1756"/>
    <m/>
    <m/>
    <m/>
    <m/>
    <m/>
    <m/>
    <m/>
    <m/>
    <m/>
    <m/>
    <m/>
    <m/>
    <m/>
    <m/>
    <m/>
    <m/>
    <m/>
    <m/>
  </r>
  <r>
    <x v="1"/>
    <m/>
    <n v="1"/>
    <s v="10122"/>
    <s v="WAHP122"/>
    <s v="ROND 150 X  4515 MM"/>
    <x v="0"/>
    <s v="4515"/>
    <n v="352"/>
    <s v="HAL UDEV 18-078, 150 mm, cumul  2018"/>
    <n v="2108"/>
    <m/>
    <m/>
    <m/>
    <m/>
    <m/>
    <m/>
    <m/>
    <m/>
    <m/>
    <m/>
    <m/>
    <m/>
    <m/>
    <m/>
    <m/>
    <m/>
    <m/>
    <m/>
  </r>
  <r>
    <x v="1"/>
    <m/>
    <n v="1"/>
    <s v="10122"/>
    <s v="WAHP112"/>
    <s v="ROND 150 X  4947 MM"/>
    <x v="0"/>
    <s v="4947"/>
    <n v="388"/>
    <s v="HAL UDEV 18-078, 150 mm, cumul  2496"/>
    <n v="2496"/>
    <m/>
    <m/>
    <m/>
    <m/>
    <m/>
    <m/>
    <m/>
    <m/>
    <m/>
    <m/>
    <m/>
    <m/>
    <m/>
    <m/>
    <m/>
    <m/>
    <m/>
    <m/>
  </r>
  <r>
    <x v="0"/>
    <m/>
    <m/>
    <s v="WAHR - R150"/>
    <m/>
    <m/>
    <x v="0"/>
    <m/>
    <n v="0"/>
    <m/>
    <m/>
    <m/>
    <n v="6670"/>
    <n v="-6670"/>
    <n v="0"/>
    <m/>
    <m/>
    <n v="1051.4705882352941"/>
    <n v="6670"/>
    <n v="5620"/>
    <n v="1050"/>
    <n v="1186.832740213523"/>
    <n v="542.71765663140775"/>
    <n v="-5620"/>
    <n v="4250.8500000000004"/>
    <m/>
    <m/>
    <m/>
    <m/>
  </r>
  <r>
    <x v="1"/>
    <m/>
    <n v="1"/>
    <s v="10202"/>
    <s v="WAHR111"/>
    <s v="ROND 153 X  4503 MM"/>
    <x v="0"/>
    <s v="4503"/>
    <n v="366"/>
    <m/>
    <m/>
    <m/>
    <m/>
    <m/>
    <m/>
    <m/>
    <m/>
    <m/>
    <m/>
    <m/>
    <m/>
    <m/>
    <m/>
    <m/>
    <m/>
    <m/>
    <m/>
    <m/>
    <m/>
  </r>
  <r>
    <x v="1"/>
    <m/>
    <n v="1"/>
    <s v="10202"/>
    <s v="WAHR112"/>
    <s v="ROND 153 X  4472 MM"/>
    <x v="0"/>
    <s v="4472"/>
    <n v="364"/>
    <s v="B348"/>
    <m/>
    <m/>
    <m/>
    <m/>
    <m/>
    <m/>
    <m/>
    <m/>
    <m/>
    <m/>
    <m/>
    <m/>
    <m/>
    <m/>
    <m/>
    <m/>
    <m/>
    <m/>
    <m/>
  </r>
  <r>
    <x v="1"/>
    <m/>
    <n v="1"/>
    <s v="10202"/>
    <s v="WAHR121"/>
    <s v="ROND 153 X  4171 MM"/>
    <x v="0"/>
    <s v="4171"/>
    <n v="340"/>
    <s v="B348"/>
    <m/>
    <m/>
    <m/>
    <m/>
    <m/>
    <m/>
    <m/>
    <m/>
    <m/>
    <m/>
    <m/>
    <m/>
    <m/>
    <m/>
    <m/>
    <m/>
    <m/>
    <m/>
    <m/>
  </r>
  <r>
    <x v="1"/>
    <m/>
    <n v="1"/>
    <s v="10202"/>
    <s v="WAHR122"/>
    <s v="ROND 154 X  4342 MM"/>
    <x v="0"/>
    <s v="4342"/>
    <n v="358"/>
    <s v="B348"/>
    <m/>
    <m/>
    <m/>
    <m/>
    <m/>
    <m/>
    <m/>
    <m/>
    <m/>
    <m/>
    <m/>
    <m/>
    <m/>
    <m/>
    <m/>
    <m/>
    <m/>
    <m/>
    <m/>
  </r>
  <r>
    <x v="1"/>
    <m/>
    <n v="1"/>
    <s v="10202"/>
    <s v="WAHR211"/>
    <s v="ROND 154 X  4540 MM"/>
    <x v="0"/>
    <s v="4540"/>
    <n v="374"/>
    <s v="B348"/>
    <m/>
    <m/>
    <m/>
    <m/>
    <m/>
    <m/>
    <m/>
    <m/>
    <m/>
    <m/>
    <m/>
    <m/>
    <m/>
    <m/>
    <m/>
    <m/>
    <m/>
    <m/>
    <m/>
  </r>
  <r>
    <x v="1"/>
    <m/>
    <n v="1"/>
    <s v="10202"/>
    <s v="WAHR212"/>
    <s v="ROND 154 X  4558 MM"/>
    <x v="0"/>
    <s v="4558"/>
    <n v="374"/>
    <s v="B348"/>
    <m/>
    <m/>
    <m/>
    <m/>
    <m/>
    <m/>
    <m/>
    <m/>
    <m/>
    <m/>
    <m/>
    <m/>
    <m/>
    <m/>
    <m/>
    <m/>
    <m/>
    <m/>
    <m/>
  </r>
  <r>
    <x v="1"/>
    <m/>
    <n v="1"/>
    <s v="10202"/>
    <s v="WAHR221"/>
    <s v="ROND 153 X  4291 MM"/>
    <x v="0"/>
    <s v="4291"/>
    <n v="350"/>
    <s v="B348"/>
    <m/>
    <m/>
    <m/>
    <m/>
    <m/>
    <m/>
    <m/>
    <m/>
    <m/>
    <m/>
    <m/>
    <m/>
    <m/>
    <m/>
    <m/>
    <m/>
    <m/>
    <m/>
    <m/>
  </r>
  <r>
    <x v="1"/>
    <m/>
    <n v="1"/>
    <s v="10202"/>
    <s v="WAHR222"/>
    <s v="ROND 153 X  4250 MM"/>
    <x v="0"/>
    <s v="4250"/>
    <n v="348"/>
    <s v="B348"/>
    <m/>
    <m/>
    <m/>
    <m/>
    <m/>
    <m/>
    <m/>
    <m/>
    <m/>
    <m/>
    <m/>
    <m/>
    <m/>
    <m/>
    <m/>
    <m/>
    <m/>
    <m/>
    <m/>
  </r>
  <r>
    <x v="1"/>
    <m/>
    <n v="1"/>
    <s v="10202"/>
    <s v="WAHR311"/>
    <s v="ROND 149 X  4245 MM"/>
    <x v="0"/>
    <s v="4245"/>
    <n v="326"/>
    <s v="B348"/>
    <m/>
    <m/>
    <m/>
    <m/>
    <m/>
    <m/>
    <m/>
    <m/>
    <m/>
    <m/>
    <m/>
    <m/>
    <m/>
    <m/>
    <m/>
    <m/>
    <m/>
    <m/>
    <m/>
  </r>
  <r>
    <x v="1"/>
    <m/>
    <n v="1"/>
    <s v="10202"/>
    <s v="WAHR312"/>
    <s v="ROND 154 X  4375 MM"/>
    <x v="0"/>
    <s v="4375"/>
    <n v="360"/>
    <s v="B348"/>
    <m/>
    <m/>
    <m/>
    <m/>
    <m/>
    <m/>
    <m/>
    <m/>
    <m/>
    <m/>
    <m/>
    <m/>
    <m/>
    <m/>
    <m/>
    <m/>
    <m/>
    <m/>
    <m/>
  </r>
  <r>
    <x v="1"/>
    <m/>
    <n v="1"/>
    <s v="10202"/>
    <s v="WAHR321"/>
    <s v="ROND 153 X  4056 MM"/>
    <x v="0"/>
    <s v="4056"/>
    <n v="332"/>
    <s v="B348"/>
    <m/>
    <m/>
    <m/>
    <m/>
    <m/>
    <m/>
    <m/>
    <m/>
    <m/>
    <m/>
    <m/>
    <m/>
    <m/>
    <m/>
    <m/>
    <m/>
    <m/>
    <m/>
    <m/>
  </r>
  <r>
    <x v="1"/>
    <m/>
    <n v="1"/>
    <s v="10202"/>
    <s v="WAHR322"/>
    <s v="ROND 154 X  4145 MM"/>
    <x v="0"/>
    <s v="4145"/>
    <n v="340"/>
    <s v="B348"/>
    <m/>
    <m/>
    <m/>
    <m/>
    <m/>
    <m/>
    <m/>
    <m/>
    <m/>
    <m/>
    <m/>
    <m/>
    <m/>
    <m/>
    <m/>
    <m/>
    <m/>
    <m/>
    <m/>
  </r>
  <r>
    <x v="2"/>
    <m/>
    <n v="1"/>
    <m/>
    <m/>
    <m/>
    <x v="0"/>
    <m/>
    <n v="4232"/>
    <s v="Midhani"/>
    <n v="9232"/>
    <m/>
    <m/>
    <m/>
    <m/>
    <m/>
    <m/>
    <m/>
    <m/>
    <m/>
    <m/>
    <m/>
    <m/>
    <m/>
    <m/>
    <m/>
    <m/>
    <m/>
    <m/>
  </r>
  <r>
    <x v="1"/>
    <m/>
    <m/>
    <s v="WAHQ - R150"/>
    <m/>
    <m/>
    <x v="0"/>
    <m/>
    <n v="0"/>
    <m/>
    <m/>
    <m/>
    <n v="6645"/>
    <n v="-6645"/>
    <n v="0"/>
    <m/>
    <m/>
    <n v="1051.4705882352941"/>
    <n v="6595"/>
    <n v="5480"/>
    <n v="1115"/>
    <n v="1203.4671532846714"/>
    <n v="543.91752577319585"/>
    <n v="-5530"/>
    <n v="4251.75"/>
    <m/>
    <m/>
    <s v="E4500006481"/>
    <n v="30"/>
  </r>
  <r>
    <x v="1"/>
    <m/>
    <n v="1"/>
    <s v="10184"/>
    <s v="WAHQ111"/>
    <s v="ROND 153 X  3787 MM"/>
    <x v="0"/>
    <s v="3787"/>
    <n v="308"/>
    <s v="AEQUS 18-082, 60 pièces/mois, cumul pièces : "/>
    <n v="103"/>
    <m/>
    <m/>
    <m/>
    <m/>
    <m/>
    <m/>
    <m/>
    <m/>
    <m/>
    <m/>
    <m/>
    <m/>
    <m/>
    <m/>
    <m/>
    <m/>
    <m/>
    <m/>
  </r>
  <r>
    <x v="4"/>
    <m/>
    <n v="1"/>
    <s v="10184"/>
    <s v="WAHQ112"/>
    <s v="ROND 153 X  4151 MM"/>
    <x v="0"/>
    <s v="4151"/>
    <n v="338"/>
    <s v="AEQUS 18-082, 60 pièces/mois, cumul pièces : "/>
    <n v="123"/>
    <m/>
    <m/>
    <m/>
    <m/>
    <m/>
    <m/>
    <m/>
    <m/>
    <m/>
    <m/>
    <m/>
    <m/>
    <m/>
    <m/>
    <m/>
    <m/>
    <m/>
    <m/>
  </r>
  <r>
    <x v="4"/>
    <m/>
    <n v="1"/>
    <s v="10184"/>
    <s v="WAHQ121"/>
    <s v="ROND 153 X  3768 MM"/>
    <x v="0"/>
    <s v="3768"/>
    <n v="308"/>
    <s v="AEQUS 18-082, 60 pièces/mois, cumul pièces : "/>
    <n v="141"/>
    <m/>
    <m/>
    <m/>
    <m/>
    <m/>
    <m/>
    <m/>
    <m/>
    <m/>
    <m/>
    <m/>
    <m/>
    <m/>
    <m/>
    <m/>
    <m/>
    <m/>
    <m/>
  </r>
  <r>
    <x v="1"/>
    <m/>
    <n v="1"/>
    <s v="10184"/>
    <s v="WAHQ122"/>
    <s v="ROND 148 X  3897 MM"/>
    <x v="0"/>
    <s v="3897"/>
    <n v="298"/>
    <s v="Shimadzu, 298 kg, cumul 644, UDEV 18-081"/>
    <n v="644"/>
    <m/>
    <m/>
    <m/>
    <m/>
    <m/>
    <m/>
    <m/>
    <m/>
    <m/>
    <m/>
    <m/>
    <m/>
    <m/>
    <m/>
    <m/>
    <m/>
    <m/>
    <m/>
  </r>
  <r>
    <x v="5"/>
    <m/>
    <n v="1"/>
    <s v="10184"/>
    <s v="WAHQ211"/>
    <s v="ROND 153 X  4551 MM"/>
    <x v="0"/>
    <s v="4551"/>
    <n v="370"/>
    <s v="AEQUS 18-082, 60 pièces/mois, cumul pièces : "/>
    <n v="163"/>
    <m/>
    <m/>
    <m/>
    <m/>
    <m/>
    <m/>
    <m/>
    <m/>
    <m/>
    <m/>
    <m/>
    <m/>
    <m/>
    <m/>
    <m/>
    <m/>
    <m/>
    <m/>
  </r>
  <r>
    <x v="5"/>
    <m/>
    <n v="1"/>
    <s v="10184"/>
    <s v="WAHQ212"/>
    <s v="ROND 153 X  4680 MM"/>
    <x v="0"/>
    <s v="4680"/>
    <n v="382"/>
    <s v="AEQUS 18-082, 60 pièces/mois, cumul pièces : "/>
    <n v="185"/>
    <m/>
    <m/>
    <m/>
    <m/>
    <m/>
    <m/>
    <m/>
    <m/>
    <m/>
    <m/>
    <m/>
    <m/>
    <m/>
    <m/>
    <m/>
    <m/>
    <m/>
    <m/>
  </r>
  <r>
    <x v="1"/>
    <m/>
    <n v="1"/>
    <s v="10184"/>
    <s v="WAHQ22"/>
    <s v="ROND 148 X  3948 MM"/>
    <x v="0"/>
    <s v="3948"/>
    <n v="300"/>
    <s v="Shimadzu, 300kg, cumul 944, UDEV 18-081"/>
    <n v="944"/>
    <m/>
    <m/>
    <m/>
    <m/>
    <m/>
    <m/>
    <m/>
    <m/>
    <m/>
    <m/>
    <m/>
    <m/>
    <m/>
    <m/>
    <m/>
    <m/>
    <m/>
    <m/>
  </r>
  <r>
    <x v="1"/>
    <m/>
    <n v="1"/>
    <s v="10184"/>
    <s v="WAHQ311"/>
    <s v="ROND 146 X  4188 MM"/>
    <x v="0"/>
    <s v="4188"/>
    <n v="312"/>
    <s v="Shimadzu, 312 kg, cumul 1256, UDEV 18-081"/>
    <n v="1256"/>
    <m/>
    <m/>
    <m/>
    <m/>
    <m/>
    <m/>
    <m/>
    <m/>
    <m/>
    <m/>
    <m/>
    <m/>
    <m/>
    <m/>
    <m/>
    <m/>
    <m/>
    <m/>
  </r>
  <r>
    <x v="1"/>
    <m/>
    <n v="1"/>
    <s v="10184"/>
    <s v="WAHQ312"/>
    <s v="ROND 150 X  4279 MM"/>
    <x v="0"/>
    <s v="4279"/>
    <n v="334"/>
    <s v="HAL UDEV 18-078, 150 mm, cumul 2830"/>
    <n v="2830"/>
    <m/>
    <m/>
    <m/>
    <m/>
    <m/>
    <m/>
    <m/>
    <m/>
    <m/>
    <m/>
    <m/>
    <m/>
    <m/>
    <m/>
    <m/>
    <m/>
    <m/>
    <m/>
  </r>
  <r>
    <x v="1"/>
    <m/>
    <n v="1"/>
    <s v="10184"/>
    <s v="WAHQ321"/>
    <s v="ROND 150 X  4193 MM"/>
    <x v="0"/>
    <s v="4193"/>
    <n v="328"/>
    <s v="HAL UDEV 18-078, 150 mm, cumul  3158"/>
    <n v="3158"/>
    <m/>
    <m/>
    <m/>
    <m/>
    <m/>
    <m/>
    <m/>
    <m/>
    <m/>
    <m/>
    <m/>
    <m/>
    <m/>
    <m/>
    <m/>
    <m/>
    <m/>
    <m/>
  </r>
  <r>
    <x v="1"/>
    <m/>
    <n v="1"/>
    <s v="10184"/>
    <s v="WAHQ322"/>
    <s v="ROND 150 X  4155 MM"/>
    <x v="0"/>
    <s v="4155"/>
    <n v="324"/>
    <s v="Shimatzu"/>
    <m/>
    <m/>
    <m/>
    <m/>
    <m/>
    <m/>
    <m/>
    <m/>
    <m/>
    <m/>
    <m/>
    <m/>
    <m/>
    <m/>
    <m/>
    <m/>
    <m/>
    <m/>
    <m/>
  </r>
  <r>
    <x v="6"/>
    <m/>
    <m/>
    <s v="WAHS - R240 SMX"/>
    <m/>
    <m/>
    <x v="2"/>
    <m/>
    <n v="0"/>
    <m/>
    <m/>
    <m/>
    <n v="5925"/>
    <n v="-5925"/>
    <n v="0"/>
    <m/>
    <m/>
    <n v="1051.4705882352941"/>
    <n v="5815"/>
    <n v="5120"/>
    <n v="695"/>
    <n v="1135.7421875"/>
    <n v="526.48257129923036"/>
    <n v="-5230"/>
    <n v="2806.66"/>
    <m/>
    <m/>
    <s v="E4500006481"/>
    <n v="50"/>
  </r>
  <r>
    <x v="6"/>
    <m/>
    <m/>
    <s v="10200"/>
    <s v="WAHS11"/>
    <s v="ROND 243 X  4976 MM"/>
    <x v="2"/>
    <s v="4976"/>
    <n v="1024"/>
    <s v="Utilisée pour UAC. Expédiée"/>
    <m/>
    <m/>
    <m/>
    <m/>
    <m/>
    <m/>
    <m/>
    <m/>
    <m/>
    <m/>
    <m/>
    <m/>
    <m/>
    <m/>
    <m/>
    <m/>
    <m/>
    <m/>
    <m/>
  </r>
  <r>
    <x v="6"/>
    <m/>
    <m/>
    <s v="10200"/>
    <s v="WAHS12"/>
    <s v="ROND 243 X  4963 MM"/>
    <x v="2"/>
    <s v="4963"/>
    <n v="1020"/>
    <s v="Utilisée pour UAC. Expédiée"/>
    <m/>
    <m/>
    <m/>
    <m/>
    <m/>
    <m/>
    <m/>
    <m/>
    <m/>
    <m/>
    <m/>
    <m/>
    <m/>
    <m/>
    <m/>
    <m/>
    <m/>
    <m/>
    <m/>
  </r>
  <r>
    <x v="6"/>
    <m/>
    <m/>
    <s v="10200"/>
    <s v="WAHS21"/>
    <s v="ROND 243 X  5250 MM"/>
    <x v="2"/>
    <s v="5250"/>
    <n v="1090"/>
    <s v="Utilisée pour Liebherr. Expédiée"/>
    <m/>
    <m/>
    <m/>
    <m/>
    <m/>
    <m/>
    <m/>
    <m/>
    <m/>
    <m/>
    <m/>
    <m/>
    <m/>
    <m/>
    <m/>
    <m/>
    <m/>
    <m/>
    <m/>
  </r>
  <r>
    <x v="6"/>
    <m/>
    <m/>
    <s v="10200"/>
    <s v="WAHS22"/>
    <s v="ROND 243 X  4891 MM"/>
    <x v="2"/>
    <s v="4891"/>
    <n v="1006"/>
    <s v="AD Pamiers, 240 Bombardier. Expédiée"/>
    <m/>
    <m/>
    <m/>
    <m/>
    <m/>
    <m/>
    <m/>
    <m/>
    <m/>
    <m/>
    <m/>
    <m/>
    <m/>
    <m/>
    <m/>
    <m/>
    <m/>
    <m/>
    <m/>
  </r>
  <r>
    <x v="2"/>
    <m/>
    <m/>
    <s v="WAHV - R330"/>
    <m/>
    <m/>
    <x v="3"/>
    <m/>
    <n v="0"/>
    <m/>
    <m/>
    <m/>
    <n v="7415"/>
    <n v="-7415"/>
    <n v="0"/>
    <m/>
    <m/>
    <n v="1051.4705882352941"/>
    <n v="7240"/>
    <n v="6330"/>
    <n v="910"/>
    <n v="1143.7598736176935"/>
    <n v="526.73699527100757"/>
    <n v="-6505"/>
    <n v="0"/>
    <m/>
    <m/>
    <s v="E4500006481"/>
    <n v="60"/>
  </r>
  <r>
    <x v="1"/>
    <m/>
    <n v="1"/>
    <s v="10185"/>
    <s v="WAHV11"/>
    <s v="ROND 333 X  2498 MM"/>
    <x v="3"/>
    <s v="2498"/>
    <n v="965.5"/>
    <m/>
    <m/>
    <m/>
    <m/>
    <m/>
    <m/>
    <m/>
    <m/>
    <m/>
    <m/>
    <m/>
    <m/>
    <m/>
    <m/>
    <m/>
    <m/>
    <m/>
    <m/>
    <m/>
    <m/>
  </r>
  <r>
    <x v="1"/>
    <m/>
    <n v="1"/>
    <s v="10185"/>
    <s v="WAHV12"/>
    <s v="ROND 336 X  3209 MM"/>
    <x v="3"/>
    <s v="3209"/>
    <n v="1260"/>
    <s v="Transpart. Expédiée."/>
    <m/>
    <m/>
    <m/>
    <m/>
    <m/>
    <m/>
    <m/>
    <m/>
    <m/>
    <m/>
    <m/>
    <m/>
    <m/>
    <m/>
    <m/>
    <m/>
    <m/>
    <m/>
    <m/>
  </r>
  <r>
    <x v="7"/>
    <m/>
    <n v="1"/>
    <s v="10185"/>
    <s v="WAHV21"/>
    <s v="ROND 336 X  3488 MM"/>
    <x v="3"/>
    <s v="3488"/>
    <n v="1368.5"/>
    <s v="AD Pamiers, 330 Mecachrome. Expédiée."/>
    <m/>
    <m/>
    <m/>
    <m/>
    <m/>
    <m/>
    <m/>
    <m/>
    <m/>
    <m/>
    <m/>
    <m/>
    <m/>
    <m/>
    <m/>
    <m/>
    <m/>
    <m/>
    <m/>
  </r>
  <r>
    <x v="8"/>
    <m/>
    <n v="1"/>
    <s v="10185"/>
    <s v="WAHV22"/>
    <s v="ROND 336 X  2884 MM"/>
    <x v="3"/>
    <s v="2884"/>
    <n v="1130"/>
    <s v="20180928  : proposition en cours (carré de 90, 2 commandes de 50m)"/>
    <m/>
    <m/>
    <m/>
    <m/>
    <m/>
    <m/>
    <m/>
    <m/>
    <m/>
    <m/>
    <m/>
    <m/>
    <m/>
    <m/>
    <m/>
    <m/>
    <m/>
    <m/>
    <m/>
  </r>
  <r>
    <x v="2"/>
    <m/>
    <m/>
    <s v="WAHN - R150"/>
    <m/>
    <m/>
    <x v="0"/>
    <m/>
    <n v="0"/>
    <m/>
    <m/>
    <m/>
    <n v="7150"/>
    <n v="-7150"/>
    <n v="0"/>
    <m/>
    <m/>
    <n v="1051.4705882352941"/>
    <n v="7100"/>
    <n v="5745"/>
    <n v="1355"/>
    <n v="1235.8572671888599"/>
    <n v="550.60100814269094"/>
    <n v="-5795"/>
    <n v="4652.6000000000004"/>
    <m/>
    <m/>
    <s v="E4500006481"/>
    <n v="40"/>
  </r>
  <r>
    <x v="9"/>
    <m/>
    <n v="1"/>
    <n v="10186"/>
    <s v="WAHN111"/>
    <s v="ROND 153 X  4366 MM"/>
    <x v="0"/>
    <s v="4366"/>
    <n v="356"/>
    <s v="AEQUS 18-082, 60 pièces/mois, cumul pièces : "/>
    <n v="206"/>
    <m/>
    <m/>
    <m/>
    <m/>
    <m/>
    <m/>
    <m/>
    <m/>
    <m/>
    <m/>
    <m/>
    <m/>
    <m/>
    <m/>
    <m/>
    <m/>
    <m/>
    <m/>
  </r>
  <r>
    <x v="9"/>
    <m/>
    <n v="1"/>
    <n v="10186"/>
    <s v="WAHN1121"/>
    <s v="ROND 153 X  3180 MM"/>
    <x v="0"/>
    <s v="3180"/>
    <n v="260"/>
    <s v="AEQUS 18-082, 60 pièces/mois, cumul pièces : "/>
    <n v="221"/>
    <m/>
    <m/>
    <m/>
    <m/>
    <m/>
    <m/>
    <m/>
    <m/>
    <m/>
    <m/>
    <m/>
    <m/>
    <m/>
    <m/>
    <m/>
    <m/>
    <m/>
    <m/>
  </r>
  <r>
    <x v="9"/>
    <m/>
    <n v="1"/>
    <n v="10186"/>
    <s v="WAHN1122"/>
    <s v="ROND 153 X  1330 MM"/>
    <x v="0"/>
    <s v="1330"/>
    <n v="108"/>
    <s v="HAL UDEV 18-078, 150 mm, cumul  3266"/>
    <n v="3266"/>
    <m/>
    <m/>
    <m/>
    <m/>
    <m/>
    <m/>
    <m/>
    <m/>
    <m/>
    <m/>
    <m/>
    <m/>
    <m/>
    <m/>
    <m/>
    <m/>
    <m/>
    <m/>
  </r>
  <r>
    <x v="9"/>
    <m/>
    <n v="1"/>
    <n v="10186"/>
    <s v="WAHN121"/>
    <s v="ROND 153 X  4374 MM"/>
    <x v="0"/>
    <s v="4374"/>
    <n v="356"/>
    <s v="AEQUS 18-082, 60 pièces/mois, cumul pièces : "/>
    <n v="242"/>
    <m/>
    <m/>
    <m/>
    <m/>
    <m/>
    <m/>
    <m/>
    <m/>
    <m/>
    <m/>
    <m/>
    <m/>
    <m/>
    <m/>
    <m/>
    <m/>
    <m/>
    <m/>
  </r>
  <r>
    <x v="9"/>
    <m/>
    <n v="1"/>
    <n v="10186"/>
    <s v="WAHN122"/>
    <s v="ROND 153 X  4347 MM"/>
    <x v="0"/>
    <s v="4347"/>
    <n v="354"/>
    <s v="AEQUS 18-082, 60 pièces/mois, cumul pièces : "/>
    <n v="263"/>
    <m/>
    <m/>
    <m/>
    <m/>
    <m/>
    <m/>
    <m/>
    <m/>
    <m/>
    <m/>
    <m/>
    <m/>
    <m/>
    <m/>
    <m/>
    <m/>
    <m/>
    <m/>
  </r>
  <r>
    <x v="9"/>
    <m/>
    <n v="1"/>
    <n v="10186"/>
    <s v="WAHN211"/>
    <s v="ROND 153 X  4465 MM"/>
    <x v="0"/>
    <s v="4465"/>
    <n v="364"/>
    <s v="AEQUS 18-082, 60 pièces/mois, cumul pièces : "/>
    <n v="284"/>
    <m/>
    <m/>
    <m/>
    <m/>
    <m/>
    <m/>
    <m/>
    <m/>
    <m/>
    <m/>
    <m/>
    <m/>
    <m/>
    <m/>
    <m/>
    <m/>
    <m/>
    <m/>
  </r>
  <r>
    <x v="1"/>
    <m/>
    <n v="1"/>
    <n v="10186"/>
    <s v="WAHN212"/>
    <s v="ROND 148 X  4536 MM"/>
    <x v="0"/>
    <s v="4536"/>
    <n v="346"/>
    <s v="HAL UDEV 18-078, 150 mm, cumul  3612"/>
    <n v="3612"/>
    <m/>
    <m/>
    <m/>
    <m/>
    <m/>
    <m/>
    <m/>
    <m/>
    <m/>
    <m/>
    <m/>
    <m/>
    <m/>
    <m/>
    <m/>
    <m/>
    <m/>
    <m/>
  </r>
  <r>
    <x v="1"/>
    <m/>
    <n v="1"/>
    <n v="10186"/>
    <s v="WAHN221"/>
    <s v="ROND 148 X  4502 MM"/>
    <x v="0"/>
    <s v="4502"/>
    <n v="342"/>
    <s v="HAL UDEV 18-078, 150 mm, cumul  3954"/>
    <n v="3954"/>
    <m/>
    <m/>
    <m/>
    <m/>
    <m/>
    <m/>
    <m/>
    <m/>
    <m/>
    <m/>
    <m/>
    <m/>
    <m/>
    <m/>
    <m/>
    <m/>
    <m/>
    <m/>
  </r>
  <r>
    <x v="10"/>
    <m/>
    <n v="0.33"/>
    <n v="10186"/>
    <s v="WAHN222"/>
    <s v="ROND 153 X  4556 MM"/>
    <x v="0"/>
    <s v="4556"/>
    <n v="372"/>
    <s v="Panerai, 120kg"/>
    <n v="306"/>
    <m/>
    <m/>
    <m/>
    <m/>
    <m/>
    <m/>
    <m/>
    <m/>
    <m/>
    <m/>
    <m/>
    <m/>
    <m/>
    <m/>
    <m/>
    <m/>
    <m/>
    <m/>
  </r>
  <r>
    <x v="9"/>
    <m/>
    <n v="1"/>
    <n v="10186"/>
    <s v="WAHN311"/>
    <s v="ROND 153 X  4229 MM"/>
    <x v="0"/>
    <s v="4229"/>
    <n v="344"/>
    <s v="AEQUS 18-082, 60 pièces/mois, cumul pièces : "/>
    <n v="326"/>
    <m/>
    <m/>
    <m/>
    <m/>
    <m/>
    <m/>
    <m/>
    <m/>
    <m/>
    <m/>
    <m/>
    <m/>
    <m/>
    <m/>
    <m/>
    <m/>
    <m/>
    <m/>
  </r>
  <r>
    <x v="9"/>
    <m/>
    <n v="1"/>
    <n v="10186"/>
    <s v="WAHN312"/>
    <s v="ROND 153 X  4345 MM"/>
    <x v="0"/>
    <s v="4345"/>
    <n v="352"/>
    <s v="AEQUS 18-082, 60 pièces/mois, cumul pièces : "/>
    <n v="347"/>
    <m/>
    <m/>
    <m/>
    <m/>
    <m/>
    <m/>
    <m/>
    <m/>
    <m/>
    <m/>
    <m/>
    <m/>
    <m/>
    <m/>
    <m/>
    <m/>
    <m/>
    <m/>
  </r>
  <r>
    <x v="9"/>
    <m/>
    <n v="1"/>
    <n v="10186"/>
    <s v="WAHN321"/>
    <s v="ROND 153 X  4192 MM"/>
    <x v="0"/>
    <s v="4192"/>
    <n v="340"/>
    <s v="AEQUS 18-082, 60 pièces/mois, cumul pièces : "/>
    <n v="367"/>
    <m/>
    <m/>
    <m/>
    <m/>
    <m/>
    <m/>
    <m/>
    <m/>
    <m/>
    <m/>
    <m/>
    <m/>
    <m/>
    <m/>
    <m/>
    <m/>
    <m/>
    <m/>
  </r>
  <r>
    <x v="9"/>
    <m/>
    <n v="1"/>
    <n v="10186"/>
    <s v="WAHN322"/>
    <s v="ROND 153 X  4214 MM"/>
    <x v="0"/>
    <s v="4214"/>
    <n v="344"/>
    <s v="AEQUS 18-082, 60 pièces/mois, cumul pièces : "/>
    <n v="387"/>
    <m/>
    <m/>
    <m/>
    <m/>
    <m/>
    <m/>
    <m/>
    <m/>
    <m/>
    <m/>
    <m/>
    <m/>
    <m/>
    <m/>
    <m/>
    <m/>
    <m/>
    <m/>
  </r>
  <r>
    <x v="0"/>
    <m/>
    <m/>
    <s v="ADNE - R200"/>
    <m/>
    <m/>
    <x v="4"/>
    <m/>
    <n v="0"/>
    <m/>
    <m/>
    <m/>
    <n v="6850"/>
    <n v="-6850"/>
    <n v="0"/>
    <m/>
    <m/>
    <n v="1051.4705882352941"/>
    <n v="6790"/>
    <n v="6335"/>
    <n v="455"/>
    <n v="1071.8232044198894"/>
    <n v="514.97914296549106"/>
    <n v="-6395"/>
    <n v="4652.6000000000004"/>
    <m/>
    <m/>
    <m/>
    <m/>
  </r>
  <r>
    <x v="11"/>
    <m/>
    <m/>
    <s v="L00019E05A"/>
    <s v="ADNE11"/>
    <s v="ROND 202 X  3337 MM"/>
    <x v="4"/>
    <s v="3337"/>
    <n v="474"/>
    <m/>
    <m/>
    <m/>
    <m/>
    <m/>
    <m/>
    <m/>
    <m/>
    <m/>
    <m/>
    <m/>
    <m/>
    <m/>
    <m/>
    <m/>
    <m/>
    <m/>
    <m/>
    <m/>
    <m/>
  </r>
  <r>
    <x v="11"/>
    <m/>
    <m/>
    <s v="L00019E05A"/>
    <s v="ADNE122"/>
    <s v="ROND 202 X  2445 MM"/>
    <x v="4"/>
    <s v="2445"/>
    <n v="340"/>
    <s v="Tardy"/>
    <m/>
    <m/>
    <m/>
    <m/>
    <m/>
    <m/>
    <m/>
    <m/>
    <m/>
    <m/>
    <m/>
    <m/>
    <m/>
    <m/>
    <m/>
    <m/>
    <m/>
    <m/>
    <m/>
  </r>
  <r>
    <x v="11"/>
    <m/>
    <m/>
    <s v="L00019E05A"/>
    <s v="ADNE13"/>
    <s v="ROND 202 X  3665 MM"/>
    <x v="4"/>
    <s v="3665"/>
    <n v="520"/>
    <s v="Expédiée HAL"/>
    <m/>
    <m/>
    <m/>
    <m/>
    <m/>
    <m/>
    <m/>
    <m/>
    <m/>
    <m/>
    <m/>
    <m/>
    <m/>
    <m/>
    <m/>
    <m/>
    <m/>
    <m/>
    <m/>
  </r>
  <r>
    <x v="11"/>
    <m/>
    <m/>
    <s v="L00019E05A"/>
    <s v="ADNE21"/>
    <s v="ROND 202 X  3829 MM"/>
    <x v="4"/>
    <s v="3829"/>
    <n v="542"/>
    <s v="Expédiée HAL"/>
    <m/>
    <m/>
    <m/>
    <m/>
    <m/>
    <m/>
    <m/>
    <m/>
    <m/>
    <m/>
    <m/>
    <m/>
    <m/>
    <m/>
    <m/>
    <m/>
    <m/>
    <m/>
    <m/>
  </r>
  <r>
    <x v="11"/>
    <m/>
    <m/>
    <s v="L00019E05A"/>
    <s v="ADNE231"/>
    <s v="ROND 202 X  2014 MM"/>
    <x v="4"/>
    <s v="2014"/>
    <n v="286"/>
    <s v="Expédiée HAL"/>
    <m/>
    <m/>
    <m/>
    <m/>
    <m/>
    <m/>
    <m/>
    <m/>
    <m/>
    <m/>
    <m/>
    <m/>
    <m/>
    <m/>
    <m/>
    <m/>
    <m/>
    <m/>
    <m/>
  </r>
  <r>
    <x v="11"/>
    <m/>
    <m/>
    <s v="L00019E05A"/>
    <s v="ADNE232"/>
    <s v="ROND 202 X  1788 MM"/>
    <x v="4"/>
    <s v="1788"/>
    <n v="254"/>
    <s v="Expédiée HAL"/>
    <m/>
    <m/>
    <m/>
    <m/>
    <m/>
    <m/>
    <m/>
    <m/>
    <m/>
    <m/>
    <m/>
    <m/>
    <m/>
    <m/>
    <m/>
    <m/>
    <m/>
    <m/>
    <m/>
  </r>
  <r>
    <x v="11"/>
    <m/>
    <m/>
    <s v="L00019E05A"/>
    <s v="ADNE31"/>
    <s v="ROND 202 X  3866 MM"/>
    <x v="4"/>
    <s v="3866"/>
    <n v="546"/>
    <s v="Expédiée HAL"/>
    <m/>
    <m/>
    <m/>
    <m/>
    <m/>
    <m/>
    <m/>
    <m/>
    <m/>
    <m/>
    <m/>
    <m/>
    <m/>
    <m/>
    <m/>
    <m/>
    <m/>
    <m/>
    <m/>
  </r>
  <r>
    <x v="11"/>
    <m/>
    <m/>
    <s v="L00019E05A"/>
    <s v="ADNE32"/>
    <s v="ROND 202 X  3981 MM"/>
    <x v="4"/>
    <s v="3981"/>
    <n v="564"/>
    <s v="Expédiée HAL"/>
    <m/>
    <m/>
    <m/>
    <m/>
    <m/>
    <m/>
    <m/>
    <m/>
    <m/>
    <m/>
    <m/>
    <m/>
    <m/>
    <m/>
    <m/>
    <m/>
    <m/>
    <m/>
    <m/>
  </r>
  <r>
    <x v="11"/>
    <m/>
    <m/>
    <s v="L00019E05A"/>
    <s v="ADNE331"/>
    <s v="ROND 197 X  3255 MM"/>
    <x v="4"/>
    <s v="3255"/>
    <n v="438"/>
    <s v="Bombardier?"/>
    <m/>
    <m/>
    <m/>
    <m/>
    <m/>
    <m/>
    <m/>
    <m/>
    <m/>
    <m/>
    <m/>
    <m/>
    <m/>
    <m/>
    <m/>
    <m/>
    <m/>
    <m/>
    <m/>
  </r>
  <r>
    <x v="11"/>
    <m/>
    <m/>
    <s v="L00019E05A"/>
    <s v="ADNE332"/>
    <s v="ROND 197 X  449 MM"/>
    <x v="4"/>
    <s v=" 449"/>
    <n v="60"/>
    <m/>
    <m/>
    <m/>
    <m/>
    <m/>
    <m/>
    <m/>
    <m/>
    <m/>
    <m/>
    <m/>
    <m/>
    <m/>
    <m/>
    <m/>
    <m/>
    <m/>
    <m/>
    <m/>
    <m/>
  </r>
  <r>
    <x v="0"/>
    <m/>
    <m/>
    <s v="ADNO - R200"/>
    <m/>
    <m/>
    <x v="4"/>
    <m/>
    <n v="0"/>
    <m/>
    <m/>
    <m/>
    <n v="6780"/>
    <n v="-6780"/>
    <n v="0"/>
    <m/>
    <m/>
    <n v="1051.4705882352941"/>
    <n v="6720"/>
    <n v="6240"/>
    <n v="480"/>
    <n v="1076.9230769230769"/>
    <n v="516.12903225806451"/>
    <n v="-6300"/>
    <n v="4652.6000000000004"/>
    <m/>
    <m/>
    <m/>
    <m/>
  </r>
  <r>
    <x v="11"/>
    <m/>
    <m/>
    <s v="L00022E05A"/>
    <s v="ADNO111"/>
    <s v="ROND 200 X  1208 MM"/>
    <x v="4"/>
    <s v="1208"/>
    <n v="170"/>
    <s v="Bombardier?"/>
    <m/>
    <m/>
    <m/>
    <m/>
    <m/>
    <m/>
    <m/>
    <m/>
    <m/>
    <m/>
    <m/>
    <m/>
    <m/>
    <m/>
    <m/>
    <m/>
    <m/>
    <m/>
    <m/>
  </r>
  <r>
    <x v="11"/>
    <m/>
    <m/>
    <s v="L00022E05A"/>
    <s v="ADNO112"/>
    <s v="ROND 200 X  2165 MM"/>
    <x v="4"/>
    <s v="2165"/>
    <n v="304"/>
    <s v="Expédiée HAL"/>
    <m/>
    <m/>
    <m/>
    <m/>
    <m/>
    <m/>
    <m/>
    <m/>
    <m/>
    <m/>
    <m/>
    <m/>
    <m/>
    <m/>
    <m/>
    <m/>
    <m/>
    <m/>
    <m/>
  </r>
  <r>
    <x v="11"/>
    <m/>
    <m/>
    <s v="L00022E05A"/>
    <s v="ADNO121"/>
    <s v="ROND 200 X  1555 MM"/>
    <x v="4"/>
    <s v="1555"/>
    <n v="218"/>
    <s v="Expédiée HAL"/>
    <m/>
    <m/>
    <m/>
    <m/>
    <m/>
    <m/>
    <m/>
    <m/>
    <m/>
    <m/>
    <m/>
    <m/>
    <m/>
    <m/>
    <m/>
    <m/>
    <m/>
    <m/>
    <m/>
  </r>
  <r>
    <x v="11"/>
    <m/>
    <m/>
    <s v="L00022E05A"/>
    <s v="ADNO122"/>
    <s v="ROND 200 X  2215 MM"/>
    <x v="4"/>
    <s v="2215"/>
    <n v="310"/>
    <s v="Expédiée HAL"/>
    <m/>
    <m/>
    <m/>
    <m/>
    <m/>
    <m/>
    <m/>
    <m/>
    <m/>
    <m/>
    <m/>
    <m/>
    <m/>
    <m/>
    <m/>
    <m/>
    <m/>
    <m/>
    <m/>
  </r>
  <r>
    <x v="11"/>
    <m/>
    <m/>
    <s v="L00022E05A"/>
    <s v="ADNO13"/>
    <s v="ROND 197 X  3763 MM"/>
    <x v="4"/>
    <s v="3763"/>
    <n v="508"/>
    <s v="Expédiée HAL"/>
    <m/>
    <m/>
    <m/>
    <m/>
    <m/>
    <m/>
    <m/>
    <m/>
    <m/>
    <m/>
    <m/>
    <m/>
    <m/>
    <m/>
    <m/>
    <m/>
    <m/>
    <m/>
    <m/>
  </r>
  <r>
    <x v="11"/>
    <m/>
    <m/>
    <s v="L00022E05A"/>
    <s v="ADNO211"/>
    <s v="ROND 197 X  2195 MM"/>
    <x v="4"/>
    <s v="2195"/>
    <n v="296"/>
    <s v="Expédiée HAL"/>
    <m/>
    <m/>
    <m/>
    <m/>
    <m/>
    <m/>
    <m/>
    <m/>
    <m/>
    <m/>
    <m/>
    <m/>
    <m/>
    <m/>
    <m/>
    <m/>
    <m/>
    <m/>
    <m/>
  </r>
  <r>
    <x v="11"/>
    <m/>
    <m/>
    <s v="L00022E05A"/>
    <s v="ADNO212"/>
    <s v="ROND 197 X  1604 MM"/>
    <x v="4"/>
    <s v="1604"/>
    <n v="216"/>
    <s v="Expédiée HAL"/>
    <m/>
    <m/>
    <m/>
    <m/>
    <m/>
    <m/>
    <m/>
    <m/>
    <m/>
    <m/>
    <m/>
    <m/>
    <m/>
    <m/>
    <m/>
    <m/>
    <m/>
    <m/>
    <m/>
  </r>
  <r>
    <x v="11"/>
    <m/>
    <m/>
    <s v="L00022E05A"/>
    <s v="ADNO22"/>
    <s v="ROND 197 X  4118 MM"/>
    <x v="4"/>
    <s v="4118"/>
    <n v="556"/>
    <s v="Bombardier?"/>
    <m/>
    <m/>
    <m/>
    <m/>
    <m/>
    <m/>
    <m/>
    <m/>
    <m/>
    <m/>
    <m/>
    <m/>
    <m/>
    <m/>
    <m/>
    <m/>
    <m/>
    <m/>
    <m/>
  </r>
  <r>
    <x v="11"/>
    <m/>
    <m/>
    <s v="L00022E05A"/>
    <s v="ADNO231"/>
    <s v="ROND 200 X  1753 MM"/>
    <x v="4"/>
    <s v="1753"/>
    <n v="246"/>
    <s v="Expédiée HAL"/>
    <m/>
    <m/>
    <m/>
    <m/>
    <m/>
    <m/>
    <m/>
    <m/>
    <m/>
    <m/>
    <m/>
    <m/>
    <m/>
    <m/>
    <m/>
    <m/>
    <m/>
    <m/>
    <m/>
  </r>
  <r>
    <x v="11"/>
    <m/>
    <m/>
    <s v="L00022E05A"/>
    <s v="ADNO2321"/>
    <s v="ROND 200 X  888 MM"/>
    <x v="4"/>
    <s v=" 888"/>
    <n v="124"/>
    <s v="Bombardier?"/>
    <m/>
    <m/>
    <m/>
    <m/>
    <m/>
    <m/>
    <m/>
    <m/>
    <m/>
    <m/>
    <m/>
    <m/>
    <m/>
    <m/>
    <m/>
    <m/>
    <m/>
    <m/>
    <m/>
  </r>
  <r>
    <x v="11"/>
    <m/>
    <m/>
    <s v="L00022E05A"/>
    <s v="ADNO2322"/>
    <s v="ROND 200 X  1174 MM"/>
    <x v="4"/>
    <s v="1174"/>
    <n v="164"/>
    <s v="Expédiée HAL"/>
    <m/>
    <m/>
    <m/>
    <m/>
    <m/>
    <m/>
    <m/>
    <m/>
    <m/>
    <m/>
    <m/>
    <m/>
    <m/>
    <m/>
    <m/>
    <m/>
    <m/>
    <m/>
    <m/>
  </r>
  <r>
    <x v="11"/>
    <m/>
    <m/>
    <s v="L00022E05A"/>
    <s v="ADNO311"/>
    <s v="ROND 197 X  836 MM"/>
    <x v="4"/>
    <s v=" 836"/>
    <n v="114"/>
    <s v="Bombardier?"/>
    <m/>
    <m/>
    <m/>
    <m/>
    <m/>
    <m/>
    <m/>
    <m/>
    <m/>
    <m/>
    <m/>
    <m/>
    <m/>
    <m/>
    <m/>
    <m/>
    <m/>
    <m/>
    <m/>
  </r>
  <r>
    <x v="11"/>
    <m/>
    <m/>
    <s v="L00022E05A"/>
    <s v="ADNO312"/>
    <s v="ROND 197 X  2682 MM"/>
    <x v="4"/>
    <s v="2682"/>
    <n v="362"/>
    <s v="Expédiée HAL"/>
    <m/>
    <m/>
    <m/>
    <m/>
    <m/>
    <m/>
    <m/>
    <m/>
    <m/>
    <m/>
    <m/>
    <m/>
    <m/>
    <m/>
    <m/>
    <m/>
    <m/>
    <m/>
    <m/>
  </r>
  <r>
    <x v="11"/>
    <m/>
    <m/>
    <s v="L00022E05A"/>
    <s v="ADNO321"/>
    <s v="ROND 200 X  2000 MM"/>
    <x v="4"/>
    <s v="2000"/>
    <n v="280"/>
    <s v="Expédiée HAL"/>
    <m/>
    <m/>
    <m/>
    <m/>
    <m/>
    <m/>
    <m/>
    <m/>
    <m/>
    <m/>
    <m/>
    <m/>
    <m/>
    <m/>
    <m/>
    <m/>
    <m/>
    <m/>
    <m/>
  </r>
  <r>
    <x v="11"/>
    <m/>
    <m/>
    <s v="L00022E05A"/>
    <s v="ADNO322"/>
    <s v="ROND 200 X  2010 MM"/>
    <x v="4"/>
    <s v="2010"/>
    <n v="282"/>
    <s v="Expédiée HAL"/>
    <m/>
    <m/>
    <m/>
    <m/>
    <m/>
    <m/>
    <m/>
    <m/>
    <m/>
    <m/>
    <m/>
    <m/>
    <m/>
    <m/>
    <m/>
    <m/>
    <m/>
    <m/>
    <m/>
  </r>
  <r>
    <x v="11"/>
    <m/>
    <m/>
    <s v="L00022E05A"/>
    <s v="ADNO33"/>
    <s v="ROND 200 X  3512 MM"/>
    <x v="4"/>
    <s v="3512"/>
    <n v="492"/>
    <s v="Expédiée HAL"/>
    <m/>
    <m/>
    <m/>
    <m/>
    <m/>
    <m/>
    <m/>
    <m/>
    <m/>
    <m/>
    <m/>
    <m/>
    <m/>
    <m/>
    <m/>
    <m/>
    <m/>
    <m/>
    <m/>
  </r>
  <r>
    <x v="0"/>
    <m/>
    <m/>
    <s v="ADOF - R240"/>
    <m/>
    <m/>
    <x v="2"/>
    <m/>
    <n v="0"/>
    <m/>
    <m/>
    <m/>
    <n v="6350"/>
    <n v="-6350"/>
    <n v="0"/>
    <m/>
    <m/>
    <n v="1051.4705882352941"/>
    <n v="6290"/>
    <n v="5440"/>
    <n v="850"/>
    <n v="1156.25"/>
    <n v="533.50296861747245"/>
    <n v="-5500"/>
    <n v="4652.6000000000004"/>
    <m/>
    <m/>
    <m/>
    <m/>
  </r>
  <r>
    <x v="11"/>
    <m/>
    <m/>
    <s v="L00024E05A"/>
    <s v="ADOF11"/>
    <s v="ROND 241 X  3526 MM"/>
    <x v="2"/>
    <s v="3526"/>
    <n v="714"/>
    <s v="Bombardier?"/>
    <m/>
    <m/>
    <m/>
    <m/>
    <m/>
    <m/>
    <m/>
    <m/>
    <m/>
    <m/>
    <m/>
    <m/>
    <m/>
    <m/>
    <m/>
    <m/>
    <m/>
    <m/>
    <m/>
  </r>
  <r>
    <x v="11"/>
    <m/>
    <m/>
    <s v="L00024E05A"/>
    <s v="ADOF12"/>
    <s v="ROND 245 X  3750 MM"/>
    <x v="2"/>
    <s v="3750"/>
    <n v="786"/>
    <s v="Bombardier?"/>
    <m/>
    <m/>
    <m/>
    <m/>
    <m/>
    <m/>
    <m/>
    <m/>
    <m/>
    <m/>
    <m/>
    <m/>
    <m/>
    <m/>
    <m/>
    <m/>
    <m/>
    <m/>
    <m/>
  </r>
  <r>
    <x v="11"/>
    <m/>
    <m/>
    <s v="L00024E05A"/>
    <s v="ADOF13"/>
    <s v="ROND 245 X  3514 MM"/>
    <x v="2"/>
    <s v="3514"/>
    <n v="734"/>
    <s v="Bombardier?"/>
    <m/>
    <m/>
    <m/>
    <m/>
    <m/>
    <m/>
    <m/>
    <m/>
    <m/>
    <m/>
    <m/>
    <m/>
    <m/>
    <m/>
    <m/>
    <m/>
    <m/>
    <m/>
    <m/>
  </r>
  <r>
    <x v="11"/>
    <m/>
    <m/>
    <s v="L00024E05A"/>
    <s v="ADOF211"/>
    <s v="ROND 241 X  3222 MM"/>
    <x v="2"/>
    <s v="3222"/>
    <n v="650"/>
    <s v="ADOF211. 230kg pour Qualif. Airbs"/>
    <m/>
    <m/>
    <m/>
    <m/>
    <m/>
    <m/>
    <m/>
    <m/>
    <m/>
    <m/>
    <m/>
    <m/>
    <m/>
    <m/>
    <m/>
    <m/>
    <m/>
    <m/>
    <m/>
  </r>
  <r>
    <x v="11"/>
    <m/>
    <m/>
    <s v="L00024E05A"/>
    <s v="ADOF212"/>
    <s v="ROND 241 X  501 MM"/>
    <x v="2"/>
    <s v=" 501"/>
    <n v="100"/>
    <s v="Bombardier?"/>
    <m/>
    <m/>
    <m/>
    <m/>
    <m/>
    <m/>
    <m/>
    <m/>
    <m/>
    <m/>
    <m/>
    <m/>
    <m/>
    <m/>
    <m/>
    <m/>
    <m/>
    <m/>
    <m/>
  </r>
  <r>
    <x v="11"/>
    <m/>
    <m/>
    <s v="L00024E05A"/>
    <s v="ADOF22"/>
    <s v="ROND 241 X  3739 MM"/>
    <x v="2"/>
    <s v="3739"/>
    <n v="756"/>
    <s v="A garder UAC, livfaison semaine 38"/>
    <m/>
    <m/>
    <m/>
    <m/>
    <m/>
    <m/>
    <m/>
    <m/>
    <m/>
    <m/>
    <m/>
    <m/>
    <m/>
    <m/>
    <m/>
    <m/>
    <m/>
    <m/>
    <m/>
  </r>
  <r>
    <x v="11"/>
    <m/>
    <m/>
    <s v="L00024E05A"/>
    <s v="ADOF23"/>
    <s v="ROND 245 X  2936 MM"/>
    <x v="2"/>
    <s v="2936"/>
    <n v="612"/>
    <s v="Bombardier?"/>
    <m/>
    <m/>
    <m/>
    <m/>
    <m/>
    <m/>
    <m/>
    <m/>
    <m/>
    <m/>
    <m/>
    <m/>
    <m/>
    <m/>
    <m/>
    <m/>
    <m/>
    <m/>
    <m/>
  </r>
  <r>
    <x v="0"/>
    <m/>
    <m/>
    <s v="ADQG - R180B"/>
    <m/>
    <m/>
    <x v="1"/>
    <m/>
    <n v="0"/>
    <m/>
    <m/>
    <m/>
    <n v="7330"/>
    <n v="-7330"/>
    <n v="0"/>
    <m/>
    <m/>
    <n v="1051.4705882352941"/>
    <n v="7240"/>
    <n v="6060"/>
    <n v="1180"/>
    <n v="1194.7194719471947"/>
    <n v="540.70201643017174"/>
    <n v="-6150"/>
    <n v="5208.21"/>
    <m/>
    <m/>
    <m/>
    <m/>
  </r>
  <r>
    <x v="0"/>
    <m/>
    <m/>
    <s v="ADQU - CAA270"/>
    <m/>
    <m/>
    <x v="5"/>
    <m/>
    <n v="0"/>
    <m/>
    <m/>
    <m/>
    <n v="7135"/>
    <n v="-7135"/>
    <n v="0"/>
    <m/>
    <m/>
    <n v="1051.4705882352941"/>
    <n v="7050"/>
    <n v="5880"/>
    <n v="1170"/>
    <n v="1198.9795918367347"/>
    <n v="541.68267383787941"/>
    <n v="-5965"/>
    <n v="5075.13"/>
    <m/>
    <m/>
    <m/>
    <m/>
  </r>
  <r>
    <x v="0"/>
    <m/>
    <m/>
    <s v="ADQT - R200"/>
    <m/>
    <m/>
    <x v="4"/>
    <m/>
    <n v="0"/>
    <m/>
    <m/>
    <m/>
    <n v="6855"/>
    <n v="-6855"/>
    <n v="0"/>
    <m/>
    <m/>
    <n v="1051.4705882352941"/>
    <n v="6810"/>
    <n v="5690"/>
    <n v="1120"/>
    <n v="1196.8365553602812"/>
    <n v="542.84575528098844"/>
    <n v="-5735"/>
    <n v="4656.46"/>
    <m/>
    <m/>
    <m/>
    <m/>
  </r>
  <r>
    <x v="0"/>
    <m/>
    <m/>
    <s v="ADNE22 - R125"/>
    <m/>
    <m/>
    <x v="6"/>
    <m/>
    <n v="0"/>
    <m/>
    <m/>
    <m/>
    <m/>
    <m/>
    <m/>
    <m/>
    <m/>
    <m/>
    <m/>
    <m/>
    <m/>
    <m/>
    <m/>
    <m/>
    <m/>
    <m/>
    <m/>
    <m/>
    <m/>
  </r>
  <r>
    <x v="12"/>
    <m/>
    <m/>
    <s v="L00019E05A"/>
    <s v="ADNE221"/>
    <s v="ROND 128 X  5110 MM"/>
    <x v="6"/>
    <s v="5110"/>
    <n v="292"/>
    <m/>
    <m/>
    <m/>
    <m/>
    <m/>
    <m/>
    <m/>
    <m/>
    <m/>
    <m/>
    <m/>
    <m/>
    <m/>
    <m/>
    <m/>
    <m/>
    <m/>
    <m/>
    <m/>
    <m/>
  </r>
  <r>
    <x v="12"/>
    <m/>
    <m/>
    <s v="L00019E05A"/>
    <s v="ADNE222"/>
    <s v="ROND 128 X  4634 MM"/>
    <x v="6"/>
    <s v="4634"/>
    <n v="264"/>
    <m/>
    <m/>
    <m/>
    <m/>
    <m/>
    <m/>
    <m/>
    <m/>
    <m/>
    <m/>
    <m/>
    <m/>
    <m/>
    <m/>
    <m/>
    <m/>
    <m/>
    <m/>
    <m/>
    <m/>
  </r>
  <r>
    <x v="13"/>
    <m/>
    <m/>
    <s v="XAAA - R330"/>
    <s v="XAAA1"/>
    <m/>
    <x v="3"/>
    <m/>
    <n v="1600"/>
    <m/>
    <m/>
    <m/>
    <n v="6270"/>
    <m/>
    <m/>
    <m/>
    <m/>
    <n v="1051.4705882352941"/>
    <n v="6245"/>
    <n v="5835"/>
    <n v="410"/>
    <n v="1070.2656383890317"/>
    <n v="515.90251961999184"/>
    <n v="410"/>
    <n v="4656.46"/>
    <m/>
    <m/>
    <m/>
    <m/>
  </r>
  <r>
    <x v="13"/>
    <m/>
    <m/>
    <m/>
    <s v="XAAA2"/>
    <m/>
    <x v="3"/>
    <m/>
    <n v="1600"/>
    <s v="Utilisation pour Transpart. Plats à partir de R330 EC"/>
    <m/>
    <m/>
    <m/>
    <m/>
    <m/>
    <m/>
    <m/>
    <m/>
    <m/>
    <m/>
    <m/>
    <m/>
    <m/>
    <m/>
    <m/>
    <m/>
    <m/>
    <m/>
    <m/>
  </r>
  <r>
    <x v="13"/>
    <m/>
    <m/>
    <s v="(s39)"/>
    <s v="XAAA3"/>
    <m/>
    <x v="3"/>
    <m/>
    <n v="1600"/>
    <s v="Utilisation pour Qualification Airbus + Transpart Plats à partir de 330 EC"/>
    <m/>
    <m/>
    <m/>
    <m/>
    <m/>
    <m/>
    <m/>
    <m/>
    <m/>
    <m/>
    <m/>
    <m/>
    <m/>
    <m/>
    <m/>
    <m/>
    <m/>
    <m/>
    <m/>
  </r>
  <r>
    <x v="14"/>
    <m/>
    <n v="1"/>
    <s v="XAAB - R240"/>
    <s v="XAAB11"/>
    <m/>
    <x v="2"/>
    <m/>
    <n v="800"/>
    <m/>
    <m/>
    <m/>
    <n v="6835"/>
    <m/>
    <m/>
    <m/>
    <m/>
    <n v="1051.4705882352941"/>
    <m/>
    <m/>
    <m/>
    <m/>
    <m/>
    <m/>
    <m/>
    <m/>
    <m/>
    <m/>
    <m/>
  </r>
  <r>
    <x v="15"/>
    <m/>
    <n v="1"/>
    <m/>
    <s v="XAAB12"/>
    <m/>
    <x v="2"/>
    <m/>
    <n v="800"/>
    <m/>
    <m/>
    <m/>
    <m/>
    <m/>
    <m/>
    <m/>
    <m/>
    <m/>
    <m/>
    <m/>
    <m/>
    <m/>
    <m/>
    <m/>
    <m/>
    <m/>
    <m/>
    <m/>
    <m/>
  </r>
  <r>
    <x v="15"/>
    <m/>
    <n v="1"/>
    <s v="(s41-42)"/>
    <s v="XAAB13"/>
    <m/>
    <x v="2"/>
    <m/>
    <n v="800"/>
    <m/>
    <m/>
    <m/>
    <m/>
    <m/>
    <m/>
    <m/>
    <m/>
    <m/>
    <m/>
    <m/>
    <m/>
    <m/>
    <m/>
    <m/>
    <m/>
    <m/>
    <m/>
    <m/>
    <m/>
  </r>
  <r>
    <x v="15"/>
    <m/>
    <n v="1"/>
    <m/>
    <s v="XAAB21"/>
    <m/>
    <x v="2"/>
    <m/>
    <n v="800"/>
    <m/>
    <m/>
    <m/>
    <m/>
    <m/>
    <m/>
    <m/>
    <m/>
    <m/>
    <m/>
    <m/>
    <m/>
    <m/>
    <m/>
    <m/>
    <m/>
    <m/>
    <m/>
    <m/>
    <m/>
  </r>
  <r>
    <x v="15"/>
    <m/>
    <n v="1"/>
    <m/>
    <s v="XAAB22"/>
    <m/>
    <x v="2"/>
    <m/>
    <n v="800"/>
    <m/>
    <m/>
    <m/>
    <m/>
    <m/>
    <m/>
    <m/>
    <m/>
    <m/>
    <m/>
    <m/>
    <m/>
    <m/>
    <m/>
    <m/>
    <m/>
    <m/>
    <m/>
    <m/>
    <m/>
  </r>
  <r>
    <x v="15"/>
    <m/>
    <n v="1"/>
    <m/>
    <s v="XAAB23"/>
    <m/>
    <x v="2"/>
    <m/>
    <n v="800"/>
    <m/>
    <m/>
    <m/>
    <m/>
    <m/>
    <m/>
    <m/>
    <m/>
    <m/>
    <m/>
    <m/>
    <m/>
    <m/>
    <m/>
    <m/>
    <m/>
    <m/>
    <m/>
    <m/>
    <m/>
  </r>
  <r>
    <x v="0"/>
    <m/>
    <m/>
    <m/>
    <m/>
    <m/>
    <x v="7"/>
    <m/>
    <n v="0"/>
    <m/>
    <m/>
    <m/>
    <m/>
    <m/>
    <m/>
    <m/>
    <m/>
    <m/>
    <m/>
    <m/>
    <m/>
    <m/>
    <m/>
    <m/>
    <m/>
    <m/>
    <m/>
    <m/>
    <m/>
  </r>
  <r>
    <x v="15"/>
    <m/>
    <m/>
    <s v="XAAC - R240"/>
    <s v="XAAC11"/>
    <m/>
    <x v="2"/>
    <m/>
    <n v="800"/>
    <m/>
    <m/>
    <m/>
    <n v="6425"/>
    <m/>
    <m/>
    <m/>
    <m/>
    <n v="1051.4705882352941"/>
    <m/>
    <m/>
    <m/>
    <m/>
    <m/>
    <m/>
    <m/>
    <m/>
    <m/>
    <m/>
    <m/>
  </r>
  <r>
    <x v="15"/>
    <m/>
    <m/>
    <m/>
    <s v="XAAC12"/>
    <m/>
    <x v="2"/>
    <m/>
    <n v="800"/>
    <m/>
    <m/>
    <m/>
    <m/>
    <m/>
    <m/>
    <m/>
    <m/>
    <m/>
    <m/>
    <m/>
    <m/>
    <m/>
    <m/>
    <m/>
    <m/>
    <m/>
    <m/>
    <m/>
    <m/>
  </r>
  <r>
    <x v="15"/>
    <m/>
    <m/>
    <s v="(s45-46)"/>
    <s v="XAAC13"/>
    <m/>
    <x v="2"/>
    <m/>
    <n v="800"/>
    <m/>
    <m/>
    <m/>
    <m/>
    <m/>
    <m/>
    <m/>
    <m/>
    <m/>
    <m/>
    <m/>
    <m/>
    <m/>
    <m/>
    <m/>
    <m/>
    <m/>
    <m/>
    <m/>
    <m/>
  </r>
  <r>
    <x v="15"/>
    <m/>
    <m/>
    <m/>
    <s v="XAAC21"/>
    <m/>
    <x v="2"/>
    <m/>
    <n v="800"/>
    <m/>
    <m/>
    <m/>
    <m/>
    <m/>
    <m/>
    <m/>
    <m/>
    <m/>
    <m/>
    <m/>
    <m/>
    <m/>
    <m/>
    <m/>
    <m/>
    <m/>
    <m/>
    <m/>
    <m/>
  </r>
  <r>
    <x v="15"/>
    <m/>
    <m/>
    <m/>
    <s v="XAAC22"/>
    <m/>
    <x v="2"/>
    <m/>
    <n v="800"/>
    <m/>
    <m/>
    <m/>
    <m/>
    <m/>
    <m/>
    <m/>
    <m/>
    <m/>
    <m/>
    <m/>
    <m/>
    <m/>
    <m/>
    <m/>
    <m/>
    <m/>
    <m/>
    <m/>
    <m/>
  </r>
  <r>
    <x v="15"/>
    <m/>
    <m/>
    <m/>
    <s v="XAAC23"/>
    <m/>
    <x v="2"/>
    <m/>
    <n v="800"/>
    <m/>
    <m/>
    <m/>
    <m/>
    <m/>
    <m/>
    <m/>
    <m/>
    <m/>
    <m/>
    <m/>
    <m/>
    <m/>
    <m/>
    <m/>
    <m/>
    <m/>
    <m/>
    <m/>
    <m/>
  </r>
  <r>
    <x v="12"/>
    <m/>
    <m/>
    <s v="ADVR-CAA270"/>
    <m/>
    <m/>
    <x v="2"/>
    <m/>
    <n v="0"/>
    <s v="ACNIS (18-085), lot de 160 mm (environ 4.500 kg), besoin s45 --&gt; SMX"/>
    <m/>
    <m/>
    <n v="6370"/>
    <m/>
    <m/>
    <m/>
    <m/>
    <n v="1051.4705882352941"/>
    <n v="6330"/>
    <n v="5635"/>
    <n v="695"/>
    <n v="1123.3362910381543"/>
    <n v="527.28029987505215"/>
    <n v="695"/>
    <n v="4656.46"/>
    <m/>
    <m/>
    <m/>
    <m/>
  </r>
  <r>
    <x v="12"/>
    <m/>
    <m/>
    <m/>
    <s v="ADVR1 (x2 ou 3)"/>
    <m/>
    <x v="2"/>
    <m/>
    <n v="0"/>
    <s v="ACNIS (18-085), lot de 160 mm (environ 4.500 kg), besoin s45 --&gt; SMX"/>
    <m/>
    <m/>
    <m/>
    <m/>
    <m/>
    <m/>
    <m/>
    <m/>
    <m/>
    <m/>
    <m/>
    <m/>
    <m/>
    <m/>
    <m/>
    <m/>
    <m/>
    <m/>
    <m/>
  </r>
  <r>
    <x v="12"/>
    <m/>
    <m/>
    <s v="(s39-40)"/>
    <s v="ADVR2 (x2 ou 3)"/>
    <m/>
    <x v="2"/>
    <m/>
    <n v="0"/>
    <s v="ACNIS (18-085), lot de 160 mm (environ 4.500 kg), besoin s45 --&gt; SMX"/>
    <m/>
    <m/>
    <m/>
    <m/>
    <m/>
    <m/>
    <m/>
    <m/>
    <m/>
    <m/>
    <m/>
    <m/>
    <m/>
    <m/>
    <m/>
    <m/>
    <m/>
    <m/>
    <m/>
  </r>
  <r>
    <x v="12"/>
    <m/>
    <m/>
    <m/>
    <s v="ADVR3 (x2 ou 3)"/>
    <m/>
    <x v="2"/>
    <m/>
    <n v="0"/>
    <m/>
    <m/>
    <m/>
    <m/>
    <m/>
    <m/>
    <m/>
    <m/>
    <m/>
    <m/>
    <m/>
    <m/>
    <m/>
    <m/>
    <m/>
    <m/>
    <m/>
    <m/>
    <m/>
    <m/>
  </r>
  <r>
    <x v="12"/>
    <m/>
    <m/>
    <s v="ADVB-CAA370-"/>
    <m/>
    <m/>
    <x v="2"/>
    <m/>
    <n v="0"/>
    <m/>
    <m/>
    <m/>
    <n v="6935"/>
    <m/>
    <m/>
    <m/>
    <m/>
    <n v="1051.4705882352941"/>
    <m/>
    <m/>
    <m/>
    <m/>
    <m/>
    <m/>
    <m/>
    <m/>
    <m/>
    <m/>
    <m/>
  </r>
  <r>
    <x v="12"/>
    <m/>
    <m/>
    <m/>
    <s v="ADVB1 (x2 ou 3)"/>
    <m/>
    <x v="2"/>
    <m/>
    <n v="0"/>
    <s v="Rafael (530kg pour Dia 178mm, 320kg pour Dia 127, 1050kg pour Dia 76mm). Eventuellement on reroute sur du CAA270"/>
    <m/>
    <m/>
    <m/>
    <m/>
    <m/>
    <m/>
    <m/>
    <m/>
    <m/>
    <m/>
    <m/>
    <m/>
    <m/>
    <m/>
    <m/>
    <m/>
    <m/>
    <m/>
    <m/>
  </r>
  <r>
    <x v="12"/>
    <m/>
    <m/>
    <s v="(s42)"/>
    <s v="ADVB2 (x2 ou 3)"/>
    <m/>
    <x v="2"/>
    <m/>
    <n v="0"/>
    <m/>
    <m/>
    <m/>
    <m/>
    <m/>
    <m/>
    <m/>
    <m/>
    <m/>
    <m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3" cacheId="37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B3:D17" firstHeaderRow="0" firstDataRow="1" firstDataCol="1" rowPageCount="1" colPageCount="1"/>
  <pivotFields count="29">
    <pivotField axis="axisRow" showAll="0">
      <items count="17">
        <item x="1"/>
        <item x="3"/>
        <item x="4"/>
        <item x="5"/>
        <item x="9"/>
        <item x="8"/>
        <item x="7"/>
        <item x="13"/>
        <item x="12"/>
        <item x="11"/>
        <item x="15"/>
        <item x="14"/>
        <item h="1" x="6"/>
        <item h="1" x="0"/>
        <item h="1" x="2"/>
        <item x="10"/>
        <item t="default"/>
      </items>
    </pivotField>
    <pivotField showAll="0"/>
    <pivotField dataField="1" showAll="0"/>
    <pivotField showAll="0"/>
    <pivotField showAll="0"/>
    <pivotField showAll="0"/>
    <pivotField axis="axisPage" multipleItemSelectionAllowed="1" showAll="0">
      <items count="9">
        <item x="0"/>
        <item x="2"/>
        <item x="3"/>
        <item x="7"/>
        <item x="1"/>
        <item x="4"/>
        <item x="5"/>
        <item x="6"/>
        <item t="default"/>
      </items>
    </pivotField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0"/>
  </rowFields>
  <rowItems count="1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5"/>
    </i>
    <i t="grand">
      <x/>
    </i>
  </rowItems>
  <colFields count="1">
    <field x="-2"/>
  </colFields>
  <colItems count="2">
    <i>
      <x/>
    </i>
    <i i="1">
      <x v="1"/>
    </i>
  </colItems>
  <pageFields count="1">
    <pageField fld="6" hier="-1"/>
  </pageFields>
  <dataFields count="2">
    <dataField name="Moyenne de % vol" fld="2" subtotal="average" baseField="0" baseItem="0"/>
    <dataField name="Somme de Entree KG" fld="8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Tableau croisé dynamique2" cacheId="25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B3:D15" firstHeaderRow="0" firstDataRow="1" firstDataCol="1" rowPageCount="1" colPageCount="1"/>
  <pivotFields count="9">
    <pivotField axis="axisRow" showAll="0">
      <items count="17">
        <item x="0"/>
        <item x="2"/>
        <item x="3"/>
        <item x="4"/>
        <item x="8"/>
        <item x="7"/>
        <item x="6"/>
        <item x="13"/>
        <item h="1" x="12"/>
        <item h="1" x="11"/>
        <item x="15"/>
        <item x="14"/>
        <item h="1" x="5"/>
        <item h="1" x="10"/>
        <item x="9"/>
        <item h="1" x="1"/>
        <item t="default"/>
      </items>
    </pivotField>
    <pivotField showAll="0"/>
    <pivotField dataField="1" showAll="0"/>
    <pivotField showAll="0"/>
    <pivotField showAll="0"/>
    <pivotField axis="axisPage" showAll="0">
      <items count="105">
        <item x="103"/>
        <item x="102"/>
        <item x="44"/>
        <item x="40"/>
        <item x="43"/>
        <item x="63"/>
        <item x="62"/>
        <item x="19"/>
        <item x="1"/>
        <item x="3"/>
        <item x="5"/>
        <item x="6"/>
        <item x="2"/>
        <item x="4"/>
        <item x="33"/>
        <item x="13"/>
        <item x="47"/>
        <item x="46"/>
        <item x="45"/>
        <item x="23"/>
        <item x="15"/>
        <item x="21"/>
        <item x="22"/>
        <item x="20"/>
        <item x="24"/>
        <item x="58"/>
        <item x="57"/>
        <item x="39"/>
        <item x="37"/>
        <item x="35"/>
        <item x="38"/>
        <item x="27"/>
        <item x="67"/>
        <item x="68"/>
        <item x="65"/>
        <item x="32"/>
        <item x="16"/>
        <item x="31"/>
        <item x="66"/>
        <item x="60"/>
        <item x="56"/>
        <item x="59"/>
        <item x="18"/>
        <item x="61"/>
        <item x="26"/>
        <item x="25"/>
        <item x="17"/>
        <item x="41"/>
        <item x="14"/>
        <item x="64"/>
        <item x="42"/>
        <item x="36"/>
        <item x="28"/>
        <item x="34"/>
        <item x="29"/>
        <item x="30"/>
        <item x="7"/>
        <item x="11"/>
        <item x="12"/>
        <item x="9"/>
        <item x="10"/>
        <item x="8"/>
        <item x="85"/>
        <item x="84"/>
        <item x="91"/>
        <item x="77"/>
        <item x="83"/>
        <item x="86"/>
        <item x="78"/>
        <item x="90"/>
        <item x="89"/>
        <item x="79"/>
        <item x="81"/>
        <item x="87"/>
        <item x="92"/>
        <item x="93"/>
        <item x="80"/>
        <item x="82"/>
        <item x="94"/>
        <item x="88"/>
        <item x="74"/>
        <item x="73"/>
        <item x="70"/>
        <item x="69"/>
        <item x="71"/>
        <item x="72"/>
        <item x="75"/>
        <item x="76"/>
        <item x="98"/>
        <item x="95"/>
        <item x="100"/>
        <item x="99"/>
        <item x="51"/>
        <item x="49"/>
        <item x="48"/>
        <item x="50"/>
        <item x="101"/>
        <item x="97"/>
        <item x="96"/>
        <item x="52"/>
        <item x="55"/>
        <item x="53"/>
        <item x="54"/>
        <item x="0"/>
        <item t="default"/>
      </items>
    </pivotField>
    <pivotField showAll="0" defaultSubtotal="0"/>
    <pivotField showAll="0"/>
    <pivotField dataField="1" showAll="0"/>
  </pivotFields>
  <rowFields count="1">
    <field x="0"/>
  </rowFields>
  <rowItems count="1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10"/>
    </i>
    <i>
      <x v="11"/>
    </i>
    <i>
      <x v="14"/>
    </i>
    <i t="grand">
      <x/>
    </i>
  </rowItems>
  <colFields count="1">
    <field x="-2"/>
  </colFields>
  <colItems count="2">
    <i>
      <x/>
    </i>
    <i i="1">
      <x v="1"/>
    </i>
  </colItems>
  <pageFields count="1">
    <pageField fld="5" hier="-1"/>
  </pageFields>
  <dataFields count="2">
    <dataField name="Moyenne de % vol" fld="2" subtotal="average" baseField="0" baseItem="6"/>
    <dataField name="Somme de Entree KG" fld="8" baseField="0" baseItem="6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61"/>
  <sheetViews>
    <sheetView zoomScale="90" zoomScaleNormal="90" workbookViewId="0">
      <pane xSplit="4" ySplit="1" topLeftCell="E2" activePane="bottomRight" state="frozen"/>
      <selection pane="topRight" activeCell="D1" sqref="D1"/>
      <selection pane="bottomLeft" activeCell="A2" sqref="A2"/>
      <selection pane="bottomRight" activeCell="B14" sqref="B14"/>
    </sheetView>
  </sheetViews>
  <sheetFormatPr baseColWidth="10" defaultRowHeight="15" x14ac:dyDescent="0.25"/>
  <cols>
    <col min="1" max="1" width="7.140625" customWidth="1"/>
    <col min="2" max="2" width="38.85546875" style="48" customWidth="1"/>
    <col min="3" max="3" width="9" customWidth="1"/>
    <col min="4" max="4" width="22.7109375" style="4" customWidth="1"/>
    <col min="5" max="5" width="16.7109375" style="4" customWidth="1"/>
    <col min="6" max="6" width="26.140625" style="4" customWidth="1"/>
    <col min="7" max="7" width="13.140625" style="4" customWidth="1"/>
    <col min="8" max="8" width="10.85546875" style="4" customWidth="1"/>
    <col min="9" max="9" width="65.42578125" customWidth="1"/>
    <col min="10" max="10" width="16.42578125" customWidth="1"/>
    <col min="11" max="16" width="16.140625" customWidth="1"/>
    <col min="27" max="27" width="15.28515625" customWidth="1"/>
  </cols>
  <sheetData>
    <row r="1" spans="1:28" ht="63.75" x14ac:dyDescent="0.25">
      <c r="B1" s="48" t="s">
        <v>340</v>
      </c>
      <c r="C1" t="s">
        <v>334</v>
      </c>
      <c r="D1" s="2" t="s">
        <v>0</v>
      </c>
      <c r="E1" s="2" t="s">
        <v>1</v>
      </c>
      <c r="F1" s="2" t="s">
        <v>2</v>
      </c>
      <c r="G1" s="2" t="s">
        <v>279</v>
      </c>
      <c r="H1" s="2" t="s">
        <v>3</v>
      </c>
      <c r="I1" s="8" t="s">
        <v>114</v>
      </c>
      <c r="J1" s="8" t="s">
        <v>280</v>
      </c>
      <c r="K1" s="8" t="s">
        <v>122</v>
      </c>
      <c r="L1" s="8" t="s">
        <v>123</v>
      </c>
      <c r="M1" s="8" t="s">
        <v>121</v>
      </c>
      <c r="N1" s="8" t="s">
        <v>130</v>
      </c>
      <c r="O1" s="8" t="s">
        <v>120</v>
      </c>
      <c r="P1" s="8" t="s">
        <v>119</v>
      </c>
      <c r="Q1" s="8" t="s">
        <v>117</v>
      </c>
      <c r="R1" s="8" t="s">
        <v>124</v>
      </c>
      <c r="S1" s="8" t="s">
        <v>125</v>
      </c>
      <c r="T1" s="8" t="s">
        <v>127</v>
      </c>
      <c r="U1" s="8" t="s">
        <v>128</v>
      </c>
      <c r="V1" s="13" t="s">
        <v>129</v>
      </c>
      <c r="W1" s="8" t="s">
        <v>126</v>
      </c>
      <c r="X1" s="8" t="s">
        <v>140</v>
      </c>
      <c r="Y1" s="8" t="s">
        <v>131</v>
      </c>
      <c r="Z1" s="8" t="s">
        <v>118</v>
      </c>
      <c r="AA1" s="8" t="s">
        <v>115</v>
      </c>
      <c r="AB1" s="8" t="s">
        <v>116</v>
      </c>
    </row>
    <row r="2" spans="1:28" x14ac:dyDescent="0.25">
      <c r="D2" s="7" t="s">
        <v>80</v>
      </c>
      <c r="F2" s="2"/>
      <c r="G2" s="2"/>
      <c r="H2" s="2"/>
      <c r="L2">
        <v>3605</v>
      </c>
      <c r="M2">
        <f>K2-L2</f>
        <v>-3605</v>
      </c>
      <c r="N2">
        <f>K2/L2</f>
        <v>0</v>
      </c>
      <c r="Q2" s="12">
        <f>7150/6800*1000</f>
        <v>1051.4705882352941</v>
      </c>
      <c r="R2" s="12">
        <v>3590</v>
      </c>
      <c r="S2" s="12">
        <v>3355</v>
      </c>
      <c r="T2" s="12">
        <f>R2-S2</f>
        <v>235</v>
      </c>
      <c r="U2" s="12">
        <f>R2/S2*1000</f>
        <v>1070.0447093889718</v>
      </c>
      <c r="V2" s="12">
        <f>((K2+R2)/(L2+S2))*1000</f>
        <v>515.80459770114942</v>
      </c>
      <c r="W2" s="12">
        <f>T2+M2</f>
        <v>-3370</v>
      </c>
      <c r="X2" s="14">
        <v>0</v>
      </c>
      <c r="Y2" s="12"/>
      <c r="AA2" s="4" t="s">
        <v>139</v>
      </c>
      <c r="AB2" s="4">
        <v>10</v>
      </c>
    </row>
    <row r="3" spans="1:28" x14ac:dyDescent="0.25">
      <c r="B3" s="48" t="s">
        <v>325</v>
      </c>
      <c r="C3">
        <v>100</v>
      </c>
      <c r="D3" s="2" t="s">
        <v>4</v>
      </c>
      <c r="E3" s="2" t="s">
        <v>5</v>
      </c>
      <c r="F3" s="2" t="s">
        <v>6</v>
      </c>
      <c r="G3" s="2"/>
      <c r="H3" s="2">
        <v>366</v>
      </c>
      <c r="I3" s="44" t="s">
        <v>282</v>
      </c>
      <c r="T3" s="12"/>
    </row>
    <row r="4" spans="1:28" x14ac:dyDescent="0.25">
      <c r="B4" s="48" t="s">
        <v>325</v>
      </c>
      <c r="C4">
        <v>100</v>
      </c>
      <c r="D4" s="2" t="s">
        <v>4</v>
      </c>
      <c r="E4" s="2" t="s">
        <v>7</v>
      </c>
      <c r="F4" s="2" t="s">
        <v>8</v>
      </c>
      <c r="G4" s="2"/>
      <c r="H4" s="2">
        <v>406</v>
      </c>
      <c r="I4" s="44" t="s">
        <v>282</v>
      </c>
      <c r="T4" s="12"/>
    </row>
    <row r="5" spans="1:28" x14ac:dyDescent="0.25">
      <c r="B5" s="48" t="s">
        <v>325</v>
      </c>
      <c r="C5">
        <v>100</v>
      </c>
      <c r="D5" s="2" t="s">
        <v>4</v>
      </c>
      <c r="E5" s="2" t="s">
        <v>9</v>
      </c>
      <c r="F5" s="2" t="s">
        <v>10</v>
      </c>
      <c r="G5" s="2"/>
      <c r="H5" s="2">
        <v>366</v>
      </c>
      <c r="I5" s="44" t="s">
        <v>282</v>
      </c>
      <c r="T5" s="12"/>
    </row>
    <row r="6" spans="1:28" x14ac:dyDescent="0.25">
      <c r="B6" s="48" t="s">
        <v>325</v>
      </c>
      <c r="C6">
        <v>100</v>
      </c>
      <c r="D6" s="2" t="s">
        <v>4</v>
      </c>
      <c r="E6" s="2" t="s">
        <v>11</v>
      </c>
      <c r="F6" s="2" t="s">
        <v>12</v>
      </c>
      <c r="G6" s="2"/>
      <c r="H6" s="2">
        <v>420</v>
      </c>
      <c r="I6" s="44" t="s">
        <v>282</v>
      </c>
      <c r="T6" s="12"/>
    </row>
    <row r="7" spans="1:28" x14ac:dyDescent="0.25">
      <c r="B7" s="48" t="s">
        <v>325</v>
      </c>
      <c r="C7">
        <v>100</v>
      </c>
      <c r="D7" s="2" t="s">
        <v>4</v>
      </c>
      <c r="E7" s="2" t="s">
        <v>13</v>
      </c>
      <c r="F7" s="2" t="s">
        <v>14</v>
      </c>
      <c r="G7" s="2"/>
      <c r="H7" s="2">
        <v>376</v>
      </c>
      <c r="I7" s="44" t="s">
        <v>282</v>
      </c>
      <c r="T7" s="12"/>
    </row>
    <row r="8" spans="1:28" x14ac:dyDescent="0.25">
      <c r="B8" s="48" t="s">
        <v>325</v>
      </c>
      <c r="C8">
        <v>100</v>
      </c>
      <c r="D8" s="2" t="s">
        <v>4</v>
      </c>
      <c r="E8" s="2" t="s">
        <v>15</v>
      </c>
      <c r="F8" s="2" t="s">
        <v>16</v>
      </c>
      <c r="G8" s="2"/>
      <c r="H8" s="2">
        <v>398</v>
      </c>
      <c r="I8" s="44" t="s">
        <v>282</v>
      </c>
      <c r="T8" s="12"/>
    </row>
    <row r="9" spans="1:28" x14ac:dyDescent="0.25">
      <c r="A9" t="s">
        <v>324</v>
      </c>
      <c r="B9" s="48" t="s">
        <v>325</v>
      </c>
      <c r="C9">
        <v>100</v>
      </c>
      <c r="D9" s="2"/>
      <c r="E9" s="3"/>
      <c r="F9" s="3"/>
      <c r="G9" s="3"/>
      <c r="H9" s="43">
        <f>SUM(H3:H8)</f>
        <v>2332</v>
      </c>
      <c r="I9" s="44" t="s">
        <v>321</v>
      </c>
      <c r="J9">
        <f>H9</f>
        <v>2332</v>
      </c>
      <c r="T9" s="12"/>
    </row>
    <row r="10" spans="1:28" x14ac:dyDescent="0.25">
      <c r="D10" s="7" t="s">
        <v>81</v>
      </c>
      <c r="L10">
        <v>3630</v>
      </c>
      <c r="M10">
        <f>K10-L10</f>
        <v>-3630</v>
      </c>
      <c r="N10">
        <f>K10/L10</f>
        <v>0</v>
      </c>
      <c r="Q10" s="12">
        <f>7150/6800*1000</f>
        <v>1051.4705882352941</v>
      </c>
      <c r="R10">
        <v>3615</v>
      </c>
      <c r="S10">
        <v>3335</v>
      </c>
      <c r="T10" s="12">
        <f t="shared" ref="T10" si="0">R10-S10</f>
        <v>280</v>
      </c>
      <c r="U10" s="12">
        <f>R10/S10*1000</f>
        <v>1083.9580209895053</v>
      </c>
      <c r="V10" s="12">
        <f>((K10+R10)/(L10+S10))*1000</f>
        <v>519.02368987796126</v>
      </c>
      <c r="W10" s="12">
        <f>T10+M10</f>
        <v>-3350</v>
      </c>
      <c r="X10" s="14">
        <v>0</v>
      </c>
      <c r="AA10" s="4" t="s">
        <v>139</v>
      </c>
      <c r="AB10" s="4">
        <v>20</v>
      </c>
    </row>
    <row r="11" spans="1:28" x14ac:dyDescent="0.25">
      <c r="B11" s="48" t="s">
        <v>325</v>
      </c>
      <c r="C11">
        <v>100</v>
      </c>
      <c r="D11" s="5" t="s">
        <v>17</v>
      </c>
      <c r="E11" s="5" t="s">
        <v>18</v>
      </c>
      <c r="F11" s="5" t="s">
        <v>24</v>
      </c>
      <c r="G11" s="5"/>
      <c r="H11" s="5">
        <v>400</v>
      </c>
      <c r="I11" s="44" t="s">
        <v>282</v>
      </c>
    </row>
    <row r="12" spans="1:28" x14ac:dyDescent="0.25">
      <c r="B12" s="48" t="s">
        <v>325</v>
      </c>
      <c r="C12">
        <v>100</v>
      </c>
      <c r="D12" s="5" t="s">
        <v>17</v>
      </c>
      <c r="E12" s="5" t="s">
        <v>19</v>
      </c>
      <c r="F12" s="5" t="s">
        <v>25</v>
      </c>
      <c r="G12" s="5"/>
      <c r="H12" s="5">
        <v>452</v>
      </c>
      <c r="I12" s="44" t="s">
        <v>282</v>
      </c>
    </row>
    <row r="13" spans="1:28" x14ac:dyDescent="0.25">
      <c r="B13" s="48" t="s">
        <v>325</v>
      </c>
      <c r="C13">
        <v>100</v>
      </c>
      <c r="D13" s="5" t="s">
        <v>17</v>
      </c>
      <c r="E13" s="5" t="s">
        <v>20</v>
      </c>
      <c r="F13" s="5" t="s">
        <v>26</v>
      </c>
      <c r="G13" s="5"/>
      <c r="H13" s="5">
        <v>456</v>
      </c>
      <c r="I13" s="44" t="s">
        <v>282</v>
      </c>
    </row>
    <row r="14" spans="1:28" x14ac:dyDescent="0.25">
      <c r="B14" s="48" t="s">
        <v>325</v>
      </c>
      <c r="C14">
        <v>100</v>
      </c>
      <c r="D14" s="5" t="s">
        <v>17</v>
      </c>
      <c r="E14" s="5" t="s">
        <v>21</v>
      </c>
      <c r="F14" s="5" t="s">
        <v>27</v>
      </c>
      <c r="G14" s="5"/>
      <c r="H14" s="5">
        <v>472</v>
      </c>
      <c r="I14" s="44" t="s">
        <v>282</v>
      </c>
    </row>
    <row r="15" spans="1:28" x14ac:dyDescent="0.25">
      <c r="B15" s="48" t="s">
        <v>325</v>
      </c>
      <c r="C15">
        <v>100</v>
      </c>
      <c r="D15" s="5" t="s">
        <v>17</v>
      </c>
      <c r="E15" s="5" t="s">
        <v>22</v>
      </c>
      <c r="F15" s="5" t="s">
        <v>28</v>
      </c>
      <c r="G15" s="5"/>
      <c r="H15" s="5">
        <v>434</v>
      </c>
      <c r="I15" s="44" t="s">
        <v>282</v>
      </c>
    </row>
    <row r="16" spans="1:28" x14ac:dyDescent="0.25">
      <c r="B16" s="48" t="s">
        <v>325</v>
      </c>
      <c r="C16">
        <v>100</v>
      </c>
      <c r="D16" s="5" t="s">
        <v>17</v>
      </c>
      <c r="E16" s="5" t="s">
        <v>23</v>
      </c>
      <c r="F16" s="5" t="s">
        <v>29</v>
      </c>
      <c r="G16" s="5"/>
      <c r="H16" s="5">
        <v>454</v>
      </c>
      <c r="I16" s="44" t="s">
        <v>282</v>
      </c>
    </row>
    <row r="17" spans="1:28" x14ac:dyDescent="0.25">
      <c r="A17" t="s">
        <v>326</v>
      </c>
      <c r="B17" s="48" t="s">
        <v>325</v>
      </c>
      <c r="C17">
        <v>100</v>
      </c>
      <c r="H17" s="43">
        <f>SUM(H11:H16)</f>
        <v>2668</v>
      </c>
      <c r="I17" s="44" t="s">
        <v>321</v>
      </c>
      <c r="J17">
        <f>J9+H17</f>
        <v>5000</v>
      </c>
    </row>
    <row r="18" spans="1:28" x14ac:dyDescent="0.25">
      <c r="D18" s="7" t="s">
        <v>82</v>
      </c>
      <c r="L18">
        <v>7000</v>
      </c>
      <c r="M18">
        <f>K18-L18</f>
        <v>-7000</v>
      </c>
      <c r="N18">
        <f>K18/L18</f>
        <v>0</v>
      </c>
      <c r="Q18" s="12">
        <f>7150/6800*1000</f>
        <v>1051.4705882352941</v>
      </c>
      <c r="R18">
        <v>6965</v>
      </c>
      <c r="S18">
        <v>6555</v>
      </c>
      <c r="T18" s="12">
        <f t="shared" ref="T18" si="1">R18-S18</f>
        <v>410</v>
      </c>
      <c r="U18" s="12">
        <f>R18/S18*1000</f>
        <v>1062.5476735316552</v>
      </c>
      <c r="V18" s="12">
        <f>((K18+R18)/(L18+S18))*1000</f>
        <v>513.8325341202509</v>
      </c>
      <c r="W18" s="12">
        <f>T18+M18</f>
        <v>-6590</v>
      </c>
      <c r="X18" s="14">
        <v>0</v>
      </c>
      <c r="AA18" s="4" t="s">
        <v>138</v>
      </c>
      <c r="AB18" s="4">
        <v>10</v>
      </c>
    </row>
    <row r="19" spans="1:28" ht="25.5" x14ac:dyDescent="0.25">
      <c r="B19" s="48" t="s">
        <v>325</v>
      </c>
      <c r="C19" s="47">
        <v>1</v>
      </c>
      <c r="D19" s="5" t="s">
        <v>30</v>
      </c>
      <c r="E19" s="5" t="s">
        <v>31</v>
      </c>
      <c r="F19" s="5" t="s">
        <v>43</v>
      </c>
      <c r="G19" s="5"/>
      <c r="H19" s="5">
        <v>324</v>
      </c>
      <c r="I19" s="25" t="s">
        <v>266</v>
      </c>
      <c r="J19">
        <v>324</v>
      </c>
    </row>
    <row r="20" spans="1:28" x14ac:dyDescent="0.25">
      <c r="B20" s="48" t="s">
        <v>325</v>
      </c>
      <c r="C20" s="47">
        <v>1</v>
      </c>
      <c r="D20" s="5" t="s">
        <v>30</v>
      </c>
      <c r="E20" s="5" t="s">
        <v>32</v>
      </c>
      <c r="F20" s="5" t="s">
        <v>44</v>
      </c>
      <c r="G20" s="5">
        <v>4553</v>
      </c>
      <c r="H20" s="5">
        <v>372</v>
      </c>
      <c r="I20" s="28" t="s">
        <v>281</v>
      </c>
      <c r="J20">
        <f>INT(G20/205)</f>
        <v>22</v>
      </c>
    </row>
    <row r="21" spans="1:28" x14ac:dyDescent="0.25">
      <c r="B21" s="48" t="s">
        <v>325</v>
      </c>
      <c r="C21" s="47">
        <v>1</v>
      </c>
      <c r="D21" s="5" t="s">
        <v>30</v>
      </c>
      <c r="E21" s="5" t="s">
        <v>33</v>
      </c>
      <c r="F21" s="5" t="s">
        <v>45</v>
      </c>
      <c r="G21" s="5"/>
      <c r="H21" s="5">
        <v>352</v>
      </c>
      <c r="I21" s="26" t="s">
        <v>267</v>
      </c>
      <c r="J21">
        <f>J19+H21</f>
        <v>676</v>
      </c>
    </row>
    <row r="22" spans="1:28" x14ac:dyDescent="0.25">
      <c r="B22" s="48" t="s">
        <v>325</v>
      </c>
      <c r="C22" s="47">
        <v>1</v>
      </c>
      <c r="D22" s="5" t="s">
        <v>30</v>
      </c>
      <c r="E22" s="5" t="s">
        <v>34</v>
      </c>
      <c r="F22" s="5" t="s">
        <v>46</v>
      </c>
      <c r="G22" s="5">
        <v>4275</v>
      </c>
      <c r="H22" s="5">
        <v>348</v>
      </c>
      <c r="I22" s="28" t="s">
        <v>278</v>
      </c>
      <c r="J22">
        <f>INT(G22/205)+J20</f>
        <v>42</v>
      </c>
    </row>
    <row r="23" spans="1:28" x14ac:dyDescent="0.25">
      <c r="B23" s="48" t="s">
        <v>330</v>
      </c>
      <c r="C23" s="47">
        <v>1</v>
      </c>
      <c r="D23" s="5" t="s">
        <v>30</v>
      </c>
      <c r="E23" s="5" t="s">
        <v>35</v>
      </c>
      <c r="F23" s="5" t="s">
        <v>47</v>
      </c>
      <c r="G23" s="5">
        <v>4511</v>
      </c>
      <c r="H23" s="5">
        <v>366</v>
      </c>
      <c r="I23" s="28" t="s">
        <v>278</v>
      </c>
      <c r="J23">
        <f>INT(G23/205)+J22</f>
        <v>64</v>
      </c>
    </row>
    <row r="24" spans="1:28" x14ac:dyDescent="0.25">
      <c r="B24" s="48" t="s">
        <v>330</v>
      </c>
      <c r="C24" s="47">
        <v>1</v>
      </c>
      <c r="D24" s="5" t="s">
        <v>30</v>
      </c>
      <c r="E24" s="5" t="s">
        <v>36</v>
      </c>
      <c r="F24" s="5" t="s">
        <v>48</v>
      </c>
      <c r="G24" s="5">
        <v>4382</v>
      </c>
      <c r="H24" s="5">
        <v>356.9</v>
      </c>
      <c r="I24" s="28" t="s">
        <v>278</v>
      </c>
      <c r="J24">
        <f>INT(G24/205)+J23</f>
        <v>85</v>
      </c>
    </row>
    <row r="25" spans="1:28" x14ac:dyDescent="0.25">
      <c r="B25" s="48" t="s">
        <v>325</v>
      </c>
      <c r="C25" s="47">
        <v>1</v>
      </c>
      <c r="D25" s="5" t="s">
        <v>30</v>
      </c>
      <c r="E25" s="5" t="s">
        <v>37</v>
      </c>
      <c r="F25" s="5" t="s">
        <v>49</v>
      </c>
      <c r="G25" s="5">
        <v>4551</v>
      </c>
      <c r="H25" s="5">
        <v>346</v>
      </c>
      <c r="I25" s="27" t="s">
        <v>262</v>
      </c>
    </row>
    <row r="26" spans="1:28" x14ac:dyDescent="0.25">
      <c r="B26" s="48" t="s">
        <v>325</v>
      </c>
      <c r="C26" s="47">
        <v>1</v>
      </c>
      <c r="D26" s="5" t="s">
        <v>30</v>
      </c>
      <c r="E26" s="5" t="s">
        <v>38</v>
      </c>
      <c r="F26" s="5" t="s">
        <v>50</v>
      </c>
      <c r="G26" s="5" t="str">
        <f>LEFT(RIGHT(F26,7),4)</f>
        <v>4641</v>
      </c>
      <c r="H26" s="5">
        <v>364</v>
      </c>
      <c r="I26" s="26" t="s">
        <v>268</v>
      </c>
      <c r="J26">
        <f>H26+J21</f>
        <v>1040</v>
      </c>
    </row>
    <row r="27" spans="1:28" x14ac:dyDescent="0.25">
      <c r="B27" s="48" t="s">
        <v>325</v>
      </c>
      <c r="C27" s="47">
        <v>1</v>
      </c>
      <c r="D27" s="5" t="s">
        <v>30</v>
      </c>
      <c r="E27" s="5" t="s">
        <v>39</v>
      </c>
      <c r="F27" s="5" t="s">
        <v>51</v>
      </c>
      <c r="G27" s="5" t="str">
        <f t="shared" ref="G27:G30" si="2">LEFT(RIGHT(F27,7),4)</f>
        <v>4543</v>
      </c>
      <c r="H27" s="5">
        <v>356</v>
      </c>
      <c r="I27" s="26" t="s">
        <v>269</v>
      </c>
      <c r="J27">
        <f>H27+J26</f>
        <v>1396</v>
      </c>
    </row>
    <row r="28" spans="1:28" x14ac:dyDescent="0.25">
      <c r="B28" s="48" t="s">
        <v>325</v>
      </c>
      <c r="C28" s="47">
        <v>1</v>
      </c>
      <c r="D28" s="5" t="s">
        <v>30</v>
      </c>
      <c r="E28" s="5" t="s">
        <v>40</v>
      </c>
      <c r="F28" s="5" t="s">
        <v>52</v>
      </c>
      <c r="G28" s="5" t="str">
        <f t="shared" si="2"/>
        <v>4587</v>
      </c>
      <c r="H28" s="5">
        <v>360</v>
      </c>
      <c r="I28" s="26" t="s">
        <v>270</v>
      </c>
      <c r="J28">
        <f t="shared" ref="J28:J30" si="3">H28+J27</f>
        <v>1756</v>
      </c>
    </row>
    <row r="29" spans="1:28" x14ac:dyDescent="0.25">
      <c r="B29" s="48" t="s">
        <v>325</v>
      </c>
      <c r="C29" s="47">
        <v>1</v>
      </c>
      <c r="D29" s="5" t="s">
        <v>30</v>
      </c>
      <c r="E29" s="5" t="s">
        <v>41</v>
      </c>
      <c r="F29" s="5" t="s">
        <v>53</v>
      </c>
      <c r="G29" s="5" t="str">
        <f t="shared" si="2"/>
        <v>4515</v>
      </c>
      <c r="H29" s="5">
        <v>352</v>
      </c>
      <c r="I29" s="26" t="s">
        <v>271</v>
      </c>
      <c r="J29">
        <f t="shared" si="3"/>
        <v>2108</v>
      </c>
    </row>
    <row r="30" spans="1:28" x14ac:dyDescent="0.25">
      <c r="B30" s="48" t="s">
        <v>325</v>
      </c>
      <c r="C30" s="47">
        <v>1</v>
      </c>
      <c r="D30" s="5" t="s">
        <v>30</v>
      </c>
      <c r="E30" s="5" t="s">
        <v>42</v>
      </c>
      <c r="F30" s="5" t="s">
        <v>54</v>
      </c>
      <c r="G30" s="5" t="str">
        <f t="shared" si="2"/>
        <v>4947</v>
      </c>
      <c r="H30" s="5">
        <v>388</v>
      </c>
      <c r="I30" s="26" t="s">
        <v>272</v>
      </c>
      <c r="J30">
        <f t="shared" si="3"/>
        <v>2496</v>
      </c>
    </row>
    <row r="31" spans="1:28" x14ac:dyDescent="0.25">
      <c r="D31" s="5"/>
      <c r="AA31" s="4" t="s">
        <v>138</v>
      </c>
      <c r="AB31" s="4">
        <v>20</v>
      </c>
    </row>
    <row r="32" spans="1:28" x14ac:dyDescent="0.25">
      <c r="D32" s="7" t="s">
        <v>83</v>
      </c>
      <c r="L32">
        <v>6670</v>
      </c>
      <c r="M32">
        <f>K32-L32</f>
        <v>-6670</v>
      </c>
      <c r="N32">
        <f>K32/L32</f>
        <v>0</v>
      </c>
      <c r="Q32" s="12">
        <f>7150/6800*1000</f>
        <v>1051.4705882352941</v>
      </c>
      <c r="R32">
        <v>6670</v>
      </c>
      <c r="S32">
        <v>5620</v>
      </c>
      <c r="T32" s="12">
        <f t="shared" ref="T32" si="4">R32-S32</f>
        <v>1050</v>
      </c>
      <c r="U32" s="12">
        <f>R32/S32*1000</f>
        <v>1186.832740213523</v>
      </c>
      <c r="V32" s="12">
        <f>((K32+R32)/(L32+S32))*1000</f>
        <v>542.71765663140775</v>
      </c>
      <c r="W32" s="12">
        <f>T32+M32</f>
        <v>-5620</v>
      </c>
      <c r="X32" s="14">
        <v>4250.8500000000004</v>
      </c>
    </row>
    <row r="33" spans="1:28" x14ac:dyDescent="0.25">
      <c r="B33" s="48" t="s">
        <v>325</v>
      </c>
      <c r="C33" s="47">
        <v>1</v>
      </c>
      <c r="D33" s="5" t="s">
        <v>55</v>
      </c>
      <c r="E33" s="5" t="s">
        <v>56</v>
      </c>
      <c r="F33" s="5" t="s">
        <v>68</v>
      </c>
      <c r="G33" s="5" t="str">
        <f t="shared" ref="G33:G44" si="5">LEFT(RIGHT(F33,7),4)</f>
        <v>4503</v>
      </c>
      <c r="H33" s="5">
        <v>366</v>
      </c>
      <c r="I33" s="44"/>
      <c r="J33" s="24"/>
    </row>
    <row r="34" spans="1:28" x14ac:dyDescent="0.25">
      <c r="B34" s="48" t="s">
        <v>325</v>
      </c>
      <c r="C34" s="47">
        <v>1</v>
      </c>
      <c r="D34" s="5" t="s">
        <v>55</v>
      </c>
      <c r="E34" s="5" t="s">
        <v>57</v>
      </c>
      <c r="F34" s="5" t="s">
        <v>69</v>
      </c>
      <c r="G34" s="5" t="str">
        <f t="shared" si="5"/>
        <v>4472</v>
      </c>
      <c r="H34" s="5">
        <v>364</v>
      </c>
      <c r="I34" s="44" t="s">
        <v>282</v>
      </c>
      <c r="J34" s="24"/>
    </row>
    <row r="35" spans="1:28" x14ac:dyDescent="0.25">
      <c r="B35" s="48" t="s">
        <v>325</v>
      </c>
      <c r="C35" s="47">
        <v>1</v>
      </c>
      <c r="D35" s="5" t="s">
        <v>55</v>
      </c>
      <c r="E35" s="5" t="s">
        <v>58</v>
      </c>
      <c r="F35" s="5" t="s">
        <v>70</v>
      </c>
      <c r="G35" s="5" t="str">
        <f t="shared" si="5"/>
        <v>4171</v>
      </c>
      <c r="H35" s="5">
        <v>340</v>
      </c>
      <c r="I35" s="44" t="s">
        <v>282</v>
      </c>
      <c r="J35" s="24"/>
    </row>
    <row r="36" spans="1:28" x14ac:dyDescent="0.25">
      <c r="B36" s="48" t="s">
        <v>325</v>
      </c>
      <c r="C36" s="47">
        <v>1</v>
      </c>
      <c r="D36" s="5" t="s">
        <v>55</v>
      </c>
      <c r="E36" s="5" t="s">
        <v>59</v>
      </c>
      <c r="F36" s="5" t="s">
        <v>71</v>
      </c>
      <c r="G36" s="5" t="str">
        <f t="shared" si="5"/>
        <v>4342</v>
      </c>
      <c r="H36" s="5">
        <v>358</v>
      </c>
      <c r="I36" s="44" t="s">
        <v>282</v>
      </c>
      <c r="J36" s="24"/>
    </row>
    <row r="37" spans="1:28" x14ac:dyDescent="0.25">
      <c r="B37" s="48" t="s">
        <v>325</v>
      </c>
      <c r="C37" s="47">
        <v>1</v>
      </c>
      <c r="D37" s="5" t="s">
        <v>55</v>
      </c>
      <c r="E37" s="5" t="s">
        <v>60</v>
      </c>
      <c r="F37" s="5" t="s">
        <v>72</v>
      </c>
      <c r="G37" s="5" t="str">
        <f t="shared" si="5"/>
        <v>4540</v>
      </c>
      <c r="H37" s="5">
        <v>374</v>
      </c>
      <c r="I37" s="44" t="s">
        <v>282</v>
      </c>
      <c r="J37" s="24"/>
    </row>
    <row r="38" spans="1:28" x14ac:dyDescent="0.25">
      <c r="B38" s="48" t="s">
        <v>325</v>
      </c>
      <c r="C38" s="47">
        <v>1</v>
      </c>
      <c r="D38" s="5" t="s">
        <v>55</v>
      </c>
      <c r="E38" s="5" t="s">
        <v>61</v>
      </c>
      <c r="F38" s="5" t="s">
        <v>73</v>
      </c>
      <c r="G38" s="5" t="str">
        <f t="shared" si="5"/>
        <v>4558</v>
      </c>
      <c r="H38" s="5">
        <v>374</v>
      </c>
      <c r="I38" s="44" t="s">
        <v>282</v>
      </c>
      <c r="J38" s="24"/>
    </row>
    <row r="39" spans="1:28" x14ac:dyDescent="0.25">
      <c r="B39" s="48" t="s">
        <v>325</v>
      </c>
      <c r="C39" s="47">
        <v>1</v>
      </c>
      <c r="D39" s="5" t="s">
        <v>55</v>
      </c>
      <c r="E39" s="5" t="s">
        <v>62</v>
      </c>
      <c r="F39" s="5" t="s">
        <v>74</v>
      </c>
      <c r="G39" s="5" t="str">
        <f t="shared" si="5"/>
        <v>4291</v>
      </c>
      <c r="H39" s="5">
        <v>350</v>
      </c>
      <c r="I39" s="44" t="s">
        <v>282</v>
      </c>
      <c r="J39" s="24"/>
    </row>
    <row r="40" spans="1:28" x14ac:dyDescent="0.25">
      <c r="B40" s="48" t="s">
        <v>325</v>
      </c>
      <c r="C40" s="47">
        <v>1</v>
      </c>
      <c r="D40" s="5" t="s">
        <v>55</v>
      </c>
      <c r="E40" s="5" t="s">
        <v>63</v>
      </c>
      <c r="F40" s="5" t="s">
        <v>75</v>
      </c>
      <c r="G40" s="5" t="str">
        <f t="shared" si="5"/>
        <v>4250</v>
      </c>
      <c r="H40" s="5">
        <v>348</v>
      </c>
      <c r="I40" s="44" t="s">
        <v>282</v>
      </c>
      <c r="J40" s="24"/>
    </row>
    <row r="41" spans="1:28" x14ac:dyDescent="0.25">
      <c r="B41" s="48" t="s">
        <v>325</v>
      </c>
      <c r="C41" s="47">
        <v>1</v>
      </c>
      <c r="D41" s="5" t="s">
        <v>55</v>
      </c>
      <c r="E41" s="5" t="s">
        <v>64</v>
      </c>
      <c r="F41" s="5" t="s">
        <v>76</v>
      </c>
      <c r="G41" s="5" t="str">
        <f t="shared" si="5"/>
        <v>4245</v>
      </c>
      <c r="H41" s="5">
        <v>326</v>
      </c>
      <c r="I41" s="44" t="s">
        <v>282</v>
      </c>
      <c r="J41" s="24"/>
    </row>
    <row r="42" spans="1:28" x14ac:dyDescent="0.25">
      <c r="B42" s="48" t="s">
        <v>325</v>
      </c>
      <c r="C42" s="47">
        <v>1</v>
      </c>
      <c r="D42" s="5" t="s">
        <v>55</v>
      </c>
      <c r="E42" s="5" t="s">
        <v>65</v>
      </c>
      <c r="F42" s="5" t="s">
        <v>77</v>
      </c>
      <c r="G42" s="5" t="str">
        <f t="shared" si="5"/>
        <v>4375</v>
      </c>
      <c r="H42" s="5">
        <v>360</v>
      </c>
      <c r="I42" s="44" t="s">
        <v>282</v>
      </c>
      <c r="J42" s="24"/>
    </row>
    <row r="43" spans="1:28" x14ac:dyDescent="0.25">
      <c r="B43" s="48" t="s">
        <v>325</v>
      </c>
      <c r="C43" s="47">
        <v>1</v>
      </c>
      <c r="D43" s="5" t="s">
        <v>55</v>
      </c>
      <c r="E43" s="5" t="s">
        <v>66</v>
      </c>
      <c r="F43" s="5" t="s">
        <v>78</v>
      </c>
      <c r="G43" s="5" t="str">
        <f t="shared" si="5"/>
        <v>4056</v>
      </c>
      <c r="H43" s="5">
        <v>332</v>
      </c>
      <c r="I43" s="44" t="s">
        <v>282</v>
      </c>
      <c r="J43" s="24"/>
    </row>
    <row r="44" spans="1:28" x14ac:dyDescent="0.25">
      <c r="B44" s="48" t="s">
        <v>325</v>
      </c>
      <c r="C44" s="47">
        <v>1</v>
      </c>
      <c r="D44" s="5" t="s">
        <v>55</v>
      </c>
      <c r="E44" s="5" t="s">
        <v>67</v>
      </c>
      <c r="F44" s="5" t="s">
        <v>79</v>
      </c>
      <c r="G44" s="5" t="str">
        <f t="shared" si="5"/>
        <v>4145</v>
      </c>
      <c r="H44" s="5">
        <v>340</v>
      </c>
      <c r="I44" s="44" t="s">
        <v>282</v>
      </c>
      <c r="J44" s="24"/>
    </row>
    <row r="45" spans="1:28" x14ac:dyDescent="0.25">
      <c r="A45" t="s">
        <v>326</v>
      </c>
      <c r="B45" s="48" t="s">
        <v>325</v>
      </c>
      <c r="C45" s="47">
        <v>1</v>
      </c>
      <c r="H45" s="45">
        <f>SUM(H33:H44)</f>
        <v>4232</v>
      </c>
      <c r="I45" s="44" t="s">
        <v>321</v>
      </c>
      <c r="J45">
        <f>H45+J17</f>
        <v>9232</v>
      </c>
    </row>
    <row r="46" spans="1:28" x14ac:dyDescent="0.25">
      <c r="D46" s="7" t="s">
        <v>93</v>
      </c>
      <c r="L46">
        <v>6645</v>
      </c>
      <c r="M46">
        <f>K46-L46</f>
        <v>-6645</v>
      </c>
      <c r="N46">
        <f>K46/L46</f>
        <v>0</v>
      </c>
      <c r="Q46" s="12">
        <f>7150/6800*1000</f>
        <v>1051.4705882352941</v>
      </c>
      <c r="R46">
        <v>6595</v>
      </c>
      <c r="S46">
        <v>5480</v>
      </c>
      <c r="T46" s="12">
        <f t="shared" ref="T46" si="6">R46-S46</f>
        <v>1115</v>
      </c>
      <c r="U46" s="12">
        <f>R46/S46*1000</f>
        <v>1203.4671532846714</v>
      </c>
      <c r="V46" s="12">
        <f>((K46+R46)/(L46+S46))*1000</f>
        <v>543.91752577319585</v>
      </c>
      <c r="W46" s="12">
        <f>T46+M46</f>
        <v>-5530</v>
      </c>
      <c r="X46" s="14">
        <v>4251.75</v>
      </c>
      <c r="AA46" s="4" t="s">
        <v>138</v>
      </c>
      <c r="AB46" s="4">
        <v>30</v>
      </c>
    </row>
    <row r="47" spans="1:28" x14ac:dyDescent="0.25">
      <c r="B47" s="48" t="s">
        <v>325</v>
      </c>
      <c r="C47" s="47">
        <v>1</v>
      </c>
      <c r="D47" s="6" t="s">
        <v>84</v>
      </c>
      <c r="E47" s="6" t="s">
        <v>85</v>
      </c>
      <c r="F47" s="5" t="s">
        <v>169</v>
      </c>
      <c r="G47" s="5" t="str">
        <f t="shared" ref="G47:G57" si="7">LEFT(RIGHT(F47,7),4)</f>
        <v>3787</v>
      </c>
      <c r="H47" s="6">
        <v>308</v>
      </c>
      <c r="I47" s="28" t="s">
        <v>278</v>
      </c>
      <c r="J47">
        <f>INT(G47/205)+J24</f>
        <v>103</v>
      </c>
    </row>
    <row r="48" spans="1:28" x14ac:dyDescent="0.25">
      <c r="B48" s="48" t="s">
        <v>343</v>
      </c>
      <c r="C48" s="47">
        <v>1</v>
      </c>
      <c r="D48" s="6" t="s">
        <v>84</v>
      </c>
      <c r="E48" s="6" t="s">
        <v>86</v>
      </c>
      <c r="F48" s="5" t="s">
        <v>170</v>
      </c>
      <c r="G48" s="5" t="str">
        <f t="shared" si="7"/>
        <v>4151</v>
      </c>
      <c r="H48" s="6">
        <v>338</v>
      </c>
      <c r="I48" s="28" t="s">
        <v>278</v>
      </c>
      <c r="J48">
        <f>INT(G48/205)+J47</f>
        <v>123</v>
      </c>
    </row>
    <row r="49" spans="2:28" x14ac:dyDescent="0.25">
      <c r="B49" s="48" t="s">
        <v>343</v>
      </c>
      <c r="C49" s="47">
        <v>1</v>
      </c>
      <c r="D49" s="6" t="s">
        <v>84</v>
      </c>
      <c r="E49" s="5" t="s">
        <v>167</v>
      </c>
      <c r="F49" s="5" t="s">
        <v>171</v>
      </c>
      <c r="G49" s="5" t="str">
        <f t="shared" si="7"/>
        <v>3768</v>
      </c>
      <c r="H49" s="6">
        <v>308</v>
      </c>
      <c r="I49" s="28" t="s">
        <v>278</v>
      </c>
      <c r="J49">
        <f>INT(G49/205)+J48</f>
        <v>141</v>
      </c>
    </row>
    <row r="50" spans="2:28" x14ac:dyDescent="0.25">
      <c r="B50" s="48" t="s">
        <v>325</v>
      </c>
      <c r="C50" s="47">
        <v>1</v>
      </c>
      <c r="D50" s="6" t="s">
        <v>84</v>
      </c>
      <c r="E50" s="5" t="s">
        <v>168</v>
      </c>
      <c r="F50" s="5" t="s">
        <v>172</v>
      </c>
      <c r="G50" s="5" t="str">
        <f t="shared" si="7"/>
        <v>3897</v>
      </c>
      <c r="H50" s="6">
        <v>298</v>
      </c>
      <c r="I50" s="27" t="s">
        <v>263</v>
      </c>
      <c r="J50">
        <f>346+298</f>
        <v>644</v>
      </c>
    </row>
    <row r="51" spans="2:28" x14ac:dyDescent="0.25">
      <c r="B51" s="48" t="s">
        <v>344</v>
      </c>
      <c r="C51" s="47">
        <v>1</v>
      </c>
      <c r="D51" s="6" t="s">
        <v>84</v>
      </c>
      <c r="E51" s="6" t="s">
        <v>87</v>
      </c>
      <c r="F51" s="5" t="s">
        <v>175</v>
      </c>
      <c r="G51" s="5" t="str">
        <f t="shared" si="7"/>
        <v>4551</v>
      </c>
      <c r="H51" s="6">
        <v>370</v>
      </c>
      <c r="I51" s="28" t="s">
        <v>278</v>
      </c>
      <c r="J51">
        <f>INT(G51/205)+J49</f>
        <v>163</v>
      </c>
    </row>
    <row r="52" spans="2:28" x14ac:dyDescent="0.25">
      <c r="B52" s="48" t="s">
        <v>344</v>
      </c>
      <c r="C52" s="47">
        <v>1</v>
      </c>
      <c r="D52" s="6" t="s">
        <v>84</v>
      </c>
      <c r="E52" s="6" t="s">
        <v>88</v>
      </c>
      <c r="F52" s="5" t="s">
        <v>176</v>
      </c>
      <c r="G52" s="5" t="str">
        <f t="shared" si="7"/>
        <v>4680</v>
      </c>
      <c r="H52" s="6">
        <v>382</v>
      </c>
      <c r="I52" s="28" t="s">
        <v>278</v>
      </c>
      <c r="J52">
        <f t="shared" ref="J52" si="8">INT(G52/205)+J51</f>
        <v>185</v>
      </c>
    </row>
    <row r="53" spans="2:28" x14ac:dyDescent="0.25">
      <c r="B53" s="48" t="s">
        <v>325</v>
      </c>
      <c r="C53" s="47">
        <v>1</v>
      </c>
      <c r="D53" s="6" t="s">
        <v>84</v>
      </c>
      <c r="E53" s="5" t="s">
        <v>173</v>
      </c>
      <c r="F53" s="5" t="s">
        <v>174</v>
      </c>
      <c r="G53" s="5" t="str">
        <f t="shared" si="7"/>
        <v>3948</v>
      </c>
      <c r="H53" s="6">
        <v>300</v>
      </c>
      <c r="I53" s="27" t="s">
        <v>264</v>
      </c>
      <c r="J53">
        <f>J50+H53</f>
        <v>944</v>
      </c>
    </row>
    <row r="54" spans="2:28" x14ac:dyDescent="0.25">
      <c r="B54" s="48" t="s">
        <v>325</v>
      </c>
      <c r="C54" s="47">
        <v>1</v>
      </c>
      <c r="D54" s="6" t="s">
        <v>84</v>
      </c>
      <c r="E54" s="6" t="s">
        <v>89</v>
      </c>
      <c r="F54" s="5" t="s">
        <v>177</v>
      </c>
      <c r="G54" s="5" t="str">
        <f t="shared" si="7"/>
        <v>4188</v>
      </c>
      <c r="H54" s="6">
        <v>312</v>
      </c>
      <c r="I54" s="27" t="s">
        <v>265</v>
      </c>
      <c r="J54">
        <f>J53+H54</f>
        <v>1256</v>
      </c>
    </row>
    <row r="55" spans="2:28" x14ac:dyDescent="0.25">
      <c r="B55" s="48" t="s">
        <v>325</v>
      </c>
      <c r="C55" s="47">
        <v>1</v>
      </c>
      <c r="D55" s="6" t="s">
        <v>84</v>
      </c>
      <c r="E55" s="6" t="s">
        <v>90</v>
      </c>
      <c r="F55" s="5" t="s">
        <v>178</v>
      </c>
      <c r="G55" s="5" t="str">
        <f t="shared" si="7"/>
        <v>4279</v>
      </c>
      <c r="H55" s="6">
        <v>334</v>
      </c>
      <c r="I55" s="26" t="s">
        <v>273</v>
      </c>
      <c r="J55">
        <f>H55+J30</f>
        <v>2830</v>
      </c>
    </row>
    <row r="56" spans="2:28" x14ac:dyDescent="0.25">
      <c r="B56" s="48" t="s">
        <v>325</v>
      </c>
      <c r="C56" s="47">
        <v>1</v>
      </c>
      <c r="D56" s="6" t="s">
        <v>84</v>
      </c>
      <c r="E56" s="6" t="s">
        <v>91</v>
      </c>
      <c r="F56" s="5" t="s">
        <v>179</v>
      </c>
      <c r="G56" s="5" t="str">
        <f t="shared" si="7"/>
        <v>4193</v>
      </c>
      <c r="H56" s="6">
        <v>328</v>
      </c>
      <c r="I56" s="26" t="s">
        <v>274</v>
      </c>
      <c r="J56">
        <f>H56+J55</f>
        <v>3158</v>
      </c>
    </row>
    <row r="57" spans="2:28" x14ac:dyDescent="0.25">
      <c r="D57" s="6" t="s">
        <v>84</v>
      </c>
      <c r="E57" s="5" t="s">
        <v>92</v>
      </c>
      <c r="F57" s="5" t="s">
        <v>180</v>
      </c>
      <c r="G57" s="5" t="str">
        <f t="shared" si="7"/>
        <v>4155</v>
      </c>
      <c r="H57" s="6">
        <v>324</v>
      </c>
      <c r="I57" s="23"/>
    </row>
    <row r="59" spans="2:28" s="32" customFormat="1" x14ac:dyDescent="0.25">
      <c r="B59" s="49"/>
      <c r="D59" s="30" t="s">
        <v>103</v>
      </c>
      <c r="E59" s="31"/>
      <c r="F59" s="31"/>
      <c r="G59" s="31"/>
      <c r="H59" s="31"/>
      <c r="L59" s="32">
        <v>5925</v>
      </c>
      <c r="M59" s="32">
        <f>K59-L59</f>
        <v>-5925</v>
      </c>
      <c r="N59" s="32">
        <f>K59/L59</f>
        <v>0</v>
      </c>
      <c r="Q59" s="33">
        <f>7150/6800*1000</f>
        <v>1051.4705882352941</v>
      </c>
      <c r="R59" s="32">
        <v>5815</v>
      </c>
      <c r="S59" s="32">
        <v>5120</v>
      </c>
      <c r="T59" s="33">
        <f t="shared" ref="T59" si="9">R59-S59</f>
        <v>695</v>
      </c>
      <c r="U59" s="33">
        <f>R59/S59*1000</f>
        <v>1135.7421875</v>
      </c>
      <c r="V59" s="33">
        <f>((K59+R59)/(L59+S59))*1000</f>
        <v>526.48257129923036</v>
      </c>
      <c r="W59" s="33">
        <f>T59+M59</f>
        <v>-5230</v>
      </c>
      <c r="X59" s="34">
        <v>2806.66</v>
      </c>
      <c r="AA59" s="31" t="s">
        <v>138</v>
      </c>
      <c r="AB59" s="31">
        <v>50</v>
      </c>
    </row>
    <row r="60" spans="2:28" s="32" customFormat="1" x14ac:dyDescent="0.25">
      <c r="B60" s="49"/>
      <c r="D60" s="35" t="s">
        <v>94</v>
      </c>
      <c r="E60" s="35" t="s">
        <v>95</v>
      </c>
      <c r="F60" s="35" t="s">
        <v>97</v>
      </c>
      <c r="G60" s="36" t="str">
        <f t="shared" ref="G60:G63" si="10">LEFT(RIGHT(F60,7),4)</f>
        <v>4976</v>
      </c>
      <c r="H60" s="35">
        <v>1024</v>
      </c>
      <c r="I60" s="37" t="s">
        <v>257</v>
      </c>
      <c r="J60" s="38"/>
    </row>
    <row r="61" spans="2:28" s="32" customFormat="1" x14ac:dyDescent="0.25">
      <c r="B61" s="49"/>
      <c r="D61" s="35" t="s">
        <v>94</v>
      </c>
      <c r="E61" s="35" t="s">
        <v>96</v>
      </c>
      <c r="F61" s="35" t="s">
        <v>102</v>
      </c>
      <c r="G61" s="36" t="str">
        <f t="shared" si="10"/>
        <v>4963</v>
      </c>
      <c r="H61" s="35">
        <v>1020</v>
      </c>
      <c r="I61" s="37" t="s">
        <v>257</v>
      </c>
      <c r="J61" s="38"/>
      <c r="K61" s="38"/>
      <c r="L61" s="38"/>
      <c r="M61" s="38"/>
      <c r="N61" s="38"/>
      <c r="O61" s="38"/>
      <c r="P61" s="38"/>
    </row>
    <row r="62" spans="2:28" s="32" customFormat="1" x14ac:dyDescent="0.25">
      <c r="B62" s="49"/>
      <c r="D62" s="35" t="s">
        <v>94</v>
      </c>
      <c r="E62" s="35" t="s">
        <v>98</v>
      </c>
      <c r="F62" s="35" t="s">
        <v>100</v>
      </c>
      <c r="G62" s="36" t="str">
        <f t="shared" si="10"/>
        <v>5250</v>
      </c>
      <c r="H62" s="35">
        <v>1090</v>
      </c>
      <c r="I62" s="37" t="s">
        <v>258</v>
      </c>
      <c r="J62" s="38"/>
    </row>
    <row r="63" spans="2:28" s="32" customFormat="1" x14ac:dyDescent="0.25">
      <c r="B63" s="49"/>
      <c r="D63" s="35" t="s">
        <v>94</v>
      </c>
      <c r="E63" s="35" t="s">
        <v>99</v>
      </c>
      <c r="F63" s="35" t="s">
        <v>101</v>
      </c>
      <c r="G63" s="36" t="str">
        <f t="shared" si="10"/>
        <v>4891</v>
      </c>
      <c r="H63" s="35">
        <v>1006</v>
      </c>
      <c r="I63" s="39" t="s">
        <v>256</v>
      </c>
      <c r="J63" s="38"/>
      <c r="K63" s="40"/>
      <c r="L63" s="40"/>
      <c r="M63" s="40"/>
      <c r="N63" s="40"/>
      <c r="O63" s="40"/>
      <c r="P63" s="40"/>
    </row>
    <row r="65" spans="1:28" x14ac:dyDescent="0.25">
      <c r="D65" s="7" t="s">
        <v>113</v>
      </c>
      <c r="L65">
        <v>7415</v>
      </c>
      <c r="M65">
        <f>K65-L65</f>
        <v>-7415</v>
      </c>
      <c r="N65">
        <f>K65/L65</f>
        <v>0</v>
      </c>
      <c r="Q65" s="12">
        <f>7150/6800*1000</f>
        <v>1051.4705882352941</v>
      </c>
      <c r="R65">
        <v>7240</v>
      </c>
      <c r="S65">
        <v>6330</v>
      </c>
      <c r="T65" s="12">
        <f t="shared" ref="T65" si="11">R65-S65</f>
        <v>910</v>
      </c>
      <c r="U65" s="12">
        <f>R65/S65*1000</f>
        <v>1143.7598736176935</v>
      </c>
      <c r="V65" s="12">
        <f>((K65+R65)/(L65+S65))*1000</f>
        <v>526.73699527100757</v>
      </c>
      <c r="W65" s="12">
        <f>T65+M65</f>
        <v>-6505</v>
      </c>
      <c r="X65" s="14">
        <v>0</v>
      </c>
      <c r="AA65" s="4" t="s">
        <v>138</v>
      </c>
      <c r="AB65" s="4">
        <v>60</v>
      </c>
    </row>
    <row r="66" spans="1:28" x14ac:dyDescent="0.25">
      <c r="B66" s="48" t="s">
        <v>325</v>
      </c>
      <c r="C66" s="47">
        <v>1</v>
      </c>
      <c r="D66" s="6" t="s">
        <v>104</v>
      </c>
      <c r="E66" s="5" t="s">
        <v>105</v>
      </c>
      <c r="F66" s="5" t="s">
        <v>109</v>
      </c>
      <c r="G66" s="5" t="str">
        <f t="shared" ref="G66:G69" si="12">LEFT(RIGHT(F66,7),4)</f>
        <v>2498</v>
      </c>
      <c r="H66" s="6">
        <v>965.5</v>
      </c>
    </row>
    <row r="67" spans="1:28" x14ac:dyDescent="0.25">
      <c r="B67" s="48" t="s">
        <v>325</v>
      </c>
      <c r="C67" s="47">
        <v>1</v>
      </c>
      <c r="D67" s="6" t="s">
        <v>104</v>
      </c>
      <c r="E67" s="6" t="s">
        <v>106</v>
      </c>
      <c r="F67" s="6" t="s">
        <v>110</v>
      </c>
      <c r="G67" s="5" t="str">
        <f t="shared" si="12"/>
        <v>3209</v>
      </c>
      <c r="H67" s="6">
        <v>1260</v>
      </c>
      <c r="I67" s="1" t="s">
        <v>254</v>
      </c>
      <c r="J67" s="11"/>
      <c r="K67" s="11"/>
      <c r="L67" s="11"/>
      <c r="M67" s="11"/>
      <c r="N67" s="11"/>
      <c r="O67" s="11"/>
      <c r="P67" s="11"/>
    </row>
    <row r="68" spans="1:28" x14ac:dyDescent="0.25">
      <c r="B68" s="48" t="s">
        <v>345</v>
      </c>
      <c r="C68" s="47">
        <v>1</v>
      </c>
      <c r="D68" s="6" t="s">
        <v>104</v>
      </c>
      <c r="E68" s="6" t="s">
        <v>107</v>
      </c>
      <c r="F68" s="6" t="s">
        <v>111</v>
      </c>
      <c r="G68" s="5" t="str">
        <f t="shared" si="12"/>
        <v>3488</v>
      </c>
      <c r="H68" s="6">
        <v>1368.5</v>
      </c>
      <c r="I68" s="1" t="s">
        <v>255</v>
      </c>
      <c r="J68" s="11"/>
      <c r="K68" s="11"/>
      <c r="L68" s="11"/>
      <c r="M68" s="11"/>
      <c r="N68" s="11"/>
      <c r="O68" s="11"/>
      <c r="P68" s="11"/>
    </row>
    <row r="69" spans="1:28" x14ac:dyDescent="0.25">
      <c r="B69" s="48" t="s">
        <v>332</v>
      </c>
      <c r="C69" s="47">
        <v>1</v>
      </c>
      <c r="D69" s="6" t="s">
        <v>104</v>
      </c>
      <c r="E69" s="6" t="s">
        <v>108</v>
      </c>
      <c r="F69" s="5" t="s">
        <v>112</v>
      </c>
      <c r="G69" s="5" t="str">
        <f t="shared" si="12"/>
        <v>2884</v>
      </c>
      <c r="H69" s="6">
        <v>1130</v>
      </c>
      <c r="I69" s="9" t="s">
        <v>335</v>
      </c>
      <c r="J69" s="10"/>
    </row>
    <row r="71" spans="1:28" x14ac:dyDescent="0.25">
      <c r="D71" s="7" t="s">
        <v>137</v>
      </c>
      <c r="L71">
        <v>7150</v>
      </c>
      <c r="M71">
        <f>K71-L71</f>
        <v>-7150</v>
      </c>
      <c r="N71">
        <f>K71/L71</f>
        <v>0</v>
      </c>
      <c r="Q71" s="12">
        <f>7150/6800*1000</f>
        <v>1051.4705882352941</v>
      </c>
      <c r="R71">
        <v>7100</v>
      </c>
      <c r="S71">
        <v>5745</v>
      </c>
      <c r="T71" s="12">
        <f t="shared" ref="T71" si="13">R71-S71</f>
        <v>1355</v>
      </c>
      <c r="U71" s="12">
        <f>R71/S71*1000</f>
        <v>1235.8572671888599</v>
      </c>
      <c r="V71" s="12">
        <f>((K71+R71)/(L71+S71))*1000</f>
        <v>550.60100814269094</v>
      </c>
      <c r="W71" s="12">
        <f>T71+M71</f>
        <v>-5795</v>
      </c>
      <c r="X71" s="14">
        <v>4652.6000000000004</v>
      </c>
      <c r="AA71" s="4" t="s">
        <v>138</v>
      </c>
      <c r="AB71" s="4">
        <v>40</v>
      </c>
    </row>
    <row r="72" spans="1:28" x14ac:dyDescent="0.25">
      <c r="B72" s="48" t="s">
        <v>346</v>
      </c>
      <c r="C72" s="47">
        <v>1</v>
      </c>
      <c r="D72" s="6">
        <v>10186</v>
      </c>
      <c r="E72" s="5" t="s">
        <v>141</v>
      </c>
      <c r="F72" s="5" t="s">
        <v>154</v>
      </c>
      <c r="G72" s="5" t="str">
        <f t="shared" ref="G72:G84" si="14">LEFT(RIGHT(F72,7),4)</f>
        <v>4366</v>
      </c>
      <c r="H72" s="5">
        <v>356</v>
      </c>
      <c r="I72" s="28" t="s">
        <v>278</v>
      </c>
      <c r="J72">
        <f>INT(G72/205)+J52</f>
        <v>206</v>
      </c>
      <c r="Q72" s="12"/>
      <c r="T72" s="12"/>
      <c r="U72" s="12"/>
      <c r="V72" s="12"/>
      <c r="W72" s="12"/>
      <c r="X72" s="14"/>
      <c r="AA72" s="4"/>
      <c r="AB72" s="4"/>
    </row>
    <row r="73" spans="1:28" x14ac:dyDescent="0.25">
      <c r="B73" s="48" t="s">
        <v>346</v>
      </c>
      <c r="C73" s="47">
        <v>1</v>
      </c>
      <c r="D73" s="6">
        <v>10186</v>
      </c>
      <c r="E73" s="5" t="s">
        <v>152</v>
      </c>
      <c r="F73" s="5" t="s">
        <v>155</v>
      </c>
      <c r="G73" s="5" t="str">
        <f t="shared" si="14"/>
        <v>3180</v>
      </c>
      <c r="H73" s="5">
        <v>260</v>
      </c>
      <c r="I73" s="28" t="s">
        <v>278</v>
      </c>
      <c r="J73">
        <f t="shared" ref="J73" si="15">INT(G73/205)+J72</f>
        <v>221</v>
      </c>
      <c r="Q73" s="12"/>
      <c r="T73" s="12"/>
      <c r="U73" s="12"/>
      <c r="V73" s="12"/>
      <c r="W73" s="12"/>
      <c r="X73" s="14"/>
      <c r="AA73" s="4"/>
      <c r="AB73" s="4"/>
    </row>
    <row r="74" spans="1:28" x14ac:dyDescent="0.25">
      <c r="B74" s="48" t="s">
        <v>346</v>
      </c>
      <c r="C74" s="47">
        <v>1</v>
      </c>
      <c r="D74" s="6">
        <v>10186</v>
      </c>
      <c r="E74" s="5" t="s">
        <v>153</v>
      </c>
      <c r="F74" s="5" t="s">
        <v>156</v>
      </c>
      <c r="G74" s="5" t="str">
        <f t="shared" si="14"/>
        <v>1330</v>
      </c>
      <c r="H74" s="5">
        <v>108</v>
      </c>
      <c r="I74" s="26" t="s">
        <v>275</v>
      </c>
      <c r="J74">
        <f>H74+J56</f>
        <v>3266</v>
      </c>
      <c r="Q74" s="12"/>
      <c r="T74" s="12"/>
      <c r="U74" s="12"/>
      <c r="V74" s="12"/>
      <c r="W74" s="12"/>
      <c r="X74" s="14"/>
      <c r="AA74" s="4"/>
      <c r="AB74" s="4"/>
    </row>
    <row r="75" spans="1:28" x14ac:dyDescent="0.25">
      <c r="B75" s="48" t="s">
        <v>346</v>
      </c>
      <c r="C75" s="47">
        <v>1</v>
      </c>
      <c r="D75" s="6">
        <v>10186</v>
      </c>
      <c r="E75" s="5" t="s">
        <v>146</v>
      </c>
      <c r="F75" s="5" t="s">
        <v>157</v>
      </c>
      <c r="G75" s="5" t="str">
        <f t="shared" si="14"/>
        <v>4374</v>
      </c>
      <c r="H75" s="5">
        <v>356</v>
      </c>
      <c r="I75" s="28" t="s">
        <v>278</v>
      </c>
      <c r="J75">
        <f>INT(G75/205)+J73</f>
        <v>242</v>
      </c>
      <c r="Q75" s="12"/>
      <c r="T75" s="12"/>
      <c r="U75" s="12"/>
      <c r="V75" s="12"/>
      <c r="W75" s="12"/>
      <c r="X75" s="14"/>
      <c r="AA75" s="4"/>
      <c r="AB75" s="4"/>
    </row>
    <row r="76" spans="1:28" x14ac:dyDescent="0.25">
      <c r="B76" s="48" t="s">
        <v>346</v>
      </c>
      <c r="C76" s="47">
        <v>1</v>
      </c>
      <c r="D76" s="6">
        <v>10186</v>
      </c>
      <c r="E76" s="5" t="s">
        <v>151</v>
      </c>
      <c r="F76" s="5" t="s">
        <v>158</v>
      </c>
      <c r="G76" s="5" t="str">
        <f t="shared" si="14"/>
        <v>4347</v>
      </c>
      <c r="H76" s="5">
        <v>354</v>
      </c>
      <c r="I76" s="28" t="s">
        <v>278</v>
      </c>
      <c r="J76">
        <f t="shared" ref="J76:J77" si="16">INT(G76/205)+J75</f>
        <v>263</v>
      </c>
      <c r="Q76" s="12"/>
      <c r="T76" s="12"/>
      <c r="U76" s="12"/>
      <c r="V76" s="12"/>
      <c r="W76" s="12"/>
      <c r="X76" s="14"/>
      <c r="AA76" s="4"/>
      <c r="AB76" s="4"/>
    </row>
    <row r="77" spans="1:28" x14ac:dyDescent="0.25">
      <c r="B77" s="48" t="s">
        <v>346</v>
      </c>
      <c r="C77" s="47">
        <v>1</v>
      </c>
      <c r="D77" s="6">
        <v>10186</v>
      </c>
      <c r="E77" s="5" t="s">
        <v>142</v>
      </c>
      <c r="F77" s="5" t="s">
        <v>159</v>
      </c>
      <c r="G77" s="5" t="str">
        <f t="shared" si="14"/>
        <v>4465</v>
      </c>
      <c r="H77" s="5">
        <v>364</v>
      </c>
      <c r="I77" s="28" t="s">
        <v>278</v>
      </c>
      <c r="J77">
        <f t="shared" si="16"/>
        <v>284</v>
      </c>
      <c r="Q77" s="12"/>
      <c r="T77" s="12"/>
      <c r="U77" s="12"/>
      <c r="V77" s="12"/>
      <c r="W77" s="12"/>
      <c r="X77" s="14"/>
      <c r="AA77" s="4"/>
      <c r="AB77" s="4"/>
    </row>
    <row r="78" spans="1:28" x14ac:dyDescent="0.25">
      <c r="B78" s="48" t="s">
        <v>325</v>
      </c>
      <c r="C78" s="47">
        <v>1</v>
      </c>
      <c r="D78" s="6">
        <v>10186</v>
      </c>
      <c r="E78" s="5" t="s">
        <v>150</v>
      </c>
      <c r="F78" s="5" t="s">
        <v>160</v>
      </c>
      <c r="G78" s="5" t="str">
        <f t="shared" si="14"/>
        <v>4536</v>
      </c>
      <c r="H78" s="5">
        <v>346</v>
      </c>
      <c r="I78" s="26" t="s">
        <v>276</v>
      </c>
      <c r="J78">
        <f>H78+J74</f>
        <v>3612</v>
      </c>
      <c r="Q78" s="12"/>
      <c r="T78" s="12"/>
      <c r="U78" s="12"/>
      <c r="V78" s="12"/>
      <c r="W78" s="12"/>
      <c r="X78" s="14"/>
      <c r="AA78" s="4"/>
      <c r="AB78" s="4"/>
    </row>
    <row r="79" spans="1:28" x14ac:dyDescent="0.25">
      <c r="A79" t="s">
        <v>328</v>
      </c>
      <c r="B79" s="48" t="s">
        <v>325</v>
      </c>
      <c r="C79" s="47">
        <v>1</v>
      </c>
      <c r="D79" s="6">
        <v>10186</v>
      </c>
      <c r="E79" s="5" t="s">
        <v>143</v>
      </c>
      <c r="F79" s="5" t="s">
        <v>161</v>
      </c>
      <c r="G79" s="5" t="str">
        <f t="shared" si="14"/>
        <v>4502</v>
      </c>
      <c r="H79" s="5">
        <v>342</v>
      </c>
      <c r="I79" s="26" t="s">
        <v>277</v>
      </c>
      <c r="J79">
        <f>J78+H79</f>
        <v>3954</v>
      </c>
      <c r="Q79" s="12"/>
      <c r="T79" s="12"/>
      <c r="U79" s="12"/>
      <c r="V79" s="12"/>
      <c r="W79" s="12"/>
      <c r="X79" s="14"/>
      <c r="AA79" s="4"/>
      <c r="AB79" s="4"/>
    </row>
    <row r="80" spans="1:28" x14ac:dyDescent="0.25">
      <c r="B80" s="48" t="s">
        <v>336</v>
      </c>
      <c r="C80" s="47">
        <v>0.33</v>
      </c>
      <c r="D80" s="6">
        <v>10186</v>
      </c>
      <c r="E80" s="5" t="s">
        <v>149</v>
      </c>
      <c r="F80" s="5" t="s">
        <v>162</v>
      </c>
      <c r="G80" s="5" t="str">
        <f t="shared" si="14"/>
        <v>4556</v>
      </c>
      <c r="H80" s="5">
        <v>372</v>
      </c>
      <c r="I80" s="23" t="s">
        <v>322</v>
      </c>
      <c r="J80">
        <f>INT(G80/205)+J77</f>
        <v>306</v>
      </c>
      <c r="Q80" s="12"/>
      <c r="T80" s="12"/>
      <c r="U80" s="12"/>
      <c r="V80" s="12"/>
      <c r="W80" s="12"/>
      <c r="X80" s="14"/>
      <c r="AA80" s="4"/>
      <c r="AB80" s="4"/>
    </row>
    <row r="81" spans="2:28" x14ac:dyDescent="0.25">
      <c r="B81" s="48" t="s">
        <v>346</v>
      </c>
      <c r="C81" s="47">
        <v>1</v>
      </c>
      <c r="D81" s="6">
        <v>10186</v>
      </c>
      <c r="E81" s="5" t="s">
        <v>144</v>
      </c>
      <c r="F81" s="5" t="s">
        <v>163</v>
      </c>
      <c r="G81" s="5" t="str">
        <f t="shared" si="14"/>
        <v>4229</v>
      </c>
      <c r="H81" s="5">
        <v>344</v>
      </c>
      <c r="I81" s="28" t="s">
        <v>278</v>
      </c>
      <c r="J81">
        <f t="shared" ref="J81:J84" si="17">INT(G81/205)+J80</f>
        <v>326</v>
      </c>
      <c r="Q81" s="12"/>
      <c r="T81" s="12"/>
      <c r="U81" s="12"/>
      <c r="V81" s="12"/>
      <c r="W81" s="12"/>
      <c r="X81" s="14"/>
      <c r="AA81" s="4"/>
      <c r="AB81" s="4"/>
    </row>
    <row r="82" spans="2:28" x14ac:dyDescent="0.25">
      <c r="B82" s="48" t="s">
        <v>346</v>
      </c>
      <c r="C82" s="47">
        <v>1</v>
      </c>
      <c r="D82" s="6">
        <v>10186</v>
      </c>
      <c r="E82" s="5" t="s">
        <v>148</v>
      </c>
      <c r="F82" s="5" t="s">
        <v>164</v>
      </c>
      <c r="G82" s="5" t="str">
        <f t="shared" si="14"/>
        <v>4345</v>
      </c>
      <c r="H82" s="5">
        <v>352</v>
      </c>
      <c r="I82" s="28" t="s">
        <v>278</v>
      </c>
      <c r="J82">
        <f t="shared" si="17"/>
        <v>347</v>
      </c>
      <c r="Q82" s="12"/>
      <c r="T82" s="12"/>
      <c r="U82" s="12"/>
      <c r="V82" s="12"/>
      <c r="W82" s="12"/>
      <c r="X82" s="14"/>
      <c r="AA82" s="4"/>
      <c r="AB82" s="4"/>
    </row>
    <row r="83" spans="2:28" x14ac:dyDescent="0.25">
      <c r="B83" s="48" t="s">
        <v>346</v>
      </c>
      <c r="C83" s="47">
        <v>1</v>
      </c>
      <c r="D83" s="6">
        <v>10186</v>
      </c>
      <c r="E83" s="5" t="s">
        <v>145</v>
      </c>
      <c r="F83" s="5" t="s">
        <v>165</v>
      </c>
      <c r="G83" s="5" t="str">
        <f t="shared" si="14"/>
        <v>4192</v>
      </c>
      <c r="H83" s="5">
        <v>340</v>
      </c>
      <c r="I83" s="28" t="s">
        <v>278</v>
      </c>
      <c r="J83">
        <f t="shared" si="17"/>
        <v>367</v>
      </c>
      <c r="Q83" s="12"/>
      <c r="T83" s="12"/>
      <c r="U83" s="12"/>
      <c r="V83" s="12"/>
      <c r="W83" s="12"/>
      <c r="X83" s="14"/>
      <c r="AA83" s="4"/>
      <c r="AB83" s="4"/>
    </row>
    <row r="84" spans="2:28" x14ac:dyDescent="0.25">
      <c r="B84" s="48" t="s">
        <v>346</v>
      </c>
      <c r="C84" s="47">
        <v>1</v>
      </c>
      <c r="D84" s="6">
        <v>10186</v>
      </c>
      <c r="E84" s="5" t="s">
        <v>147</v>
      </c>
      <c r="F84" s="5" t="s">
        <v>166</v>
      </c>
      <c r="G84" s="5" t="str">
        <f t="shared" si="14"/>
        <v>4214</v>
      </c>
      <c r="H84" s="5">
        <v>344</v>
      </c>
      <c r="I84" s="28" t="s">
        <v>278</v>
      </c>
      <c r="J84">
        <f t="shared" si="17"/>
        <v>387</v>
      </c>
      <c r="Q84" s="12"/>
      <c r="T84" s="12"/>
      <c r="U84" s="12"/>
      <c r="V84" s="12"/>
      <c r="W84" s="12"/>
      <c r="X84" s="14"/>
      <c r="AA84" s="4"/>
      <c r="AB84" s="4"/>
    </row>
    <row r="86" spans="2:28" x14ac:dyDescent="0.25">
      <c r="D86" s="7" t="s">
        <v>132</v>
      </c>
      <c r="L86">
        <v>6850</v>
      </c>
      <c r="M86">
        <f t="shared" ref="M86:M129" si="18">K86-L86</f>
        <v>-6850</v>
      </c>
      <c r="N86">
        <f t="shared" ref="N86:N129" si="19">K86/L86</f>
        <v>0</v>
      </c>
      <c r="Q86" s="12">
        <f>7150/6800*1000</f>
        <v>1051.4705882352941</v>
      </c>
      <c r="R86">
        <v>6790</v>
      </c>
      <c r="S86">
        <v>6335</v>
      </c>
      <c r="T86" s="12">
        <f>R86-S86</f>
        <v>455</v>
      </c>
      <c r="U86" s="12">
        <f>R86/S86*1000</f>
        <v>1071.8232044198894</v>
      </c>
      <c r="V86" s="12">
        <f>((K86+R86)/(L86+S86))*1000</f>
        <v>514.97914296549106</v>
      </c>
      <c r="W86" s="12">
        <f>T86+M86</f>
        <v>-6395</v>
      </c>
      <c r="X86" s="14">
        <v>4652.6000000000004</v>
      </c>
    </row>
    <row r="87" spans="2:28" x14ac:dyDescent="0.25">
      <c r="B87" s="48" t="s">
        <v>337</v>
      </c>
      <c r="D87" s="16" t="s">
        <v>196</v>
      </c>
      <c r="E87" s="4" t="s">
        <v>236</v>
      </c>
      <c r="F87" s="5" t="s">
        <v>252</v>
      </c>
      <c r="G87" s="5" t="str">
        <f t="shared" ref="G87:G96" si="20">LEFT(RIGHT(F87,7),4)</f>
        <v>3337</v>
      </c>
      <c r="H87" s="4">
        <v>474</v>
      </c>
    </row>
    <row r="88" spans="2:28" s="20" customFormat="1" x14ac:dyDescent="0.25">
      <c r="B88" s="48" t="s">
        <v>337</v>
      </c>
      <c r="D88" s="21" t="s">
        <v>196</v>
      </c>
      <c r="E88" s="18" t="s">
        <v>284</v>
      </c>
      <c r="F88" s="17" t="s">
        <v>285</v>
      </c>
      <c r="G88" s="5" t="str">
        <f>LEFT(RIGHT(F88,7),4)</f>
        <v>2445</v>
      </c>
      <c r="H88" s="18">
        <v>340</v>
      </c>
      <c r="I88" s="29" t="s">
        <v>283</v>
      </c>
      <c r="J88" s="22"/>
    </row>
    <row r="89" spans="2:28" x14ac:dyDescent="0.25">
      <c r="B89" s="48" t="s">
        <v>337</v>
      </c>
      <c r="D89" s="16" t="s">
        <v>196</v>
      </c>
      <c r="E89" s="4" t="s">
        <v>237</v>
      </c>
      <c r="F89" s="5" t="s">
        <v>245</v>
      </c>
      <c r="G89" s="5" t="str">
        <f t="shared" si="20"/>
        <v>3665</v>
      </c>
      <c r="H89" s="4">
        <v>520</v>
      </c>
      <c r="I89" s="10" t="s">
        <v>235</v>
      </c>
      <c r="J89" s="10"/>
    </row>
    <row r="90" spans="2:28" x14ac:dyDescent="0.25">
      <c r="B90" s="48" t="s">
        <v>337</v>
      </c>
      <c r="D90" s="16" t="s">
        <v>196</v>
      </c>
      <c r="E90" s="4" t="s">
        <v>238</v>
      </c>
      <c r="F90" s="5" t="s">
        <v>246</v>
      </c>
      <c r="G90" s="5" t="str">
        <f t="shared" si="20"/>
        <v>3829</v>
      </c>
      <c r="H90" s="4">
        <v>542</v>
      </c>
      <c r="I90" s="10" t="s">
        <v>235</v>
      </c>
      <c r="J90" s="10"/>
    </row>
    <row r="91" spans="2:28" x14ac:dyDescent="0.25">
      <c r="B91" s="48" t="s">
        <v>337</v>
      </c>
      <c r="D91" s="16" t="s">
        <v>196</v>
      </c>
      <c r="E91" s="4" t="s">
        <v>239</v>
      </c>
      <c r="F91" s="5" t="s">
        <v>247</v>
      </c>
      <c r="G91" s="5" t="str">
        <f t="shared" si="20"/>
        <v>2014</v>
      </c>
      <c r="H91" s="4">
        <v>286</v>
      </c>
      <c r="I91" s="10" t="s">
        <v>235</v>
      </c>
      <c r="J91" s="10"/>
    </row>
    <row r="92" spans="2:28" x14ac:dyDescent="0.25">
      <c r="B92" s="48" t="s">
        <v>337</v>
      </c>
      <c r="D92" s="16" t="s">
        <v>196</v>
      </c>
      <c r="E92" s="4" t="s">
        <v>240</v>
      </c>
      <c r="F92" s="5" t="s">
        <v>248</v>
      </c>
      <c r="G92" s="5" t="str">
        <f t="shared" si="20"/>
        <v>1788</v>
      </c>
      <c r="H92" s="4">
        <v>254</v>
      </c>
      <c r="I92" s="10" t="s">
        <v>235</v>
      </c>
      <c r="J92" s="10"/>
    </row>
    <row r="93" spans="2:28" x14ac:dyDescent="0.25">
      <c r="B93" s="48" t="s">
        <v>337</v>
      </c>
      <c r="D93" s="16" t="s">
        <v>196</v>
      </c>
      <c r="E93" s="4" t="s">
        <v>241</v>
      </c>
      <c r="F93" s="5" t="s">
        <v>249</v>
      </c>
      <c r="G93" s="5" t="str">
        <f t="shared" si="20"/>
        <v>3866</v>
      </c>
      <c r="H93" s="4">
        <v>546</v>
      </c>
      <c r="I93" s="10" t="s">
        <v>235</v>
      </c>
      <c r="J93" s="10"/>
    </row>
    <row r="94" spans="2:28" x14ac:dyDescent="0.25">
      <c r="B94" s="48" t="s">
        <v>337</v>
      </c>
      <c r="D94" s="16" t="s">
        <v>196</v>
      </c>
      <c r="E94" s="4" t="s">
        <v>242</v>
      </c>
      <c r="F94" s="5" t="s">
        <v>250</v>
      </c>
      <c r="G94" s="5" t="str">
        <f t="shared" si="20"/>
        <v>3981</v>
      </c>
      <c r="H94" s="4">
        <v>564</v>
      </c>
      <c r="I94" s="10" t="s">
        <v>235</v>
      </c>
      <c r="J94" s="10"/>
    </row>
    <row r="95" spans="2:28" x14ac:dyDescent="0.25">
      <c r="B95" s="48" t="s">
        <v>337</v>
      </c>
      <c r="D95" s="16" t="s">
        <v>196</v>
      </c>
      <c r="E95" s="4" t="s">
        <v>243</v>
      </c>
      <c r="F95" s="5" t="s">
        <v>253</v>
      </c>
      <c r="G95" s="5" t="str">
        <f t="shared" si="20"/>
        <v>3255</v>
      </c>
      <c r="H95" s="4">
        <v>438</v>
      </c>
      <c r="I95" s="10" t="s">
        <v>323</v>
      </c>
    </row>
    <row r="96" spans="2:28" x14ac:dyDescent="0.25">
      <c r="B96" s="48" t="s">
        <v>337</v>
      </c>
      <c r="D96" s="16" t="s">
        <v>196</v>
      </c>
      <c r="E96" s="4" t="s">
        <v>244</v>
      </c>
      <c r="F96" s="5" t="s">
        <v>251</v>
      </c>
      <c r="G96" s="5" t="str">
        <f t="shared" si="20"/>
        <v xml:space="preserve"> 449</v>
      </c>
      <c r="H96" s="4">
        <v>60</v>
      </c>
    </row>
    <row r="98" spans="2:24" x14ac:dyDescent="0.25">
      <c r="B98" s="48" t="s">
        <v>337</v>
      </c>
      <c r="D98" s="7" t="s">
        <v>133</v>
      </c>
      <c r="L98">
        <v>6780</v>
      </c>
      <c r="M98">
        <f t="shared" si="18"/>
        <v>-6780</v>
      </c>
      <c r="N98">
        <f t="shared" si="19"/>
        <v>0</v>
      </c>
      <c r="Q98" s="12">
        <f>7150/6800*1000</f>
        <v>1051.4705882352941</v>
      </c>
      <c r="R98">
        <v>6720</v>
      </c>
      <c r="S98">
        <v>6240</v>
      </c>
      <c r="T98" s="12">
        <f>R98-S98</f>
        <v>480</v>
      </c>
      <c r="U98" s="12">
        <f>R98/S98*1000</f>
        <v>1076.9230769230769</v>
      </c>
      <c r="V98" s="12">
        <f>((K98+R98)/(L98+S98))*1000</f>
        <v>516.12903225806451</v>
      </c>
      <c r="W98" s="12">
        <f>T98+M98</f>
        <v>-6300</v>
      </c>
      <c r="X98" s="14">
        <v>4652.6000000000004</v>
      </c>
    </row>
    <row r="99" spans="2:24" x14ac:dyDescent="0.25">
      <c r="B99" s="48" t="s">
        <v>337</v>
      </c>
      <c r="D99" s="16" t="s">
        <v>202</v>
      </c>
      <c r="E99" s="5" t="s">
        <v>203</v>
      </c>
      <c r="F99" s="5" t="s">
        <v>212</v>
      </c>
      <c r="G99" s="5" t="str">
        <f t="shared" ref="G99:G114" si="21">LEFT(RIGHT(F99,7),4)</f>
        <v>1208</v>
      </c>
      <c r="H99" s="5">
        <v>170</v>
      </c>
      <c r="I99" s="9" t="s">
        <v>323</v>
      </c>
    </row>
    <row r="100" spans="2:24" x14ac:dyDescent="0.25">
      <c r="B100" s="48" t="s">
        <v>337</v>
      </c>
      <c r="D100" s="16" t="s">
        <v>202</v>
      </c>
      <c r="E100" s="5" t="s">
        <v>213</v>
      </c>
      <c r="F100" s="5" t="s">
        <v>214</v>
      </c>
      <c r="G100" s="5" t="str">
        <f t="shared" si="21"/>
        <v>2165</v>
      </c>
      <c r="H100" s="5">
        <v>304</v>
      </c>
      <c r="I100" s="10" t="s">
        <v>235</v>
      </c>
      <c r="J100" s="10"/>
    </row>
    <row r="101" spans="2:24" x14ac:dyDescent="0.25">
      <c r="B101" s="48" t="s">
        <v>337</v>
      </c>
      <c r="D101" s="16" t="s">
        <v>202</v>
      </c>
      <c r="E101" s="5" t="s">
        <v>204</v>
      </c>
      <c r="F101" s="5" t="s">
        <v>215</v>
      </c>
      <c r="G101" s="5" t="str">
        <f t="shared" si="21"/>
        <v>1555</v>
      </c>
      <c r="H101" s="5">
        <v>218</v>
      </c>
      <c r="I101" s="10" t="s">
        <v>235</v>
      </c>
      <c r="J101" s="10"/>
    </row>
    <row r="102" spans="2:24" x14ac:dyDescent="0.25">
      <c r="B102" s="48" t="s">
        <v>337</v>
      </c>
      <c r="D102" s="16" t="s">
        <v>202</v>
      </c>
      <c r="E102" s="5" t="s">
        <v>205</v>
      </c>
      <c r="F102" s="5" t="s">
        <v>216</v>
      </c>
      <c r="G102" s="5" t="str">
        <f t="shared" si="21"/>
        <v>2215</v>
      </c>
      <c r="H102" s="5">
        <v>310</v>
      </c>
      <c r="I102" s="10" t="s">
        <v>235</v>
      </c>
      <c r="J102" s="10"/>
    </row>
    <row r="103" spans="2:24" x14ac:dyDescent="0.25">
      <c r="B103" s="48" t="s">
        <v>337</v>
      </c>
      <c r="D103" s="16" t="s">
        <v>202</v>
      </c>
      <c r="E103" s="5" t="s">
        <v>217</v>
      </c>
      <c r="F103" s="5" t="s">
        <v>230</v>
      </c>
      <c r="G103" s="5" t="str">
        <f t="shared" si="21"/>
        <v>3763</v>
      </c>
      <c r="H103" s="5">
        <v>508</v>
      </c>
      <c r="I103" s="10" t="s">
        <v>235</v>
      </c>
      <c r="J103" s="10"/>
    </row>
    <row r="104" spans="2:24" x14ac:dyDescent="0.25">
      <c r="B104" s="48" t="s">
        <v>337</v>
      </c>
      <c r="D104" s="16" t="s">
        <v>202</v>
      </c>
      <c r="E104" s="5" t="s">
        <v>206</v>
      </c>
      <c r="F104" s="5" t="s">
        <v>226</v>
      </c>
      <c r="G104" s="5" t="str">
        <f t="shared" si="21"/>
        <v>2195</v>
      </c>
      <c r="H104" s="5">
        <v>296</v>
      </c>
      <c r="I104" s="10" t="s">
        <v>235</v>
      </c>
      <c r="J104" s="10"/>
    </row>
    <row r="105" spans="2:24" x14ac:dyDescent="0.25">
      <c r="B105" s="48" t="s">
        <v>337</v>
      </c>
      <c r="D105" s="16" t="s">
        <v>202</v>
      </c>
      <c r="E105" s="5" t="s">
        <v>207</v>
      </c>
      <c r="F105" s="5" t="s">
        <v>227</v>
      </c>
      <c r="G105" s="5" t="str">
        <f t="shared" si="21"/>
        <v>1604</v>
      </c>
      <c r="H105" s="5">
        <v>216</v>
      </c>
      <c r="I105" s="10" t="s">
        <v>235</v>
      </c>
      <c r="J105" s="10"/>
    </row>
    <row r="106" spans="2:24" x14ac:dyDescent="0.25">
      <c r="B106" s="48" t="s">
        <v>337</v>
      </c>
      <c r="D106" s="16" t="s">
        <v>202</v>
      </c>
      <c r="E106" s="5" t="s">
        <v>218</v>
      </c>
      <c r="F106" s="5" t="s">
        <v>233</v>
      </c>
      <c r="G106" s="5" t="str">
        <f t="shared" si="21"/>
        <v>4118</v>
      </c>
      <c r="H106" s="5">
        <v>556</v>
      </c>
      <c r="I106" s="10" t="s">
        <v>323</v>
      </c>
    </row>
    <row r="107" spans="2:24" x14ac:dyDescent="0.25">
      <c r="B107" s="48" t="s">
        <v>337</v>
      </c>
      <c r="D107" s="16" t="s">
        <v>202</v>
      </c>
      <c r="E107" s="5" t="s">
        <v>219</v>
      </c>
      <c r="F107" s="5" t="s">
        <v>223</v>
      </c>
      <c r="G107" s="5" t="str">
        <f t="shared" si="21"/>
        <v>1753</v>
      </c>
      <c r="H107" s="5">
        <v>246</v>
      </c>
      <c r="I107" s="10" t="s">
        <v>235</v>
      </c>
      <c r="J107" s="10"/>
    </row>
    <row r="108" spans="2:24" x14ac:dyDescent="0.25">
      <c r="B108" s="48" t="s">
        <v>337</v>
      </c>
      <c r="D108" s="16" t="s">
        <v>202</v>
      </c>
      <c r="E108" s="5" t="s">
        <v>220</v>
      </c>
      <c r="F108" s="5" t="s">
        <v>228</v>
      </c>
      <c r="G108" s="5" t="str">
        <f t="shared" si="21"/>
        <v xml:space="preserve"> 888</v>
      </c>
      <c r="H108" s="5">
        <v>124</v>
      </c>
      <c r="I108" s="10" t="s">
        <v>323</v>
      </c>
      <c r="J108" s="10"/>
    </row>
    <row r="109" spans="2:24" x14ac:dyDescent="0.25">
      <c r="B109" s="48" t="s">
        <v>337</v>
      </c>
      <c r="D109" s="16" t="s">
        <v>202</v>
      </c>
      <c r="E109" s="5" t="s">
        <v>221</v>
      </c>
      <c r="F109" s="5" t="s">
        <v>229</v>
      </c>
      <c r="G109" s="5" t="str">
        <f t="shared" si="21"/>
        <v>1174</v>
      </c>
      <c r="H109" s="5">
        <v>164</v>
      </c>
      <c r="I109" s="10" t="s">
        <v>235</v>
      </c>
      <c r="J109" s="10"/>
    </row>
    <row r="110" spans="2:24" x14ac:dyDescent="0.25">
      <c r="B110" s="48" t="s">
        <v>337</v>
      </c>
      <c r="D110" s="16" t="s">
        <v>202</v>
      </c>
      <c r="E110" s="5" t="s">
        <v>208</v>
      </c>
      <c r="F110" s="5" t="s">
        <v>231</v>
      </c>
      <c r="G110" s="5" t="str">
        <f t="shared" si="21"/>
        <v xml:space="preserve"> 836</v>
      </c>
      <c r="H110" s="5">
        <v>114</v>
      </c>
      <c r="I110" s="10" t="s">
        <v>323</v>
      </c>
    </row>
    <row r="111" spans="2:24" x14ac:dyDescent="0.25">
      <c r="B111" s="48" t="s">
        <v>337</v>
      </c>
      <c r="D111" s="16" t="s">
        <v>202</v>
      </c>
      <c r="E111" s="5" t="s">
        <v>209</v>
      </c>
      <c r="F111" s="5" t="s">
        <v>232</v>
      </c>
      <c r="G111" s="5" t="str">
        <f t="shared" si="21"/>
        <v>2682</v>
      </c>
      <c r="H111" s="5">
        <v>362</v>
      </c>
      <c r="I111" s="10" t="s">
        <v>235</v>
      </c>
      <c r="J111" s="10"/>
    </row>
    <row r="112" spans="2:24" x14ac:dyDescent="0.25">
      <c r="B112" s="48" t="s">
        <v>337</v>
      </c>
      <c r="D112" s="16" t="s">
        <v>202</v>
      </c>
      <c r="E112" s="5" t="s">
        <v>210</v>
      </c>
      <c r="F112" s="5" t="s">
        <v>224</v>
      </c>
      <c r="G112" s="5" t="str">
        <f t="shared" si="21"/>
        <v>2000</v>
      </c>
      <c r="H112" s="5">
        <v>280</v>
      </c>
      <c r="I112" s="10" t="s">
        <v>235</v>
      </c>
      <c r="J112" s="10"/>
    </row>
    <row r="113" spans="2:24" x14ac:dyDescent="0.25">
      <c r="B113" s="48" t="s">
        <v>337</v>
      </c>
      <c r="D113" s="16" t="s">
        <v>202</v>
      </c>
      <c r="E113" s="5" t="s">
        <v>211</v>
      </c>
      <c r="F113" s="5" t="s">
        <v>225</v>
      </c>
      <c r="G113" s="5" t="str">
        <f t="shared" si="21"/>
        <v>2010</v>
      </c>
      <c r="H113" s="5">
        <v>282</v>
      </c>
      <c r="I113" s="10" t="s">
        <v>235</v>
      </c>
      <c r="J113" s="10"/>
    </row>
    <row r="114" spans="2:24" x14ac:dyDescent="0.25">
      <c r="B114" s="48" t="s">
        <v>337</v>
      </c>
      <c r="D114" s="16" t="s">
        <v>202</v>
      </c>
      <c r="E114" s="5" t="s">
        <v>222</v>
      </c>
      <c r="F114" s="5" t="s">
        <v>234</v>
      </c>
      <c r="G114" s="5" t="str">
        <f t="shared" si="21"/>
        <v>3512</v>
      </c>
      <c r="H114" s="5">
        <v>492</v>
      </c>
      <c r="I114" s="10" t="s">
        <v>235</v>
      </c>
      <c r="J114" s="10"/>
    </row>
    <row r="116" spans="2:24" x14ac:dyDescent="0.25">
      <c r="B116" s="48" t="s">
        <v>337</v>
      </c>
      <c r="D116" s="7" t="s">
        <v>134</v>
      </c>
      <c r="L116">
        <v>6350</v>
      </c>
      <c r="M116">
        <f t="shared" si="18"/>
        <v>-6350</v>
      </c>
      <c r="N116">
        <f t="shared" si="19"/>
        <v>0</v>
      </c>
      <c r="Q116" s="12">
        <f>7150/6800*1000</f>
        <v>1051.4705882352941</v>
      </c>
      <c r="R116">
        <v>6290</v>
      </c>
      <c r="S116">
        <v>5440</v>
      </c>
      <c r="T116" s="12">
        <f>R116-S116</f>
        <v>850</v>
      </c>
      <c r="U116" s="12">
        <f>R116/S116*1000</f>
        <v>1156.25</v>
      </c>
      <c r="V116" s="12">
        <f>((K116+R116)/(L116+S116))*1000</f>
        <v>533.50296861747245</v>
      </c>
      <c r="W116" s="12">
        <f>T116+M116</f>
        <v>-5500</v>
      </c>
      <c r="X116" s="14">
        <v>4652.6000000000004</v>
      </c>
    </row>
    <row r="117" spans="2:24" x14ac:dyDescent="0.25">
      <c r="B117" s="48" t="s">
        <v>337</v>
      </c>
      <c r="D117" s="5" t="s">
        <v>197</v>
      </c>
      <c r="E117" s="5" t="s">
        <v>181</v>
      </c>
      <c r="F117" s="5" t="s">
        <v>193</v>
      </c>
      <c r="G117" s="5" t="str">
        <f t="shared" ref="G117:G123" si="22">LEFT(RIGHT(F117,7),4)</f>
        <v>3526</v>
      </c>
      <c r="H117" s="4">
        <v>714</v>
      </c>
      <c r="I117" s="10" t="s">
        <v>323</v>
      </c>
    </row>
    <row r="118" spans="2:24" x14ac:dyDescent="0.25">
      <c r="B118" s="48" t="s">
        <v>337</v>
      </c>
      <c r="D118" s="5" t="s">
        <v>197</v>
      </c>
      <c r="E118" s="5" t="s">
        <v>182</v>
      </c>
      <c r="F118" s="5" t="s">
        <v>188</v>
      </c>
      <c r="G118" s="5" t="str">
        <f t="shared" si="22"/>
        <v>3750</v>
      </c>
      <c r="H118" s="4">
        <v>786</v>
      </c>
      <c r="I118" s="10" t="s">
        <v>323</v>
      </c>
    </row>
    <row r="119" spans="2:24" x14ac:dyDescent="0.25">
      <c r="B119" s="48" t="s">
        <v>337</v>
      </c>
      <c r="D119" s="5" t="s">
        <v>197</v>
      </c>
      <c r="E119" s="5" t="s">
        <v>183</v>
      </c>
      <c r="F119" s="5" t="s">
        <v>189</v>
      </c>
      <c r="G119" s="5" t="str">
        <f t="shared" si="22"/>
        <v>3514</v>
      </c>
      <c r="H119" s="4">
        <v>734</v>
      </c>
      <c r="I119" s="10" t="s">
        <v>323</v>
      </c>
    </row>
    <row r="120" spans="2:24" x14ac:dyDescent="0.25">
      <c r="B120" s="48" t="s">
        <v>337</v>
      </c>
      <c r="D120" s="5" t="s">
        <v>197</v>
      </c>
      <c r="E120" s="5" t="s">
        <v>184</v>
      </c>
      <c r="F120" s="5" t="s">
        <v>190</v>
      </c>
      <c r="G120" s="5" t="str">
        <f t="shared" si="22"/>
        <v>3222</v>
      </c>
      <c r="H120" s="4">
        <v>650</v>
      </c>
      <c r="I120" s="10" t="s">
        <v>259</v>
      </c>
      <c r="J120" s="10"/>
    </row>
    <row r="121" spans="2:24" x14ac:dyDescent="0.25">
      <c r="B121" s="48" t="s">
        <v>337</v>
      </c>
      <c r="D121" s="5" t="s">
        <v>197</v>
      </c>
      <c r="E121" s="5" t="s">
        <v>185</v>
      </c>
      <c r="F121" s="5" t="s">
        <v>191</v>
      </c>
      <c r="G121" s="5" t="str">
        <f t="shared" si="22"/>
        <v xml:space="preserve"> 501</v>
      </c>
      <c r="H121" s="4">
        <v>100</v>
      </c>
      <c r="I121" s="10" t="s">
        <v>323</v>
      </c>
    </row>
    <row r="122" spans="2:24" x14ac:dyDescent="0.25">
      <c r="B122" s="48" t="s">
        <v>337</v>
      </c>
      <c r="D122" s="5" t="s">
        <v>197</v>
      </c>
      <c r="E122" s="5" t="s">
        <v>186</v>
      </c>
      <c r="F122" s="5" t="s">
        <v>192</v>
      </c>
      <c r="G122" s="5" t="str">
        <f t="shared" si="22"/>
        <v>3739</v>
      </c>
      <c r="H122" s="4">
        <v>756</v>
      </c>
      <c r="I122" s="10" t="s">
        <v>261</v>
      </c>
      <c r="J122" s="10"/>
    </row>
    <row r="123" spans="2:24" s="20" customFormat="1" x14ac:dyDescent="0.25">
      <c r="B123" s="48" t="s">
        <v>337</v>
      </c>
      <c r="D123" s="17" t="s">
        <v>197</v>
      </c>
      <c r="E123" s="17" t="s">
        <v>187</v>
      </c>
      <c r="F123" s="17" t="s">
        <v>194</v>
      </c>
      <c r="G123" s="5" t="str">
        <f t="shared" si="22"/>
        <v>2936</v>
      </c>
      <c r="H123" s="18">
        <v>612</v>
      </c>
      <c r="I123" s="10" t="s">
        <v>323</v>
      </c>
      <c r="J123" s="19"/>
    </row>
    <row r="125" spans="2:24" x14ac:dyDescent="0.25">
      <c r="B125" s="48" t="s">
        <v>337</v>
      </c>
      <c r="D125" s="7" t="s">
        <v>135</v>
      </c>
      <c r="L125">
        <v>7330</v>
      </c>
      <c r="M125">
        <f t="shared" si="18"/>
        <v>-7330</v>
      </c>
      <c r="N125">
        <f t="shared" si="19"/>
        <v>0</v>
      </c>
      <c r="Q125" s="12">
        <f>7150/6800*1000</f>
        <v>1051.4705882352941</v>
      </c>
      <c r="R125">
        <v>7240</v>
      </c>
      <c r="S125">
        <v>6060</v>
      </c>
      <c r="T125" s="12">
        <f t="shared" ref="T125" si="23">R125-S125</f>
        <v>1180</v>
      </c>
      <c r="U125" s="12">
        <f>R125/S125*1000</f>
        <v>1194.7194719471947</v>
      </c>
      <c r="V125" s="12">
        <f>((K125+R125)/(L125+S125))*1000</f>
        <v>540.70201643017174</v>
      </c>
      <c r="W125" s="12">
        <f>T125+M125</f>
        <v>-6150</v>
      </c>
      <c r="X125" s="15">
        <v>5208.21</v>
      </c>
    </row>
    <row r="127" spans="2:24" x14ac:dyDescent="0.25">
      <c r="B127" s="48" t="s">
        <v>337</v>
      </c>
      <c r="D127" s="7" t="s">
        <v>136</v>
      </c>
      <c r="L127">
        <v>7135</v>
      </c>
      <c r="M127">
        <f t="shared" si="18"/>
        <v>-7135</v>
      </c>
      <c r="N127">
        <f t="shared" si="19"/>
        <v>0</v>
      </c>
      <c r="Q127" s="12">
        <f>7150/6800*1000</f>
        <v>1051.4705882352941</v>
      </c>
      <c r="R127">
        <v>7050</v>
      </c>
      <c r="S127">
        <v>5880</v>
      </c>
      <c r="T127" s="12">
        <f t="shared" ref="T127" si="24">R127-S127</f>
        <v>1170</v>
      </c>
      <c r="U127" s="12">
        <f>R127/S127*1000</f>
        <v>1198.9795918367347</v>
      </c>
      <c r="V127" s="12">
        <f>((K127+R127)/(L127+S127))*1000</f>
        <v>541.68267383787941</v>
      </c>
      <c r="W127" s="12">
        <f>T127+M127</f>
        <v>-5965</v>
      </c>
      <c r="X127" s="15">
        <v>5075.13</v>
      </c>
    </row>
    <row r="129" spans="2:24" x14ac:dyDescent="0.25">
      <c r="B129" s="48" t="s">
        <v>337</v>
      </c>
      <c r="D129" s="7" t="s">
        <v>260</v>
      </c>
      <c r="L129">
        <v>6855</v>
      </c>
      <c r="M129">
        <f t="shared" si="18"/>
        <v>-6855</v>
      </c>
      <c r="N129">
        <f t="shared" si="19"/>
        <v>0</v>
      </c>
      <c r="Q129" s="12">
        <f>7150/6800*1000</f>
        <v>1051.4705882352941</v>
      </c>
      <c r="R129">
        <v>6810</v>
      </c>
      <c r="S129">
        <v>5690</v>
      </c>
      <c r="T129" s="12">
        <f t="shared" ref="T129" si="25">R129-S129</f>
        <v>1120</v>
      </c>
      <c r="U129" s="12">
        <f>R129/S129*1000</f>
        <v>1196.8365553602812</v>
      </c>
      <c r="V129" s="12">
        <f>((K129+R129)/(L129+S129))*1000</f>
        <v>542.84575528098844</v>
      </c>
      <c r="W129" s="12">
        <f>T129+M129</f>
        <v>-5735</v>
      </c>
      <c r="X129" s="15">
        <v>4656.46</v>
      </c>
    </row>
    <row r="131" spans="2:24" x14ac:dyDescent="0.25">
      <c r="B131" s="48" t="s">
        <v>339</v>
      </c>
      <c r="D131" s="7" t="s">
        <v>195</v>
      </c>
    </row>
    <row r="132" spans="2:24" x14ac:dyDescent="0.25">
      <c r="B132" s="48" t="s">
        <v>339</v>
      </c>
      <c r="D132" s="5" t="s">
        <v>196</v>
      </c>
      <c r="E132" s="4" t="s">
        <v>198</v>
      </c>
      <c r="F132" s="5" t="s">
        <v>200</v>
      </c>
      <c r="G132" s="5" t="str">
        <f t="shared" ref="G132:G133" si="26">LEFT(RIGHT(F132,7),4)</f>
        <v>5110</v>
      </c>
      <c r="H132" s="4">
        <v>292</v>
      </c>
      <c r="I132" s="41"/>
    </row>
    <row r="133" spans="2:24" x14ac:dyDescent="0.25">
      <c r="B133" s="48" t="s">
        <v>339</v>
      </c>
      <c r="D133" s="5" t="s">
        <v>196</v>
      </c>
      <c r="E133" s="4" t="s">
        <v>199</v>
      </c>
      <c r="F133" s="5" t="s">
        <v>201</v>
      </c>
      <c r="G133" s="5" t="str">
        <f t="shared" si="26"/>
        <v>4634</v>
      </c>
      <c r="H133" s="4">
        <v>264</v>
      </c>
      <c r="I133" s="41"/>
    </row>
    <row r="136" spans="2:24" x14ac:dyDescent="0.25">
      <c r="B136" s="48" t="s">
        <v>338</v>
      </c>
      <c r="D136" s="7" t="s">
        <v>286</v>
      </c>
      <c r="E136" s="4" t="s">
        <v>289</v>
      </c>
      <c r="L136">
        <v>6270</v>
      </c>
      <c r="Q136" s="12">
        <f>7150/6800*1000</f>
        <v>1051.4705882352941</v>
      </c>
      <c r="R136">
        <v>6245</v>
      </c>
      <c r="S136">
        <v>5835</v>
      </c>
      <c r="T136" s="12">
        <f t="shared" ref="T136" si="27">R136-S136</f>
        <v>410</v>
      </c>
      <c r="U136" s="12">
        <f>R136/S136*1000</f>
        <v>1070.2656383890317</v>
      </c>
      <c r="V136" s="12">
        <f>((K136+R136)/(L136+S136))*1000</f>
        <v>515.90251961999184</v>
      </c>
      <c r="W136" s="12">
        <f>T136+M136</f>
        <v>410</v>
      </c>
      <c r="X136" s="15">
        <v>4656.46</v>
      </c>
    </row>
    <row r="137" spans="2:24" x14ac:dyDescent="0.25">
      <c r="B137" s="48" t="s">
        <v>338</v>
      </c>
      <c r="D137" s="42"/>
      <c r="E137" s="4" t="s">
        <v>290</v>
      </c>
      <c r="I137" t="s">
        <v>316</v>
      </c>
    </row>
    <row r="138" spans="2:24" x14ac:dyDescent="0.25">
      <c r="B138" s="48" t="s">
        <v>338</v>
      </c>
      <c r="D138" s="16" t="s">
        <v>308</v>
      </c>
      <c r="E138" s="4" t="s">
        <v>291</v>
      </c>
      <c r="I138" t="s">
        <v>317</v>
      </c>
    </row>
    <row r="140" spans="2:24" ht="75" x14ac:dyDescent="0.25">
      <c r="B140" s="48" t="s">
        <v>342</v>
      </c>
      <c r="C140" s="47">
        <v>1</v>
      </c>
      <c r="D140" s="7" t="s">
        <v>287</v>
      </c>
      <c r="E140" s="4" t="s">
        <v>292</v>
      </c>
      <c r="L140">
        <v>6835</v>
      </c>
      <c r="Q140" s="12">
        <f>7150/6800*1000</f>
        <v>1051.4705882352941</v>
      </c>
    </row>
    <row r="141" spans="2:24" ht="45" x14ac:dyDescent="0.25">
      <c r="B141" s="48" t="s">
        <v>341</v>
      </c>
      <c r="C141" s="47">
        <v>1</v>
      </c>
      <c r="D141" s="42"/>
      <c r="E141" s="4" t="s">
        <v>295</v>
      </c>
    </row>
    <row r="142" spans="2:24" ht="45" x14ac:dyDescent="0.25">
      <c r="B142" s="48" t="s">
        <v>341</v>
      </c>
      <c r="C142" s="47">
        <v>1</v>
      </c>
      <c r="D142" s="16" t="s">
        <v>306</v>
      </c>
      <c r="E142" s="4" t="s">
        <v>296</v>
      </c>
    </row>
    <row r="143" spans="2:24" ht="45" x14ac:dyDescent="0.25">
      <c r="B143" s="48" t="s">
        <v>341</v>
      </c>
      <c r="C143" s="47">
        <v>1</v>
      </c>
      <c r="D143" s="42"/>
      <c r="E143" s="4" t="s">
        <v>297</v>
      </c>
    </row>
    <row r="144" spans="2:24" ht="45" x14ac:dyDescent="0.25">
      <c r="B144" s="48" t="s">
        <v>341</v>
      </c>
      <c r="C144" s="47">
        <v>1</v>
      </c>
      <c r="D144" s="42"/>
      <c r="E144" s="4" t="s">
        <v>298</v>
      </c>
    </row>
    <row r="145" spans="2:24" ht="45" x14ac:dyDescent="0.25">
      <c r="B145" s="48" t="s">
        <v>341</v>
      </c>
      <c r="C145" s="47">
        <v>1</v>
      </c>
      <c r="E145" s="4" t="s">
        <v>299</v>
      </c>
    </row>
    <row r="147" spans="2:24" ht="45" x14ac:dyDescent="0.25">
      <c r="B147" s="48" t="s">
        <v>341</v>
      </c>
      <c r="D147" s="7" t="s">
        <v>288</v>
      </c>
      <c r="E147" s="4" t="s">
        <v>300</v>
      </c>
      <c r="L147">
        <v>6425</v>
      </c>
      <c r="Q147" s="12">
        <f>7150/6800*1000</f>
        <v>1051.4705882352941</v>
      </c>
    </row>
    <row r="148" spans="2:24" ht="45" x14ac:dyDescent="0.25">
      <c r="B148" s="48" t="s">
        <v>341</v>
      </c>
      <c r="E148" s="4" t="s">
        <v>301</v>
      </c>
    </row>
    <row r="149" spans="2:24" ht="45" x14ac:dyDescent="0.25">
      <c r="B149" s="48" t="s">
        <v>341</v>
      </c>
      <c r="D149" s="16" t="s">
        <v>307</v>
      </c>
      <c r="E149" s="4" t="s">
        <v>302</v>
      </c>
    </row>
    <row r="150" spans="2:24" ht="45" x14ac:dyDescent="0.25">
      <c r="B150" s="48" t="s">
        <v>341</v>
      </c>
      <c r="E150" s="4" t="s">
        <v>303</v>
      </c>
    </row>
    <row r="151" spans="2:24" ht="45" x14ac:dyDescent="0.25">
      <c r="B151" s="48" t="s">
        <v>341</v>
      </c>
      <c r="E151" s="4" t="s">
        <v>304</v>
      </c>
    </row>
    <row r="152" spans="2:24" ht="45" x14ac:dyDescent="0.25">
      <c r="B152" s="48" t="s">
        <v>341</v>
      </c>
      <c r="E152" s="4" t="s">
        <v>305</v>
      </c>
    </row>
    <row r="153" spans="2:24" ht="15.75" customHeight="1" x14ac:dyDescent="0.25">
      <c r="I153" t="s">
        <v>318</v>
      </c>
    </row>
    <row r="154" spans="2:24" ht="21" customHeight="1" x14ac:dyDescent="0.25">
      <c r="B154" s="48" t="s">
        <v>339</v>
      </c>
      <c r="D154" s="7" t="s">
        <v>293</v>
      </c>
      <c r="I154" t="s">
        <v>319</v>
      </c>
      <c r="L154">
        <v>6370</v>
      </c>
      <c r="Q154" s="12">
        <f>7150/6800*1000</f>
        <v>1051.4705882352941</v>
      </c>
      <c r="R154">
        <v>6330</v>
      </c>
      <c r="S154">
        <v>5635</v>
      </c>
      <c r="T154" s="12">
        <f t="shared" ref="T154" si="28">R154-S154</f>
        <v>695</v>
      </c>
      <c r="U154" s="12">
        <f>R154/S154*1000</f>
        <v>1123.3362910381543</v>
      </c>
      <c r="V154" s="12">
        <f>((K154+R154)/(L154+S154))*1000</f>
        <v>527.28029987505215</v>
      </c>
      <c r="W154" s="12">
        <f>T154+M154</f>
        <v>695</v>
      </c>
      <c r="X154" s="15">
        <v>4656.46</v>
      </c>
    </row>
    <row r="155" spans="2:24" x14ac:dyDescent="0.25">
      <c r="B155" s="48" t="s">
        <v>339</v>
      </c>
      <c r="D155" s="42"/>
      <c r="E155" s="4" t="s">
        <v>309</v>
      </c>
      <c r="I155" t="s">
        <v>319</v>
      </c>
    </row>
    <row r="156" spans="2:24" x14ac:dyDescent="0.25">
      <c r="B156" s="48" t="s">
        <v>339</v>
      </c>
      <c r="D156" s="16" t="s">
        <v>312</v>
      </c>
      <c r="E156" s="4" t="s">
        <v>310</v>
      </c>
      <c r="I156" t="s">
        <v>319</v>
      </c>
    </row>
    <row r="157" spans="2:24" x14ac:dyDescent="0.25">
      <c r="B157" s="48" t="s">
        <v>339</v>
      </c>
      <c r="D157" s="42"/>
      <c r="E157" s="4" t="s">
        <v>311</v>
      </c>
    </row>
    <row r="159" spans="2:24" x14ac:dyDescent="0.25">
      <c r="B159" s="48" t="s">
        <v>339</v>
      </c>
      <c r="D159" s="7" t="s">
        <v>294</v>
      </c>
      <c r="L159">
        <v>6935</v>
      </c>
      <c r="Q159" s="12">
        <f>7150/6800*1000</f>
        <v>1051.4705882352941</v>
      </c>
    </row>
    <row r="160" spans="2:24" x14ac:dyDescent="0.25">
      <c r="B160" s="48" t="s">
        <v>339</v>
      </c>
      <c r="E160" s="4" t="s">
        <v>313</v>
      </c>
      <c r="I160" t="s">
        <v>320</v>
      </c>
    </row>
    <row r="161" spans="2:5" x14ac:dyDescent="0.25">
      <c r="B161" s="48" t="s">
        <v>339</v>
      </c>
      <c r="D161" s="4" t="s">
        <v>315</v>
      </c>
      <c r="E161" s="4" t="s">
        <v>314</v>
      </c>
    </row>
  </sheetData>
  <autoFilter ref="B1:AB57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AD145"/>
  <sheetViews>
    <sheetView zoomScale="90" zoomScaleNormal="90" workbookViewId="0">
      <pane xSplit="5" ySplit="1" topLeftCell="F2" activePane="bottomRight" state="frozen"/>
      <selection pane="topRight" activeCell="D1" sqref="D1"/>
      <selection pane="bottomLeft" activeCell="A2" sqref="A2"/>
      <selection pane="bottomRight" activeCell="B3" sqref="B3"/>
    </sheetView>
  </sheetViews>
  <sheetFormatPr baseColWidth="10" defaultRowHeight="15" x14ac:dyDescent="0.25"/>
  <cols>
    <col min="1" max="1" width="7.140625" customWidth="1"/>
    <col min="2" max="2" width="38.85546875" style="48" customWidth="1"/>
    <col min="3" max="3" width="11.140625" style="48" customWidth="1"/>
    <col min="4" max="4" width="9" customWidth="1"/>
    <col min="5" max="5" width="22.7109375" style="4" customWidth="1"/>
    <col min="6" max="6" width="16.7109375" style="4" customWidth="1"/>
    <col min="7" max="8" width="26.140625" style="4" customWidth="1"/>
    <col min="9" max="9" width="13.140625" style="4" customWidth="1"/>
    <col min="10" max="10" width="10.85546875" style="4" customWidth="1"/>
    <col min="11" max="11" width="65.42578125" customWidth="1"/>
    <col min="12" max="12" width="16.42578125" customWidth="1"/>
    <col min="13" max="18" width="16.140625" customWidth="1"/>
    <col min="29" max="29" width="15.28515625" customWidth="1"/>
  </cols>
  <sheetData>
    <row r="1" spans="1:30" ht="63.75" x14ac:dyDescent="0.25">
      <c r="B1" s="48" t="s">
        <v>340</v>
      </c>
      <c r="C1" s="48" t="s">
        <v>349</v>
      </c>
      <c r="D1" t="s">
        <v>334</v>
      </c>
      <c r="E1" s="2" t="s">
        <v>0</v>
      </c>
      <c r="F1" s="2" t="s">
        <v>1</v>
      </c>
      <c r="G1" s="2" t="s">
        <v>2</v>
      </c>
      <c r="H1" s="2" t="s">
        <v>359</v>
      </c>
      <c r="I1" s="2" t="s">
        <v>279</v>
      </c>
      <c r="J1" s="2" t="s">
        <v>3</v>
      </c>
      <c r="K1" s="8" t="s">
        <v>114</v>
      </c>
      <c r="L1" s="8" t="s">
        <v>280</v>
      </c>
      <c r="M1" s="8" t="s">
        <v>122</v>
      </c>
      <c r="N1" s="8" t="s">
        <v>123</v>
      </c>
      <c r="O1" s="8" t="s">
        <v>121</v>
      </c>
      <c r="P1" s="8" t="s">
        <v>130</v>
      </c>
      <c r="Q1" s="8" t="s">
        <v>120</v>
      </c>
      <c r="R1" s="8" t="s">
        <v>119</v>
      </c>
      <c r="S1" s="8" t="s">
        <v>117</v>
      </c>
      <c r="T1" s="8" t="s">
        <v>124</v>
      </c>
      <c r="U1" s="8" t="s">
        <v>125</v>
      </c>
      <c r="V1" s="8" t="s">
        <v>127</v>
      </c>
      <c r="W1" s="8" t="s">
        <v>128</v>
      </c>
      <c r="X1" s="13" t="s">
        <v>129</v>
      </c>
      <c r="Y1" s="8" t="s">
        <v>126</v>
      </c>
      <c r="Z1" s="8" t="s">
        <v>140</v>
      </c>
      <c r="AA1" s="8" t="s">
        <v>131</v>
      </c>
      <c r="AB1" s="8" t="s">
        <v>118</v>
      </c>
      <c r="AC1" s="8" t="s">
        <v>115</v>
      </c>
      <c r="AD1" s="8" t="s">
        <v>116</v>
      </c>
    </row>
    <row r="2" spans="1:30" x14ac:dyDescent="0.25">
      <c r="B2" s="48" t="s">
        <v>348</v>
      </c>
      <c r="E2" s="7" t="s">
        <v>80</v>
      </c>
      <c r="G2" s="2"/>
      <c r="H2" s="2">
        <v>150</v>
      </c>
      <c r="I2" s="2"/>
      <c r="J2" s="2">
        <v>0</v>
      </c>
      <c r="N2">
        <v>3605</v>
      </c>
      <c r="O2">
        <f>M2-N2</f>
        <v>-3605</v>
      </c>
      <c r="P2">
        <f>M2/N2</f>
        <v>0</v>
      </c>
      <c r="S2" s="12">
        <f>7150/6800*1000</f>
        <v>1051.4705882352941</v>
      </c>
      <c r="T2" s="12">
        <v>3590</v>
      </c>
      <c r="U2" s="12">
        <v>3355</v>
      </c>
      <c r="V2" s="12">
        <f>T2-U2</f>
        <v>235</v>
      </c>
      <c r="W2" s="12">
        <f>T2/U2*1000</f>
        <v>1070.0447093889718</v>
      </c>
      <c r="X2" s="12">
        <f>((M2+T2)/(N2+U2))*1000</f>
        <v>515.80459770114942</v>
      </c>
      <c r="Y2" s="12">
        <f>V2+O2</f>
        <v>-3370</v>
      </c>
      <c r="Z2" s="14">
        <v>0</v>
      </c>
      <c r="AA2" s="12"/>
      <c r="AC2" s="4" t="s">
        <v>139</v>
      </c>
      <c r="AD2" s="4">
        <v>10</v>
      </c>
    </row>
    <row r="3" spans="1:30" x14ac:dyDescent="0.25">
      <c r="B3" s="48" t="s">
        <v>325</v>
      </c>
      <c r="D3">
        <v>100</v>
      </c>
      <c r="E3" s="2" t="s">
        <v>4</v>
      </c>
      <c r="F3" s="2" t="s">
        <v>5</v>
      </c>
      <c r="G3" s="2" t="s">
        <v>6</v>
      </c>
      <c r="H3" s="2">
        <v>150</v>
      </c>
      <c r="I3" s="2"/>
      <c r="J3" s="2">
        <v>366</v>
      </c>
      <c r="K3" s="44" t="s">
        <v>282</v>
      </c>
      <c r="V3" s="12"/>
    </row>
    <row r="4" spans="1:30" x14ac:dyDescent="0.25">
      <c r="B4" s="48" t="s">
        <v>325</v>
      </c>
      <c r="D4">
        <v>100</v>
      </c>
      <c r="E4" s="2" t="s">
        <v>4</v>
      </c>
      <c r="F4" s="2" t="s">
        <v>7</v>
      </c>
      <c r="G4" s="2" t="s">
        <v>8</v>
      </c>
      <c r="H4" s="2">
        <v>150</v>
      </c>
      <c r="I4" s="2"/>
      <c r="J4" s="2">
        <v>406</v>
      </c>
      <c r="K4" s="44" t="s">
        <v>282</v>
      </c>
      <c r="V4" s="12"/>
    </row>
    <row r="5" spans="1:30" x14ac:dyDescent="0.25">
      <c r="B5" s="48" t="s">
        <v>325</v>
      </c>
      <c r="D5">
        <v>100</v>
      </c>
      <c r="E5" s="2" t="s">
        <v>4</v>
      </c>
      <c r="F5" s="2" t="s">
        <v>9</v>
      </c>
      <c r="G5" s="2" t="s">
        <v>10</v>
      </c>
      <c r="H5" s="2">
        <v>150</v>
      </c>
      <c r="I5" s="2"/>
      <c r="J5" s="2">
        <v>366</v>
      </c>
      <c r="K5" s="44" t="s">
        <v>282</v>
      </c>
      <c r="V5" s="12"/>
    </row>
    <row r="6" spans="1:30" x14ac:dyDescent="0.25">
      <c r="B6" s="48" t="s">
        <v>325</v>
      </c>
      <c r="D6">
        <v>100</v>
      </c>
      <c r="E6" s="2" t="s">
        <v>4</v>
      </c>
      <c r="F6" s="2" t="s">
        <v>11</v>
      </c>
      <c r="G6" s="2" t="s">
        <v>12</v>
      </c>
      <c r="H6" s="2">
        <v>150</v>
      </c>
      <c r="I6" s="2"/>
      <c r="J6" s="2">
        <v>420</v>
      </c>
      <c r="K6" s="44" t="s">
        <v>282</v>
      </c>
      <c r="V6" s="12"/>
    </row>
    <row r="7" spans="1:30" x14ac:dyDescent="0.25">
      <c r="B7" s="48" t="s">
        <v>325</v>
      </c>
      <c r="D7">
        <v>100</v>
      </c>
      <c r="E7" s="2" t="s">
        <v>4</v>
      </c>
      <c r="F7" s="2" t="s">
        <v>13</v>
      </c>
      <c r="G7" s="2" t="s">
        <v>14</v>
      </c>
      <c r="H7" s="2">
        <v>150</v>
      </c>
      <c r="I7" s="2"/>
      <c r="J7" s="2">
        <v>376</v>
      </c>
      <c r="K7" s="44" t="s">
        <v>282</v>
      </c>
      <c r="V7" s="12"/>
    </row>
    <row r="8" spans="1:30" x14ac:dyDescent="0.25">
      <c r="B8" s="48" t="s">
        <v>325</v>
      </c>
      <c r="D8">
        <v>100</v>
      </c>
      <c r="E8" s="2" t="s">
        <v>4</v>
      </c>
      <c r="F8" s="2" t="s">
        <v>15</v>
      </c>
      <c r="G8" s="2" t="s">
        <v>16</v>
      </c>
      <c r="H8" s="2">
        <v>150</v>
      </c>
      <c r="I8" s="2"/>
      <c r="J8" s="2">
        <v>398</v>
      </c>
      <c r="K8" s="44" t="s">
        <v>282</v>
      </c>
      <c r="V8" s="12"/>
    </row>
    <row r="9" spans="1:30" x14ac:dyDescent="0.25">
      <c r="A9" t="s">
        <v>324</v>
      </c>
      <c r="B9" s="48" t="s">
        <v>353</v>
      </c>
      <c r="D9">
        <v>100</v>
      </c>
      <c r="E9" s="2"/>
      <c r="F9" s="3"/>
      <c r="G9" s="3"/>
      <c r="H9" s="2">
        <v>150</v>
      </c>
      <c r="I9" s="3"/>
      <c r="J9" s="43">
        <f>SUM(J3:J8)</f>
        <v>2332</v>
      </c>
      <c r="K9" s="44" t="s">
        <v>321</v>
      </c>
      <c r="L9">
        <f>J9</f>
        <v>2332</v>
      </c>
      <c r="V9" s="12"/>
    </row>
    <row r="10" spans="1:30" x14ac:dyDescent="0.25">
      <c r="B10" s="48" t="s">
        <v>325</v>
      </c>
      <c r="E10" s="7" t="s">
        <v>81</v>
      </c>
      <c r="H10" s="4">
        <v>180</v>
      </c>
      <c r="J10" s="4">
        <v>0</v>
      </c>
      <c r="N10">
        <v>3630</v>
      </c>
      <c r="O10">
        <f>M10-N10</f>
        <v>-3630</v>
      </c>
      <c r="P10">
        <f>M10/N10</f>
        <v>0</v>
      </c>
      <c r="S10" s="12">
        <f>7150/6800*1000</f>
        <v>1051.4705882352941</v>
      </c>
      <c r="T10">
        <v>3615</v>
      </c>
      <c r="U10">
        <v>3335</v>
      </c>
      <c r="V10" s="12">
        <f t="shared" ref="V10" si="0">T10-U10</f>
        <v>280</v>
      </c>
      <c r="W10" s="12">
        <f>T10/U10*1000</f>
        <v>1083.9580209895053</v>
      </c>
      <c r="X10" s="12">
        <f>((M10+T10)/(N10+U10))*1000</f>
        <v>519.02368987796126</v>
      </c>
      <c r="Y10" s="12">
        <f>V10+O10</f>
        <v>-3350</v>
      </c>
      <c r="Z10" s="14">
        <v>0</v>
      </c>
      <c r="AC10" s="4" t="s">
        <v>139</v>
      </c>
      <c r="AD10" s="4">
        <v>20</v>
      </c>
    </row>
    <row r="11" spans="1:30" x14ac:dyDescent="0.25">
      <c r="B11" s="48" t="s">
        <v>325</v>
      </c>
      <c r="D11">
        <v>100</v>
      </c>
      <c r="E11" s="5" t="s">
        <v>17</v>
      </c>
      <c r="F11" s="5" t="s">
        <v>18</v>
      </c>
      <c r="G11" s="5" t="s">
        <v>24</v>
      </c>
      <c r="H11" s="4">
        <v>180</v>
      </c>
      <c r="I11" s="5"/>
      <c r="J11" s="5">
        <v>400</v>
      </c>
      <c r="K11" s="44" t="s">
        <v>282</v>
      </c>
    </row>
    <row r="12" spans="1:30" x14ac:dyDescent="0.25">
      <c r="B12" s="48" t="s">
        <v>325</v>
      </c>
      <c r="D12">
        <v>100</v>
      </c>
      <c r="E12" s="5" t="s">
        <v>17</v>
      </c>
      <c r="F12" s="5" t="s">
        <v>19</v>
      </c>
      <c r="G12" s="5" t="s">
        <v>25</v>
      </c>
      <c r="H12" s="4">
        <v>180</v>
      </c>
      <c r="I12" s="5"/>
      <c r="J12" s="5">
        <v>452</v>
      </c>
      <c r="K12" s="44" t="s">
        <v>282</v>
      </c>
    </row>
    <row r="13" spans="1:30" x14ac:dyDescent="0.25">
      <c r="B13" s="48" t="s">
        <v>325</v>
      </c>
      <c r="D13">
        <v>100</v>
      </c>
      <c r="E13" s="5" t="s">
        <v>17</v>
      </c>
      <c r="F13" s="5" t="s">
        <v>20</v>
      </c>
      <c r="G13" s="5" t="s">
        <v>26</v>
      </c>
      <c r="H13" s="4">
        <v>180</v>
      </c>
      <c r="I13" s="5"/>
      <c r="J13" s="5">
        <v>456</v>
      </c>
      <c r="K13" s="44" t="s">
        <v>282</v>
      </c>
    </row>
    <row r="14" spans="1:30" x14ac:dyDescent="0.25">
      <c r="B14" s="48" t="s">
        <v>325</v>
      </c>
      <c r="D14">
        <v>100</v>
      </c>
      <c r="E14" s="5" t="s">
        <v>17</v>
      </c>
      <c r="F14" s="5" t="s">
        <v>21</v>
      </c>
      <c r="G14" s="5" t="s">
        <v>27</v>
      </c>
      <c r="H14" s="4">
        <v>180</v>
      </c>
      <c r="I14" s="5"/>
      <c r="J14" s="5">
        <v>472</v>
      </c>
      <c r="K14" s="44" t="s">
        <v>282</v>
      </c>
    </row>
    <row r="15" spans="1:30" x14ac:dyDescent="0.25">
      <c r="B15" s="48" t="s">
        <v>325</v>
      </c>
      <c r="D15">
        <v>100</v>
      </c>
      <c r="E15" s="5" t="s">
        <v>17</v>
      </c>
      <c r="F15" s="5" t="s">
        <v>22</v>
      </c>
      <c r="G15" s="5" t="s">
        <v>28</v>
      </c>
      <c r="H15" s="4">
        <v>180</v>
      </c>
      <c r="I15" s="5"/>
      <c r="J15" s="5">
        <v>434</v>
      </c>
      <c r="K15" s="44" t="s">
        <v>282</v>
      </c>
    </row>
    <row r="16" spans="1:30" x14ac:dyDescent="0.25">
      <c r="B16" s="48" t="s">
        <v>325</v>
      </c>
      <c r="D16">
        <v>100</v>
      </c>
      <c r="E16" s="5" t="s">
        <v>17</v>
      </c>
      <c r="F16" s="5" t="s">
        <v>23</v>
      </c>
      <c r="G16" s="5" t="s">
        <v>29</v>
      </c>
      <c r="H16" s="4">
        <v>180</v>
      </c>
      <c r="I16" s="5"/>
      <c r="J16" s="5">
        <v>454</v>
      </c>
      <c r="K16" s="44" t="s">
        <v>282</v>
      </c>
    </row>
    <row r="17" spans="1:30" x14ac:dyDescent="0.25">
      <c r="A17" t="s">
        <v>326</v>
      </c>
      <c r="B17" s="48" t="s">
        <v>353</v>
      </c>
      <c r="D17">
        <v>100</v>
      </c>
      <c r="H17" s="4">
        <v>180</v>
      </c>
      <c r="J17" s="43">
        <f>SUM(J11:J16)</f>
        <v>2668</v>
      </c>
      <c r="K17" s="44" t="s">
        <v>321</v>
      </c>
      <c r="L17">
        <f>L9+J17</f>
        <v>5000</v>
      </c>
    </row>
    <row r="18" spans="1:30" x14ac:dyDescent="0.25">
      <c r="B18" s="48" t="s">
        <v>325</v>
      </c>
      <c r="E18" s="7" t="s">
        <v>82</v>
      </c>
      <c r="H18" s="2">
        <v>150</v>
      </c>
      <c r="J18" s="4">
        <v>0</v>
      </c>
      <c r="N18">
        <v>7000</v>
      </c>
      <c r="O18">
        <f>M18-N18</f>
        <v>-7000</v>
      </c>
      <c r="P18">
        <f>M18/N18</f>
        <v>0</v>
      </c>
      <c r="S18" s="12">
        <f>7150/6800*1000</f>
        <v>1051.4705882352941</v>
      </c>
      <c r="T18">
        <v>6965</v>
      </c>
      <c r="U18">
        <v>6555</v>
      </c>
      <c r="V18" s="12">
        <f t="shared" ref="V18" si="1">T18-U18</f>
        <v>410</v>
      </c>
      <c r="W18" s="12">
        <f>T18/U18*1000</f>
        <v>1062.5476735316552</v>
      </c>
      <c r="X18" s="12">
        <f>((M18+T18)/(N18+U18))*1000</f>
        <v>513.8325341202509</v>
      </c>
      <c r="Y18" s="12">
        <f>V18+O18</f>
        <v>-6590</v>
      </c>
      <c r="Z18" s="14">
        <v>0</v>
      </c>
      <c r="AC18" s="4" t="s">
        <v>138</v>
      </c>
      <c r="AD18" s="4">
        <v>10</v>
      </c>
    </row>
    <row r="19" spans="1:30" ht="25.5" x14ac:dyDescent="0.25">
      <c r="B19" s="48" t="s">
        <v>325</v>
      </c>
      <c r="D19" s="47">
        <v>1</v>
      </c>
      <c r="E19" s="5" t="s">
        <v>30</v>
      </c>
      <c r="F19" s="5" t="s">
        <v>31</v>
      </c>
      <c r="G19" s="5" t="s">
        <v>43</v>
      </c>
      <c r="H19" s="2">
        <v>150</v>
      </c>
      <c r="I19" s="5"/>
      <c r="J19" s="5">
        <v>324</v>
      </c>
      <c r="K19" s="25" t="s">
        <v>266</v>
      </c>
      <c r="L19">
        <v>324</v>
      </c>
    </row>
    <row r="20" spans="1:30" x14ac:dyDescent="0.25">
      <c r="B20" s="48" t="s">
        <v>325</v>
      </c>
      <c r="D20" s="47">
        <v>1</v>
      </c>
      <c r="E20" s="5" t="s">
        <v>30</v>
      </c>
      <c r="F20" s="5" t="s">
        <v>32</v>
      </c>
      <c r="G20" s="5" t="s">
        <v>44</v>
      </c>
      <c r="H20" s="2">
        <v>150</v>
      </c>
      <c r="I20" s="5">
        <v>4553</v>
      </c>
      <c r="J20" s="5">
        <v>372</v>
      </c>
      <c r="K20" s="28" t="s">
        <v>281</v>
      </c>
      <c r="L20">
        <f>INT(I20/205)</f>
        <v>22</v>
      </c>
    </row>
    <row r="21" spans="1:30" x14ac:dyDescent="0.25">
      <c r="B21" s="48" t="s">
        <v>325</v>
      </c>
      <c r="D21" s="47">
        <v>1</v>
      </c>
      <c r="E21" s="5" t="s">
        <v>30</v>
      </c>
      <c r="F21" s="5" t="s">
        <v>33</v>
      </c>
      <c r="G21" s="5" t="s">
        <v>45</v>
      </c>
      <c r="H21" s="2">
        <v>150</v>
      </c>
      <c r="I21" s="5"/>
      <c r="J21" s="5">
        <v>352</v>
      </c>
      <c r="K21" s="26" t="s">
        <v>267</v>
      </c>
      <c r="L21">
        <f>L19+J21</f>
        <v>676</v>
      </c>
    </row>
    <row r="22" spans="1:30" x14ac:dyDescent="0.25">
      <c r="B22" s="48" t="s">
        <v>325</v>
      </c>
      <c r="D22" s="47">
        <v>1</v>
      </c>
      <c r="E22" s="5" t="s">
        <v>30</v>
      </c>
      <c r="F22" s="5" t="s">
        <v>34</v>
      </c>
      <c r="G22" s="5" t="s">
        <v>46</v>
      </c>
      <c r="H22" s="2">
        <v>150</v>
      </c>
      <c r="I22" s="5">
        <v>4275</v>
      </c>
      <c r="J22" s="5">
        <v>348</v>
      </c>
      <c r="K22" s="28" t="s">
        <v>278</v>
      </c>
      <c r="L22">
        <f>INT(I22/205)+L20</f>
        <v>42</v>
      </c>
    </row>
    <row r="23" spans="1:30" x14ac:dyDescent="0.25">
      <c r="B23" s="48" t="s">
        <v>330</v>
      </c>
      <c r="D23" s="47">
        <v>1</v>
      </c>
      <c r="E23" s="5" t="s">
        <v>30</v>
      </c>
      <c r="F23" s="5" t="s">
        <v>35</v>
      </c>
      <c r="G23" s="5" t="s">
        <v>47</v>
      </c>
      <c r="H23" s="2">
        <v>150</v>
      </c>
      <c r="I23" s="5">
        <v>4511</v>
      </c>
      <c r="J23" s="5">
        <v>366</v>
      </c>
      <c r="K23" s="28" t="s">
        <v>278</v>
      </c>
      <c r="L23">
        <f>INT(I23/205)+L22</f>
        <v>64</v>
      </c>
    </row>
    <row r="24" spans="1:30" x14ac:dyDescent="0.25">
      <c r="B24" s="48" t="s">
        <v>330</v>
      </c>
      <c r="D24" s="47">
        <v>1</v>
      </c>
      <c r="E24" s="5" t="s">
        <v>30</v>
      </c>
      <c r="F24" s="5" t="s">
        <v>36</v>
      </c>
      <c r="G24" s="5" t="s">
        <v>48</v>
      </c>
      <c r="H24" s="2">
        <v>150</v>
      </c>
      <c r="I24" s="5">
        <v>4382</v>
      </c>
      <c r="J24" s="5">
        <v>356.9</v>
      </c>
      <c r="K24" s="28" t="s">
        <v>278</v>
      </c>
      <c r="L24">
        <f>INT(I24/205)+L23</f>
        <v>85</v>
      </c>
    </row>
    <row r="25" spans="1:30" x14ac:dyDescent="0.25">
      <c r="B25" s="48" t="s">
        <v>325</v>
      </c>
      <c r="D25" s="47">
        <v>1</v>
      </c>
      <c r="E25" s="5" t="s">
        <v>30</v>
      </c>
      <c r="F25" s="5" t="s">
        <v>37</v>
      </c>
      <c r="G25" s="5" t="s">
        <v>49</v>
      </c>
      <c r="H25" s="2">
        <v>150</v>
      </c>
      <c r="I25" s="5">
        <v>4551</v>
      </c>
      <c r="J25" s="5">
        <v>346</v>
      </c>
      <c r="K25" s="27" t="s">
        <v>262</v>
      </c>
    </row>
    <row r="26" spans="1:30" x14ac:dyDescent="0.25">
      <c r="B26" s="48" t="s">
        <v>325</v>
      </c>
      <c r="D26" s="47">
        <v>1</v>
      </c>
      <c r="E26" s="5" t="s">
        <v>30</v>
      </c>
      <c r="F26" s="5" t="s">
        <v>38</v>
      </c>
      <c r="G26" s="5" t="s">
        <v>50</v>
      </c>
      <c r="H26" s="2">
        <v>150</v>
      </c>
      <c r="I26" s="5" t="str">
        <f>LEFT(RIGHT(G26,7),4)</f>
        <v>4641</v>
      </c>
      <c r="J26" s="5">
        <v>364</v>
      </c>
      <c r="K26" s="26" t="s">
        <v>268</v>
      </c>
      <c r="L26">
        <f>J26+L21</f>
        <v>1040</v>
      </c>
    </row>
    <row r="27" spans="1:30" x14ac:dyDescent="0.25">
      <c r="B27" s="48" t="s">
        <v>325</v>
      </c>
      <c r="D27" s="47">
        <v>1</v>
      </c>
      <c r="E27" s="5" t="s">
        <v>30</v>
      </c>
      <c r="F27" s="5" t="s">
        <v>39</v>
      </c>
      <c r="G27" s="5" t="s">
        <v>51</v>
      </c>
      <c r="H27" s="2">
        <v>150</v>
      </c>
      <c r="I27" s="5" t="str">
        <f t="shared" ref="I27:I30" si="2">LEFT(RIGHT(G27,7),4)</f>
        <v>4543</v>
      </c>
      <c r="J27" s="5">
        <v>356</v>
      </c>
      <c r="K27" s="26" t="s">
        <v>269</v>
      </c>
      <c r="L27">
        <f>J27+L26</f>
        <v>1396</v>
      </c>
    </row>
    <row r="28" spans="1:30" x14ac:dyDescent="0.25">
      <c r="B28" s="48" t="s">
        <v>325</v>
      </c>
      <c r="D28" s="47">
        <v>1</v>
      </c>
      <c r="E28" s="5" t="s">
        <v>30</v>
      </c>
      <c r="F28" s="5" t="s">
        <v>40</v>
      </c>
      <c r="G28" s="5" t="s">
        <v>52</v>
      </c>
      <c r="H28" s="2">
        <v>150</v>
      </c>
      <c r="I28" s="5" t="str">
        <f t="shared" si="2"/>
        <v>4587</v>
      </c>
      <c r="J28" s="5">
        <v>360</v>
      </c>
      <c r="K28" s="26" t="s">
        <v>270</v>
      </c>
      <c r="L28">
        <f t="shared" ref="L28:L30" si="3">J28+L27</f>
        <v>1756</v>
      </c>
    </row>
    <row r="29" spans="1:30" x14ac:dyDescent="0.25">
      <c r="B29" s="48" t="s">
        <v>325</v>
      </c>
      <c r="D29" s="47">
        <v>1</v>
      </c>
      <c r="E29" s="5" t="s">
        <v>30</v>
      </c>
      <c r="F29" s="5" t="s">
        <v>41</v>
      </c>
      <c r="G29" s="5" t="s">
        <v>53</v>
      </c>
      <c r="H29" s="2">
        <v>150</v>
      </c>
      <c r="I29" s="5" t="str">
        <f t="shared" si="2"/>
        <v>4515</v>
      </c>
      <c r="J29" s="5">
        <v>352</v>
      </c>
      <c r="K29" s="26" t="s">
        <v>271</v>
      </c>
      <c r="L29">
        <f t="shared" si="3"/>
        <v>2108</v>
      </c>
    </row>
    <row r="30" spans="1:30" x14ac:dyDescent="0.25">
      <c r="B30" s="48" t="s">
        <v>325</v>
      </c>
      <c r="D30" s="47">
        <v>1</v>
      </c>
      <c r="E30" s="5" t="s">
        <v>30</v>
      </c>
      <c r="F30" s="5" t="s">
        <v>42</v>
      </c>
      <c r="G30" s="5" t="s">
        <v>54</v>
      </c>
      <c r="H30" s="2">
        <v>150</v>
      </c>
      <c r="I30" s="5" t="str">
        <f t="shared" si="2"/>
        <v>4947</v>
      </c>
      <c r="J30" s="5">
        <v>388</v>
      </c>
      <c r="K30" s="26" t="s">
        <v>272</v>
      </c>
      <c r="L30">
        <f t="shared" si="3"/>
        <v>2496</v>
      </c>
    </row>
    <row r="31" spans="1:30" x14ac:dyDescent="0.25">
      <c r="B31" s="48" t="s">
        <v>348</v>
      </c>
      <c r="E31" s="7" t="s">
        <v>83</v>
      </c>
      <c r="H31" s="2">
        <v>150</v>
      </c>
      <c r="J31" s="4">
        <v>0</v>
      </c>
      <c r="N31">
        <v>6670</v>
      </c>
      <c r="O31">
        <f>M31-N31</f>
        <v>-6670</v>
      </c>
      <c r="P31">
        <f>M31/N31</f>
        <v>0</v>
      </c>
      <c r="S31" s="12">
        <f>7150/6800*1000</f>
        <v>1051.4705882352941</v>
      </c>
      <c r="T31">
        <v>6670</v>
      </c>
      <c r="U31">
        <v>5620</v>
      </c>
      <c r="V31" s="12">
        <f t="shared" ref="V31" si="4">T31-U31</f>
        <v>1050</v>
      </c>
      <c r="W31" s="12">
        <f>T31/U31*1000</f>
        <v>1186.832740213523</v>
      </c>
      <c r="X31" s="12">
        <f>((M31+T31)/(N31+U31))*1000</f>
        <v>542.71765663140775</v>
      </c>
      <c r="Y31" s="12">
        <f>V31+O31</f>
        <v>-5620</v>
      </c>
      <c r="Z31" s="14">
        <v>4250.8500000000004</v>
      </c>
    </row>
    <row r="32" spans="1:30" x14ac:dyDescent="0.25">
      <c r="B32" s="48" t="s">
        <v>325</v>
      </c>
      <c r="D32" s="47">
        <v>1</v>
      </c>
      <c r="E32" s="5" t="s">
        <v>55</v>
      </c>
      <c r="F32" s="5" t="s">
        <v>56</v>
      </c>
      <c r="G32" s="5" t="s">
        <v>68</v>
      </c>
      <c r="H32" s="2">
        <v>150</v>
      </c>
      <c r="I32" s="5" t="str">
        <f t="shared" ref="I32:I43" si="5">LEFT(RIGHT(G32,7),4)</f>
        <v>4503</v>
      </c>
      <c r="J32" s="5">
        <v>366</v>
      </c>
      <c r="K32" s="44"/>
      <c r="L32" s="24"/>
    </row>
    <row r="33" spans="1:30" x14ac:dyDescent="0.25">
      <c r="B33" s="48" t="s">
        <v>325</v>
      </c>
      <c r="D33" s="47">
        <v>1</v>
      </c>
      <c r="E33" s="5" t="s">
        <v>55</v>
      </c>
      <c r="F33" s="5" t="s">
        <v>57</v>
      </c>
      <c r="G33" s="5" t="s">
        <v>69</v>
      </c>
      <c r="H33" s="2">
        <v>150</v>
      </c>
      <c r="I33" s="5" t="str">
        <f t="shared" si="5"/>
        <v>4472</v>
      </c>
      <c r="J33" s="5">
        <v>364</v>
      </c>
      <c r="K33" s="44" t="s">
        <v>282</v>
      </c>
      <c r="L33" s="24"/>
    </row>
    <row r="34" spans="1:30" x14ac:dyDescent="0.25">
      <c r="B34" s="48" t="s">
        <v>325</v>
      </c>
      <c r="D34" s="47">
        <v>1</v>
      </c>
      <c r="E34" s="5" t="s">
        <v>55</v>
      </c>
      <c r="F34" s="5" t="s">
        <v>58</v>
      </c>
      <c r="G34" s="5" t="s">
        <v>70</v>
      </c>
      <c r="H34" s="2">
        <v>150</v>
      </c>
      <c r="I34" s="5" t="str">
        <f t="shared" si="5"/>
        <v>4171</v>
      </c>
      <c r="J34" s="5">
        <v>340</v>
      </c>
      <c r="K34" s="44" t="s">
        <v>282</v>
      </c>
      <c r="L34" s="24"/>
    </row>
    <row r="35" spans="1:30" x14ac:dyDescent="0.25">
      <c r="B35" s="48" t="s">
        <v>325</v>
      </c>
      <c r="D35" s="47">
        <v>1</v>
      </c>
      <c r="E35" s="5" t="s">
        <v>55</v>
      </c>
      <c r="F35" s="5" t="s">
        <v>59</v>
      </c>
      <c r="G35" s="5" t="s">
        <v>71</v>
      </c>
      <c r="H35" s="2">
        <v>150</v>
      </c>
      <c r="I35" s="5" t="str">
        <f t="shared" si="5"/>
        <v>4342</v>
      </c>
      <c r="J35" s="5">
        <v>358</v>
      </c>
      <c r="K35" s="44" t="s">
        <v>282</v>
      </c>
      <c r="L35" s="24"/>
    </row>
    <row r="36" spans="1:30" x14ac:dyDescent="0.25">
      <c r="B36" s="48" t="s">
        <v>325</v>
      </c>
      <c r="D36" s="47">
        <v>1</v>
      </c>
      <c r="E36" s="5" t="s">
        <v>55</v>
      </c>
      <c r="F36" s="5" t="s">
        <v>60</v>
      </c>
      <c r="G36" s="5" t="s">
        <v>72</v>
      </c>
      <c r="H36" s="2">
        <v>150</v>
      </c>
      <c r="I36" s="5" t="str">
        <f t="shared" si="5"/>
        <v>4540</v>
      </c>
      <c r="J36" s="5">
        <v>374</v>
      </c>
      <c r="K36" s="44" t="s">
        <v>282</v>
      </c>
      <c r="L36" s="24"/>
    </row>
    <row r="37" spans="1:30" x14ac:dyDescent="0.25">
      <c r="B37" s="48" t="s">
        <v>325</v>
      </c>
      <c r="D37" s="47">
        <v>1</v>
      </c>
      <c r="E37" s="5" t="s">
        <v>55</v>
      </c>
      <c r="F37" s="5" t="s">
        <v>61</v>
      </c>
      <c r="G37" s="5" t="s">
        <v>73</v>
      </c>
      <c r="H37" s="2">
        <v>150</v>
      </c>
      <c r="I37" s="5" t="str">
        <f t="shared" si="5"/>
        <v>4558</v>
      </c>
      <c r="J37" s="5">
        <v>374</v>
      </c>
      <c r="K37" s="44" t="s">
        <v>282</v>
      </c>
      <c r="L37" s="24"/>
    </row>
    <row r="38" spans="1:30" x14ac:dyDescent="0.25">
      <c r="B38" s="48" t="s">
        <v>325</v>
      </c>
      <c r="D38" s="47">
        <v>1</v>
      </c>
      <c r="E38" s="5" t="s">
        <v>55</v>
      </c>
      <c r="F38" s="5" t="s">
        <v>62</v>
      </c>
      <c r="G38" s="5" t="s">
        <v>74</v>
      </c>
      <c r="H38" s="2">
        <v>150</v>
      </c>
      <c r="I38" s="5" t="str">
        <f t="shared" si="5"/>
        <v>4291</v>
      </c>
      <c r="J38" s="5">
        <v>350</v>
      </c>
      <c r="K38" s="44" t="s">
        <v>282</v>
      </c>
      <c r="L38" s="24"/>
    </row>
    <row r="39" spans="1:30" x14ac:dyDescent="0.25">
      <c r="B39" s="48" t="s">
        <v>325</v>
      </c>
      <c r="D39" s="47">
        <v>1</v>
      </c>
      <c r="E39" s="5" t="s">
        <v>55</v>
      </c>
      <c r="F39" s="5" t="s">
        <v>63</v>
      </c>
      <c r="G39" s="5" t="s">
        <v>75</v>
      </c>
      <c r="H39" s="2">
        <v>150</v>
      </c>
      <c r="I39" s="5" t="str">
        <f t="shared" si="5"/>
        <v>4250</v>
      </c>
      <c r="J39" s="5">
        <v>348</v>
      </c>
      <c r="K39" s="44" t="s">
        <v>282</v>
      </c>
      <c r="L39" s="24"/>
    </row>
    <row r="40" spans="1:30" x14ac:dyDescent="0.25">
      <c r="B40" s="48" t="s">
        <v>325</v>
      </c>
      <c r="D40" s="47">
        <v>1</v>
      </c>
      <c r="E40" s="5" t="s">
        <v>55</v>
      </c>
      <c r="F40" s="5" t="s">
        <v>64</v>
      </c>
      <c r="G40" s="5" t="s">
        <v>76</v>
      </c>
      <c r="H40" s="2">
        <v>150</v>
      </c>
      <c r="I40" s="5" t="str">
        <f t="shared" si="5"/>
        <v>4245</v>
      </c>
      <c r="J40" s="5">
        <v>326</v>
      </c>
      <c r="K40" s="44" t="s">
        <v>282</v>
      </c>
      <c r="L40" s="24"/>
    </row>
    <row r="41" spans="1:30" x14ac:dyDescent="0.25">
      <c r="B41" s="48" t="s">
        <v>325</v>
      </c>
      <c r="D41" s="47">
        <v>1</v>
      </c>
      <c r="E41" s="5" t="s">
        <v>55</v>
      </c>
      <c r="F41" s="5" t="s">
        <v>65</v>
      </c>
      <c r="G41" s="5" t="s">
        <v>77</v>
      </c>
      <c r="H41" s="2">
        <v>150</v>
      </c>
      <c r="I41" s="5" t="str">
        <f t="shared" si="5"/>
        <v>4375</v>
      </c>
      <c r="J41" s="5">
        <v>360</v>
      </c>
      <c r="K41" s="44" t="s">
        <v>282</v>
      </c>
      <c r="L41" s="24"/>
    </row>
    <row r="42" spans="1:30" x14ac:dyDescent="0.25">
      <c r="B42" s="48" t="s">
        <v>325</v>
      </c>
      <c r="D42" s="47">
        <v>1</v>
      </c>
      <c r="E42" s="5" t="s">
        <v>55</v>
      </c>
      <c r="F42" s="5" t="s">
        <v>66</v>
      </c>
      <c r="G42" s="5" t="s">
        <v>78</v>
      </c>
      <c r="H42" s="2">
        <v>150</v>
      </c>
      <c r="I42" s="5" t="str">
        <f t="shared" si="5"/>
        <v>4056</v>
      </c>
      <c r="J42" s="5">
        <v>332</v>
      </c>
      <c r="K42" s="44" t="s">
        <v>282</v>
      </c>
      <c r="L42" s="24"/>
    </row>
    <row r="43" spans="1:30" x14ac:dyDescent="0.25">
      <c r="B43" s="48" t="s">
        <v>325</v>
      </c>
      <c r="D43" s="47">
        <v>1</v>
      </c>
      <c r="E43" s="5" t="s">
        <v>55</v>
      </c>
      <c r="F43" s="5" t="s">
        <v>67</v>
      </c>
      <c r="G43" s="5" t="s">
        <v>79</v>
      </c>
      <c r="H43" s="2">
        <v>150</v>
      </c>
      <c r="I43" s="5" t="str">
        <f t="shared" si="5"/>
        <v>4145</v>
      </c>
      <c r="J43" s="5">
        <v>340</v>
      </c>
      <c r="K43" s="44" t="s">
        <v>282</v>
      </c>
      <c r="L43" s="24"/>
    </row>
    <row r="44" spans="1:30" x14ac:dyDescent="0.25">
      <c r="A44" t="s">
        <v>326</v>
      </c>
      <c r="B44" s="48" t="s">
        <v>353</v>
      </c>
      <c r="D44" s="47">
        <v>1</v>
      </c>
      <c r="H44" s="2">
        <v>150</v>
      </c>
      <c r="J44" s="45">
        <f>SUM(J32:J43)</f>
        <v>4232</v>
      </c>
      <c r="K44" s="44" t="s">
        <v>321</v>
      </c>
      <c r="L44">
        <f>J44+L17</f>
        <v>9232</v>
      </c>
    </row>
    <row r="45" spans="1:30" x14ac:dyDescent="0.25">
      <c r="B45" s="48" t="s">
        <v>325</v>
      </c>
      <c r="E45" s="7" t="s">
        <v>93</v>
      </c>
      <c r="H45" s="2">
        <v>150</v>
      </c>
      <c r="J45" s="4">
        <v>0</v>
      </c>
      <c r="N45">
        <v>6645</v>
      </c>
      <c r="O45">
        <f>M45-N45</f>
        <v>-6645</v>
      </c>
      <c r="P45">
        <f>M45/N45</f>
        <v>0</v>
      </c>
      <c r="S45" s="12">
        <f>7150/6800*1000</f>
        <v>1051.4705882352941</v>
      </c>
      <c r="T45">
        <v>6595</v>
      </c>
      <c r="U45">
        <v>5480</v>
      </c>
      <c r="V45" s="12">
        <f t="shared" ref="V45" si="6">T45-U45</f>
        <v>1115</v>
      </c>
      <c r="W45" s="12">
        <f>T45/U45*1000</f>
        <v>1203.4671532846714</v>
      </c>
      <c r="X45" s="12">
        <f>((M45+T45)/(N45+U45))*1000</f>
        <v>543.91752577319585</v>
      </c>
      <c r="Y45" s="12">
        <f>V45+O45</f>
        <v>-5530</v>
      </c>
      <c r="Z45" s="14">
        <v>4251.75</v>
      </c>
      <c r="AC45" s="4" t="s">
        <v>138</v>
      </c>
      <c r="AD45" s="4">
        <v>30</v>
      </c>
    </row>
    <row r="46" spans="1:30" x14ac:dyDescent="0.25">
      <c r="B46" s="48" t="s">
        <v>325</v>
      </c>
      <c r="D46" s="47">
        <v>1</v>
      </c>
      <c r="E46" s="6" t="s">
        <v>84</v>
      </c>
      <c r="F46" s="6" t="s">
        <v>85</v>
      </c>
      <c r="G46" s="5" t="s">
        <v>169</v>
      </c>
      <c r="H46" s="2">
        <v>150</v>
      </c>
      <c r="I46" s="5" t="str">
        <f t="shared" ref="I46:I56" si="7">LEFT(RIGHT(G46,7),4)</f>
        <v>3787</v>
      </c>
      <c r="J46" s="6">
        <v>308</v>
      </c>
      <c r="K46" s="28" t="s">
        <v>278</v>
      </c>
      <c r="L46">
        <f>INT(I46/205)+L24</f>
        <v>103</v>
      </c>
    </row>
    <row r="47" spans="1:30" x14ac:dyDescent="0.25">
      <c r="B47" s="48" t="s">
        <v>343</v>
      </c>
      <c r="D47" s="47">
        <v>1</v>
      </c>
      <c r="E47" s="6" t="s">
        <v>84</v>
      </c>
      <c r="F47" s="6" t="s">
        <v>86</v>
      </c>
      <c r="G47" s="5" t="s">
        <v>170</v>
      </c>
      <c r="H47" s="2">
        <v>150</v>
      </c>
      <c r="I47" s="5" t="str">
        <f t="shared" si="7"/>
        <v>4151</v>
      </c>
      <c r="J47" s="6">
        <v>338</v>
      </c>
      <c r="K47" s="28" t="s">
        <v>278</v>
      </c>
      <c r="L47">
        <f>INT(I47/205)+L46</f>
        <v>123</v>
      </c>
    </row>
    <row r="48" spans="1:30" x14ac:dyDescent="0.25">
      <c r="B48" s="48" t="s">
        <v>343</v>
      </c>
      <c r="D48" s="47">
        <v>1</v>
      </c>
      <c r="E48" s="6" t="s">
        <v>84</v>
      </c>
      <c r="F48" s="5" t="s">
        <v>167</v>
      </c>
      <c r="G48" s="5" t="s">
        <v>171</v>
      </c>
      <c r="H48" s="2">
        <v>150</v>
      </c>
      <c r="I48" s="5" t="str">
        <f t="shared" si="7"/>
        <v>3768</v>
      </c>
      <c r="J48" s="6">
        <v>308</v>
      </c>
      <c r="K48" s="28" t="s">
        <v>278</v>
      </c>
      <c r="L48">
        <f>INT(I48/205)+L47</f>
        <v>141</v>
      </c>
    </row>
    <row r="49" spans="2:30" x14ac:dyDescent="0.25">
      <c r="B49" s="48" t="s">
        <v>325</v>
      </c>
      <c r="D49" s="47">
        <v>1</v>
      </c>
      <c r="E49" s="6" t="s">
        <v>84</v>
      </c>
      <c r="F49" s="5" t="s">
        <v>168</v>
      </c>
      <c r="G49" s="5" t="s">
        <v>172</v>
      </c>
      <c r="H49" s="2">
        <v>150</v>
      </c>
      <c r="I49" s="5" t="str">
        <f t="shared" si="7"/>
        <v>3897</v>
      </c>
      <c r="J49" s="6">
        <v>298</v>
      </c>
      <c r="K49" s="27" t="s">
        <v>263</v>
      </c>
      <c r="L49">
        <f>346+298</f>
        <v>644</v>
      </c>
    </row>
    <row r="50" spans="2:30" x14ac:dyDescent="0.25">
      <c r="B50" s="48" t="s">
        <v>344</v>
      </c>
      <c r="D50" s="47">
        <v>1</v>
      </c>
      <c r="E50" s="6" t="s">
        <v>84</v>
      </c>
      <c r="F50" s="6" t="s">
        <v>87</v>
      </c>
      <c r="G50" s="5" t="s">
        <v>175</v>
      </c>
      <c r="H50" s="2">
        <v>150</v>
      </c>
      <c r="I50" s="5" t="str">
        <f t="shared" si="7"/>
        <v>4551</v>
      </c>
      <c r="J50" s="6">
        <v>370</v>
      </c>
      <c r="K50" s="28" t="s">
        <v>278</v>
      </c>
      <c r="L50">
        <f>INT(I50/205)+L48</f>
        <v>163</v>
      </c>
    </row>
    <row r="51" spans="2:30" x14ac:dyDescent="0.25">
      <c r="B51" s="48" t="s">
        <v>344</v>
      </c>
      <c r="D51" s="47">
        <v>1</v>
      </c>
      <c r="E51" s="6" t="s">
        <v>84</v>
      </c>
      <c r="F51" s="6" t="s">
        <v>88</v>
      </c>
      <c r="G51" s="5" t="s">
        <v>176</v>
      </c>
      <c r="H51" s="2">
        <v>150</v>
      </c>
      <c r="I51" s="5" t="str">
        <f t="shared" si="7"/>
        <v>4680</v>
      </c>
      <c r="J51" s="6">
        <v>382</v>
      </c>
      <c r="K51" s="28" t="s">
        <v>278</v>
      </c>
      <c r="L51">
        <f t="shared" ref="L51" si="8">INT(I51/205)+L50</f>
        <v>185</v>
      </c>
    </row>
    <row r="52" spans="2:30" x14ac:dyDescent="0.25">
      <c r="B52" s="48" t="s">
        <v>325</v>
      </c>
      <c r="D52" s="47">
        <v>1</v>
      </c>
      <c r="E52" s="6" t="s">
        <v>84</v>
      </c>
      <c r="F52" s="5" t="s">
        <v>173</v>
      </c>
      <c r="G52" s="5" t="s">
        <v>174</v>
      </c>
      <c r="H52" s="2">
        <v>150</v>
      </c>
      <c r="I52" s="5" t="str">
        <f t="shared" si="7"/>
        <v>3948</v>
      </c>
      <c r="J52" s="6">
        <v>300</v>
      </c>
      <c r="K52" s="27" t="s">
        <v>264</v>
      </c>
      <c r="L52">
        <f>L49+J52</f>
        <v>944</v>
      </c>
    </row>
    <row r="53" spans="2:30" x14ac:dyDescent="0.25">
      <c r="B53" s="48" t="s">
        <v>325</v>
      </c>
      <c r="D53" s="47">
        <v>1</v>
      </c>
      <c r="E53" s="6" t="s">
        <v>84</v>
      </c>
      <c r="F53" s="6" t="s">
        <v>89</v>
      </c>
      <c r="G53" s="5" t="s">
        <v>177</v>
      </c>
      <c r="H53" s="2">
        <v>150</v>
      </c>
      <c r="I53" s="5" t="str">
        <f t="shared" si="7"/>
        <v>4188</v>
      </c>
      <c r="J53" s="6">
        <v>312</v>
      </c>
      <c r="K53" s="27" t="s">
        <v>265</v>
      </c>
      <c r="L53">
        <f>L52+J53</f>
        <v>1256</v>
      </c>
    </row>
    <row r="54" spans="2:30" x14ac:dyDescent="0.25">
      <c r="B54" s="48" t="s">
        <v>325</v>
      </c>
      <c r="D54" s="47">
        <v>1</v>
      </c>
      <c r="E54" s="6" t="s">
        <v>84</v>
      </c>
      <c r="F54" s="6" t="s">
        <v>90</v>
      </c>
      <c r="G54" s="5" t="s">
        <v>178</v>
      </c>
      <c r="H54" s="2">
        <v>150</v>
      </c>
      <c r="I54" s="5" t="str">
        <f t="shared" si="7"/>
        <v>4279</v>
      </c>
      <c r="J54" s="6">
        <v>334</v>
      </c>
      <c r="K54" s="26" t="s">
        <v>273</v>
      </c>
      <c r="L54">
        <f>J54+L30</f>
        <v>2830</v>
      </c>
    </row>
    <row r="55" spans="2:30" x14ac:dyDescent="0.25">
      <c r="B55" s="48" t="s">
        <v>325</v>
      </c>
      <c r="D55" s="47">
        <v>1</v>
      </c>
      <c r="E55" s="6" t="s">
        <v>84</v>
      </c>
      <c r="F55" s="6" t="s">
        <v>91</v>
      </c>
      <c r="G55" s="5" t="s">
        <v>179</v>
      </c>
      <c r="H55" s="2">
        <v>150</v>
      </c>
      <c r="I55" s="5" t="str">
        <f t="shared" si="7"/>
        <v>4193</v>
      </c>
      <c r="J55" s="6">
        <v>328</v>
      </c>
      <c r="K55" s="26" t="s">
        <v>274</v>
      </c>
      <c r="L55">
        <f>J55+L54</f>
        <v>3158</v>
      </c>
    </row>
    <row r="56" spans="2:30" x14ac:dyDescent="0.25">
      <c r="B56" s="48" t="s">
        <v>325</v>
      </c>
      <c r="D56" s="47">
        <v>1</v>
      </c>
      <c r="E56" s="6" t="s">
        <v>84</v>
      </c>
      <c r="F56" s="5" t="s">
        <v>92</v>
      </c>
      <c r="G56" s="5" t="s">
        <v>180</v>
      </c>
      <c r="H56" s="2">
        <v>150</v>
      </c>
      <c r="I56" s="5" t="str">
        <f t="shared" si="7"/>
        <v>4155</v>
      </c>
      <c r="J56" s="6">
        <v>324</v>
      </c>
      <c r="K56" s="23" t="s">
        <v>350</v>
      </c>
    </row>
    <row r="57" spans="2:30" s="32" customFormat="1" x14ac:dyDescent="0.25">
      <c r="B57" s="49" t="s">
        <v>347</v>
      </c>
      <c r="C57" s="49"/>
      <c r="E57" s="30" t="s">
        <v>103</v>
      </c>
      <c r="F57" s="31"/>
      <c r="G57" s="31"/>
      <c r="H57" s="31">
        <v>240</v>
      </c>
      <c r="I57" s="31"/>
      <c r="J57" s="31">
        <v>0</v>
      </c>
      <c r="N57" s="32">
        <v>5925</v>
      </c>
      <c r="O57" s="32">
        <f>M57-N57</f>
        <v>-5925</v>
      </c>
      <c r="P57" s="32">
        <f>M57/N57</f>
        <v>0</v>
      </c>
      <c r="S57" s="33">
        <f>7150/6800*1000</f>
        <v>1051.4705882352941</v>
      </c>
      <c r="T57" s="32">
        <v>5815</v>
      </c>
      <c r="U57" s="32">
        <v>5120</v>
      </c>
      <c r="V57" s="33">
        <f t="shared" ref="V57" si="9">T57-U57</f>
        <v>695</v>
      </c>
      <c r="W57" s="33">
        <f>T57/U57*1000</f>
        <v>1135.7421875</v>
      </c>
      <c r="X57" s="33">
        <f>((M57+T57)/(N57+U57))*1000</f>
        <v>526.48257129923036</v>
      </c>
      <c r="Y57" s="33">
        <f>V57+O57</f>
        <v>-5230</v>
      </c>
      <c r="Z57" s="34">
        <v>2806.66</v>
      </c>
      <c r="AC57" s="31" t="s">
        <v>138</v>
      </c>
      <c r="AD57" s="31">
        <v>50</v>
      </c>
    </row>
    <row r="58" spans="2:30" s="32" customFormat="1" x14ac:dyDescent="0.25">
      <c r="B58" s="49" t="s">
        <v>347</v>
      </c>
      <c r="C58" s="49"/>
      <c r="E58" s="35" t="s">
        <v>94</v>
      </c>
      <c r="F58" s="35" t="s">
        <v>95</v>
      </c>
      <c r="G58" s="35" t="s">
        <v>97</v>
      </c>
      <c r="H58" s="31">
        <v>240</v>
      </c>
      <c r="I58" s="36" t="str">
        <f t="shared" ref="I58:I61" si="10">LEFT(RIGHT(G58,7),4)</f>
        <v>4976</v>
      </c>
      <c r="J58" s="35">
        <v>1024</v>
      </c>
      <c r="K58" s="37" t="s">
        <v>257</v>
      </c>
      <c r="L58" s="38"/>
    </row>
    <row r="59" spans="2:30" s="32" customFormat="1" x14ac:dyDescent="0.25">
      <c r="B59" s="49" t="s">
        <v>347</v>
      </c>
      <c r="C59" s="49"/>
      <c r="E59" s="35" t="s">
        <v>94</v>
      </c>
      <c r="F59" s="35" t="s">
        <v>96</v>
      </c>
      <c r="G59" s="35" t="s">
        <v>102</v>
      </c>
      <c r="H59" s="31">
        <v>240</v>
      </c>
      <c r="I59" s="36" t="str">
        <f t="shared" si="10"/>
        <v>4963</v>
      </c>
      <c r="J59" s="35">
        <v>1020</v>
      </c>
      <c r="K59" s="37" t="s">
        <v>257</v>
      </c>
      <c r="L59" s="38"/>
      <c r="M59" s="38"/>
      <c r="N59" s="38"/>
      <c r="O59" s="38"/>
      <c r="P59" s="38"/>
      <c r="Q59" s="38"/>
      <c r="R59" s="38"/>
    </row>
    <row r="60" spans="2:30" s="32" customFormat="1" x14ac:dyDescent="0.25">
      <c r="B60" s="49" t="s">
        <v>347</v>
      </c>
      <c r="C60" s="49"/>
      <c r="E60" s="35" t="s">
        <v>94</v>
      </c>
      <c r="F60" s="35" t="s">
        <v>98</v>
      </c>
      <c r="G60" s="35" t="s">
        <v>100</v>
      </c>
      <c r="H60" s="31">
        <v>240</v>
      </c>
      <c r="I60" s="36" t="str">
        <f t="shared" si="10"/>
        <v>5250</v>
      </c>
      <c r="J60" s="35">
        <v>1090</v>
      </c>
      <c r="K60" s="37" t="s">
        <v>258</v>
      </c>
      <c r="L60" s="38"/>
    </row>
    <row r="61" spans="2:30" s="32" customFormat="1" x14ac:dyDescent="0.25">
      <c r="B61" s="49" t="s">
        <v>347</v>
      </c>
      <c r="C61" s="49"/>
      <c r="E61" s="35" t="s">
        <v>94</v>
      </c>
      <c r="F61" s="35" t="s">
        <v>99</v>
      </c>
      <c r="G61" s="35" t="s">
        <v>101</v>
      </c>
      <c r="H61" s="31">
        <v>240</v>
      </c>
      <c r="I61" s="36" t="str">
        <f t="shared" si="10"/>
        <v>4891</v>
      </c>
      <c r="J61" s="35">
        <v>1006</v>
      </c>
      <c r="K61" s="39" t="s">
        <v>256</v>
      </c>
      <c r="L61" s="38"/>
      <c r="M61" s="40"/>
      <c r="N61" s="40"/>
      <c r="O61" s="40"/>
      <c r="P61" s="40"/>
      <c r="Q61" s="40"/>
      <c r="R61" s="40"/>
    </row>
    <row r="62" spans="2:30" x14ac:dyDescent="0.25">
      <c r="B62" s="48" t="s">
        <v>353</v>
      </c>
      <c r="E62" s="7" t="s">
        <v>113</v>
      </c>
      <c r="H62" s="4">
        <v>330</v>
      </c>
      <c r="J62" s="4">
        <v>0</v>
      </c>
      <c r="N62">
        <v>7415</v>
      </c>
      <c r="O62">
        <f>M62-N62</f>
        <v>-7415</v>
      </c>
      <c r="P62">
        <f>M62/N62</f>
        <v>0</v>
      </c>
      <c r="S62" s="12">
        <f>7150/6800*1000</f>
        <v>1051.4705882352941</v>
      </c>
      <c r="T62">
        <v>7240</v>
      </c>
      <c r="U62">
        <v>6330</v>
      </c>
      <c r="V62" s="12">
        <f t="shared" ref="V62" si="11">T62-U62</f>
        <v>910</v>
      </c>
      <c r="W62" s="12">
        <f>T62/U62*1000</f>
        <v>1143.7598736176935</v>
      </c>
      <c r="X62" s="12">
        <f>((M62+T62)/(N62+U62))*1000</f>
        <v>526.73699527100757</v>
      </c>
      <c r="Y62" s="12">
        <f>V62+O62</f>
        <v>-6505</v>
      </c>
      <c r="Z62" s="14">
        <v>0</v>
      </c>
      <c r="AC62" s="4" t="s">
        <v>138</v>
      </c>
      <c r="AD62" s="4">
        <v>60</v>
      </c>
    </row>
    <row r="63" spans="2:30" x14ac:dyDescent="0.25">
      <c r="B63" s="48" t="s">
        <v>325</v>
      </c>
      <c r="D63" s="47">
        <v>1</v>
      </c>
      <c r="E63" s="6" t="s">
        <v>104</v>
      </c>
      <c r="F63" s="5" t="s">
        <v>105</v>
      </c>
      <c r="G63" s="5" t="s">
        <v>109</v>
      </c>
      <c r="H63" s="4">
        <v>330</v>
      </c>
      <c r="I63" s="5" t="str">
        <f t="shared" ref="I63:I66" si="12">LEFT(RIGHT(G63,7),4)</f>
        <v>2498</v>
      </c>
      <c r="J63" s="6">
        <v>965.5</v>
      </c>
    </row>
    <row r="64" spans="2:30" x14ac:dyDescent="0.25">
      <c r="B64" s="48" t="s">
        <v>325</v>
      </c>
      <c r="D64" s="47">
        <v>1</v>
      </c>
      <c r="E64" s="6" t="s">
        <v>104</v>
      </c>
      <c r="F64" s="6" t="s">
        <v>106</v>
      </c>
      <c r="G64" s="6" t="s">
        <v>110</v>
      </c>
      <c r="H64" s="4">
        <v>330</v>
      </c>
      <c r="I64" s="5" t="str">
        <f t="shared" si="12"/>
        <v>3209</v>
      </c>
      <c r="J64" s="6">
        <v>1260</v>
      </c>
      <c r="K64" s="1" t="s">
        <v>254</v>
      </c>
      <c r="L64" s="11"/>
      <c r="M64" s="11"/>
      <c r="N64" s="11"/>
      <c r="O64" s="11"/>
      <c r="P64" s="11"/>
      <c r="Q64" s="11"/>
      <c r="R64" s="11"/>
    </row>
    <row r="65" spans="1:30" x14ac:dyDescent="0.25">
      <c r="B65" s="48" t="s">
        <v>345</v>
      </c>
      <c r="D65" s="47">
        <v>1</v>
      </c>
      <c r="E65" s="6" t="s">
        <v>104</v>
      </c>
      <c r="F65" s="6" t="s">
        <v>107</v>
      </c>
      <c r="G65" s="6" t="s">
        <v>111</v>
      </c>
      <c r="H65" s="4">
        <v>330</v>
      </c>
      <c r="I65" s="5" t="str">
        <f t="shared" si="12"/>
        <v>3488</v>
      </c>
      <c r="J65" s="6">
        <v>1368.5</v>
      </c>
      <c r="K65" s="1" t="s">
        <v>255</v>
      </c>
      <c r="L65" s="11"/>
      <c r="M65" s="11"/>
      <c r="N65" s="11"/>
      <c r="O65" s="11"/>
      <c r="P65" s="11"/>
      <c r="Q65" s="11"/>
      <c r="R65" s="11"/>
    </row>
    <row r="66" spans="1:30" x14ac:dyDescent="0.25">
      <c r="B66" s="48" t="s">
        <v>332</v>
      </c>
      <c r="D66" s="47">
        <v>1</v>
      </c>
      <c r="E66" s="6" t="s">
        <v>104</v>
      </c>
      <c r="F66" s="6" t="s">
        <v>108</v>
      </c>
      <c r="G66" s="5" t="s">
        <v>112</v>
      </c>
      <c r="H66" s="4">
        <v>330</v>
      </c>
      <c r="I66" s="5" t="str">
        <f t="shared" si="12"/>
        <v>2884</v>
      </c>
      <c r="J66" s="6">
        <v>1130</v>
      </c>
      <c r="K66" s="9" t="s">
        <v>335</v>
      </c>
      <c r="L66" s="10"/>
    </row>
    <row r="67" spans="1:30" x14ac:dyDescent="0.25">
      <c r="B67" s="48" t="s">
        <v>354</v>
      </c>
      <c r="E67" s="7" t="s">
        <v>137</v>
      </c>
      <c r="H67" s="2">
        <v>150</v>
      </c>
      <c r="J67" s="4">
        <v>0</v>
      </c>
      <c r="N67">
        <v>7150</v>
      </c>
      <c r="O67">
        <f>M67-N67</f>
        <v>-7150</v>
      </c>
      <c r="P67">
        <f>M67/N67</f>
        <v>0</v>
      </c>
      <c r="S67" s="12">
        <f>7150/6800*1000</f>
        <v>1051.4705882352941</v>
      </c>
      <c r="T67">
        <v>7100</v>
      </c>
      <c r="U67">
        <v>5745</v>
      </c>
      <c r="V67" s="12">
        <f t="shared" ref="V67" si="13">T67-U67</f>
        <v>1355</v>
      </c>
      <c r="W67" s="12">
        <f>T67/U67*1000</f>
        <v>1235.8572671888599</v>
      </c>
      <c r="X67" s="12">
        <f>((M67+T67)/(N67+U67))*1000</f>
        <v>550.60100814269094</v>
      </c>
      <c r="Y67" s="12">
        <f>V67+O67</f>
        <v>-5795</v>
      </c>
      <c r="Z67" s="14">
        <v>4652.6000000000004</v>
      </c>
      <c r="AC67" s="4" t="s">
        <v>138</v>
      </c>
      <c r="AD67" s="4">
        <v>40</v>
      </c>
    </row>
    <row r="68" spans="1:30" x14ac:dyDescent="0.25">
      <c r="B68" s="48" t="s">
        <v>346</v>
      </c>
      <c r="D68" s="47">
        <v>1</v>
      </c>
      <c r="E68" s="6">
        <v>10186</v>
      </c>
      <c r="F68" s="5" t="s">
        <v>141</v>
      </c>
      <c r="G68" s="5" t="s">
        <v>154</v>
      </c>
      <c r="H68" s="2">
        <v>150</v>
      </c>
      <c r="I68" s="5" t="str">
        <f t="shared" ref="I68:I80" si="14">LEFT(RIGHT(G68,7),4)</f>
        <v>4366</v>
      </c>
      <c r="J68" s="5">
        <v>356</v>
      </c>
      <c r="K68" s="28" t="s">
        <v>278</v>
      </c>
      <c r="L68">
        <f>INT(I68/205)+L51</f>
        <v>206</v>
      </c>
      <c r="S68" s="12"/>
      <c r="V68" s="12"/>
      <c r="W68" s="12"/>
      <c r="X68" s="12"/>
      <c r="Y68" s="12"/>
      <c r="Z68" s="14"/>
      <c r="AC68" s="4"/>
      <c r="AD68" s="4"/>
    </row>
    <row r="69" spans="1:30" x14ac:dyDescent="0.25">
      <c r="B69" s="48" t="s">
        <v>346</v>
      </c>
      <c r="D69" s="47">
        <v>1</v>
      </c>
      <c r="E69" s="6">
        <v>10186</v>
      </c>
      <c r="F69" s="5" t="s">
        <v>152</v>
      </c>
      <c r="G69" s="5" t="s">
        <v>155</v>
      </c>
      <c r="H69" s="2">
        <v>150</v>
      </c>
      <c r="I69" s="5" t="str">
        <f t="shared" si="14"/>
        <v>3180</v>
      </c>
      <c r="J69" s="5">
        <v>260</v>
      </c>
      <c r="K69" s="28" t="s">
        <v>278</v>
      </c>
      <c r="L69">
        <f t="shared" ref="L69" si="15">INT(I69/205)+L68</f>
        <v>221</v>
      </c>
      <c r="S69" s="12"/>
      <c r="V69" s="12"/>
      <c r="W69" s="12"/>
      <c r="X69" s="12"/>
      <c r="Y69" s="12"/>
      <c r="Z69" s="14"/>
      <c r="AC69" s="4"/>
      <c r="AD69" s="4"/>
    </row>
    <row r="70" spans="1:30" x14ac:dyDescent="0.25">
      <c r="B70" s="48" t="s">
        <v>346</v>
      </c>
      <c r="D70" s="47">
        <v>1</v>
      </c>
      <c r="E70" s="6">
        <v>10186</v>
      </c>
      <c r="F70" s="5" t="s">
        <v>153</v>
      </c>
      <c r="G70" s="5" t="s">
        <v>156</v>
      </c>
      <c r="H70" s="2">
        <v>150</v>
      </c>
      <c r="I70" s="5" t="str">
        <f t="shared" si="14"/>
        <v>1330</v>
      </c>
      <c r="J70" s="5">
        <v>108</v>
      </c>
      <c r="K70" s="26" t="s">
        <v>275</v>
      </c>
      <c r="L70">
        <f>J70+L55</f>
        <v>3266</v>
      </c>
      <c r="S70" s="12"/>
      <c r="V70" s="12"/>
      <c r="W70" s="12"/>
      <c r="X70" s="12"/>
      <c r="Y70" s="12"/>
      <c r="Z70" s="14"/>
      <c r="AC70" s="4"/>
      <c r="AD70" s="4"/>
    </row>
    <row r="71" spans="1:30" x14ac:dyDescent="0.25">
      <c r="B71" s="48" t="s">
        <v>346</v>
      </c>
      <c r="D71" s="47">
        <v>1</v>
      </c>
      <c r="E71" s="6">
        <v>10186</v>
      </c>
      <c r="F71" s="5" t="s">
        <v>146</v>
      </c>
      <c r="G71" s="5" t="s">
        <v>157</v>
      </c>
      <c r="H71" s="2">
        <v>150</v>
      </c>
      <c r="I71" s="5" t="str">
        <f t="shared" si="14"/>
        <v>4374</v>
      </c>
      <c r="J71" s="5">
        <v>356</v>
      </c>
      <c r="K71" s="28" t="s">
        <v>278</v>
      </c>
      <c r="L71">
        <f>INT(I71/205)+L69</f>
        <v>242</v>
      </c>
      <c r="S71" s="12"/>
      <c r="V71" s="12"/>
      <c r="W71" s="12"/>
      <c r="X71" s="12"/>
      <c r="Y71" s="12"/>
      <c r="Z71" s="14"/>
      <c r="AC71" s="4"/>
      <c r="AD71" s="4"/>
    </row>
    <row r="72" spans="1:30" x14ac:dyDescent="0.25">
      <c r="B72" s="48" t="s">
        <v>346</v>
      </c>
      <c r="D72" s="47">
        <v>1</v>
      </c>
      <c r="E72" s="6">
        <v>10186</v>
      </c>
      <c r="F72" s="5" t="s">
        <v>151</v>
      </c>
      <c r="G72" s="5" t="s">
        <v>158</v>
      </c>
      <c r="H72" s="2">
        <v>150</v>
      </c>
      <c r="I72" s="5" t="str">
        <f t="shared" si="14"/>
        <v>4347</v>
      </c>
      <c r="J72" s="5">
        <v>354</v>
      </c>
      <c r="K72" s="28" t="s">
        <v>278</v>
      </c>
      <c r="L72">
        <f t="shared" ref="L72:L73" si="16">INT(I72/205)+L71</f>
        <v>263</v>
      </c>
      <c r="S72" s="12"/>
      <c r="V72" s="12"/>
      <c r="W72" s="12"/>
      <c r="X72" s="12"/>
      <c r="Y72" s="12"/>
      <c r="Z72" s="14"/>
      <c r="AC72" s="4"/>
      <c r="AD72" s="4"/>
    </row>
    <row r="73" spans="1:30" x14ac:dyDescent="0.25">
      <c r="B73" s="48" t="s">
        <v>346</v>
      </c>
      <c r="D73" s="47">
        <v>1</v>
      </c>
      <c r="E73" s="6">
        <v>10186</v>
      </c>
      <c r="F73" s="5" t="s">
        <v>142</v>
      </c>
      <c r="G73" s="5" t="s">
        <v>159</v>
      </c>
      <c r="H73" s="2">
        <v>150</v>
      </c>
      <c r="I73" s="5" t="str">
        <f t="shared" si="14"/>
        <v>4465</v>
      </c>
      <c r="J73" s="5">
        <v>364</v>
      </c>
      <c r="K73" s="28" t="s">
        <v>278</v>
      </c>
      <c r="L73">
        <f t="shared" si="16"/>
        <v>284</v>
      </c>
      <c r="S73" s="12"/>
      <c r="V73" s="12"/>
      <c r="W73" s="12"/>
      <c r="X73" s="12"/>
      <c r="Y73" s="12"/>
      <c r="Z73" s="14"/>
      <c r="AC73" s="4"/>
      <c r="AD73" s="4"/>
    </row>
    <row r="74" spans="1:30" x14ac:dyDescent="0.25">
      <c r="B74" s="48" t="s">
        <v>325</v>
      </c>
      <c r="D74" s="47">
        <v>1</v>
      </c>
      <c r="E74" s="6">
        <v>10186</v>
      </c>
      <c r="F74" s="5" t="s">
        <v>150</v>
      </c>
      <c r="G74" s="5" t="s">
        <v>160</v>
      </c>
      <c r="H74" s="2">
        <v>150</v>
      </c>
      <c r="I74" s="5" t="str">
        <f t="shared" si="14"/>
        <v>4536</v>
      </c>
      <c r="J74" s="5">
        <v>346</v>
      </c>
      <c r="K74" s="26" t="s">
        <v>276</v>
      </c>
      <c r="L74">
        <f>J74+L70</f>
        <v>3612</v>
      </c>
      <c r="S74" s="12"/>
      <c r="V74" s="12"/>
      <c r="W74" s="12"/>
      <c r="X74" s="12"/>
      <c r="Y74" s="12"/>
      <c r="Z74" s="14"/>
      <c r="AC74" s="4"/>
      <c r="AD74" s="4"/>
    </row>
    <row r="75" spans="1:30" x14ac:dyDescent="0.25">
      <c r="A75" t="s">
        <v>328</v>
      </c>
      <c r="B75" s="48" t="s">
        <v>325</v>
      </c>
      <c r="D75" s="47">
        <v>1</v>
      </c>
      <c r="E75" s="6">
        <v>10186</v>
      </c>
      <c r="F75" s="5" t="s">
        <v>143</v>
      </c>
      <c r="G75" s="5" t="s">
        <v>161</v>
      </c>
      <c r="H75" s="2">
        <v>150</v>
      </c>
      <c r="I75" s="5" t="str">
        <f t="shared" si="14"/>
        <v>4502</v>
      </c>
      <c r="J75" s="5">
        <v>342</v>
      </c>
      <c r="K75" s="26" t="s">
        <v>277</v>
      </c>
      <c r="L75">
        <f>L74+J75</f>
        <v>3954</v>
      </c>
      <c r="S75" s="12"/>
      <c r="V75" s="12"/>
      <c r="W75" s="12"/>
      <c r="X75" s="12"/>
      <c r="Y75" s="12"/>
      <c r="Z75" s="14"/>
      <c r="AC75" s="4"/>
      <c r="AD75" s="4"/>
    </row>
    <row r="76" spans="1:30" x14ac:dyDescent="0.25">
      <c r="B76" s="48" t="s">
        <v>336</v>
      </c>
      <c r="D76" s="47">
        <v>0.33</v>
      </c>
      <c r="E76" s="6">
        <v>10186</v>
      </c>
      <c r="F76" s="5" t="s">
        <v>149</v>
      </c>
      <c r="G76" s="5" t="s">
        <v>162</v>
      </c>
      <c r="H76" s="2">
        <v>150</v>
      </c>
      <c r="I76" s="5" t="str">
        <f t="shared" si="14"/>
        <v>4556</v>
      </c>
      <c r="J76" s="5">
        <v>372</v>
      </c>
      <c r="K76" s="23" t="s">
        <v>322</v>
      </c>
      <c r="L76">
        <f>INT(I76/205)+L73</f>
        <v>306</v>
      </c>
      <c r="S76" s="12"/>
      <c r="V76" s="12"/>
      <c r="W76" s="12"/>
      <c r="X76" s="12"/>
      <c r="Y76" s="12"/>
      <c r="Z76" s="14"/>
      <c r="AC76" s="4"/>
      <c r="AD76" s="4"/>
    </row>
    <row r="77" spans="1:30" x14ac:dyDescent="0.25">
      <c r="B77" s="48" t="s">
        <v>346</v>
      </c>
      <c r="D77" s="47">
        <v>1</v>
      </c>
      <c r="E77" s="6">
        <v>10186</v>
      </c>
      <c r="F77" s="5" t="s">
        <v>144</v>
      </c>
      <c r="G77" s="5" t="s">
        <v>163</v>
      </c>
      <c r="H77" s="2">
        <v>150</v>
      </c>
      <c r="I77" s="5" t="str">
        <f t="shared" si="14"/>
        <v>4229</v>
      </c>
      <c r="J77" s="5">
        <v>344</v>
      </c>
      <c r="K77" s="28" t="s">
        <v>278</v>
      </c>
      <c r="L77">
        <f t="shared" ref="L77:L80" si="17">INT(I77/205)+L76</f>
        <v>326</v>
      </c>
      <c r="S77" s="12"/>
      <c r="V77" s="12"/>
      <c r="W77" s="12"/>
      <c r="X77" s="12"/>
      <c r="Y77" s="12"/>
      <c r="Z77" s="14"/>
      <c r="AC77" s="4"/>
      <c r="AD77" s="4"/>
    </row>
    <row r="78" spans="1:30" x14ac:dyDescent="0.25">
      <c r="B78" s="48" t="s">
        <v>346</v>
      </c>
      <c r="D78" s="47">
        <v>1</v>
      </c>
      <c r="E78" s="6">
        <v>10186</v>
      </c>
      <c r="F78" s="5" t="s">
        <v>148</v>
      </c>
      <c r="G78" s="5" t="s">
        <v>164</v>
      </c>
      <c r="H78" s="2">
        <v>150</v>
      </c>
      <c r="I78" s="5" t="str">
        <f t="shared" si="14"/>
        <v>4345</v>
      </c>
      <c r="J78" s="5">
        <v>352</v>
      </c>
      <c r="K78" s="28" t="s">
        <v>278</v>
      </c>
      <c r="L78">
        <f t="shared" si="17"/>
        <v>347</v>
      </c>
      <c r="S78" s="12"/>
      <c r="V78" s="12"/>
      <c r="W78" s="12"/>
      <c r="X78" s="12"/>
      <c r="Y78" s="12"/>
      <c r="Z78" s="14"/>
      <c r="AC78" s="4"/>
      <c r="AD78" s="4"/>
    </row>
    <row r="79" spans="1:30" x14ac:dyDescent="0.25">
      <c r="B79" s="48" t="s">
        <v>346</v>
      </c>
      <c r="D79" s="47">
        <v>1</v>
      </c>
      <c r="E79" s="6">
        <v>10186</v>
      </c>
      <c r="F79" s="5" t="s">
        <v>145</v>
      </c>
      <c r="G79" s="5" t="s">
        <v>165</v>
      </c>
      <c r="H79" s="2">
        <v>150</v>
      </c>
      <c r="I79" s="5" t="str">
        <f t="shared" si="14"/>
        <v>4192</v>
      </c>
      <c r="J79" s="5">
        <v>340</v>
      </c>
      <c r="K79" s="28" t="s">
        <v>278</v>
      </c>
      <c r="L79">
        <f t="shared" si="17"/>
        <v>367</v>
      </c>
      <c r="S79" s="12"/>
      <c r="V79" s="12"/>
      <c r="W79" s="12"/>
      <c r="X79" s="12"/>
      <c r="Y79" s="12"/>
      <c r="Z79" s="14"/>
      <c r="AC79" s="4"/>
      <c r="AD79" s="4"/>
    </row>
    <row r="80" spans="1:30" x14ac:dyDescent="0.25">
      <c r="B80" s="48" t="s">
        <v>346</v>
      </c>
      <c r="D80" s="47">
        <v>1</v>
      </c>
      <c r="E80" s="6">
        <v>10186</v>
      </c>
      <c r="F80" s="5" t="s">
        <v>147</v>
      </c>
      <c r="G80" s="5" t="s">
        <v>166</v>
      </c>
      <c r="H80" s="2">
        <v>150</v>
      </c>
      <c r="I80" s="5" t="str">
        <f t="shared" si="14"/>
        <v>4214</v>
      </c>
      <c r="J80" s="5">
        <v>344</v>
      </c>
      <c r="K80" s="28" t="s">
        <v>278</v>
      </c>
      <c r="L80">
        <f t="shared" si="17"/>
        <v>387</v>
      </c>
      <c r="S80" s="12"/>
      <c r="V80" s="12"/>
      <c r="W80" s="12"/>
      <c r="X80" s="12"/>
      <c r="Y80" s="12"/>
      <c r="Z80" s="14"/>
      <c r="AC80" s="4"/>
      <c r="AD80" s="4"/>
    </row>
    <row r="81" spans="2:26" x14ac:dyDescent="0.25">
      <c r="B81" s="48" t="s">
        <v>355</v>
      </c>
      <c r="E81" s="7" t="s">
        <v>132</v>
      </c>
      <c r="H81" s="4">
        <v>200</v>
      </c>
      <c r="J81" s="4">
        <v>0</v>
      </c>
      <c r="N81">
        <v>6850</v>
      </c>
      <c r="O81">
        <f t="shared" ref="O81:O119" si="18">M81-N81</f>
        <v>-6850</v>
      </c>
      <c r="P81">
        <f t="shared" ref="P81:P119" si="19">M81/N81</f>
        <v>0</v>
      </c>
      <c r="S81" s="12">
        <f>7150/6800*1000</f>
        <v>1051.4705882352941</v>
      </c>
      <c r="T81">
        <v>6790</v>
      </c>
      <c r="U81">
        <v>6335</v>
      </c>
      <c r="V81" s="12">
        <f>T81-U81</f>
        <v>455</v>
      </c>
      <c r="W81" s="12">
        <f>T81/U81*1000</f>
        <v>1071.8232044198894</v>
      </c>
      <c r="X81" s="12">
        <f>((M81+T81)/(N81+U81))*1000</f>
        <v>514.97914296549106</v>
      </c>
      <c r="Y81" s="12">
        <f>V81+O81</f>
        <v>-6395</v>
      </c>
      <c r="Z81" s="14">
        <v>4652.6000000000004</v>
      </c>
    </row>
    <row r="82" spans="2:26" x14ac:dyDescent="0.25">
      <c r="B82" s="48" t="s">
        <v>337</v>
      </c>
      <c r="E82" s="16" t="s">
        <v>196</v>
      </c>
      <c r="F82" s="4" t="s">
        <v>236</v>
      </c>
      <c r="G82" s="5" t="s">
        <v>252</v>
      </c>
      <c r="H82" s="4">
        <v>200</v>
      </c>
      <c r="I82" s="5" t="str">
        <f t="shared" ref="I82:I91" si="20">LEFT(RIGHT(G82,7),4)</f>
        <v>3337</v>
      </c>
      <c r="J82" s="4">
        <v>474</v>
      </c>
    </row>
    <row r="83" spans="2:26" s="20" customFormat="1" x14ac:dyDescent="0.25">
      <c r="B83" s="48" t="s">
        <v>337</v>
      </c>
      <c r="C83" s="48"/>
      <c r="E83" s="21" t="s">
        <v>196</v>
      </c>
      <c r="F83" s="18" t="s">
        <v>284</v>
      </c>
      <c r="G83" s="17" t="s">
        <v>285</v>
      </c>
      <c r="H83" s="4">
        <v>200</v>
      </c>
      <c r="I83" s="5" t="str">
        <f>LEFT(RIGHT(G83,7),4)</f>
        <v>2445</v>
      </c>
      <c r="J83" s="18">
        <v>340</v>
      </c>
      <c r="K83" s="29" t="s">
        <v>283</v>
      </c>
      <c r="L83" s="22"/>
    </row>
    <row r="84" spans="2:26" x14ac:dyDescent="0.25">
      <c r="B84" s="48" t="s">
        <v>337</v>
      </c>
      <c r="E84" s="16" t="s">
        <v>196</v>
      </c>
      <c r="F84" s="4" t="s">
        <v>237</v>
      </c>
      <c r="G84" s="5" t="s">
        <v>245</v>
      </c>
      <c r="H84" s="4">
        <v>200</v>
      </c>
      <c r="I84" s="5" t="str">
        <f t="shared" si="20"/>
        <v>3665</v>
      </c>
      <c r="J84" s="4">
        <v>520</v>
      </c>
      <c r="K84" s="10" t="s">
        <v>235</v>
      </c>
      <c r="L84" s="10"/>
    </row>
    <row r="85" spans="2:26" x14ac:dyDescent="0.25">
      <c r="B85" s="48" t="s">
        <v>337</v>
      </c>
      <c r="E85" s="16" t="s">
        <v>196</v>
      </c>
      <c r="F85" s="4" t="s">
        <v>238</v>
      </c>
      <c r="G85" s="5" t="s">
        <v>246</v>
      </c>
      <c r="H85" s="4">
        <v>200</v>
      </c>
      <c r="I85" s="5" t="str">
        <f t="shared" si="20"/>
        <v>3829</v>
      </c>
      <c r="J85" s="4">
        <v>542</v>
      </c>
      <c r="K85" s="10" t="s">
        <v>235</v>
      </c>
      <c r="L85" s="10"/>
    </row>
    <row r="86" spans="2:26" x14ac:dyDescent="0.25">
      <c r="B86" s="48" t="s">
        <v>337</v>
      </c>
      <c r="E86" s="16" t="s">
        <v>196</v>
      </c>
      <c r="F86" s="4" t="s">
        <v>239</v>
      </c>
      <c r="G86" s="5" t="s">
        <v>247</v>
      </c>
      <c r="H86" s="4">
        <v>200</v>
      </c>
      <c r="I86" s="5" t="str">
        <f t="shared" si="20"/>
        <v>2014</v>
      </c>
      <c r="J86" s="4">
        <v>286</v>
      </c>
      <c r="K86" s="10" t="s">
        <v>235</v>
      </c>
      <c r="L86" s="10"/>
    </row>
    <row r="87" spans="2:26" x14ac:dyDescent="0.25">
      <c r="B87" s="48" t="s">
        <v>337</v>
      </c>
      <c r="E87" s="16" t="s">
        <v>196</v>
      </c>
      <c r="F87" s="4" t="s">
        <v>240</v>
      </c>
      <c r="G87" s="5" t="s">
        <v>248</v>
      </c>
      <c r="H87" s="4">
        <v>200</v>
      </c>
      <c r="I87" s="5" t="str">
        <f t="shared" si="20"/>
        <v>1788</v>
      </c>
      <c r="J87" s="4">
        <v>254</v>
      </c>
      <c r="K87" s="10" t="s">
        <v>235</v>
      </c>
      <c r="L87" s="10"/>
    </row>
    <row r="88" spans="2:26" x14ac:dyDescent="0.25">
      <c r="B88" s="48" t="s">
        <v>337</v>
      </c>
      <c r="E88" s="16" t="s">
        <v>196</v>
      </c>
      <c r="F88" s="4" t="s">
        <v>241</v>
      </c>
      <c r="G88" s="5" t="s">
        <v>249</v>
      </c>
      <c r="H88" s="4">
        <v>200</v>
      </c>
      <c r="I88" s="5" t="str">
        <f t="shared" si="20"/>
        <v>3866</v>
      </c>
      <c r="J88" s="4">
        <v>546</v>
      </c>
      <c r="K88" s="10" t="s">
        <v>235</v>
      </c>
      <c r="L88" s="10"/>
    </row>
    <row r="89" spans="2:26" x14ac:dyDescent="0.25">
      <c r="B89" s="48" t="s">
        <v>337</v>
      </c>
      <c r="E89" s="16" t="s">
        <v>196</v>
      </c>
      <c r="F89" s="4" t="s">
        <v>242</v>
      </c>
      <c r="G89" s="5" t="s">
        <v>250</v>
      </c>
      <c r="H89" s="4">
        <v>200</v>
      </c>
      <c r="I89" s="5" t="str">
        <f t="shared" si="20"/>
        <v>3981</v>
      </c>
      <c r="J89" s="4">
        <v>564</v>
      </c>
      <c r="K89" s="10" t="s">
        <v>235</v>
      </c>
      <c r="L89" s="10"/>
    </row>
    <row r="90" spans="2:26" x14ac:dyDescent="0.25">
      <c r="B90" s="48" t="s">
        <v>337</v>
      </c>
      <c r="E90" s="16" t="s">
        <v>196</v>
      </c>
      <c r="F90" s="4" t="s">
        <v>243</v>
      </c>
      <c r="G90" s="5" t="s">
        <v>253</v>
      </c>
      <c r="H90" s="4">
        <v>200</v>
      </c>
      <c r="I90" s="5" t="str">
        <f t="shared" si="20"/>
        <v>3255</v>
      </c>
      <c r="J90" s="4">
        <v>438</v>
      </c>
      <c r="K90" s="10" t="s">
        <v>323</v>
      </c>
    </row>
    <row r="91" spans="2:26" x14ac:dyDescent="0.25">
      <c r="B91" s="48" t="s">
        <v>337</v>
      </c>
      <c r="E91" s="16" t="s">
        <v>196</v>
      </c>
      <c r="F91" s="4" t="s">
        <v>244</v>
      </c>
      <c r="G91" s="5" t="s">
        <v>251</v>
      </c>
      <c r="H91" s="4">
        <v>200</v>
      </c>
      <c r="I91" s="5" t="str">
        <f t="shared" si="20"/>
        <v xml:space="preserve"> 449</v>
      </c>
      <c r="J91" s="4">
        <v>60</v>
      </c>
    </row>
    <row r="92" spans="2:26" x14ac:dyDescent="0.25">
      <c r="B92" s="48" t="s">
        <v>355</v>
      </c>
      <c r="E92" s="7" t="s">
        <v>133</v>
      </c>
      <c r="H92" s="4">
        <v>200</v>
      </c>
      <c r="J92" s="4">
        <v>0</v>
      </c>
      <c r="N92">
        <v>6780</v>
      </c>
      <c r="O92">
        <f t="shared" si="18"/>
        <v>-6780</v>
      </c>
      <c r="P92">
        <f t="shared" si="19"/>
        <v>0</v>
      </c>
      <c r="S92" s="12">
        <f>7150/6800*1000</f>
        <v>1051.4705882352941</v>
      </c>
      <c r="T92">
        <v>6720</v>
      </c>
      <c r="U92">
        <v>6240</v>
      </c>
      <c r="V92" s="12">
        <f>T92-U92</f>
        <v>480</v>
      </c>
      <c r="W92" s="12">
        <f>T92/U92*1000</f>
        <v>1076.9230769230769</v>
      </c>
      <c r="X92" s="12">
        <f>((M92+T92)/(N92+U92))*1000</f>
        <v>516.12903225806451</v>
      </c>
      <c r="Y92" s="12">
        <f>V92+O92</f>
        <v>-6300</v>
      </c>
      <c r="Z92" s="14">
        <v>4652.6000000000004</v>
      </c>
    </row>
    <row r="93" spans="2:26" x14ac:dyDescent="0.25">
      <c r="B93" s="48" t="s">
        <v>337</v>
      </c>
      <c r="E93" s="16" t="s">
        <v>202</v>
      </c>
      <c r="F93" s="5" t="s">
        <v>203</v>
      </c>
      <c r="G93" s="5" t="s">
        <v>212</v>
      </c>
      <c r="H93" s="4">
        <v>200</v>
      </c>
      <c r="I93" s="5" t="str">
        <f t="shared" ref="I93:I108" si="21">LEFT(RIGHT(G93,7),4)</f>
        <v>1208</v>
      </c>
      <c r="J93" s="5">
        <v>170</v>
      </c>
      <c r="K93" s="9" t="s">
        <v>323</v>
      </c>
    </row>
    <row r="94" spans="2:26" x14ac:dyDescent="0.25">
      <c r="B94" s="48" t="s">
        <v>337</v>
      </c>
      <c r="E94" s="16" t="s">
        <v>202</v>
      </c>
      <c r="F94" s="5" t="s">
        <v>213</v>
      </c>
      <c r="G94" s="5" t="s">
        <v>214</v>
      </c>
      <c r="H94" s="4">
        <v>200</v>
      </c>
      <c r="I94" s="5" t="str">
        <f t="shared" si="21"/>
        <v>2165</v>
      </c>
      <c r="J94" s="5">
        <v>304</v>
      </c>
      <c r="K94" s="10" t="s">
        <v>235</v>
      </c>
      <c r="L94" s="10"/>
    </row>
    <row r="95" spans="2:26" x14ac:dyDescent="0.25">
      <c r="B95" s="48" t="s">
        <v>337</v>
      </c>
      <c r="E95" s="16" t="s">
        <v>202</v>
      </c>
      <c r="F95" s="5" t="s">
        <v>204</v>
      </c>
      <c r="G95" s="5" t="s">
        <v>215</v>
      </c>
      <c r="H95" s="4">
        <v>200</v>
      </c>
      <c r="I95" s="5" t="str">
        <f t="shared" si="21"/>
        <v>1555</v>
      </c>
      <c r="J95" s="5">
        <v>218</v>
      </c>
      <c r="K95" s="10" t="s">
        <v>235</v>
      </c>
      <c r="L95" s="10"/>
    </row>
    <row r="96" spans="2:26" x14ac:dyDescent="0.25">
      <c r="B96" s="48" t="s">
        <v>337</v>
      </c>
      <c r="E96" s="16" t="s">
        <v>202</v>
      </c>
      <c r="F96" s="5" t="s">
        <v>205</v>
      </c>
      <c r="G96" s="5" t="s">
        <v>216</v>
      </c>
      <c r="H96" s="4">
        <v>200</v>
      </c>
      <c r="I96" s="5" t="str">
        <f t="shared" si="21"/>
        <v>2215</v>
      </c>
      <c r="J96" s="5">
        <v>310</v>
      </c>
      <c r="K96" s="10" t="s">
        <v>235</v>
      </c>
      <c r="L96" s="10"/>
    </row>
    <row r="97" spans="2:26" x14ac:dyDescent="0.25">
      <c r="B97" s="48" t="s">
        <v>337</v>
      </c>
      <c r="E97" s="16" t="s">
        <v>202</v>
      </c>
      <c r="F97" s="5" t="s">
        <v>217</v>
      </c>
      <c r="G97" s="5" t="s">
        <v>230</v>
      </c>
      <c r="H97" s="4">
        <v>200</v>
      </c>
      <c r="I97" s="5" t="str">
        <f t="shared" si="21"/>
        <v>3763</v>
      </c>
      <c r="J97" s="5">
        <v>508</v>
      </c>
      <c r="K97" s="10" t="s">
        <v>235</v>
      </c>
      <c r="L97" s="10"/>
    </row>
    <row r="98" spans="2:26" x14ac:dyDescent="0.25">
      <c r="B98" s="48" t="s">
        <v>337</v>
      </c>
      <c r="E98" s="16" t="s">
        <v>202</v>
      </c>
      <c r="F98" s="5" t="s">
        <v>206</v>
      </c>
      <c r="G98" s="5" t="s">
        <v>226</v>
      </c>
      <c r="H98" s="4">
        <v>200</v>
      </c>
      <c r="I98" s="5" t="str">
        <f t="shared" si="21"/>
        <v>2195</v>
      </c>
      <c r="J98" s="5">
        <v>296</v>
      </c>
      <c r="K98" s="10" t="s">
        <v>235</v>
      </c>
      <c r="L98" s="10"/>
    </row>
    <row r="99" spans="2:26" x14ac:dyDescent="0.25">
      <c r="B99" s="48" t="s">
        <v>337</v>
      </c>
      <c r="E99" s="16" t="s">
        <v>202</v>
      </c>
      <c r="F99" s="5" t="s">
        <v>207</v>
      </c>
      <c r="G99" s="5" t="s">
        <v>227</v>
      </c>
      <c r="H99" s="4">
        <v>200</v>
      </c>
      <c r="I99" s="5" t="str">
        <f t="shared" si="21"/>
        <v>1604</v>
      </c>
      <c r="J99" s="5">
        <v>216</v>
      </c>
      <c r="K99" s="10" t="s">
        <v>235</v>
      </c>
      <c r="L99" s="10"/>
    </row>
    <row r="100" spans="2:26" x14ac:dyDescent="0.25">
      <c r="B100" s="48" t="s">
        <v>337</v>
      </c>
      <c r="E100" s="16" t="s">
        <v>202</v>
      </c>
      <c r="F100" s="5" t="s">
        <v>218</v>
      </c>
      <c r="G100" s="5" t="s">
        <v>233</v>
      </c>
      <c r="H100" s="4">
        <v>200</v>
      </c>
      <c r="I100" s="5" t="str">
        <f t="shared" si="21"/>
        <v>4118</v>
      </c>
      <c r="J100" s="5">
        <v>556</v>
      </c>
      <c r="K100" s="10" t="s">
        <v>323</v>
      </c>
    </row>
    <row r="101" spans="2:26" x14ac:dyDescent="0.25">
      <c r="B101" s="48" t="s">
        <v>337</v>
      </c>
      <c r="E101" s="16" t="s">
        <v>202</v>
      </c>
      <c r="F101" s="5" t="s">
        <v>219</v>
      </c>
      <c r="G101" s="5" t="s">
        <v>223</v>
      </c>
      <c r="H101" s="4">
        <v>200</v>
      </c>
      <c r="I101" s="5" t="str">
        <f t="shared" si="21"/>
        <v>1753</v>
      </c>
      <c r="J101" s="5">
        <v>246</v>
      </c>
      <c r="K101" s="10" t="s">
        <v>235</v>
      </c>
      <c r="L101" s="10"/>
    </row>
    <row r="102" spans="2:26" x14ac:dyDescent="0.25">
      <c r="B102" s="48" t="s">
        <v>337</v>
      </c>
      <c r="E102" s="16" t="s">
        <v>202</v>
      </c>
      <c r="F102" s="5" t="s">
        <v>220</v>
      </c>
      <c r="G102" s="5" t="s">
        <v>228</v>
      </c>
      <c r="H102" s="4">
        <v>200</v>
      </c>
      <c r="I102" s="5" t="str">
        <f t="shared" si="21"/>
        <v xml:space="preserve"> 888</v>
      </c>
      <c r="J102" s="5">
        <v>124</v>
      </c>
      <c r="K102" s="10" t="s">
        <v>323</v>
      </c>
      <c r="L102" s="10"/>
    </row>
    <row r="103" spans="2:26" x14ac:dyDescent="0.25">
      <c r="B103" s="48" t="s">
        <v>337</v>
      </c>
      <c r="E103" s="16" t="s">
        <v>202</v>
      </c>
      <c r="F103" s="5" t="s">
        <v>221</v>
      </c>
      <c r="G103" s="5" t="s">
        <v>229</v>
      </c>
      <c r="H103" s="4">
        <v>200</v>
      </c>
      <c r="I103" s="5" t="str">
        <f t="shared" si="21"/>
        <v>1174</v>
      </c>
      <c r="J103" s="5">
        <v>164</v>
      </c>
      <c r="K103" s="10" t="s">
        <v>235</v>
      </c>
      <c r="L103" s="10"/>
    </row>
    <row r="104" spans="2:26" x14ac:dyDescent="0.25">
      <c r="B104" s="48" t="s">
        <v>337</v>
      </c>
      <c r="E104" s="16" t="s">
        <v>202</v>
      </c>
      <c r="F104" s="5" t="s">
        <v>208</v>
      </c>
      <c r="G104" s="5" t="s">
        <v>231</v>
      </c>
      <c r="H104" s="4">
        <v>200</v>
      </c>
      <c r="I104" s="5" t="str">
        <f t="shared" si="21"/>
        <v xml:space="preserve"> 836</v>
      </c>
      <c r="J104" s="5">
        <v>114</v>
      </c>
      <c r="K104" s="10" t="s">
        <v>323</v>
      </c>
    </row>
    <row r="105" spans="2:26" x14ac:dyDescent="0.25">
      <c r="B105" s="48" t="s">
        <v>337</v>
      </c>
      <c r="E105" s="16" t="s">
        <v>202</v>
      </c>
      <c r="F105" s="5" t="s">
        <v>209</v>
      </c>
      <c r="G105" s="5" t="s">
        <v>232</v>
      </c>
      <c r="H105" s="4">
        <v>200</v>
      </c>
      <c r="I105" s="5" t="str">
        <f t="shared" si="21"/>
        <v>2682</v>
      </c>
      <c r="J105" s="5">
        <v>362</v>
      </c>
      <c r="K105" s="10" t="s">
        <v>235</v>
      </c>
      <c r="L105" s="10"/>
    </row>
    <row r="106" spans="2:26" x14ac:dyDescent="0.25">
      <c r="B106" s="48" t="s">
        <v>337</v>
      </c>
      <c r="E106" s="16" t="s">
        <v>202</v>
      </c>
      <c r="F106" s="5" t="s">
        <v>210</v>
      </c>
      <c r="G106" s="5" t="s">
        <v>224</v>
      </c>
      <c r="H106" s="4">
        <v>200</v>
      </c>
      <c r="I106" s="5" t="str">
        <f t="shared" si="21"/>
        <v>2000</v>
      </c>
      <c r="J106" s="5">
        <v>280</v>
      </c>
      <c r="K106" s="10" t="s">
        <v>235</v>
      </c>
      <c r="L106" s="10"/>
    </row>
    <row r="107" spans="2:26" x14ac:dyDescent="0.25">
      <c r="B107" s="48" t="s">
        <v>337</v>
      </c>
      <c r="E107" s="16" t="s">
        <v>202</v>
      </c>
      <c r="F107" s="5" t="s">
        <v>211</v>
      </c>
      <c r="G107" s="5" t="s">
        <v>225</v>
      </c>
      <c r="H107" s="4">
        <v>200</v>
      </c>
      <c r="I107" s="5" t="str">
        <f t="shared" si="21"/>
        <v>2010</v>
      </c>
      <c r="J107" s="5">
        <v>282</v>
      </c>
      <c r="K107" s="10" t="s">
        <v>235</v>
      </c>
      <c r="L107" s="10"/>
    </row>
    <row r="108" spans="2:26" x14ac:dyDescent="0.25">
      <c r="B108" s="48" t="s">
        <v>337</v>
      </c>
      <c r="E108" s="16" t="s">
        <v>202</v>
      </c>
      <c r="F108" s="5" t="s">
        <v>222</v>
      </c>
      <c r="G108" s="5" t="s">
        <v>234</v>
      </c>
      <c r="H108" s="4">
        <v>200</v>
      </c>
      <c r="I108" s="5" t="str">
        <f t="shared" si="21"/>
        <v>3512</v>
      </c>
      <c r="J108" s="5">
        <v>492</v>
      </c>
      <c r="K108" s="10" t="s">
        <v>235</v>
      </c>
      <c r="L108" s="10"/>
    </row>
    <row r="109" spans="2:26" x14ac:dyDescent="0.25">
      <c r="B109" s="48" t="s">
        <v>355</v>
      </c>
      <c r="E109" s="7" t="s">
        <v>134</v>
      </c>
      <c r="H109" s="4">
        <v>240</v>
      </c>
      <c r="J109" s="4">
        <v>0</v>
      </c>
      <c r="N109">
        <v>6350</v>
      </c>
      <c r="O109">
        <f t="shared" si="18"/>
        <v>-6350</v>
      </c>
      <c r="P109">
        <f t="shared" si="19"/>
        <v>0</v>
      </c>
      <c r="S109" s="12">
        <f>7150/6800*1000</f>
        <v>1051.4705882352941</v>
      </c>
      <c r="T109">
        <v>6290</v>
      </c>
      <c r="U109">
        <v>5440</v>
      </c>
      <c r="V109" s="12">
        <f>T109-U109</f>
        <v>850</v>
      </c>
      <c r="W109" s="12">
        <f>T109/U109*1000</f>
        <v>1156.25</v>
      </c>
      <c r="X109" s="12">
        <f>((M109+T109)/(N109+U109))*1000</f>
        <v>533.50296861747245</v>
      </c>
      <c r="Y109" s="12">
        <f>V109+O109</f>
        <v>-5500</v>
      </c>
      <c r="Z109" s="14">
        <v>4652.6000000000004</v>
      </c>
    </row>
    <row r="110" spans="2:26" x14ac:dyDescent="0.25">
      <c r="B110" s="48" t="s">
        <v>337</v>
      </c>
      <c r="E110" s="5" t="s">
        <v>197</v>
      </c>
      <c r="F110" s="5" t="s">
        <v>181</v>
      </c>
      <c r="G110" s="5" t="s">
        <v>193</v>
      </c>
      <c r="H110" s="4">
        <v>240</v>
      </c>
      <c r="I110" s="5" t="str">
        <f t="shared" ref="I110:I116" si="22">LEFT(RIGHT(G110,7),4)</f>
        <v>3526</v>
      </c>
      <c r="J110" s="4">
        <v>714</v>
      </c>
      <c r="K110" s="10" t="s">
        <v>323</v>
      </c>
    </row>
    <row r="111" spans="2:26" x14ac:dyDescent="0.25">
      <c r="B111" s="48" t="s">
        <v>337</v>
      </c>
      <c r="E111" s="5" t="s">
        <v>197</v>
      </c>
      <c r="F111" s="5" t="s">
        <v>182</v>
      </c>
      <c r="G111" s="5" t="s">
        <v>188</v>
      </c>
      <c r="H111" s="4">
        <v>240</v>
      </c>
      <c r="I111" s="5" t="str">
        <f t="shared" si="22"/>
        <v>3750</v>
      </c>
      <c r="J111" s="4">
        <v>786</v>
      </c>
      <c r="K111" s="10" t="s">
        <v>323</v>
      </c>
    </row>
    <row r="112" spans="2:26" x14ac:dyDescent="0.25">
      <c r="B112" s="48" t="s">
        <v>337</v>
      </c>
      <c r="E112" s="5" t="s">
        <v>197</v>
      </c>
      <c r="F112" s="5" t="s">
        <v>183</v>
      </c>
      <c r="G112" s="5" t="s">
        <v>189</v>
      </c>
      <c r="H112" s="4">
        <v>240</v>
      </c>
      <c r="I112" s="5" t="str">
        <f t="shared" si="22"/>
        <v>3514</v>
      </c>
      <c r="J112" s="4">
        <v>734</v>
      </c>
      <c r="K112" s="10" t="s">
        <v>323</v>
      </c>
    </row>
    <row r="113" spans="2:26" x14ac:dyDescent="0.25">
      <c r="B113" s="48" t="s">
        <v>337</v>
      </c>
      <c r="E113" s="5" t="s">
        <v>197</v>
      </c>
      <c r="F113" s="5" t="s">
        <v>184</v>
      </c>
      <c r="G113" s="5" t="s">
        <v>190</v>
      </c>
      <c r="H113" s="4">
        <v>240</v>
      </c>
      <c r="I113" s="5" t="str">
        <f t="shared" si="22"/>
        <v>3222</v>
      </c>
      <c r="J113" s="4">
        <v>650</v>
      </c>
      <c r="K113" s="10" t="s">
        <v>259</v>
      </c>
      <c r="L113" s="10"/>
    </row>
    <row r="114" spans="2:26" x14ac:dyDescent="0.25">
      <c r="B114" s="48" t="s">
        <v>337</v>
      </c>
      <c r="E114" s="5" t="s">
        <v>197</v>
      </c>
      <c r="F114" s="5" t="s">
        <v>185</v>
      </c>
      <c r="G114" s="5" t="s">
        <v>191</v>
      </c>
      <c r="H114" s="4">
        <v>240</v>
      </c>
      <c r="I114" s="5" t="str">
        <f t="shared" si="22"/>
        <v xml:space="preserve"> 501</v>
      </c>
      <c r="J114" s="4">
        <v>100</v>
      </c>
      <c r="K114" s="10" t="s">
        <v>323</v>
      </c>
    </row>
    <row r="115" spans="2:26" x14ac:dyDescent="0.25">
      <c r="B115" s="48" t="s">
        <v>337</v>
      </c>
      <c r="E115" s="5" t="s">
        <v>197</v>
      </c>
      <c r="F115" s="5" t="s">
        <v>186</v>
      </c>
      <c r="G115" s="5" t="s">
        <v>192</v>
      </c>
      <c r="H115" s="4">
        <v>240</v>
      </c>
      <c r="I115" s="5" t="str">
        <f t="shared" si="22"/>
        <v>3739</v>
      </c>
      <c r="J115" s="4">
        <v>756</v>
      </c>
      <c r="K115" s="10" t="s">
        <v>261</v>
      </c>
      <c r="L115" s="10"/>
    </row>
    <row r="116" spans="2:26" s="20" customFormat="1" x14ac:dyDescent="0.25">
      <c r="B116" s="48" t="s">
        <v>337</v>
      </c>
      <c r="C116" s="48"/>
      <c r="E116" s="17" t="s">
        <v>197</v>
      </c>
      <c r="F116" s="17" t="s">
        <v>187</v>
      </c>
      <c r="G116" s="17" t="s">
        <v>194</v>
      </c>
      <c r="H116" s="4">
        <v>240</v>
      </c>
      <c r="I116" s="5" t="str">
        <f t="shared" si="22"/>
        <v>2936</v>
      </c>
      <c r="J116" s="18">
        <v>612</v>
      </c>
      <c r="K116" s="10" t="s">
        <v>323</v>
      </c>
      <c r="L116" s="19"/>
    </row>
    <row r="117" spans="2:26" x14ac:dyDescent="0.25">
      <c r="B117" s="48" t="s">
        <v>355</v>
      </c>
      <c r="E117" s="7" t="s">
        <v>135</v>
      </c>
      <c r="H117" s="4">
        <v>180</v>
      </c>
      <c r="J117" s="4">
        <v>0</v>
      </c>
      <c r="N117">
        <v>7330</v>
      </c>
      <c r="O117">
        <f t="shared" si="18"/>
        <v>-7330</v>
      </c>
      <c r="P117">
        <f t="shared" si="19"/>
        <v>0</v>
      </c>
      <c r="S117" s="12">
        <f>7150/6800*1000</f>
        <v>1051.4705882352941</v>
      </c>
      <c r="T117">
        <v>7240</v>
      </c>
      <c r="U117">
        <v>6060</v>
      </c>
      <c r="V117" s="12">
        <f t="shared" ref="V117" si="23">T117-U117</f>
        <v>1180</v>
      </c>
      <c r="W117" s="12">
        <f>T117/U117*1000</f>
        <v>1194.7194719471947</v>
      </c>
      <c r="X117" s="12">
        <f>((M117+T117)/(N117+U117))*1000</f>
        <v>540.70201643017174</v>
      </c>
      <c r="Y117" s="12">
        <f>V117+O117</f>
        <v>-6150</v>
      </c>
      <c r="Z117" s="15">
        <v>5208.21</v>
      </c>
    </row>
    <row r="118" spans="2:26" x14ac:dyDescent="0.25">
      <c r="B118" s="48" t="s">
        <v>355</v>
      </c>
      <c r="E118" s="7" t="s">
        <v>136</v>
      </c>
      <c r="H118" s="4">
        <v>270</v>
      </c>
      <c r="J118" s="4">
        <v>0</v>
      </c>
      <c r="N118">
        <v>7135</v>
      </c>
      <c r="O118">
        <f t="shared" si="18"/>
        <v>-7135</v>
      </c>
      <c r="P118">
        <f t="shared" si="19"/>
        <v>0</v>
      </c>
      <c r="S118" s="12">
        <f>7150/6800*1000</f>
        <v>1051.4705882352941</v>
      </c>
      <c r="T118">
        <v>7050</v>
      </c>
      <c r="U118">
        <v>5880</v>
      </c>
      <c r="V118" s="12">
        <f t="shared" ref="V118" si="24">T118-U118</f>
        <v>1170</v>
      </c>
      <c r="W118" s="12">
        <f>T118/U118*1000</f>
        <v>1198.9795918367347</v>
      </c>
      <c r="X118" s="12">
        <f>((M118+T118)/(N118+U118))*1000</f>
        <v>541.68267383787941</v>
      </c>
      <c r="Y118" s="12">
        <f>V118+O118</f>
        <v>-5965</v>
      </c>
      <c r="Z118" s="15">
        <v>5075.13</v>
      </c>
    </row>
    <row r="119" spans="2:26" x14ac:dyDescent="0.25">
      <c r="B119" s="48" t="s">
        <v>355</v>
      </c>
      <c r="E119" s="7" t="s">
        <v>260</v>
      </c>
      <c r="H119" s="4">
        <v>200</v>
      </c>
      <c r="J119" s="4">
        <v>0</v>
      </c>
      <c r="N119">
        <v>6855</v>
      </c>
      <c r="O119">
        <f t="shared" si="18"/>
        <v>-6855</v>
      </c>
      <c r="P119">
        <f t="shared" si="19"/>
        <v>0</v>
      </c>
      <c r="S119" s="12">
        <f>7150/6800*1000</f>
        <v>1051.4705882352941</v>
      </c>
      <c r="T119">
        <v>6810</v>
      </c>
      <c r="U119">
        <v>5690</v>
      </c>
      <c r="V119" s="12">
        <f t="shared" ref="V119" si="25">T119-U119</f>
        <v>1120</v>
      </c>
      <c r="W119" s="12">
        <f>T119/U119*1000</f>
        <v>1196.8365553602812</v>
      </c>
      <c r="X119" s="12">
        <f>((M119+T119)/(N119+U119))*1000</f>
        <v>542.84575528098844</v>
      </c>
      <c r="Y119" s="12">
        <f>V119+O119</f>
        <v>-5735</v>
      </c>
      <c r="Z119" s="15">
        <v>4656.46</v>
      </c>
    </row>
    <row r="120" spans="2:26" x14ac:dyDescent="0.25">
      <c r="B120" s="48" t="s">
        <v>355</v>
      </c>
      <c r="E120" s="7" t="s">
        <v>195</v>
      </c>
      <c r="H120" s="4">
        <v>125</v>
      </c>
      <c r="J120" s="4">
        <v>0</v>
      </c>
    </row>
    <row r="121" spans="2:26" x14ac:dyDescent="0.25">
      <c r="B121" s="48" t="s">
        <v>339</v>
      </c>
      <c r="E121" s="5" t="s">
        <v>196</v>
      </c>
      <c r="F121" s="4" t="s">
        <v>198</v>
      </c>
      <c r="G121" s="5" t="s">
        <v>200</v>
      </c>
      <c r="H121" s="5">
        <v>125</v>
      </c>
      <c r="I121" s="5" t="str">
        <f t="shared" ref="I121:I122" si="26">LEFT(RIGHT(G121,7),4)</f>
        <v>5110</v>
      </c>
      <c r="J121" s="4">
        <v>292</v>
      </c>
      <c r="K121" s="41"/>
    </row>
    <row r="122" spans="2:26" x14ac:dyDescent="0.25">
      <c r="B122" s="48" t="s">
        <v>339</v>
      </c>
      <c r="E122" s="5" t="s">
        <v>196</v>
      </c>
      <c r="F122" s="4" t="s">
        <v>199</v>
      </c>
      <c r="G122" s="5" t="s">
        <v>201</v>
      </c>
      <c r="H122" s="5">
        <v>125</v>
      </c>
      <c r="I122" s="5" t="str">
        <f t="shared" si="26"/>
        <v>4634</v>
      </c>
      <c r="J122" s="4">
        <v>264</v>
      </c>
      <c r="K122" s="41"/>
    </row>
    <row r="123" spans="2:26" x14ac:dyDescent="0.25">
      <c r="B123" s="48" t="s">
        <v>338</v>
      </c>
      <c r="E123" s="7" t="s">
        <v>286</v>
      </c>
      <c r="F123" s="4" t="s">
        <v>289</v>
      </c>
      <c r="H123" s="4">
        <v>330</v>
      </c>
      <c r="J123" s="53">
        <v>1600</v>
      </c>
      <c r="N123">
        <v>6270</v>
      </c>
      <c r="S123" s="12">
        <f>7150/6800*1000</f>
        <v>1051.4705882352941</v>
      </c>
      <c r="T123">
        <v>6245</v>
      </c>
      <c r="U123">
        <v>5835</v>
      </c>
      <c r="V123" s="12">
        <f t="shared" ref="V123" si="27">T123-U123</f>
        <v>410</v>
      </c>
      <c r="W123" s="12">
        <f>T123/U123*1000</f>
        <v>1070.2656383890317</v>
      </c>
      <c r="X123" s="12">
        <f>((M123+T123)/(N123+U123))*1000</f>
        <v>515.90251961999184</v>
      </c>
      <c r="Y123" s="12">
        <f>V123+O123</f>
        <v>410</v>
      </c>
      <c r="Z123" s="15">
        <v>4656.46</v>
      </c>
    </row>
    <row r="124" spans="2:26" x14ac:dyDescent="0.25">
      <c r="B124" s="48" t="s">
        <v>338</v>
      </c>
      <c r="E124" s="42"/>
      <c r="F124" s="4" t="s">
        <v>290</v>
      </c>
      <c r="H124" s="4">
        <v>330</v>
      </c>
      <c r="J124" s="53">
        <v>1600</v>
      </c>
      <c r="K124" t="s">
        <v>316</v>
      </c>
    </row>
    <row r="125" spans="2:26" x14ac:dyDescent="0.25">
      <c r="B125" s="48" t="s">
        <v>338</v>
      </c>
      <c r="E125" s="16" t="s">
        <v>308</v>
      </c>
      <c r="F125" s="4" t="s">
        <v>291</v>
      </c>
      <c r="H125" s="4">
        <v>330</v>
      </c>
      <c r="J125" s="53">
        <v>1600</v>
      </c>
      <c r="K125" t="s">
        <v>317</v>
      </c>
    </row>
    <row r="126" spans="2:26" ht="75" x14ac:dyDescent="0.25">
      <c r="B126" s="48" t="s">
        <v>342</v>
      </c>
      <c r="D126" s="47">
        <v>1</v>
      </c>
      <c r="E126" s="7" t="s">
        <v>287</v>
      </c>
      <c r="F126" s="4" t="s">
        <v>292</v>
      </c>
      <c r="H126" s="4">
        <v>240</v>
      </c>
      <c r="J126" s="53">
        <f>4800/6</f>
        <v>800</v>
      </c>
      <c r="N126">
        <v>6835</v>
      </c>
      <c r="S126" s="12">
        <f>7150/6800*1000</f>
        <v>1051.4705882352941</v>
      </c>
    </row>
    <row r="127" spans="2:26" ht="45" x14ac:dyDescent="0.25">
      <c r="B127" s="48" t="s">
        <v>341</v>
      </c>
      <c r="D127" s="47">
        <v>1</v>
      </c>
      <c r="E127" s="42"/>
      <c r="F127" s="4" t="s">
        <v>295</v>
      </c>
      <c r="H127" s="4">
        <v>240</v>
      </c>
      <c r="J127" s="53">
        <f t="shared" ref="J127:J138" si="28">4800/6</f>
        <v>800</v>
      </c>
    </row>
    <row r="128" spans="2:26" ht="45" x14ac:dyDescent="0.25">
      <c r="B128" s="48" t="s">
        <v>341</v>
      </c>
      <c r="D128" s="47">
        <v>1</v>
      </c>
      <c r="E128" s="16" t="s">
        <v>306</v>
      </c>
      <c r="F128" s="4" t="s">
        <v>296</v>
      </c>
      <c r="H128" s="4">
        <v>240</v>
      </c>
      <c r="J128" s="53">
        <f t="shared" si="28"/>
        <v>800</v>
      </c>
    </row>
    <row r="129" spans="2:26" ht="45" x14ac:dyDescent="0.25">
      <c r="B129" s="48" t="s">
        <v>341</v>
      </c>
      <c r="D129" s="47">
        <v>1</v>
      </c>
      <c r="E129" s="42"/>
      <c r="F129" s="4" t="s">
        <v>297</v>
      </c>
      <c r="H129" s="4">
        <v>240</v>
      </c>
      <c r="J129" s="53">
        <f t="shared" si="28"/>
        <v>800</v>
      </c>
    </row>
    <row r="130" spans="2:26" ht="45" x14ac:dyDescent="0.25">
      <c r="B130" s="48" t="s">
        <v>341</v>
      </c>
      <c r="D130" s="47">
        <v>1</v>
      </c>
      <c r="E130" s="42"/>
      <c r="F130" s="4" t="s">
        <v>298</v>
      </c>
      <c r="H130" s="4">
        <v>240</v>
      </c>
      <c r="J130" s="53">
        <f t="shared" si="28"/>
        <v>800</v>
      </c>
    </row>
    <row r="131" spans="2:26" ht="45" x14ac:dyDescent="0.25">
      <c r="B131" s="48" t="s">
        <v>341</v>
      </c>
      <c r="D131" s="47">
        <v>1</v>
      </c>
      <c r="F131" s="4" t="s">
        <v>299</v>
      </c>
      <c r="H131" s="4">
        <v>240</v>
      </c>
      <c r="J131" s="53">
        <f t="shared" si="28"/>
        <v>800</v>
      </c>
    </row>
    <row r="132" spans="2:26" x14ac:dyDescent="0.25">
      <c r="B132" s="48" t="s">
        <v>355</v>
      </c>
      <c r="J132" s="4">
        <v>0</v>
      </c>
    </row>
    <row r="133" spans="2:26" ht="45" x14ac:dyDescent="0.25">
      <c r="B133" s="48" t="s">
        <v>341</v>
      </c>
      <c r="E133" s="7" t="s">
        <v>288</v>
      </c>
      <c r="F133" s="4" t="s">
        <v>300</v>
      </c>
      <c r="H133" s="4">
        <v>240</v>
      </c>
      <c r="J133" s="53">
        <f t="shared" si="28"/>
        <v>800</v>
      </c>
      <c r="N133">
        <v>6425</v>
      </c>
      <c r="S133" s="12">
        <f>7150/6800*1000</f>
        <v>1051.4705882352941</v>
      </c>
    </row>
    <row r="134" spans="2:26" ht="45" x14ac:dyDescent="0.25">
      <c r="B134" s="48" t="s">
        <v>341</v>
      </c>
      <c r="F134" s="4" t="s">
        <v>301</v>
      </c>
      <c r="H134" s="4">
        <v>240</v>
      </c>
      <c r="J134" s="53">
        <f t="shared" si="28"/>
        <v>800</v>
      </c>
    </row>
    <row r="135" spans="2:26" ht="45" x14ac:dyDescent="0.25">
      <c r="B135" s="48" t="s">
        <v>341</v>
      </c>
      <c r="E135" s="16" t="s">
        <v>307</v>
      </c>
      <c r="F135" s="4" t="s">
        <v>302</v>
      </c>
      <c r="H135" s="4">
        <v>240</v>
      </c>
      <c r="J135" s="53">
        <f t="shared" si="28"/>
        <v>800</v>
      </c>
    </row>
    <row r="136" spans="2:26" ht="45" x14ac:dyDescent="0.25">
      <c r="B136" s="48" t="s">
        <v>341</v>
      </c>
      <c r="F136" s="4" t="s">
        <v>303</v>
      </c>
      <c r="H136" s="4">
        <v>240</v>
      </c>
      <c r="J136" s="53">
        <f t="shared" si="28"/>
        <v>800</v>
      </c>
    </row>
    <row r="137" spans="2:26" ht="45" x14ac:dyDescent="0.25">
      <c r="B137" s="48" t="s">
        <v>341</v>
      </c>
      <c r="F137" s="4" t="s">
        <v>304</v>
      </c>
      <c r="H137" s="4">
        <v>240</v>
      </c>
      <c r="J137" s="53">
        <f t="shared" si="28"/>
        <v>800</v>
      </c>
    </row>
    <row r="138" spans="2:26" ht="45" x14ac:dyDescent="0.25">
      <c r="B138" s="48" t="s">
        <v>341</v>
      </c>
      <c r="F138" s="4" t="s">
        <v>305</v>
      </c>
      <c r="H138" s="4">
        <v>240</v>
      </c>
      <c r="J138" s="53">
        <f t="shared" si="28"/>
        <v>800</v>
      </c>
    </row>
    <row r="139" spans="2:26" ht="21" customHeight="1" x14ac:dyDescent="0.25">
      <c r="B139" s="48" t="s">
        <v>339</v>
      </c>
      <c r="E139" s="7" t="s">
        <v>293</v>
      </c>
      <c r="H139" s="4">
        <v>240</v>
      </c>
      <c r="J139" s="4">
        <v>0</v>
      </c>
      <c r="K139" t="s">
        <v>319</v>
      </c>
      <c r="N139">
        <v>6370</v>
      </c>
      <c r="S139" s="12">
        <f>7150/6800*1000</f>
        <v>1051.4705882352941</v>
      </c>
      <c r="T139">
        <v>6330</v>
      </c>
      <c r="U139">
        <v>5635</v>
      </c>
      <c r="V139" s="12">
        <f t="shared" ref="V139" si="29">T139-U139</f>
        <v>695</v>
      </c>
      <c r="W139" s="12">
        <f>T139/U139*1000</f>
        <v>1123.3362910381543</v>
      </c>
      <c r="X139" s="12">
        <f>((M139+T139)/(N139+U139))*1000</f>
        <v>527.28029987505215</v>
      </c>
      <c r="Y139" s="12">
        <f>V139+O139</f>
        <v>695</v>
      </c>
      <c r="Z139" s="15">
        <v>4656.46</v>
      </c>
    </row>
    <row r="140" spans="2:26" x14ac:dyDescent="0.25">
      <c r="B140" s="48" t="s">
        <v>339</v>
      </c>
      <c r="E140" s="42"/>
      <c r="F140" s="4" t="s">
        <v>309</v>
      </c>
      <c r="H140" s="4">
        <v>240</v>
      </c>
      <c r="J140" s="4">
        <v>0</v>
      </c>
      <c r="K140" t="s">
        <v>319</v>
      </c>
    </row>
    <row r="141" spans="2:26" x14ac:dyDescent="0.25">
      <c r="B141" s="48" t="s">
        <v>339</v>
      </c>
      <c r="E141" s="16" t="s">
        <v>312</v>
      </c>
      <c r="F141" s="4" t="s">
        <v>310</v>
      </c>
      <c r="H141" s="4">
        <v>240</v>
      </c>
      <c r="J141" s="4">
        <v>0</v>
      </c>
      <c r="K141" t="s">
        <v>319</v>
      </c>
    </row>
    <row r="142" spans="2:26" x14ac:dyDescent="0.25">
      <c r="B142" s="48" t="s">
        <v>339</v>
      </c>
      <c r="E142" s="42"/>
      <c r="F142" s="4" t="s">
        <v>311</v>
      </c>
      <c r="H142" s="4">
        <v>240</v>
      </c>
      <c r="J142" s="4">
        <v>0</v>
      </c>
    </row>
    <row r="143" spans="2:26" x14ac:dyDescent="0.25">
      <c r="B143" s="48" t="s">
        <v>339</v>
      </c>
      <c r="E143" s="7" t="s">
        <v>294</v>
      </c>
      <c r="H143" s="4">
        <v>240</v>
      </c>
      <c r="J143" s="4">
        <v>0</v>
      </c>
      <c r="N143">
        <v>6935</v>
      </c>
      <c r="S143" s="12">
        <f>7150/6800*1000</f>
        <v>1051.4705882352941</v>
      </c>
    </row>
    <row r="144" spans="2:26" x14ac:dyDescent="0.25">
      <c r="B144" s="48" t="s">
        <v>339</v>
      </c>
      <c r="F144" s="4" t="s">
        <v>313</v>
      </c>
      <c r="H144" s="4">
        <v>240</v>
      </c>
      <c r="J144" s="4">
        <v>0</v>
      </c>
      <c r="K144" t="s">
        <v>320</v>
      </c>
    </row>
    <row r="145" spans="1:30" s="4" customFormat="1" x14ac:dyDescent="0.25">
      <c r="A145"/>
      <c r="B145" s="48" t="s">
        <v>339</v>
      </c>
      <c r="C145" s="48"/>
      <c r="D145"/>
      <c r="E145" s="4" t="s">
        <v>315</v>
      </c>
      <c r="F145" s="4" t="s">
        <v>314</v>
      </c>
      <c r="H145" s="4">
        <v>240</v>
      </c>
      <c r="J145" s="4">
        <v>0</v>
      </c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</row>
  </sheetData>
  <autoFilter ref="B1:AD145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8"/>
  <sheetViews>
    <sheetView workbookViewId="0">
      <selection activeCell="B9" sqref="B9"/>
    </sheetView>
  </sheetViews>
  <sheetFormatPr baseColWidth="10" defaultRowHeight="15" x14ac:dyDescent="0.25"/>
  <cols>
    <col min="2" max="2" width="53.85546875" bestFit="1" customWidth="1"/>
  </cols>
  <sheetData>
    <row r="2" spans="1:6" x14ac:dyDescent="0.25">
      <c r="A2" s="46">
        <v>43371</v>
      </c>
      <c r="B2" t="s">
        <v>327</v>
      </c>
    </row>
    <row r="3" spans="1:6" x14ac:dyDescent="0.25">
      <c r="B3" t="s">
        <v>329</v>
      </c>
      <c r="C3" t="s">
        <v>318</v>
      </c>
    </row>
    <row r="4" spans="1:6" x14ac:dyDescent="0.25">
      <c r="B4" t="s">
        <v>331</v>
      </c>
    </row>
    <row r="5" spans="1:6" ht="25.5" x14ac:dyDescent="0.25">
      <c r="B5" s="5" t="s">
        <v>105</v>
      </c>
      <c r="C5" s="5" t="s">
        <v>109</v>
      </c>
      <c r="D5" s="5" t="str">
        <f t="shared" ref="D5" si="0">LEFT(RIGHT(C5,7),4)</f>
        <v>2498</v>
      </c>
      <c r="E5" s="6">
        <v>965.5</v>
      </c>
      <c r="F5" t="s">
        <v>333</v>
      </c>
    </row>
    <row r="7" spans="1:6" x14ac:dyDescent="0.25">
      <c r="B7" t="s">
        <v>360</v>
      </c>
    </row>
    <row r="8" spans="1:6" x14ac:dyDescent="0.25">
      <c r="B8" t="s">
        <v>361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7"/>
  <sheetViews>
    <sheetView tabSelected="1" topLeftCell="B1" zoomScale="85" zoomScaleNormal="85" workbookViewId="0">
      <selection activeCell="D4" sqref="D4"/>
    </sheetView>
  </sheetViews>
  <sheetFormatPr baseColWidth="10" defaultRowHeight="15" x14ac:dyDescent="0.25"/>
  <cols>
    <col min="2" max="2" width="117" customWidth="1"/>
    <col min="3" max="3" width="22.140625" customWidth="1"/>
    <col min="4" max="4" width="25.7109375" customWidth="1"/>
  </cols>
  <sheetData>
    <row r="1" spans="2:4" x14ac:dyDescent="0.25">
      <c r="B1" s="50" t="s">
        <v>359</v>
      </c>
      <c r="C1" t="s">
        <v>356</v>
      </c>
    </row>
    <row r="3" spans="2:4" x14ac:dyDescent="0.25">
      <c r="B3" s="50" t="s">
        <v>351</v>
      </c>
      <c r="C3" t="s">
        <v>358</v>
      </c>
      <c r="D3" t="s">
        <v>357</v>
      </c>
    </row>
    <row r="4" spans="2:4" x14ac:dyDescent="0.25">
      <c r="B4" s="51" t="s">
        <v>325</v>
      </c>
      <c r="C4" s="52">
        <v>27.4</v>
      </c>
      <c r="D4" s="52">
        <v>17911.5</v>
      </c>
    </row>
    <row r="5" spans="2:4" x14ac:dyDescent="0.25">
      <c r="B5" s="51" t="s">
        <v>330</v>
      </c>
      <c r="C5" s="52">
        <v>1</v>
      </c>
      <c r="D5" s="52">
        <v>722.9</v>
      </c>
    </row>
    <row r="6" spans="2:4" x14ac:dyDescent="0.25">
      <c r="B6" s="51" t="s">
        <v>343</v>
      </c>
      <c r="C6" s="52">
        <v>1</v>
      </c>
      <c r="D6" s="52">
        <v>646</v>
      </c>
    </row>
    <row r="7" spans="2:4" x14ac:dyDescent="0.25">
      <c r="B7" s="51" t="s">
        <v>344</v>
      </c>
      <c r="C7" s="52">
        <v>1</v>
      </c>
      <c r="D7" s="52">
        <v>752</v>
      </c>
    </row>
    <row r="8" spans="2:4" x14ac:dyDescent="0.25">
      <c r="B8" s="51" t="s">
        <v>346</v>
      </c>
      <c r="C8" s="52">
        <v>1</v>
      </c>
      <c r="D8" s="52">
        <v>3178</v>
      </c>
    </row>
    <row r="9" spans="2:4" x14ac:dyDescent="0.25">
      <c r="B9" s="51" t="s">
        <v>332</v>
      </c>
      <c r="C9" s="52">
        <v>1</v>
      </c>
      <c r="D9" s="52">
        <v>1130</v>
      </c>
    </row>
    <row r="10" spans="2:4" x14ac:dyDescent="0.25">
      <c r="B10" s="51" t="s">
        <v>345</v>
      </c>
      <c r="C10" s="52">
        <v>1</v>
      </c>
      <c r="D10" s="52">
        <v>1368.5</v>
      </c>
    </row>
    <row r="11" spans="2:4" x14ac:dyDescent="0.25">
      <c r="B11" s="51" t="s">
        <v>338</v>
      </c>
      <c r="C11" s="52"/>
      <c r="D11" s="52">
        <v>4800</v>
      </c>
    </row>
    <row r="12" spans="2:4" x14ac:dyDescent="0.25">
      <c r="B12" s="51" t="s">
        <v>339</v>
      </c>
      <c r="C12" s="52"/>
      <c r="D12" s="52">
        <v>556</v>
      </c>
    </row>
    <row r="13" spans="2:4" x14ac:dyDescent="0.25">
      <c r="B13" s="51" t="s">
        <v>337</v>
      </c>
      <c r="C13" s="52"/>
      <c r="D13" s="52">
        <v>13018</v>
      </c>
    </row>
    <row r="14" spans="2:4" x14ac:dyDescent="0.25">
      <c r="B14" s="51" t="s">
        <v>341</v>
      </c>
      <c r="C14" s="52">
        <v>1</v>
      </c>
      <c r="D14" s="52">
        <v>8800</v>
      </c>
    </row>
    <row r="15" spans="2:4" x14ac:dyDescent="0.25">
      <c r="B15" s="51" t="s">
        <v>342</v>
      </c>
      <c r="C15" s="52">
        <v>1</v>
      </c>
      <c r="D15" s="52">
        <v>800</v>
      </c>
    </row>
    <row r="16" spans="2:4" x14ac:dyDescent="0.25">
      <c r="B16" s="51" t="s">
        <v>336</v>
      </c>
      <c r="C16" s="52">
        <v>0.33</v>
      </c>
      <c r="D16" s="52">
        <v>372</v>
      </c>
    </row>
    <row r="17" spans="2:4" x14ac:dyDescent="0.25">
      <c r="B17" s="51" t="s">
        <v>352</v>
      </c>
      <c r="C17" s="52">
        <v>17.961857142857141</v>
      </c>
      <c r="D17" s="52">
        <v>54054.9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5"/>
  <sheetViews>
    <sheetView zoomScale="70" zoomScaleNormal="70" workbookViewId="0">
      <selection activeCell="B4" sqref="B4"/>
    </sheetView>
  </sheetViews>
  <sheetFormatPr baseColWidth="10" defaultRowHeight="15" x14ac:dyDescent="0.25"/>
  <cols>
    <col min="2" max="2" width="163.42578125" customWidth="1"/>
    <col min="3" max="3" width="22.140625" customWidth="1"/>
    <col min="4" max="4" width="25.7109375" customWidth="1"/>
  </cols>
  <sheetData>
    <row r="1" spans="2:4" x14ac:dyDescent="0.25">
      <c r="B1" s="50" t="s">
        <v>2</v>
      </c>
      <c r="C1" t="s">
        <v>356</v>
      </c>
    </row>
    <row r="3" spans="2:4" x14ac:dyDescent="0.25">
      <c r="B3" s="50" t="s">
        <v>351</v>
      </c>
      <c r="C3" t="s">
        <v>358</v>
      </c>
      <c r="D3" t="s">
        <v>357</v>
      </c>
    </row>
    <row r="4" spans="2:4" x14ac:dyDescent="0.25">
      <c r="B4" s="51" t="s">
        <v>325</v>
      </c>
      <c r="C4" s="52">
        <v>27.4</v>
      </c>
      <c r="D4" s="52">
        <v>17911.5</v>
      </c>
    </row>
    <row r="5" spans="2:4" x14ac:dyDescent="0.25">
      <c r="B5" s="51" t="s">
        <v>330</v>
      </c>
      <c r="C5" s="52">
        <v>1</v>
      </c>
      <c r="D5" s="52">
        <v>722.9</v>
      </c>
    </row>
    <row r="6" spans="2:4" x14ac:dyDescent="0.25">
      <c r="B6" s="51" t="s">
        <v>343</v>
      </c>
      <c r="C6" s="52">
        <v>1</v>
      </c>
      <c r="D6" s="52">
        <v>646</v>
      </c>
    </row>
    <row r="7" spans="2:4" x14ac:dyDescent="0.25">
      <c r="B7" s="51" t="s">
        <v>344</v>
      </c>
      <c r="C7" s="52">
        <v>1</v>
      </c>
      <c r="D7" s="52">
        <v>752</v>
      </c>
    </row>
    <row r="8" spans="2:4" x14ac:dyDescent="0.25">
      <c r="B8" s="51" t="s">
        <v>346</v>
      </c>
      <c r="C8" s="52">
        <v>1</v>
      </c>
      <c r="D8" s="52">
        <v>3178</v>
      </c>
    </row>
    <row r="9" spans="2:4" x14ac:dyDescent="0.25">
      <c r="B9" s="51" t="s">
        <v>332</v>
      </c>
      <c r="C9" s="52">
        <v>1</v>
      </c>
      <c r="D9" s="52">
        <v>1130</v>
      </c>
    </row>
    <row r="10" spans="2:4" x14ac:dyDescent="0.25">
      <c r="B10" s="51" t="s">
        <v>345</v>
      </c>
      <c r="C10" s="52">
        <v>1</v>
      </c>
      <c r="D10" s="52">
        <v>1368.5</v>
      </c>
    </row>
    <row r="11" spans="2:4" x14ac:dyDescent="0.25">
      <c r="B11" s="51" t="s">
        <v>338</v>
      </c>
      <c r="C11" s="52"/>
      <c r="D11" s="52"/>
    </row>
    <row r="12" spans="2:4" x14ac:dyDescent="0.25">
      <c r="B12" s="51" t="s">
        <v>341</v>
      </c>
      <c r="C12" s="52">
        <v>1</v>
      </c>
      <c r="D12" s="52"/>
    </row>
    <row r="13" spans="2:4" x14ac:dyDescent="0.25">
      <c r="B13" s="51" t="s">
        <v>342</v>
      </c>
      <c r="C13" s="52">
        <v>1</v>
      </c>
      <c r="D13" s="52"/>
    </row>
    <row r="14" spans="2:4" x14ac:dyDescent="0.25">
      <c r="B14" s="51" t="s">
        <v>336</v>
      </c>
      <c r="C14" s="52">
        <v>0.33</v>
      </c>
      <c r="D14" s="52">
        <v>372</v>
      </c>
    </row>
    <row r="15" spans="2:4" x14ac:dyDescent="0.25">
      <c r="B15" s="51" t="s">
        <v>352</v>
      </c>
      <c r="C15" s="52">
        <v>17.961857142857141</v>
      </c>
      <c r="D15" s="52">
        <v>26080.9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Données_Origine</vt:lpstr>
      <vt:lpstr>Données_travaillées</vt:lpstr>
      <vt:lpstr>Cr</vt:lpstr>
      <vt:lpstr>Tdb</vt:lpstr>
      <vt:lpstr>Feuil3</vt:lpstr>
    </vt:vector>
  </TitlesOfParts>
  <Company>ERAMET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Aurelien Petitjean</dc:creator>
  <cp:lastModifiedBy>Nicolas Proix</cp:lastModifiedBy>
  <dcterms:created xsi:type="dcterms:W3CDTF">2018-04-25T09:21:08Z</dcterms:created>
  <dcterms:modified xsi:type="dcterms:W3CDTF">2018-09-28T11:54:06Z</dcterms:modified>
</cp:coreProperties>
</file>