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010" windowHeight="77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74" i="1" l="1"/>
  <c r="I45" i="1" l="1"/>
  <c r="I17" i="1"/>
  <c r="I9" i="1"/>
  <c r="G17" i="1" l="1"/>
  <c r="G9" i="1"/>
  <c r="G45" i="1"/>
  <c r="I80" i="1" l="1"/>
  <c r="I81" i="1" s="1"/>
  <c r="I82" i="1" s="1"/>
  <c r="I83" i="1" s="1"/>
  <c r="I84" i="1" s="1"/>
  <c r="I75" i="1"/>
  <c r="I76" i="1" s="1"/>
  <c r="I77" i="1" s="1"/>
  <c r="I72" i="1"/>
  <c r="I73" i="1" s="1"/>
  <c r="I51" i="1"/>
  <c r="I52" i="1" s="1"/>
  <c r="I48" i="1"/>
  <c r="I47" i="1"/>
  <c r="I49" i="1"/>
  <c r="I24" i="1"/>
  <c r="I23" i="1"/>
  <c r="I22" i="1"/>
  <c r="F133" i="1"/>
  <c r="F132" i="1"/>
  <c r="F118" i="1"/>
  <c r="F119" i="1"/>
  <c r="F120" i="1"/>
  <c r="F121" i="1"/>
  <c r="F122" i="1"/>
  <c r="F123" i="1"/>
  <c r="F117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99" i="1"/>
  <c r="F90" i="1"/>
  <c r="F91" i="1"/>
  <c r="F92" i="1"/>
  <c r="F93" i="1"/>
  <c r="F94" i="1"/>
  <c r="F95" i="1"/>
  <c r="F96" i="1"/>
  <c r="F89" i="1"/>
  <c r="F88" i="1"/>
  <c r="F87" i="1"/>
  <c r="F73" i="1"/>
  <c r="F74" i="1"/>
  <c r="F75" i="1"/>
  <c r="F76" i="1"/>
  <c r="F77" i="1"/>
  <c r="F78" i="1"/>
  <c r="F79" i="1"/>
  <c r="F80" i="1"/>
  <c r="F81" i="1"/>
  <c r="F82" i="1"/>
  <c r="F83" i="1"/>
  <c r="F84" i="1"/>
  <c r="F67" i="1"/>
  <c r="F68" i="1"/>
  <c r="F69" i="1"/>
  <c r="F61" i="1"/>
  <c r="F62" i="1"/>
  <c r="F63" i="1"/>
  <c r="F72" i="1"/>
  <c r="F66" i="1"/>
  <c r="F60" i="1"/>
  <c r="F48" i="1"/>
  <c r="F49" i="1"/>
  <c r="F50" i="1"/>
  <c r="F51" i="1"/>
  <c r="F52" i="1"/>
  <c r="F53" i="1"/>
  <c r="F54" i="1"/>
  <c r="F55" i="1"/>
  <c r="F56" i="1"/>
  <c r="F57" i="1"/>
  <c r="F47" i="1"/>
  <c r="F34" i="1"/>
  <c r="F35" i="1"/>
  <c r="F36" i="1"/>
  <c r="F37" i="1"/>
  <c r="F38" i="1"/>
  <c r="F39" i="1"/>
  <c r="F40" i="1"/>
  <c r="F41" i="1"/>
  <c r="F42" i="1"/>
  <c r="F43" i="1"/>
  <c r="F44" i="1"/>
  <c r="F33" i="1"/>
  <c r="F27" i="1"/>
  <c r="F28" i="1"/>
  <c r="F29" i="1"/>
  <c r="F30" i="1"/>
  <c r="I26" i="1"/>
  <c r="I27" i="1" s="1"/>
  <c r="I28" i="1" s="1"/>
  <c r="I29" i="1" s="1"/>
  <c r="I30" i="1" s="1"/>
  <c r="I55" i="1" s="1"/>
  <c r="I56" i="1" s="1"/>
  <c r="I78" i="1" s="1"/>
  <c r="I79" i="1" s="1"/>
  <c r="F26" i="1"/>
  <c r="I20" i="1"/>
  <c r="I21" i="1"/>
  <c r="I50" i="1"/>
  <c r="I53" i="1" s="1"/>
  <c r="I54" i="1" s="1"/>
  <c r="L86" i="1" l="1"/>
  <c r="M86" i="1"/>
  <c r="L98" i="1"/>
  <c r="M98" i="1"/>
  <c r="L116" i="1"/>
  <c r="M116" i="1"/>
  <c r="L125" i="1"/>
  <c r="M125" i="1"/>
  <c r="L127" i="1"/>
  <c r="M127" i="1"/>
  <c r="L129" i="1"/>
  <c r="M129" i="1"/>
  <c r="U129" i="1"/>
  <c r="T129" i="1"/>
  <c r="S129" i="1"/>
  <c r="U127" i="1"/>
  <c r="T127" i="1"/>
  <c r="S127" i="1"/>
  <c r="U125" i="1"/>
  <c r="T125" i="1"/>
  <c r="S125" i="1"/>
  <c r="V125" i="1" s="1"/>
  <c r="U71" i="1"/>
  <c r="T71" i="1"/>
  <c r="S71" i="1"/>
  <c r="P71" i="1"/>
  <c r="M71" i="1"/>
  <c r="L71" i="1"/>
  <c r="P65" i="1"/>
  <c r="P59" i="1"/>
  <c r="P46" i="1"/>
  <c r="P32" i="1"/>
  <c r="P18" i="1"/>
  <c r="P10" i="1"/>
  <c r="P2" i="1"/>
  <c r="M65" i="1"/>
  <c r="L65" i="1"/>
  <c r="M59" i="1"/>
  <c r="L59" i="1"/>
  <c r="M46" i="1"/>
  <c r="L46" i="1"/>
  <c r="M32" i="1"/>
  <c r="L32" i="1"/>
  <c r="M18" i="1"/>
  <c r="L18" i="1"/>
  <c r="M10" i="1"/>
  <c r="L10" i="1"/>
  <c r="U65" i="1"/>
  <c r="T65" i="1"/>
  <c r="S65" i="1"/>
  <c r="U18" i="1"/>
  <c r="T18" i="1"/>
  <c r="S18" i="1"/>
  <c r="U46" i="1"/>
  <c r="T46" i="1"/>
  <c r="S46" i="1"/>
  <c r="U59" i="1"/>
  <c r="T59" i="1"/>
  <c r="S59" i="1"/>
  <c r="U32" i="1"/>
  <c r="T32" i="1"/>
  <c r="S32" i="1"/>
  <c r="V32" i="1" s="1"/>
  <c r="U10" i="1"/>
  <c r="T10" i="1"/>
  <c r="S10" i="1"/>
  <c r="U2" i="1"/>
  <c r="T2" i="1"/>
  <c r="V71" i="1" l="1"/>
  <c r="V65" i="1"/>
  <c r="V10" i="1"/>
  <c r="V129" i="1"/>
  <c r="V59" i="1"/>
  <c r="V127" i="1"/>
  <c r="V46" i="1"/>
  <c r="V18" i="1"/>
  <c r="S2" i="1"/>
  <c r="M2" i="1"/>
  <c r="L2" i="1"/>
  <c r="V2" i="1" s="1"/>
</calcChain>
</file>

<file path=xl/sharedStrings.xml><?xml version="1.0" encoding="utf-8"?>
<sst xmlns="http://schemas.openxmlformats.org/spreadsheetml/2006/main" count="464" uniqueCount="318">
  <si>
    <t>OF COULEE</t>
  </si>
  <si>
    <t>Piece Entree</t>
  </si>
  <si>
    <t>Description piece entree</t>
  </si>
  <si>
    <t>Entree KG</t>
  </si>
  <si>
    <t>E0014PE05A</t>
  </si>
  <si>
    <t>WAHT11</t>
  </si>
  <si>
    <t>ROND 148 X  4809 MM</t>
  </si>
  <si>
    <t>WAHT12</t>
  </si>
  <si>
    <t>ROND 148 X  5322 MM</t>
  </si>
  <si>
    <t>WAHT21</t>
  </si>
  <si>
    <t>ROND 148 X  4815 MM</t>
  </si>
  <si>
    <t>WAHT22</t>
  </si>
  <si>
    <t>ROND 148 X  5524 MM</t>
  </si>
  <si>
    <t>WAHT31</t>
  </si>
  <si>
    <t>ROND 148 X  4920 MM</t>
  </si>
  <si>
    <t>WAHT32</t>
  </si>
  <si>
    <t>ROND 148 X  5223 MM</t>
  </si>
  <si>
    <t>E0014TE05A</t>
  </si>
  <si>
    <t>WAHU11</t>
  </si>
  <si>
    <t>WAHU12</t>
  </si>
  <si>
    <t>WAHU21</t>
  </si>
  <si>
    <t>WAHU22</t>
  </si>
  <si>
    <t>WAHU31</t>
  </si>
  <si>
    <t>WAHU32</t>
  </si>
  <si>
    <t>ROND 183 X  3432 MM</t>
  </si>
  <si>
    <t>ROND 184 X  3817 MM</t>
  </si>
  <si>
    <t>ROND 183 X  3918 MM</t>
  </si>
  <si>
    <t>ROND 183 X  4030 MM</t>
  </si>
  <si>
    <t>ROND 183 X  3744 MM</t>
  </si>
  <si>
    <t>ROND 183 X  3889 MM</t>
  </si>
  <si>
    <t>10122</t>
  </si>
  <si>
    <t>WAHP111</t>
  </si>
  <si>
    <t>WAHP211</t>
  </si>
  <si>
    <t>WAHP221</t>
  </si>
  <si>
    <t>WAHP311</t>
  </si>
  <si>
    <t>WAHP321</t>
  </si>
  <si>
    <t>WAHP121</t>
  </si>
  <si>
    <t>WAHP322</t>
  </si>
  <si>
    <t>WAHP312</t>
  </si>
  <si>
    <t>WAHP222</t>
  </si>
  <si>
    <t>WAHP212</t>
  </si>
  <si>
    <t>WAHP122</t>
  </si>
  <si>
    <t>WAHP112</t>
  </si>
  <si>
    <t>ROND 150 X  4119 MM</t>
  </si>
  <si>
    <t>ROND 153 X  4553 MM</t>
  </si>
  <si>
    <t>ROND 150 X  4521 MM</t>
  </si>
  <si>
    <t>ROND 153 X  4275 MM</t>
  </si>
  <si>
    <t>ROND 153 X  4511 MM</t>
  </si>
  <si>
    <t>ROND 153 X  4382 MM</t>
  </si>
  <si>
    <t>ROND 148 X  4551 MM</t>
  </si>
  <si>
    <t>ROND 150 X  4641 MM</t>
  </si>
  <si>
    <t>ROND 150 X  4543 MM</t>
  </si>
  <si>
    <t>ROND 150 X  4587 MM</t>
  </si>
  <si>
    <t>ROND 150 X  4515 MM</t>
  </si>
  <si>
    <t>ROND 150 X  4947 MM</t>
  </si>
  <si>
    <t>10202</t>
  </si>
  <si>
    <t>WAHR111</t>
  </si>
  <si>
    <t>WAHR112</t>
  </si>
  <si>
    <t>WAHR121</t>
  </si>
  <si>
    <t>WAHR122</t>
  </si>
  <si>
    <t>WAHR211</t>
  </si>
  <si>
    <t>WAHR212</t>
  </si>
  <si>
    <t>WAHR221</t>
  </si>
  <si>
    <t>WAHR222</t>
  </si>
  <si>
    <t>WAHR311</t>
  </si>
  <si>
    <t>WAHR312</t>
  </si>
  <si>
    <t>WAHR321</t>
  </si>
  <si>
    <t>WAHR322</t>
  </si>
  <si>
    <t>ROND 153 X  4503 MM</t>
  </si>
  <si>
    <t>ROND 153 X  4472 MM</t>
  </si>
  <si>
    <t>ROND 153 X  4171 MM</t>
  </si>
  <si>
    <t>ROND 154 X  4342 MM</t>
  </si>
  <si>
    <t>ROND 154 X  4540 MM</t>
  </si>
  <si>
    <t>ROND 154 X  4558 MM</t>
  </si>
  <si>
    <t>ROND 153 X  4291 MM</t>
  </si>
  <si>
    <t>ROND 153 X  4250 MM</t>
  </si>
  <si>
    <t>ROND 149 X  4245 MM</t>
  </si>
  <si>
    <t>ROND 154 X  4375 MM</t>
  </si>
  <si>
    <t>ROND 153 X  4056 MM</t>
  </si>
  <si>
    <t>ROND 154 X  4145 MM</t>
  </si>
  <si>
    <t>WAHT - R150 1/2 lingot</t>
  </si>
  <si>
    <t>WAHU - R180 1/2 lingot</t>
  </si>
  <si>
    <t>WAHP - R150</t>
  </si>
  <si>
    <t>WAHR - R150</t>
  </si>
  <si>
    <t>10184</t>
  </si>
  <si>
    <t>WAHQ111</t>
  </si>
  <si>
    <t>WAHQ112</t>
  </si>
  <si>
    <t>WAHQ211</t>
  </si>
  <si>
    <t>WAHQ212</t>
  </si>
  <si>
    <t>WAHQ311</t>
  </si>
  <si>
    <t>WAHQ312</t>
  </si>
  <si>
    <t>WAHQ321</t>
  </si>
  <si>
    <t>WAHQ322</t>
  </si>
  <si>
    <t>WAHQ - R150</t>
  </si>
  <si>
    <t>10200</t>
  </si>
  <si>
    <t>WAHS11</t>
  </si>
  <si>
    <t>WAHS12</t>
  </si>
  <si>
    <t>ROND 243 X  4976 MM</t>
  </si>
  <si>
    <t>WAHS21</t>
  </si>
  <si>
    <t>WAHS22</t>
  </si>
  <si>
    <t>ROND 243 X  5250 MM</t>
  </si>
  <si>
    <t>ROND 243 X  4891 MM</t>
  </si>
  <si>
    <t>ROND 243 X  4963 MM</t>
  </si>
  <si>
    <t>WAHS - R240 SMX</t>
  </si>
  <si>
    <t>10185</t>
  </si>
  <si>
    <t>WAHV11</t>
  </si>
  <si>
    <t>WAHV12</t>
  </si>
  <si>
    <t>WAHV21</t>
  </si>
  <si>
    <t>WAHV22</t>
  </si>
  <si>
    <t>ROND 333 X  2498 MM</t>
  </si>
  <si>
    <t>ROND 336 X  3209 MM</t>
  </si>
  <si>
    <t>ROND 336 X  3488 MM</t>
  </si>
  <si>
    <t>ROND 336 X  2884 MM</t>
  </si>
  <si>
    <t>WAHV - R330</t>
  </si>
  <si>
    <t>Commentaires</t>
  </si>
  <si>
    <t>Commande</t>
  </si>
  <si>
    <t>Poste</t>
  </si>
  <si>
    <t>Mise au
mille std
UKTMP</t>
  </si>
  <si>
    <t>Regul</t>
  </si>
  <si>
    <t>Temps de cycle meulage (j)</t>
  </si>
  <si>
    <t>Coût de meulage (€)</t>
  </si>
  <si>
    <t>Poids meulé (kg)</t>
  </si>
  <si>
    <t>Poids lingot sortie VAR (kg)</t>
  </si>
  <si>
    <t>Poids lingot livré UKAD (kg)</t>
  </si>
  <si>
    <t>Poids ébauche sortie forgeage (kg)</t>
  </si>
  <si>
    <t>Poids ébauche sortie meulage (kg)</t>
  </si>
  <si>
    <t>Poids total meulé (kg)</t>
  </si>
  <si>
    <t>Poids meulé ébauche (kg)</t>
  </si>
  <si>
    <t>Mise au mille meulage</t>
  </si>
  <si>
    <t>°/°° meulage Ecoti</t>
  </si>
  <si>
    <t>°/°° meulage lingot</t>
  </si>
  <si>
    <t>Temps de traitement FAI (j)</t>
  </si>
  <si>
    <t>ADNE - R200</t>
  </si>
  <si>
    <t>ADNO - R200</t>
  </si>
  <si>
    <t>ADOF - R240</t>
  </si>
  <si>
    <t>ADQG - R180B</t>
  </si>
  <si>
    <t>ADQU - CAA270</t>
  </si>
  <si>
    <t>WAHN - R150</t>
  </si>
  <si>
    <t>E4500006481</t>
  </si>
  <si>
    <t>E4500006614</t>
  </si>
  <si>
    <t>Surcoût meulage (€)</t>
  </si>
  <si>
    <t>WAHN111</t>
  </si>
  <si>
    <t>WAHN211</t>
  </si>
  <si>
    <t>WAHN221</t>
  </si>
  <si>
    <t>WAHN311</t>
  </si>
  <si>
    <t>WAHN321</t>
  </si>
  <si>
    <t>WAHN121</t>
  </si>
  <si>
    <t>WAHN322</t>
  </si>
  <si>
    <t>WAHN312</t>
  </si>
  <si>
    <t>WAHN222</t>
  </si>
  <si>
    <t>WAHN212</t>
  </si>
  <si>
    <t>WAHN122</t>
  </si>
  <si>
    <t>WAHN1121</t>
  </si>
  <si>
    <t>WAHN1122</t>
  </si>
  <si>
    <t>ROND 153 X  4366 MM</t>
  </si>
  <si>
    <t>ROND 153 X  3180 MM</t>
  </si>
  <si>
    <t>ROND 153 X  1330 MM</t>
  </si>
  <si>
    <t>ROND 153 X  4374 MM</t>
  </si>
  <si>
    <t>ROND 153 X  4347 MM</t>
  </si>
  <si>
    <t>ROND 153 X  4465 MM</t>
  </si>
  <si>
    <t>ROND 148 X  4536 MM</t>
  </si>
  <si>
    <t>ROND 148 X  4502 MM</t>
  </si>
  <si>
    <t>ROND 153 X  4556 MM</t>
  </si>
  <si>
    <t>ROND 153 X  4229 MM</t>
  </si>
  <si>
    <t>ROND 153 X  4345 MM</t>
  </si>
  <si>
    <t>ROND 153 X  4192 MM</t>
  </si>
  <si>
    <t>ROND 153 X  4214 MM</t>
  </si>
  <si>
    <t>WAHQ121</t>
  </si>
  <si>
    <t>WAHQ122</t>
  </si>
  <si>
    <t>ROND 153 X  3787 MM</t>
  </si>
  <si>
    <t>ROND 153 X  4151 MM</t>
  </si>
  <si>
    <t>ROND 153 X  3768 MM</t>
  </si>
  <si>
    <t>ROND 148 X  3897 MM</t>
  </si>
  <si>
    <t>WAHQ22</t>
  </si>
  <si>
    <t>ROND 148 X  3948 MM</t>
  </si>
  <si>
    <t>ROND 153 X  4551 MM</t>
  </si>
  <si>
    <t>ROND 153 X  4680 MM</t>
  </si>
  <si>
    <t>ROND 146 X  4188 MM</t>
  </si>
  <si>
    <t>ROND 150 X  4279 MM</t>
  </si>
  <si>
    <t>ROND 150 X  4193 MM</t>
  </si>
  <si>
    <t>ROND 150 X  4155 MM</t>
  </si>
  <si>
    <t>ADOF11</t>
  </si>
  <si>
    <t>ADOF12</t>
  </si>
  <si>
    <t>ADOF13</t>
  </si>
  <si>
    <t>ADOF211</t>
  </si>
  <si>
    <t>ADOF212</t>
  </si>
  <si>
    <t>ADOF22</t>
  </si>
  <si>
    <t>ADOF23</t>
  </si>
  <si>
    <t>ROND 245 X  3750 MM</t>
  </si>
  <si>
    <t>ROND 245 X  3514 MM</t>
  </si>
  <si>
    <t>ROND 241 X  3222 MM</t>
  </si>
  <si>
    <t>ROND 241 X  501 MM</t>
  </si>
  <si>
    <t>ROND 241 X  3739 MM</t>
  </si>
  <si>
    <t>ROND 241 X  3526 MM</t>
  </si>
  <si>
    <t>ROND 245 X  2936 MM</t>
  </si>
  <si>
    <t>ADNE22 - R125</t>
  </si>
  <si>
    <t>L00019E05A</t>
  </si>
  <si>
    <t>L00024E05A</t>
  </si>
  <si>
    <t>ADNE221</t>
  </si>
  <si>
    <t>ADNE222</t>
  </si>
  <si>
    <t>ROND 128 X  5110 MM</t>
  </si>
  <si>
    <t>ROND 128 X  4634 MM</t>
  </si>
  <si>
    <t>L00022E05A</t>
  </si>
  <si>
    <t>ADNO111</t>
  </si>
  <si>
    <t>ADNO121</t>
  </si>
  <si>
    <t>ADNO122</t>
  </si>
  <si>
    <t>ADNO211</t>
  </si>
  <si>
    <t>ADNO212</t>
  </si>
  <si>
    <t>ADNO311</t>
  </si>
  <si>
    <t>ADNO312</t>
  </si>
  <si>
    <t>ADNO321</t>
  </si>
  <si>
    <t>ADNO322</t>
  </si>
  <si>
    <t>ROND 200 X  1208 MM</t>
  </si>
  <si>
    <t>ADNO112</t>
  </si>
  <si>
    <t>ROND 200 X  2165 MM</t>
  </si>
  <si>
    <t>ROND 200 X  1555 MM</t>
  </si>
  <si>
    <t>ROND 200 X  2215 MM</t>
  </si>
  <si>
    <t>ADNO13</t>
  </si>
  <si>
    <t>ADNO22</t>
  </si>
  <si>
    <t>ADNO231</t>
  </si>
  <si>
    <t>ADNO2321</t>
  </si>
  <si>
    <t>ADNO2322</t>
  </si>
  <si>
    <t>ADNO33</t>
  </si>
  <si>
    <t>ROND 200 X  1753 MM</t>
  </si>
  <si>
    <t>ROND 200 X  2000 MM</t>
  </si>
  <si>
    <t>ROND 200 X  2010 MM</t>
  </si>
  <si>
    <t>ROND 197 X  2195 MM</t>
  </si>
  <si>
    <t>ROND 197 X  1604 MM</t>
  </si>
  <si>
    <t>ROND 200 X  888 MM</t>
  </si>
  <si>
    <t>ROND 200 X  1174 MM</t>
  </si>
  <si>
    <t>ROND 197 X  3763 MM</t>
  </si>
  <si>
    <t>ROND 197 X  836 MM</t>
  </si>
  <si>
    <t>ROND 197 X  2682 MM</t>
  </si>
  <si>
    <t>ROND 197 X  4118 MM</t>
  </si>
  <si>
    <t>ROND 200 X  3512 MM</t>
  </si>
  <si>
    <t>Expédiée HAL</t>
  </si>
  <si>
    <t>ADNE11</t>
  </si>
  <si>
    <t>ADNE12</t>
  </si>
  <si>
    <t>ADNE13</t>
  </si>
  <si>
    <t>ADNE21</t>
  </si>
  <si>
    <t>ADNE231</t>
  </si>
  <si>
    <t>ADNE232</t>
  </si>
  <si>
    <t>ADNE31</t>
  </si>
  <si>
    <t>ADNE32</t>
  </si>
  <si>
    <t>ADNE331</t>
  </si>
  <si>
    <t>ADNE332</t>
  </si>
  <si>
    <t>ROND 202 X  3783 MM</t>
  </si>
  <si>
    <t>ROND 202 X  3665 MM</t>
  </si>
  <si>
    <t>ROND 202 X  3829 MM</t>
  </si>
  <si>
    <t>ROND 202 X  2014 MM</t>
  </si>
  <si>
    <t>ROND 202 X  1788 MM</t>
  </si>
  <si>
    <t>ROND 202 X  3866 MM</t>
  </si>
  <si>
    <t>ROND 202 X  3981 MM</t>
  </si>
  <si>
    <t>ROND 197 X  449 MM</t>
  </si>
  <si>
    <t>ROND 202 X  3337 MM</t>
  </si>
  <si>
    <t>ROND 197 X  3255 MM</t>
  </si>
  <si>
    <t>Qualif. Airbus, 180kg. PREVOIR PALQUETTES 17 MM EN 121-122 ET 122X POUR EXPDITION AU CLIENT AVEC LES PRODUITS A METTRE SUR CHASSIS</t>
  </si>
  <si>
    <t>Transpart. Expédiée.</t>
  </si>
  <si>
    <t>AD Pamiers, 330 Mecachrome. Expédiée.</t>
  </si>
  <si>
    <t>AD Pamiers, 240 Bombardier. Expédiée</t>
  </si>
  <si>
    <t>Utilisée pour UAC. Expédiée</t>
  </si>
  <si>
    <t>Utilisée pour Liebherr. Expédiée</t>
  </si>
  <si>
    <t>ADOF211. 230kg pour Qualif. Airbs</t>
  </si>
  <si>
    <t>A garder pour Panerai: 120kg de besoin</t>
  </si>
  <si>
    <t>ADQT - R200</t>
  </si>
  <si>
    <t>A garder UAC, livfaison semaine 38</t>
  </si>
  <si>
    <t>B3348</t>
  </si>
  <si>
    <t>Shimadzu, 346 kg, cumul 346, UDEV 18-081</t>
  </si>
  <si>
    <t>Shimadzu, 298 kg, cumul 644, UDEV 18-081</t>
  </si>
  <si>
    <t>Shimadzu, 300kg, cumul 944, UDEV 18-081</t>
  </si>
  <si>
    <t>Shimadzu, 312 kg, cumul 1256, UDEV 18-081</t>
  </si>
  <si>
    <t>HAL 18-078, besoin 1400 kg</t>
  </si>
  <si>
    <t>HAL UDEV 18-078, 3900 kg en 150 et 1400 kg en 125 mm, 324 kg cumul 324</t>
  </si>
  <si>
    <t>HAL UDEV 18-078, 150 mm, 352 kg, cumul 376</t>
  </si>
  <si>
    <t>HAL UDEV 18-078, 150 mm, cumul  1040 kg</t>
  </si>
  <si>
    <t>HAL UDEV 18-078, 150 mm, cumul  1396</t>
  </si>
  <si>
    <t>HAL UDEV 18-078, 150 mm, cumul  1756</t>
  </si>
  <si>
    <t>HAL UDEV 18-078, 150 mm, cumul  2018</t>
  </si>
  <si>
    <t>HAL UDEV 18-078, 150 mm, cumul  2496</t>
  </si>
  <si>
    <t>HAL UDEV 18-078, 150 mm, cumul 2830</t>
  </si>
  <si>
    <t>HAL UDEV 18-078, 150 mm, cumul  3158</t>
  </si>
  <si>
    <t>HAL UDEV 18-078, 150 mm, cumul  3266</t>
  </si>
  <si>
    <t>HAL UDEV 18-078, 150 mm, cumul  3612</t>
  </si>
  <si>
    <t>HAL UDEV 18-078, 150 mm, cumul  3954</t>
  </si>
  <si>
    <t xml:space="preserve">AEQUS 18-082, 60 pièces/mois, cumul pièces : </t>
  </si>
  <si>
    <t>Longueur</t>
  </si>
  <si>
    <t>Calcul</t>
  </si>
  <si>
    <t>AEQUS 18-082, 60 pièces/mois, cumul pièces : 22</t>
  </si>
  <si>
    <r>
      <t>De :</t>
    </r>
    <r>
      <rPr>
        <sz val="10"/>
        <color theme="1"/>
        <rFont val="Tahoma"/>
        <family val="2"/>
      </rPr>
      <t xml:space="preserve"> Olivier Lurdos</t>
    </r>
  </si>
  <si>
    <r>
      <t>Envoyé :</t>
    </r>
    <r>
      <rPr>
        <sz val="10"/>
        <color theme="1"/>
        <rFont val="Tahoma"/>
        <family val="2"/>
      </rPr>
      <t xml:space="preserve"> mardi 25 septembre 2018 09:23</t>
    </r>
  </si>
  <si>
    <r>
      <t>À :</t>
    </r>
    <r>
      <rPr>
        <sz val="10"/>
        <color theme="1"/>
        <rFont val="Tahoma"/>
        <family val="2"/>
      </rPr>
      <t xml:space="preserve"> Marie Schuester; Benoit Douroux</t>
    </r>
  </si>
  <si>
    <r>
      <t>Cc :</t>
    </r>
    <r>
      <rPr>
        <sz val="10"/>
        <color theme="1"/>
        <rFont val="Tahoma"/>
        <family val="2"/>
      </rPr>
      <t xml:space="preserve"> Patrick Delaborde; Fabien Havez; Laurent Cluzel; Aurelien Petitjean</t>
    </r>
  </si>
  <si>
    <r>
      <t>Objet :</t>
    </r>
    <r>
      <rPr>
        <sz val="10"/>
        <color theme="1"/>
        <rFont val="Tahoma"/>
        <family val="2"/>
      </rPr>
      <t xml:space="preserve"> RE: OF WAHR WAHQ WAHP et WAHN _ RELANCE</t>
    </r>
  </si>
  <si>
    <t>Bonjour Marie,</t>
  </si>
  <si>
    <t>WAHP / LL0139191 : Les barres qui ont été réchauffées ont été chauffées à 750°C, maintien 150min mini.</t>
  </si>
  <si>
    <t>WAHN / LL0140391 : Les barres qui ont été réchauffées ont été chauffées à 750°C, maintien 150min mini.</t>
  </si>
  <si>
    <t>Cordialement,</t>
  </si>
  <si>
    <t>Olivier LURDOS</t>
  </si>
  <si>
    <t>tél.: (+33) 4 73 67 34 94</t>
  </si>
  <si>
    <t>mob.: (+33) 6 38 43 34 29</t>
  </si>
  <si>
    <r>
      <t>De :</t>
    </r>
    <r>
      <rPr>
        <sz val="11"/>
        <color theme="1"/>
        <rFont val="Calibri"/>
        <family val="2"/>
        <scheme val="minor"/>
      </rPr>
      <t xml:space="preserve"> Marie Schuester</t>
    </r>
  </si>
  <si>
    <r>
      <t>Envoyé :</t>
    </r>
    <r>
      <rPr>
        <sz val="11"/>
        <color theme="1"/>
        <rFont val="Calibri"/>
        <family val="2"/>
        <scheme val="minor"/>
      </rPr>
      <t xml:space="preserve"> lundi 24 septembre 2018 09:17</t>
    </r>
  </si>
  <si>
    <r>
      <t>À :</t>
    </r>
    <r>
      <rPr>
        <sz val="11"/>
        <color theme="1"/>
        <rFont val="Calibri"/>
        <family val="2"/>
        <scheme val="minor"/>
      </rPr>
      <t xml:space="preserve"> Benoit Douroux &lt;benoit.douroux@eramet-aubertduval.com&gt;; Olivier Lurdos &lt;olivier.lurdos@eramet-aubertduval.com&gt;</t>
    </r>
  </si>
  <si>
    <r>
      <t>Cc :</t>
    </r>
    <r>
      <rPr>
        <sz val="11"/>
        <color theme="1"/>
        <rFont val="Calibri"/>
        <family val="2"/>
        <scheme val="minor"/>
      </rPr>
      <t xml:space="preserve"> Patrick Delaborde &lt;patrick.delaborde@eramet-aubertduval.com&gt;; Fabien Havez &lt;fabien.havez@eramet-ukad.com&gt;; Laurent Cluzel &lt;laurent.cluzel@eramet-ukad.com&gt;; Aurelien Petitjean &lt;aurelien.petitjean@eramet-ukad.com&gt;</t>
    </r>
  </si>
  <si>
    <r>
      <t>Objet :</t>
    </r>
    <r>
      <rPr>
        <sz val="11"/>
        <color theme="1"/>
        <rFont val="Calibri"/>
        <family val="2"/>
        <scheme val="minor"/>
      </rPr>
      <t xml:space="preserve"> RE: OF WAHR WAHQ WAHP et WAHN _ RELANCE</t>
    </r>
  </si>
  <si>
    <t>Bonjour</t>
  </si>
  <si>
    <t>Pouvez-vous nous donner les conditions de chauffage avant redressage des OF :</t>
  </si>
  <si>
    <t xml:space="preserve">WAHR </t>
  </si>
  <si>
    <t>WAHP</t>
  </si>
  <si>
    <t>WAHN.</t>
  </si>
  <si>
    <r>
      <t xml:space="preserve">WAHQ : déjà répondu = pas de Réchauffage : Laminage </t>
    </r>
    <r>
      <rPr>
        <sz val="11"/>
        <color rgb="FF1F497D"/>
        <rFont val="Wingdings"/>
        <charset val="2"/>
      </rPr>
      <t>è</t>
    </r>
    <r>
      <rPr>
        <sz val="11"/>
        <color rgb="FF1F497D"/>
        <rFont val="Calibri"/>
        <family val="2"/>
        <scheme val="minor"/>
      </rPr>
      <t xml:space="preserve"> redressage à chaud.</t>
    </r>
  </si>
  <si>
    <t xml:space="preserve">Cette information devient urgente car nous avons des choix de produits à faire pour expédition client. </t>
  </si>
  <si>
    <t>Merci d’avance</t>
  </si>
  <si>
    <t>Marie</t>
  </si>
  <si>
    <t>Recuit Mail Olivier</t>
  </si>
  <si>
    <t>Recuit Olivier</t>
  </si>
  <si>
    <t>Offre Midhani</t>
  </si>
  <si>
    <t>Offre midhani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</si>
</sst>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sz val="11"/>
      <color rgb="FF1F497D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2" fillId="0" borderId="3" xfId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top" wrapText="1" readingOrder="1"/>
      <protection locked="0"/>
    </xf>
    <xf numFmtId="1" fontId="0" fillId="0" borderId="0" xfId="0" applyNumberFormat="1"/>
    <xf numFmtId="8" fontId="2" fillId="0" borderId="3" xfId="1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44" fontId="0" fillId="0" borderId="0" xfId="2" applyFont="1"/>
    <xf numFmtId="0" fontId="2" fillId="0" borderId="0" xfId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/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5" borderId="1" xfId="1" applyFont="1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center"/>
    </xf>
    <xf numFmtId="0" fontId="2" fillId="6" borderId="3" xfId="0" applyFont="1" applyFill="1" applyBorder="1" applyAlignment="1" applyProtection="1">
      <alignment horizontal="center" vertical="top" wrapText="1"/>
      <protection locked="0"/>
    </xf>
    <xf numFmtId="0" fontId="0" fillId="6" borderId="0" xfId="0" applyFill="1" applyAlignment="1">
      <alignment horizontal="center"/>
    </xf>
    <xf numFmtId="0" fontId="2" fillId="6" borderId="0" xfId="1" applyFont="1" applyFill="1" applyBorder="1" applyAlignment="1" applyProtection="1">
      <alignment horizontal="center" vertical="top" wrapText="1"/>
      <protection locked="0"/>
    </xf>
    <xf numFmtId="0" fontId="0" fillId="6" borderId="0" xfId="0" applyFill="1"/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971550</xdr:colOff>
      <xdr:row>85</xdr:row>
      <xdr:rowOff>161924</xdr:rowOff>
    </xdr:from>
    <xdr:to>
      <xdr:col>12</xdr:col>
      <xdr:colOff>466725</xdr:colOff>
      <xdr:row>115</xdr:row>
      <xdr:rowOff>152399</xdr:rowOff>
    </xdr:to>
    <xdr:sp macro="" textlink="">
      <xdr:nvSpPr>
        <xdr:cNvPr id="2" name="ZoneTexte 1"/>
        <xdr:cNvSpPr txBox="1"/>
      </xdr:nvSpPr>
      <xdr:spPr>
        <a:xfrm>
          <a:off x="9963150" y="16973549"/>
          <a:ext cx="2724150" cy="570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Préciser les barres vendues et celles restantes, notamment celles avec longueur inférieure</a:t>
          </a:r>
          <a:r>
            <a:rPr lang="fr-FR" sz="1100" baseline="0"/>
            <a:t> à 1000mm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3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33" sqref="E33"/>
    </sheetView>
  </sheetViews>
  <sheetFormatPr baseColWidth="10" defaultRowHeight="15" x14ac:dyDescent="0.25"/>
  <cols>
    <col min="1" max="1" width="7.140625" customWidth="1"/>
    <col min="2" max="2" width="2" customWidth="1"/>
    <col min="3" max="3" width="22.7109375" style="4" customWidth="1"/>
    <col min="4" max="4" width="16.7109375" style="4" customWidth="1"/>
    <col min="5" max="5" width="26.140625" style="4" customWidth="1"/>
    <col min="6" max="6" width="13.140625" style="4" customWidth="1"/>
    <col min="7" max="7" width="10.85546875" style="4" customWidth="1"/>
    <col min="8" max="8" width="49.28515625" customWidth="1"/>
    <col min="9" max="9" width="16.42578125" customWidth="1"/>
    <col min="10" max="15" width="16.140625" customWidth="1"/>
    <col min="26" max="26" width="15.28515625" customWidth="1"/>
  </cols>
  <sheetData>
    <row r="1" spans="3:27" ht="63.75" x14ac:dyDescent="0.25">
      <c r="C1" s="2" t="s">
        <v>0</v>
      </c>
      <c r="D1" s="2" t="s">
        <v>1</v>
      </c>
      <c r="E1" s="2" t="s">
        <v>2</v>
      </c>
      <c r="F1" s="2" t="s">
        <v>285</v>
      </c>
      <c r="G1" s="2" t="s">
        <v>3</v>
      </c>
      <c r="H1" s="8" t="s">
        <v>114</v>
      </c>
      <c r="I1" s="8" t="s">
        <v>286</v>
      </c>
      <c r="J1" s="8" t="s">
        <v>122</v>
      </c>
      <c r="K1" s="8" t="s">
        <v>123</v>
      </c>
      <c r="L1" s="8" t="s">
        <v>121</v>
      </c>
      <c r="M1" s="8" t="s">
        <v>130</v>
      </c>
      <c r="N1" s="8" t="s">
        <v>120</v>
      </c>
      <c r="O1" s="8" t="s">
        <v>119</v>
      </c>
      <c r="P1" s="8" t="s">
        <v>117</v>
      </c>
      <c r="Q1" s="8" t="s">
        <v>124</v>
      </c>
      <c r="R1" s="8" t="s">
        <v>125</v>
      </c>
      <c r="S1" s="8" t="s">
        <v>127</v>
      </c>
      <c r="T1" s="8" t="s">
        <v>128</v>
      </c>
      <c r="U1" s="13" t="s">
        <v>129</v>
      </c>
      <c r="V1" s="8" t="s">
        <v>126</v>
      </c>
      <c r="W1" s="8" t="s">
        <v>140</v>
      </c>
      <c r="X1" s="8" t="s">
        <v>131</v>
      </c>
      <c r="Y1" s="8" t="s">
        <v>118</v>
      </c>
      <c r="Z1" s="8" t="s">
        <v>115</v>
      </c>
      <c r="AA1" s="8" t="s">
        <v>116</v>
      </c>
    </row>
    <row r="2" spans="3:27" x14ac:dyDescent="0.25">
      <c r="C2" s="7" t="s">
        <v>80</v>
      </c>
      <c r="E2" s="2"/>
      <c r="F2" s="2"/>
      <c r="G2" s="2"/>
      <c r="K2">
        <v>3605</v>
      </c>
      <c r="L2">
        <f>J2-K2</f>
        <v>-3605</v>
      </c>
      <c r="M2">
        <f>J2/K2</f>
        <v>0</v>
      </c>
      <c r="P2" s="12">
        <f>7150/6800*1000</f>
        <v>1051.4705882352941</v>
      </c>
      <c r="Q2" s="12">
        <v>3590</v>
      </c>
      <c r="R2" s="12">
        <v>3355</v>
      </c>
      <c r="S2" s="12">
        <f>Q2-R2</f>
        <v>235</v>
      </c>
      <c r="T2" s="12">
        <f>Q2/R2*1000</f>
        <v>1070.0447093889718</v>
      </c>
      <c r="U2" s="12">
        <f>((J2+Q2)/(K2+R2))*1000</f>
        <v>515.80459770114942</v>
      </c>
      <c r="V2" s="12">
        <f>S2+L2</f>
        <v>-3370</v>
      </c>
      <c r="W2" s="14">
        <v>0</v>
      </c>
      <c r="X2" s="12"/>
      <c r="Z2" s="4" t="s">
        <v>139</v>
      </c>
      <c r="AA2" s="4">
        <v>10</v>
      </c>
    </row>
    <row r="3" spans="3:27" x14ac:dyDescent="0.25">
      <c r="C3" s="2" t="s">
        <v>4</v>
      </c>
      <c r="D3" s="2" t="s">
        <v>5</v>
      </c>
      <c r="E3" s="2" t="s">
        <v>6</v>
      </c>
      <c r="F3" s="2"/>
      <c r="G3" s="2">
        <v>366</v>
      </c>
      <c r="H3" s="37" t="s">
        <v>266</v>
      </c>
      <c r="S3" s="12"/>
    </row>
    <row r="4" spans="3:27" x14ac:dyDescent="0.25">
      <c r="C4" s="2" t="s">
        <v>4</v>
      </c>
      <c r="D4" s="2" t="s">
        <v>7</v>
      </c>
      <c r="E4" s="2" t="s">
        <v>8</v>
      </c>
      <c r="F4" s="2"/>
      <c r="G4" s="2">
        <v>406</v>
      </c>
      <c r="H4" s="37" t="s">
        <v>266</v>
      </c>
      <c r="S4" s="12"/>
    </row>
    <row r="5" spans="3:27" x14ac:dyDescent="0.25">
      <c r="C5" s="2" t="s">
        <v>4</v>
      </c>
      <c r="D5" s="2" t="s">
        <v>9</v>
      </c>
      <c r="E5" s="2" t="s">
        <v>10</v>
      </c>
      <c r="F5" s="2"/>
      <c r="G5" s="2">
        <v>366</v>
      </c>
      <c r="H5" s="37" t="s">
        <v>266</v>
      </c>
      <c r="S5" s="12"/>
    </row>
    <row r="6" spans="3:27" x14ac:dyDescent="0.25">
      <c r="C6" s="2" t="s">
        <v>4</v>
      </c>
      <c r="D6" s="2" t="s">
        <v>11</v>
      </c>
      <c r="E6" s="2" t="s">
        <v>12</v>
      </c>
      <c r="F6" s="2"/>
      <c r="G6" s="2">
        <v>420</v>
      </c>
      <c r="H6" s="37" t="s">
        <v>266</v>
      </c>
      <c r="S6" s="12"/>
    </row>
    <row r="7" spans="3:27" x14ac:dyDescent="0.25">
      <c r="C7" s="2" t="s">
        <v>4</v>
      </c>
      <c r="D7" s="2" t="s">
        <v>13</v>
      </c>
      <c r="E7" s="2" t="s">
        <v>14</v>
      </c>
      <c r="F7" s="2"/>
      <c r="G7" s="2">
        <v>376</v>
      </c>
      <c r="H7" s="37" t="s">
        <v>266</v>
      </c>
      <c r="S7" s="12"/>
    </row>
    <row r="8" spans="3:27" x14ac:dyDescent="0.25">
      <c r="C8" s="2" t="s">
        <v>4</v>
      </c>
      <c r="D8" s="2" t="s">
        <v>15</v>
      </c>
      <c r="E8" s="2" t="s">
        <v>16</v>
      </c>
      <c r="F8" s="2"/>
      <c r="G8" s="2">
        <v>398</v>
      </c>
      <c r="H8" s="37" t="s">
        <v>266</v>
      </c>
      <c r="S8" s="12"/>
    </row>
    <row r="9" spans="3:27" x14ac:dyDescent="0.25">
      <c r="C9" s="2"/>
      <c r="D9" s="3"/>
      <c r="E9" s="3"/>
      <c r="F9" s="3"/>
      <c r="G9" s="39">
        <f>SUM(G3:G8)</f>
        <v>2332</v>
      </c>
      <c r="H9" s="37" t="s">
        <v>316</v>
      </c>
      <c r="I9" s="40">
        <f>G9</f>
        <v>2332</v>
      </c>
      <c r="S9" s="12"/>
    </row>
    <row r="10" spans="3:27" x14ac:dyDescent="0.25">
      <c r="C10" s="7" t="s">
        <v>81</v>
      </c>
      <c r="K10">
        <v>3630</v>
      </c>
      <c r="L10">
        <f>J10-K10</f>
        <v>-3630</v>
      </c>
      <c r="M10">
        <f>J10/K10</f>
        <v>0</v>
      </c>
      <c r="P10" s="12">
        <f>7150/6800*1000</f>
        <v>1051.4705882352941</v>
      </c>
      <c r="Q10">
        <v>3615</v>
      </c>
      <c r="R10">
        <v>3335</v>
      </c>
      <c r="S10" s="12">
        <f t="shared" ref="S10" si="0">Q10-R10</f>
        <v>280</v>
      </c>
      <c r="T10" s="12">
        <f>Q10/R10*1000</f>
        <v>1083.9580209895053</v>
      </c>
      <c r="U10" s="12">
        <f>((J10+Q10)/(K10+R10))*1000</f>
        <v>519.02368987796126</v>
      </c>
      <c r="V10" s="12">
        <f>S10+L10</f>
        <v>-3350</v>
      </c>
      <c r="W10" s="14">
        <v>0</v>
      </c>
      <c r="Z10" s="4" t="s">
        <v>139</v>
      </c>
      <c r="AA10" s="4">
        <v>20</v>
      </c>
    </row>
    <row r="11" spans="3:27" x14ac:dyDescent="0.25">
      <c r="C11" s="5" t="s">
        <v>17</v>
      </c>
      <c r="D11" s="5" t="s">
        <v>18</v>
      </c>
      <c r="E11" s="5" t="s">
        <v>24</v>
      </c>
      <c r="F11" s="5"/>
      <c r="G11" s="5">
        <v>400</v>
      </c>
      <c r="H11" s="37" t="s">
        <v>266</v>
      </c>
    </row>
    <row r="12" spans="3:27" x14ac:dyDescent="0.25">
      <c r="C12" s="5" t="s">
        <v>17</v>
      </c>
      <c r="D12" s="5" t="s">
        <v>19</v>
      </c>
      <c r="E12" s="5" t="s">
        <v>25</v>
      </c>
      <c r="F12" s="5"/>
      <c r="G12" s="5">
        <v>452</v>
      </c>
      <c r="H12" s="37" t="s">
        <v>266</v>
      </c>
    </row>
    <row r="13" spans="3:27" x14ac:dyDescent="0.25">
      <c r="C13" s="5" t="s">
        <v>17</v>
      </c>
      <c r="D13" s="5" t="s">
        <v>20</v>
      </c>
      <c r="E13" s="5" t="s">
        <v>26</v>
      </c>
      <c r="F13" s="5"/>
      <c r="G13" s="5">
        <v>456</v>
      </c>
      <c r="H13" s="37" t="s">
        <v>266</v>
      </c>
    </row>
    <row r="14" spans="3:27" x14ac:dyDescent="0.25">
      <c r="C14" s="5" t="s">
        <v>17</v>
      </c>
      <c r="D14" s="5" t="s">
        <v>21</v>
      </c>
      <c r="E14" s="5" t="s">
        <v>27</v>
      </c>
      <c r="F14" s="5"/>
      <c r="G14" s="5">
        <v>472</v>
      </c>
      <c r="H14" s="37" t="s">
        <v>266</v>
      </c>
    </row>
    <row r="15" spans="3:27" x14ac:dyDescent="0.25">
      <c r="C15" s="5" t="s">
        <v>17</v>
      </c>
      <c r="D15" s="5" t="s">
        <v>22</v>
      </c>
      <c r="E15" s="5" t="s">
        <v>28</v>
      </c>
      <c r="F15" s="5"/>
      <c r="G15" s="5">
        <v>434</v>
      </c>
      <c r="H15" s="37" t="s">
        <v>266</v>
      </c>
    </row>
    <row r="16" spans="3:27" x14ac:dyDescent="0.25">
      <c r="C16" s="5" t="s">
        <v>17</v>
      </c>
      <c r="D16" s="5" t="s">
        <v>23</v>
      </c>
      <c r="E16" s="5" t="s">
        <v>29</v>
      </c>
      <c r="F16" s="5"/>
      <c r="G16" s="5">
        <v>454</v>
      </c>
      <c r="H16" s="37" t="s">
        <v>266</v>
      </c>
    </row>
    <row r="17" spans="3:27" x14ac:dyDescent="0.25">
      <c r="G17" s="39">
        <f>SUM(G11:G16)</f>
        <v>2668</v>
      </c>
      <c r="H17" s="37" t="s">
        <v>317</v>
      </c>
      <c r="I17" s="40">
        <f>G17+I9</f>
        <v>5000</v>
      </c>
    </row>
    <row r="18" spans="3:27" x14ac:dyDescent="0.25">
      <c r="C18" s="35" t="s">
        <v>82</v>
      </c>
      <c r="D18" s="4" t="s">
        <v>314</v>
      </c>
      <c r="K18">
        <v>7000</v>
      </c>
      <c r="L18">
        <f>J18-K18</f>
        <v>-7000</v>
      </c>
      <c r="M18">
        <f>J18/K18</f>
        <v>0</v>
      </c>
      <c r="P18" s="12">
        <f>7150/6800*1000</f>
        <v>1051.4705882352941</v>
      </c>
      <c r="Q18">
        <v>6965</v>
      </c>
      <c r="R18">
        <v>6555</v>
      </c>
      <c r="S18" s="12">
        <f t="shared" ref="S18" si="1">Q18-R18</f>
        <v>410</v>
      </c>
      <c r="T18" s="12">
        <f>Q18/R18*1000</f>
        <v>1062.5476735316552</v>
      </c>
      <c r="U18" s="12">
        <f>((J18+Q18)/(K18+R18))*1000</f>
        <v>513.8325341202509</v>
      </c>
      <c r="V18" s="12">
        <f>S18+L18</f>
        <v>-6590</v>
      </c>
      <c r="W18" s="14">
        <v>0</v>
      </c>
      <c r="Z18" s="4" t="s">
        <v>138</v>
      </c>
      <c r="AA18" s="4">
        <v>10</v>
      </c>
    </row>
    <row r="19" spans="3:27" ht="25.5" x14ac:dyDescent="0.25">
      <c r="C19" s="5" t="s">
        <v>30</v>
      </c>
      <c r="D19" s="5" t="s">
        <v>31</v>
      </c>
      <c r="E19" s="5" t="s">
        <v>43</v>
      </c>
      <c r="F19" s="5"/>
      <c r="G19" s="5">
        <v>324</v>
      </c>
      <c r="H19" s="26" t="s">
        <v>272</v>
      </c>
      <c r="I19">
        <v>324</v>
      </c>
    </row>
    <row r="20" spans="3:27" x14ac:dyDescent="0.25">
      <c r="C20" s="5" t="s">
        <v>30</v>
      </c>
      <c r="D20" s="5" t="s">
        <v>32</v>
      </c>
      <c r="E20" s="5" t="s">
        <v>44</v>
      </c>
      <c r="F20" s="5">
        <v>4553</v>
      </c>
      <c r="G20" s="5">
        <v>372</v>
      </c>
      <c r="H20" s="30" t="s">
        <v>287</v>
      </c>
      <c r="I20">
        <f>INT(F20/205)</f>
        <v>22</v>
      </c>
    </row>
    <row r="21" spans="3:27" x14ac:dyDescent="0.25">
      <c r="C21" s="5" t="s">
        <v>30</v>
      </c>
      <c r="D21" s="5" t="s">
        <v>33</v>
      </c>
      <c r="E21" s="5" t="s">
        <v>45</v>
      </c>
      <c r="F21" s="5"/>
      <c r="G21" s="5">
        <v>352</v>
      </c>
      <c r="H21" s="27" t="s">
        <v>273</v>
      </c>
      <c r="I21">
        <f>I19+G21</f>
        <v>676</v>
      </c>
    </row>
    <row r="22" spans="3:27" x14ac:dyDescent="0.25">
      <c r="C22" s="5" t="s">
        <v>30</v>
      </c>
      <c r="D22" s="5" t="s">
        <v>34</v>
      </c>
      <c r="E22" s="5" t="s">
        <v>46</v>
      </c>
      <c r="F22" s="5">
        <v>4275</v>
      </c>
      <c r="G22" s="5">
        <v>348</v>
      </c>
      <c r="H22" s="30" t="s">
        <v>284</v>
      </c>
      <c r="I22">
        <f>INT(F22/205)+I20</f>
        <v>42</v>
      </c>
    </row>
    <row r="23" spans="3:27" x14ac:dyDescent="0.25">
      <c r="C23" s="5" t="s">
        <v>30</v>
      </c>
      <c r="D23" s="5" t="s">
        <v>35</v>
      </c>
      <c r="E23" s="5" t="s">
        <v>47</v>
      </c>
      <c r="F23" s="5">
        <v>4511</v>
      </c>
      <c r="G23" s="5">
        <v>366</v>
      </c>
      <c r="H23" s="30" t="s">
        <v>284</v>
      </c>
      <c r="I23">
        <f>INT(F23/205)+I22</f>
        <v>64</v>
      </c>
    </row>
    <row r="24" spans="3:27" x14ac:dyDescent="0.25">
      <c r="C24" s="5" t="s">
        <v>30</v>
      </c>
      <c r="D24" s="5" t="s">
        <v>36</v>
      </c>
      <c r="E24" s="5" t="s">
        <v>48</v>
      </c>
      <c r="F24" s="5">
        <v>4382</v>
      </c>
      <c r="G24" s="5">
        <v>356.9</v>
      </c>
      <c r="H24" s="30" t="s">
        <v>284</v>
      </c>
      <c r="I24">
        <f>INT(F24/205)+I23</f>
        <v>85</v>
      </c>
    </row>
    <row r="25" spans="3:27" x14ac:dyDescent="0.25">
      <c r="C25" s="5" t="s">
        <v>30</v>
      </c>
      <c r="D25" s="5" t="s">
        <v>37</v>
      </c>
      <c r="E25" s="5" t="s">
        <v>49</v>
      </c>
      <c r="F25" s="5">
        <v>4551</v>
      </c>
      <c r="G25" s="5">
        <v>346</v>
      </c>
      <c r="H25" s="29" t="s">
        <v>267</v>
      </c>
    </row>
    <row r="26" spans="3:27" x14ac:dyDescent="0.25">
      <c r="C26" s="5" t="s">
        <v>30</v>
      </c>
      <c r="D26" s="5" t="s">
        <v>38</v>
      </c>
      <c r="E26" s="5" t="s">
        <v>50</v>
      </c>
      <c r="F26" s="5" t="str">
        <f>LEFT(RIGHT(E26,7),4)</f>
        <v>4641</v>
      </c>
      <c r="G26" s="5">
        <v>364</v>
      </c>
      <c r="H26" s="27" t="s">
        <v>274</v>
      </c>
      <c r="I26">
        <f>G26+I21</f>
        <v>1040</v>
      </c>
    </row>
    <row r="27" spans="3:27" x14ac:dyDescent="0.25">
      <c r="C27" s="5" t="s">
        <v>30</v>
      </c>
      <c r="D27" s="5" t="s">
        <v>39</v>
      </c>
      <c r="E27" s="5" t="s">
        <v>51</v>
      </c>
      <c r="F27" s="5" t="str">
        <f t="shared" ref="F27:F30" si="2">LEFT(RIGHT(E27,7),4)</f>
        <v>4543</v>
      </c>
      <c r="G27" s="5">
        <v>356</v>
      </c>
      <c r="H27" s="27" t="s">
        <v>275</v>
      </c>
      <c r="I27">
        <f>G27+I26</f>
        <v>1396</v>
      </c>
    </row>
    <row r="28" spans="3:27" x14ac:dyDescent="0.25">
      <c r="C28" s="5" t="s">
        <v>30</v>
      </c>
      <c r="D28" s="5" t="s">
        <v>40</v>
      </c>
      <c r="E28" s="5" t="s">
        <v>52</v>
      </c>
      <c r="F28" s="5" t="str">
        <f t="shared" si="2"/>
        <v>4587</v>
      </c>
      <c r="G28" s="5">
        <v>360</v>
      </c>
      <c r="H28" s="27" t="s">
        <v>276</v>
      </c>
      <c r="I28">
        <f t="shared" ref="I28:I30" si="3">G28+I27</f>
        <v>1756</v>
      </c>
    </row>
    <row r="29" spans="3:27" x14ac:dyDescent="0.25">
      <c r="C29" s="5" t="s">
        <v>30</v>
      </c>
      <c r="D29" s="5" t="s">
        <v>41</v>
      </c>
      <c r="E29" s="5" t="s">
        <v>53</v>
      </c>
      <c r="F29" s="5" t="str">
        <f t="shared" si="2"/>
        <v>4515</v>
      </c>
      <c r="G29" s="5">
        <v>352</v>
      </c>
      <c r="H29" s="27" t="s">
        <v>277</v>
      </c>
      <c r="I29">
        <f t="shared" si="3"/>
        <v>2108</v>
      </c>
    </row>
    <row r="30" spans="3:27" x14ac:dyDescent="0.25">
      <c r="C30" s="5" t="s">
        <v>30</v>
      </c>
      <c r="D30" s="5" t="s">
        <v>42</v>
      </c>
      <c r="E30" s="5" t="s">
        <v>54</v>
      </c>
      <c r="F30" s="5" t="str">
        <f t="shared" si="2"/>
        <v>4947</v>
      </c>
      <c r="G30" s="5">
        <v>388</v>
      </c>
      <c r="H30" s="27" t="s">
        <v>278</v>
      </c>
      <c r="I30">
        <f t="shared" si="3"/>
        <v>2496</v>
      </c>
    </row>
    <row r="31" spans="3:27" x14ac:dyDescent="0.25">
      <c r="C31" s="5"/>
      <c r="Z31" s="4" t="s">
        <v>138</v>
      </c>
      <c r="AA31" s="4">
        <v>20</v>
      </c>
    </row>
    <row r="32" spans="3:27" x14ac:dyDescent="0.25">
      <c r="C32" s="7" t="s">
        <v>83</v>
      </c>
      <c r="K32">
        <v>6670</v>
      </c>
      <c r="L32">
        <f>J32-K32</f>
        <v>-6670</v>
      </c>
      <c r="M32">
        <f>J32/K32</f>
        <v>0</v>
      </c>
      <c r="P32" s="12">
        <f>7150/6800*1000</f>
        <v>1051.4705882352941</v>
      </c>
      <c r="Q32">
        <v>6670</v>
      </c>
      <c r="R32">
        <v>5620</v>
      </c>
      <c r="S32" s="12">
        <f t="shared" ref="S32" si="4">Q32-R32</f>
        <v>1050</v>
      </c>
      <c r="T32" s="12">
        <f>Q32/R32*1000</f>
        <v>1186.832740213523</v>
      </c>
      <c r="U32" s="12">
        <f>((J32+Q32)/(K32+R32))*1000</f>
        <v>542.71765663140775</v>
      </c>
      <c r="V32" s="12">
        <f>S32+L32</f>
        <v>-5620</v>
      </c>
      <c r="W32" s="14">
        <v>4250.8500000000004</v>
      </c>
    </row>
    <row r="33" spans="3:27" x14ac:dyDescent="0.25">
      <c r="C33" s="5" t="s">
        <v>55</v>
      </c>
      <c r="D33" s="5" t="s">
        <v>56</v>
      </c>
      <c r="E33" s="5" t="s">
        <v>68</v>
      </c>
      <c r="F33" s="5" t="str">
        <f t="shared" ref="F33:F44" si="5">LEFT(RIGHT(E33,7),4)</f>
        <v>4503</v>
      </c>
      <c r="G33" s="5">
        <v>366</v>
      </c>
      <c r="H33" s="37" t="s">
        <v>266</v>
      </c>
      <c r="I33" s="25"/>
    </row>
    <row r="34" spans="3:27" x14ac:dyDescent="0.25">
      <c r="C34" s="5" t="s">
        <v>55</v>
      </c>
      <c r="D34" s="5" t="s">
        <v>57</v>
      </c>
      <c r="E34" s="5" t="s">
        <v>69</v>
      </c>
      <c r="F34" s="5" t="str">
        <f t="shared" si="5"/>
        <v>4472</v>
      </c>
      <c r="G34" s="5">
        <v>364</v>
      </c>
      <c r="H34" s="37" t="s">
        <v>266</v>
      </c>
      <c r="I34" s="25"/>
    </row>
    <row r="35" spans="3:27" x14ac:dyDescent="0.25">
      <c r="C35" s="5" t="s">
        <v>55</v>
      </c>
      <c r="D35" s="5" t="s">
        <v>58</v>
      </c>
      <c r="E35" s="5" t="s">
        <v>70</v>
      </c>
      <c r="F35" s="5" t="str">
        <f t="shared" si="5"/>
        <v>4171</v>
      </c>
      <c r="G35" s="5">
        <v>340</v>
      </c>
      <c r="H35" s="37" t="s">
        <v>266</v>
      </c>
      <c r="I35" s="25"/>
    </row>
    <row r="36" spans="3:27" x14ac:dyDescent="0.25">
      <c r="C36" s="5" t="s">
        <v>55</v>
      </c>
      <c r="D36" s="5" t="s">
        <v>59</v>
      </c>
      <c r="E36" s="5" t="s">
        <v>71</v>
      </c>
      <c r="F36" s="5" t="str">
        <f t="shared" si="5"/>
        <v>4342</v>
      </c>
      <c r="G36" s="5">
        <v>358</v>
      </c>
      <c r="H36" s="37" t="s">
        <v>266</v>
      </c>
      <c r="I36" s="25"/>
    </row>
    <row r="37" spans="3:27" x14ac:dyDescent="0.25">
      <c r="C37" s="5" t="s">
        <v>55</v>
      </c>
      <c r="D37" s="5" t="s">
        <v>60</v>
      </c>
      <c r="E37" s="5" t="s">
        <v>72</v>
      </c>
      <c r="F37" s="5" t="str">
        <f t="shared" si="5"/>
        <v>4540</v>
      </c>
      <c r="G37" s="5">
        <v>374</v>
      </c>
      <c r="H37" s="37" t="s">
        <v>266</v>
      </c>
      <c r="I37" s="25"/>
    </row>
    <row r="38" spans="3:27" x14ac:dyDescent="0.25">
      <c r="C38" s="5" t="s">
        <v>55</v>
      </c>
      <c r="D38" s="5" t="s">
        <v>61</v>
      </c>
      <c r="E38" s="5" t="s">
        <v>73</v>
      </c>
      <c r="F38" s="5" t="str">
        <f t="shared" si="5"/>
        <v>4558</v>
      </c>
      <c r="G38" s="5">
        <v>374</v>
      </c>
      <c r="H38" s="37" t="s">
        <v>266</v>
      </c>
      <c r="I38" s="25"/>
    </row>
    <row r="39" spans="3:27" x14ac:dyDescent="0.25">
      <c r="C39" s="5" t="s">
        <v>55</v>
      </c>
      <c r="D39" s="5" t="s">
        <v>62</v>
      </c>
      <c r="E39" s="5" t="s">
        <v>74</v>
      </c>
      <c r="F39" s="5" t="str">
        <f t="shared" si="5"/>
        <v>4291</v>
      </c>
      <c r="G39" s="5">
        <v>350</v>
      </c>
      <c r="H39" s="37" t="s">
        <v>266</v>
      </c>
      <c r="I39" s="25"/>
    </row>
    <row r="40" spans="3:27" x14ac:dyDescent="0.25">
      <c r="C40" s="5" t="s">
        <v>55</v>
      </c>
      <c r="D40" s="5" t="s">
        <v>63</v>
      </c>
      <c r="E40" s="5" t="s">
        <v>75</v>
      </c>
      <c r="F40" s="5" t="str">
        <f t="shared" si="5"/>
        <v>4250</v>
      </c>
      <c r="G40" s="5">
        <v>348</v>
      </c>
      <c r="H40" s="37" t="s">
        <v>266</v>
      </c>
      <c r="I40" s="25"/>
    </row>
    <row r="41" spans="3:27" x14ac:dyDescent="0.25">
      <c r="C41" s="5" t="s">
        <v>55</v>
      </c>
      <c r="D41" s="5" t="s">
        <v>64</v>
      </c>
      <c r="E41" s="5" t="s">
        <v>76</v>
      </c>
      <c r="F41" s="5" t="str">
        <f t="shared" si="5"/>
        <v>4245</v>
      </c>
      <c r="G41" s="5">
        <v>326</v>
      </c>
      <c r="H41" s="37" t="s">
        <v>266</v>
      </c>
      <c r="I41" s="25"/>
    </row>
    <row r="42" spans="3:27" x14ac:dyDescent="0.25">
      <c r="C42" s="5" t="s">
        <v>55</v>
      </c>
      <c r="D42" s="5" t="s">
        <v>65</v>
      </c>
      <c r="E42" s="5" t="s">
        <v>77</v>
      </c>
      <c r="F42" s="5" t="str">
        <f t="shared" si="5"/>
        <v>4375</v>
      </c>
      <c r="G42" s="5">
        <v>360</v>
      </c>
      <c r="H42" s="37" t="s">
        <v>266</v>
      </c>
      <c r="I42" s="25"/>
    </row>
    <row r="43" spans="3:27" x14ac:dyDescent="0.25">
      <c r="C43" s="5" t="s">
        <v>55</v>
      </c>
      <c r="D43" s="5" t="s">
        <v>66</v>
      </c>
      <c r="E43" s="5" t="s">
        <v>78</v>
      </c>
      <c r="F43" s="5" t="str">
        <f t="shared" si="5"/>
        <v>4056</v>
      </c>
      <c r="G43" s="5">
        <v>332</v>
      </c>
      <c r="H43" s="37" t="s">
        <v>266</v>
      </c>
      <c r="I43" s="25"/>
    </row>
    <row r="44" spans="3:27" x14ac:dyDescent="0.25">
      <c r="C44" s="5" t="s">
        <v>55</v>
      </c>
      <c r="D44" s="5" t="s">
        <v>67</v>
      </c>
      <c r="E44" s="5" t="s">
        <v>79</v>
      </c>
      <c r="F44" s="5" t="str">
        <f t="shared" si="5"/>
        <v>4145</v>
      </c>
      <c r="G44" s="5">
        <v>340</v>
      </c>
      <c r="H44" s="37" t="s">
        <v>266</v>
      </c>
      <c r="I44" s="25"/>
    </row>
    <row r="45" spans="3:27" x14ac:dyDescent="0.25">
      <c r="G45" s="38">
        <f>SUM(G33:G44)</f>
        <v>4232</v>
      </c>
      <c r="H45" s="37" t="s">
        <v>316</v>
      </c>
      <c r="I45" s="40">
        <f>I17+G45</f>
        <v>9232</v>
      </c>
    </row>
    <row r="46" spans="3:27" x14ac:dyDescent="0.25">
      <c r="C46" s="7" t="s">
        <v>93</v>
      </c>
      <c r="K46">
        <v>6645</v>
      </c>
      <c r="L46">
        <f>J46-K46</f>
        <v>-6645</v>
      </c>
      <c r="M46">
        <f>J46/K46</f>
        <v>0</v>
      </c>
      <c r="P46" s="12">
        <f>7150/6800*1000</f>
        <v>1051.4705882352941</v>
      </c>
      <c r="Q46">
        <v>6595</v>
      </c>
      <c r="R46">
        <v>5480</v>
      </c>
      <c r="S46" s="12">
        <f t="shared" ref="S46" si="6">Q46-R46</f>
        <v>1115</v>
      </c>
      <c r="T46" s="12">
        <f>Q46/R46*1000</f>
        <v>1203.4671532846714</v>
      </c>
      <c r="U46" s="12">
        <f>((J46+Q46)/(K46+R46))*1000</f>
        <v>543.91752577319585</v>
      </c>
      <c r="V46" s="12">
        <f>S46+L46</f>
        <v>-5530</v>
      </c>
      <c r="W46" s="14">
        <v>4251.75</v>
      </c>
      <c r="Z46" s="4" t="s">
        <v>138</v>
      </c>
      <c r="AA46" s="4">
        <v>30</v>
      </c>
    </row>
    <row r="47" spans="3:27" x14ac:dyDescent="0.25">
      <c r="C47" s="6" t="s">
        <v>84</v>
      </c>
      <c r="D47" s="6" t="s">
        <v>85</v>
      </c>
      <c r="E47" s="5" t="s">
        <v>169</v>
      </c>
      <c r="F47" s="5" t="str">
        <f t="shared" ref="F47:F57" si="7">LEFT(RIGHT(E47,7),4)</f>
        <v>3787</v>
      </c>
      <c r="G47" s="6">
        <v>308</v>
      </c>
      <c r="H47" s="30" t="s">
        <v>284</v>
      </c>
      <c r="I47">
        <f>INT(F47/205)+I24</f>
        <v>103</v>
      </c>
    </row>
    <row r="48" spans="3:27" x14ac:dyDescent="0.25">
      <c r="C48" s="6" t="s">
        <v>84</v>
      </c>
      <c r="D48" s="6" t="s">
        <v>86</v>
      </c>
      <c r="E48" s="5" t="s">
        <v>170</v>
      </c>
      <c r="F48" s="5" t="str">
        <f t="shared" si="7"/>
        <v>4151</v>
      </c>
      <c r="G48" s="6">
        <v>338</v>
      </c>
      <c r="H48" s="30" t="s">
        <v>284</v>
      </c>
      <c r="I48">
        <f>INT(F48/205)+I47</f>
        <v>123</v>
      </c>
    </row>
    <row r="49" spans="3:27" x14ac:dyDescent="0.25">
      <c r="C49" s="6" t="s">
        <v>84</v>
      </c>
      <c r="D49" s="5" t="s">
        <v>167</v>
      </c>
      <c r="E49" s="5" t="s">
        <v>171</v>
      </c>
      <c r="F49" s="5" t="str">
        <f t="shared" si="7"/>
        <v>3768</v>
      </c>
      <c r="G49" s="6">
        <v>308</v>
      </c>
      <c r="H49" s="30" t="s">
        <v>284</v>
      </c>
      <c r="I49">
        <f>INT(F49/205)+I48</f>
        <v>141</v>
      </c>
    </row>
    <row r="50" spans="3:27" x14ac:dyDescent="0.25">
      <c r="C50" s="6" t="s">
        <v>84</v>
      </c>
      <c r="D50" s="5" t="s">
        <v>168</v>
      </c>
      <c r="E50" s="5" t="s">
        <v>172</v>
      </c>
      <c r="F50" s="5" t="str">
        <f t="shared" si="7"/>
        <v>3897</v>
      </c>
      <c r="G50" s="6">
        <v>298</v>
      </c>
      <c r="H50" s="29" t="s">
        <v>268</v>
      </c>
      <c r="I50">
        <f>346+298</f>
        <v>644</v>
      </c>
    </row>
    <row r="51" spans="3:27" x14ac:dyDescent="0.25">
      <c r="C51" s="6" t="s">
        <v>84</v>
      </c>
      <c r="D51" s="6" t="s">
        <v>87</v>
      </c>
      <c r="E51" s="5" t="s">
        <v>175</v>
      </c>
      <c r="F51" s="5" t="str">
        <f t="shared" si="7"/>
        <v>4551</v>
      </c>
      <c r="G51" s="6">
        <v>370</v>
      </c>
      <c r="H51" s="30" t="s">
        <v>284</v>
      </c>
      <c r="I51">
        <f>INT(F51/205)+I49</f>
        <v>163</v>
      </c>
    </row>
    <row r="52" spans="3:27" x14ac:dyDescent="0.25">
      <c r="C52" s="6" t="s">
        <v>84</v>
      </c>
      <c r="D52" s="6" t="s">
        <v>88</v>
      </c>
      <c r="E52" s="5" t="s">
        <v>176</v>
      </c>
      <c r="F52" s="5" t="str">
        <f t="shared" si="7"/>
        <v>4680</v>
      </c>
      <c r="G52" s="6">
        <v>382</v>
      </c>
      <c r="H52" s="30" t="s">
        <v>284</v>
      </c>
      <c r="I52">
        <f t="shared" ref="I52" si="8">INT(F52/205)+I51</f>
        <v>185</v>
      </c>
    </row>
    <row r="53" spans="3:27" x14ac:dyDescent="0.25">
      <c r="C53" s="6" t="s">
        <v>84</v>
      </c>
      <c r="D53" s="5" t="s">
        <v>173</v>
      </c>
      <c r="E53" s="5" t="s">
        <v>174</v>
      </c>
      <c r="F53" s="5" t="str">
        <f t="shared" si="7"/>
        <v>3948</v>
      </c>
      <c r="G53" s="6">
        <v>300</v>
      </c>
      <c r="H53" s="29" t="s">
        <v>269</v>
      </c>
      <c r="I53">
        <f>I50+G53</f>
        <v>944</v>
      </c>
    </row>
    <row r="54" spans="3:27" x14ac:dyDescent="0.25">
      <c r="C54" s="6" t="s">
        <v>84</v>
      </c>
      <c r="D54" s="6" t="s">
        <v>89</v>
      </c>
      <c r="E54" s="5" t="s">
        <v>177</v>
      </c>
      <c r="F54" s="5" t="str">
        <f t="shared" si="7"/>
        <v>4188</v>
      </c>
      <c r="G54" s="6">
        <v>312</v>
      </c>
      <c r="H54" s="29" t="s">
        <v>270</v>
      </c>
      <c r="I54">
        <f>I53+G54</f>
        <v>1256</v>
      </c>
    </row>
    <row r="55" spans="3:27" x14ac:dyDescent="0.25">
      <c r="C55" s="6" t="s">
        <v>84</v>
      </c>
      <c r="D55" s="6" t="s">
        <v>90</v>
      </c>
      <c r="E55" s="5" t="s">
        <v>178</v>
      </c>
      <c r="F55" s="5" t="str">
        <f t="shared" si="7"/>
        <v>4279</v>
      </c>
      <c r="G55" s="6">
        <v>334</v>
      </c>
      <c r="H55" s="27" t="s">
        <v>279</v>
      </c>
      <c r="I55">
        <f>G55+I30</f>
        <v>2830</v>
      </c>
    </row>
    <row r="56" spans="3:27" x14ac:dyDescent="0.25">
      <c r="C56" s="6" t="s">
        <v>84</v>
      </c>
      <c r="D56" s="6" t="s">
        <v>91</v>
      </c>
      <c r="E56" s="5" t="s">
        <v>179</v>
      </c>
      <c r="F56" s="5" t="str">
        <f t="shared" si="7"/>
        <v>4193</v>
      </c>
      <c r="G56" s="6">
        <v>328</v>
      </c>
      <c r="H56" s="27" t="s">
        <v>280</v>
      </c>
      <c r="I56">
        <f>G56+I55</f>
        <v>3158</v>
      </c>
    </row>
    <row r="57" spans="3:27" x14ac:dyDescent="0.25">
      <c r="C57" s="6" t="s">
        <v>84</v>
      </c>
      <c r="D57" s="6" t="s">
        <v>92</v>
      </c>
      <c r="E57" s="5" t="s">
        <v>180</v>
      </c>
      <c r="F57" s="5" t="str">
        <f t="shared" si="7"/>
        <v>4155</v>
      </c>
      <c r="G57" s="6">
        <v>324</v>
      </c>
      <c r="H57" s="24"/>
    </row>
    <row r="59" spans="3:27" x14ac:dyDescent="0.25">
      <c r="C59" s="7" t="s">
        <v>103</v>
      </c>
      <c r="K59">
        <v>5925</v>
      </c>
      <c r="L59">
        <f>J59-K59</f>
        <v>-5925</v>
      </c>
      <c r="M59">
        <f>J59/K59</f>
        <v>0</v>
      </c>
      <c r="P59" s="12">
        <f>7150/6800*1000</f>
        <v>1051.4705882352941</v>
      </c>
      <c r="Q59">
        <v>5815</v>
      </c>
      <c r="R59">
        <v>5120</v>
      </c>
      <c r="S59" s="12">
        <f t="shared" ref="S59" si="9">Q59-R59</f>
        <v>695</v>
      </c>
      <c r="T59" s="12">
        <f>Q59/R59*1000</f>
        <v>1135.7421875</v>
      </c>
      <c r="U59" s="12">
        <f>((J59+Q59)/(K59+R59))*1000</f>
        <v>526.48257129923036</v>
      </c>
      <c r="V59" s="12">
        <f>S59+L59</f>
        <v>-5230</v>
      </c>
      <c r="W59" s="14">
        <v>2806.66</v>
      </c>
      <c r="Z59" s="4" t="s">
        <v>138</v>
      </c>
      <c r="AA59" s="4">
        <v>50</v>
      </c>
    </row>
    <row r="60" spans="3:27" x14ac:dyDescent="0.25">
      <c r="C60" s="6" t="s">
        <v>94</v>
      </c>
      <c r="D60" s="6" t="s">
        <v>95</v>
      </c>
      <c r="E60" s="6" t="s">
        <v>97</v>
      </c>
      <c r="F60" s="5" t="str">
        <f t="shared" ref="F60:F63" si="10">LEFT(RIGHT(E60,7),4)</f>
        <v>4976</v>
      </c>
      <c r="G60" s="6">
        <v>1024</v>
      </c>
      <c r="H60" s="9" t="s">
        <v>260</v>
      </c>
      <c r="I60" s="10"/>
    </row>
    <row r="61" spans="3:27" x14ac:dyDescent="0.25">
      <c r="C61" s="6" t="s">
        <v>94</v>
      </c>
      <c r="D61" s="6" t="s">
        <v>96</v>
      </c>
      <c r="E61" s="6" t="s">
        <v>102</v>
      </c>
      <c r="F61" s="5" t="str">
        <f t="shared" si="10"/>
        <v>4963</v>
      </c>
      <c r="G61" s="6">
        <v>1020</v>
      </c>
      <c r="H61" s="9" t="s">
        <v>260</v>
      </c>
      <c r="I61" s="10"/>
      <c r="J61" s="10"/>
      <c r="K61" s="10"/>
      <c r="L61" s="10"/>
      <c r="M61" s="10"/>
      <c r="N61" s="10"/>
      <c r="O61" s="10"/>
    </row>
    <row r="62" spans="3:27" x14ac:dyDescent="0.25">
      <c r="C62" s="6" t="s">
        <v>94</v>
      </c>
      <c r="D62" s="6" t="s">
        <v>98</v>
      </c>
      <c r="E62" s="6" t="s">
        <v>100</v>
      </c>
      <c r="F62" s="5" t="str">
        <f t="shared" si="10"/>
        <v>5250</v>
      </c>
      <c r="G62" s="6">
        <v>1090</v>
      </c>
      <c r="H62" s="9" t="s">
        <v>261</v>
      </c>
      <c r="I62" s="10"/>
    </row>
    <row r="63" spans="3:27" x14ac:dyDescent="0.25">
      <c r="C63" s="6" t="s">
        <v>94</v>
      </c>
      <c r="D63" s="6" t="s">
        <v>99</v>
      </c>
      <c r="E63" s="6" t="s">
        <v>101</v>
      </c>
      <c r="F63" s="5" t="str">
        <f t="shared" si="10"/>
        <v>4891</v>
      </c>
      <c r="G63" s="6">
        <v>1006</v>
      </c>
      <c r="H63" s="23" t="s">
        <v>259</v>
      </c>
      <c r="I63" s="10"/>
      <c r="J63" s="11"/>
      <c r="K63" s="11"/>
      <c r="L63" s="11"/>
      <c r="M63" s="11"/>
      <c r="N63" s="11"/>
      <c r="O63" s="11"/>
    </row>
    <row r="65" spans="3:27" x14ac:dyDescent="0.25">
      <c r="C65" s="7" t="s">
        <v>113</v>
      </c>
      <c r="K65">
        <v>7415</v>
      </c>
      <c r="L65">
        <f>J65-K65</f>
        <v>-7415</v>
      </c>
      <c r="M65">
        <f>J65/K65</f>
        <v>0</v>
      </c>
      <c r="P65" s="12">
        <f>7150/6800*1000</f>
        <v>1051.4705882352941</v>
      </c>
      <c r="Q65">
        <v>7240</v>
      </c>
      <c r="R65">
        <v>6330</v>
      </c>
      <c r="S65" s="12">
        <f t="shared" ref="S65" si="11">Q65-R65</f>
        <v>910</v>
      </c>
      <c r="T65" s="12">
        <f>Q65/R65*1000</f>
        <v>1143.7598736176935</v>
      </c>
      <c r="U65" s="12">
        <f>((J65+Q65)/(K65+R65))*1000</f>
        <v>526.73699527100757</v>
      </c>
      <c r="V65" s="12">
        <f>S65+L65</f>
        <v>-6505</v>
      </c>
      <c r="W65" s="14">
        <v>0</v>
      </c>
      <c r="Z65" s="4" t="s">
        <v>138</v>
      </c>
      <c r="AA65" s="4">
        <v>60</v>
      </c>
    </row>
    <row r="66" spans="3:27" x14ac:dyDescent="0.25">
      <c r="C66" s="6" t="s">
        <v>104</v>
      </c>
      <c r="D66" s="5" t="s">
        <v>105</v>
      </c>
      <c r="E66" s="6" t="s">
        <v>109</v>
      </c>
      <c r="F66" s="5" t="str">
        <f t="shared" ref="F66:F69" si="12">LEFT(RIGHT(E66,7),4)</f>
        <v>2498</v>
      </c>
      <c r="G66" s="6">
        <v>965.5</v>
      </c>
    </row>
    <row r="67" spans="3:27" x14ac:dyDescent="0.25">
      <c r="C67" s="6" t="s">
        <v>104</v>
      </c>
      <c r="D67" s="6" t="s">
        <v>106</v>
      </c>
      <c r="E67" s="6" t="s">
        <v>110</v>
      </c>
      <c r="F67" s="5" t="str">
        <f t="shared" si="12"/>
        <v>3209</v>
      </c>
      <c r="G67" s="6">
        <v>1260</v>
      </c>
      <c r="H67" s="1" t="s">
        <v>257</v>
      </c>
      <c r="I67" s="11"/>
      <c r="J67" s="11"/>
      <c r="K67" s="11"/>
      <c r="L67" s="11"/>
      <c r="M67" s="11"/>
      <c r="N67" s="11"/>
      <c r="O67" s="11"/>
    </row>
    <row r="68" spans="3:27" x14ac:dyDescent="0.25">
      <c r="C68" s="6" t="s">
        <v>104</v>
      </c>
      <c r="D68" s="6" t="s">
        <v>107</v>
      </c>
      <c r="E68" s="6" t="s">
        <v>111</v>
      </c>
      <c r="F68" s="5" t="str">
        <f t="shared" si="12"/>
        <v>3488</v>
      </c>
      <c r="G68" s="6">
        <v>1368.5</v>
      </c>
      <c r="H68" s="1" t="s">
        <v>258</v>
      </c>
      <c r="I68" s="11"/>
      <c r="J68" s="11"/>
      <c r="K68" s="11"/>
      <c r="L68" s="11"/>
      <c r="M68" s="11"/>
      <c r="N68" s="11"/>
      <c r="O68" s="11"/>
    </row>
    <row r="69" spans="3:27" x14ac:dyDescent="0.25">
      <c r="C69" s="6" t="s">
        <v>104</v>
      </c>
      <c r="D69" s="6" t="s">
        <v>108</v>
      </c>
      <c r="E69" s="6" t="s">
        <v>112</v>
      </c>
      <c r="F69" s="5" t="str">
        <f t="shared" si="12"/>
        <v>2884</v>
      </c>
      <c r="G69" s="6">
        <v>1130</v>
      </c>
      <c r="H69" s="9"/>
      <c r="I69" s="10"/>
    </row>
    <row r="71" spans="3:27" x14ac:dyDescent="0.25">
      <c r="C71" s="35" t="s">
        <v>137</v>
      </c>
      <c r="D71" s="36" t="s">
        <v>315</v>
      </c>
      <c r="K71">
        <v>7150</v>
      </c>
      <c r="L71">
        <f>J71-K71</f>
        <v>-7150</v>
      </c>
      <c r="M71">
        <f>J71/K71</f>
        <v>0</v>
      </c>
      <c r="P71" s="12">
        <f>7150/6800*1000</f>
        <v>1051.4705882352941</v>
      </c>
      <c r="Q71">
        <v>7100</v>
      </c>
      <c r="R71">
        <v>5745</v>
      </c>
      <c r="S71" s="12">
        <f t="shared" ref="S71" si="13">Q71-R71</f>
        <v>1355</v>
      </c>
      <c r="T71" s="12">
        <f>Q71/R71*1000</f>
        <v>1235.8572671888599</v>
      </c>
      <c r="U71" s="12">
        <f>((J71+Q71)/(K71+R71))*1000</f>
        <v>550.60100814269094</v>
      </c>
      <c r="V71" s="12">
        <f>S71+L71</f>
        <v>-5795</v>
      </c>
      <c r="W71" s="14">
        <v>4652.6000000000004</v>
      </c>
      <c r="Z71" s="4" t="s">
        <v>138</v>
      </c>
      <c r="AA71" s="4">
        <v>40</v>
      </c>
    </row>
    <row r="72" spans="3:27" x14ac:dyDescent="0.25">
      <c r="C72" s="6">
        <v>10186</v>
      </c>
      <c r="D72" s="5" t="s">
        <v>141</v>
      </c>
      <c r="E72" s="5" t="s">
        <v>154</v>
      </c>
      <c r="F72" s="5" t="str">
        <f t="shared" ref="F72:F84" si="14">LEFT(RIGHT(E72,7),4)</f>
        <v>4366</v>
      </c>
      <c r="G72" s="5">
        <v>356</v>
      </c>
      <c r="H72" s="30" t="s">
        <v>284</v>
      </c>
      <c r="I72">
        <f>INT(F72/205)+I52</f>
        <v>206</v>
      </c>
      <c r="P72" s="12"/>
      <c r="S72" s="12"/>
      <c r="T72" s="12"/>
      <c r="U72" s="12"/>
      <c r="V72" s="12"/>
      <c r="W72" s="14"/>
      <c r="Z72" s="4"/>
      <c r="AA72" s="4"/>
    </row>
    <row r="73" spans="3:27" x14ac:dyDescent="0.25">
      <c r="C73" s="6">
        <v>10186</v>
      </c>
      <c r="D73" s="5" t="s">
        <v>152</v>
      </c>
      <c r="E73" s="5" t="s">
        <v>155</v>
      </c>
      <c r="F73" s="5" t="str">
        <f t="shared" si="14"/>
        <v>3180</v>
      </c>
      <c r="G73" s="5">
        <v>260</v>
      </c>
      <c r="H73" s="30" t="s">
        <v>284</v>
      </c>
      <c r="I73">
        <f t="shared" ref="I73" si="15">INT(F73/205)+I72</f>
        <v>221</v>
      </c>
      <c r="P73" s="12"/>
      <c r="S73" s="12"/>
      <c r="T73" s="12"/>
      <c r="U73" s="12"/>
      <c r="V73" s="12"/>
      <c r="W73" s="14"/>
      <c r="Z73" s="4"/>
      <c r="AA73" s="4"/>
    </row>
    <row r="74" spans="3:27" x14ac:dyDescent="0.25">
      <c r="C74" s="6">
        <v>10186</v>
      </c>
      <c r="D74" s="5" t="s">
        <v>153</v>
      </c>
      <c r="E74" s="5" t="s">
        <v>156</v>
      </c>
      <c r="F74" s="5" t="str">
        <f t="shared" si="14"/>
        <v>1330</v>
      </c>
      <c r="G74" s="5">
        <v>108</v>
      </c>
      <c r="H74" s="27" t="s">
        <v>281</v>
      </c>
      <c r="I74">
        <f>G74+I56</f>
        <v>3266</v>
      </c>
      <c r="P74" s="12"/>
      <c r="S74" s="12"/>
      <c r="T74" s="12"/>
      <c r="U74" s="12"/>
      <c r="V74" s="12"/>
      <c r="W74" s="14"/>
      <c r="Z74" s="4"/>
      <c r="AA74" s="4"/>
    </row>
    <row r="75" spans="3:27" x14ac:dyDescent="0.25">
      <c r="C75" s="6">
        <v>10186</v>
      </c>
      <c r="D75" s="5" t="s">
        <v>146</v>
      </c>
      <c r="E75" s="5" t="s">
        <v>157</v>
      </c>
      <c r="F75" s="5" t="str">
        <f t="shared" si="14"/>
        <v>4374</v>
      </c>
      <c r="G75" s="5">
        <v>356</v>
      </c>
      <c r="H75" s="30" t="s">
        <v>284</v>
      </c>
      <c r="I75">
        <f>INT(F75/205)+I73</f>
        <v>242</v>
      </c>
      <c r="P75" s="12"/>
      <c r="S75" s="12"/>
      <c r="T75" s="12"/>
      <c r="U75" s="12"/>
      <c r="V75" s="12"/>
      <c r="W75" s="14"/>
      <c r="Z75" s="4"/>
      <c r="AA75" s="4"/>
    </row>
    <row r="76" spans="3:27" x14ac:dyDescent="0.25">
      <c r="C76" s="6">
        <v>10186</v>
      </c>
      <c r="D76" s="5" t="s">
        <v>151</v>
      </c>
      <c r="E76" s="5" t="s">
        <v>158</v>
      </c>
      <c r="F76" s="5" t="str">
        <f t="shared" si="14"/>
        <v>4347</v>
      </c>
      <c r="G76" s="5">
        <v>354</v>
      </c>
      <c r="H76" s="30" t="s">
        <v>284</v>
      </c>
      <c r="I76">
        <f t="shared" ref="I76:I77" si="16">INT(F76/205)+I75</f>
        <v>263</v>
      </c>
      <c r="P76" s="12"/>
      <c r="S76" s="12"/>
      <c r="T76" s="12"/>
      <c r="U76" s="12"/>
      <c r="V76" s="12"/>
      <c r="W76" s="14"/>
      <c r="Z76" s="4"/>
      <c r="AA76" s="4"/>
    </row>
    <row r="77" spans="3:27" x14ac:dyDescent="0.25">
      <c r="C77" s="6">
        <v>10186</v>
      </c>
      <c r="D77" s="5" t="s">
        <v>142</v>
      </c>
      <c r="E77" s="5" t="s">
        <v>159</v>
      </c>
      <c r="F77" s="5" t="str">
        <f t="shared" si="14"/>
        <v>4465</v>
      </c>
      <c r="G77" s="5">
        <v>364</v>
      </c>
      <c r="H77" s="30" t="s">
        <v>284</v>
      </c>
      <c r="I77">
        <f t="shared" si="16"/>
        <v>284</v>
      </c>
      <c r="P77" s="12"/>
      <c r="S77" s="12"/>
      <c r="T77" s="12"/>
      <c r="U77" s="12"/>
      <c r="V77" s="12"/>
      <c r="W77" s="14"/>
      <c r="Z77" s="4"/>
      <c r="AA77" s="4"/>
    </row>
    <row r="78" spans="3:27" x14ac:dyDescent="0.25">
      <c r="C78" s="6">
        <v>10186</v>
      </c>
      <c r="D78" s="5" t="s">
        <v>150</v>
      </c>
      <c r="E78" s="5" t="s">
        <v>160</v>
      </c>
      <c r="F78" s="5" t="str">
        <f t="shared" si="14"/>
        <v>4536</v>
      </c>
      <c r="G78" s="5">
        <v>346</v>
      </c>
      <c r="H78" s="27" t="s">
        <v>282</v>
      </c>
      <c r="I78">
        <f>G78+I74</f>
        <v>3612</v>
      </c>
      <c r="P78" s="12"/>
      <c r="S78" s="12"/>
      <c r="T78" s="12"/>
      <c r="U78" s="12"/>
      <c r="V78" s="12"/>
      <c r="W78" s="14"/>
      <c r="Z78" s="4"/>
      <c r="AA78" s="4"/>
    </row>
    <row r="79" spans="3:27" x14ac:dyDescent="0.25">
      <c r="C79" s="6">
        <v>10186</v>
      </c>
      <c r="D79" s="5" t="s">
        <v>143</v>
      </c>
      <c r="E79" s="5" t="s">
        <v>161</v>
      </c>
      <c r="F79" s="5" t="str">
        <f t="shared" si="14"/>
        <v>4502</v>
      </c>
      <c r="G79" s="5">
        <v>342</v>
      </c>
      <c r="H79" s="27" t="s">
        <v>283</v>
      </c>
      <c r="I79">
        <f>I78+G79</f>
        <v>3954</v>
      </c>
      <c r="P79" s="12"/>
      <c r="S79" s="12"/>
      <c r="T79" s="12"/>
      <c r="U79" s="12"/>
      <c r="V79" s="12"/>
      <c r="W79" s="14"/>
      <c r="Z79" s="4"/>
      <c r="AA79" s="4"/>
    </row>
    <row r="80" spans="3:27" x14ac:dyDescent="0.25">
      <c r="C80" s="6">
        <v>10186</v>
      </c>
      <c r="D80" s="5" t="s">
        <v>149</v>
      </c>
      <c r="E80" s="5" t="s">
        <v>162</v>
      </c>
      <c r="F80" s="5" t="str">
        <f t="shared" si="14"/>
        <v>4556</v>
      </c>
      <c r="G80" s="5">
        <v>372</v>
      </c>
      <c r="H80" s="30" t="s">
        <v>284</v>
      </c>
      <c r="I80">
        <f>INT(F80/205)+I77</f>
        <v>306</v>
      </c>
      <c r="P80" s="12"/>
      <c r="S80" s="12"/>
      <c r="T80" s="12"/>
      <c r="U80" s="12"/>
      <c r="V80" s="12"/>
      <c r="W80" s="14"/>
      <c r="Z80" s="4"/>
      <c r="AA80" s="4"/>
    </row>
    <row r="81" spans="3:27" x14ac:dyDescent="0.25">
      <c r="C81" s="6">
        <v>10186</v>
      </c>
      <c r="D81" s="5" t="s">
        <v>144</v>
      </c>
      <c r="E81" s="5" t="s">
        <v>163</v>
      </c>
      <c r="F81" s="5" t="str">
        <f t="shared" si="14"/>
        <v>4229</v>
      </c>
      <c r="G81" s="5">
        <v>344</v>
      </c>
      <c r="H81" s="30" t="s">
        <v>284</v>
      </c>
      <c r="I81">
        <f t="shared" ref="I81:I84" si="17">INT(F81/205)+I80</f>
        <v>326</v>
      </c>
      <c r="P81" s="12"/>
      <c r="S81" s="12"/>
      <c r="T81" s="12"/>
      <c r="U81" s="12"/>
      <c r="V81" s="12"/>
      <c r="W81" s="14"/>
      <c r="Z81" s="4"/>
      <c r="AA81" s="4"/>
    </row>
    <row r="82" spans="3:27" x14ac:dyDescent="0.25">
      <c r="C82" s="6">
        <v>10186</v>
      </c>
      <c r="D82" s="5" t="s">
        <v>148</v>
      </c>
      <c r="E82" s="5" t="s">
        <v>164</v>
      </c>
      <c r="F82" s="5" t="str">
        <f t="shared" si="14"/>
        <v>4345</v>
      </c>
      <c r="G82" s="5">
        <v>352</v>
      </c>
      <c r="H82" s="30" t="s">
        <v>284</v>
      </c>
      <c r="I82">
        <f t="shared" si="17"/>
        <v>347</v>
      </c>
      <c r="P82" s="12"/>
      <c r="S82" s="12"/>
      <c r="T82" s="12"/>
      <c r="U82" s="12"/>
      <c r="V82" s="12"/>
      <c r="W82" s="14"/>
      <c r="Z82" s="4"/>
      <c r="AA82" s="4"/>
    </row>
    <row r="83" spans="3:27" x14ac:dyDescent="0.25">
      <c r="C83" s="6">
        <v>10186</v>
      </c>
      <c r="D83" s="5" t="s">
        <v>145</v>
      </c>
      <c r="E83" s="5" t="s">
        <v>165</v>
      </c>
      <c r="F83" s="5" t="str">
        <f t="shared" si="14"/>
        <v>4192</v>
      </c>
      <c r="G83" s="5">
        <v>340</v>
      </c>
      <c r="H83" s="30" t="s">
        <v>284</v>
      </c>
      <c r="I83">
        <f t="shared" si="17"/>
        <v>367</v>
      </c>
      <c r="P83" s="12"/>
      <c r="S83" s="12"/>
      <c r="T83" s="12"/>
      <c r="U83" s="12"/>
      <c r="V83" s="12"/>
      <c r="W83" s="14"/>
      <c r="Z83" s="4"/>
      <c r="AA83" s="4"/>
    </row>
    <row r="84" spans="3:27" x14ac:dyDescent="0.25">
      <c r="C84" s="6">
        <v>10186</v>
      </c>
      <c r="D84" s="5" t="s">
        <v>147</v>
      </c>
      <c r="E84" s="5" t="s">
        <v>166</v>
      </c>
      <c r="F84" s="5" t="str">
        <f t="shared" si="14"/>
        <v>4214</v>
      </c>
      <c r="G84" s="5">
        <v>344</v>
      </c>
      <c r="H84" s="30" t="s">
        <v>284</v>
      </c>
      <c r="I84">
        <f t="shared" si="17"/>
        <v>387</v>
      </c>
      <c r="P84" s="12"/>
      <c r="S84" s="12"/>
      <c r="T84" s="12"/>
      <c r="U84" s="12"/>
      <c r="V84" s="12"/>
      <c r="W84" s="14"/>
      <c r="Z84" s="4"/>
      <c r="AA84" s="4"/>
    </row>
    <row r="86" spans="3:27" x14ac:dyDescent="0.25">
      <c r="C86" s="7" t="s">
        <v>132</v>
      </c>
      <c r="K86">
        <v>6850</v>
      </c>
      <c r="L86">
        <f t="shared" ref="L86:L129" si="18">J86-K86</f>
        <v>-6850</v>
      </c>
      <c r="M86">
        <f t="shared" ref="M86:M129" si="19">J86/K86</f>
        <v>0</v>
      </c>
    </row>
    <row r="87" spans="3:27" x14ac:dyDescent="0.25">
      <c r="C87" s="16" t="s">
        <v>196</v>
      </c>
      <c r="D87" s="4" t="s">
        <v>236</v>
      </c>
      <c r="E87" s="5" t="s">
        <v>254</v>
      </c>
      <c r="F87" s="5" t="str">
        <f t="shared" ref="F87:F96" si="20">LEFT(RIGHT(E87,7),4)</f>
        <v>3337</v>
      </c>
      <c r="G87" s="4">
        <v>474</v>
      </c>
    </row>
    <row r="88" spans="3:27" s="20" customFormat="1" ht="45" x14ac:dyDescent="0.25">
      <c r="C88" s="21" t="s">
        <v>196</v>
      </c>
      <c r="D88" s="18" t="s">
        <v>237</v>
      </c>
      <c r="E88" s="17" t="s">
        <v>246</v>
      </c>
      <c r="F88" s="5" t="str">
        <f t="shared" si="20"/>
        <v>3783</v>
      </c>
      <c r="G88" s="18">
        <v>536</v>
      </c>
      <c r="H88" s="22" t="s">
        <v>256</v>
      </c>
      <c r="I88" s="22"/>
    </row>
    <row r="89" spans="3:27" x14ac:dyDescent="0.25">
      <c r="C89" s="16" t="s">
        <v>196</v>
      </c>
      <c r="D89" s="4" t="s">
        <v>238</v>
      </c>
      <c r="E89" s="5" t="s">
        <v>247</v>
      </c>
      <c r="F89" s="5" t="str">
        <f t="shared" si="20"/>
        <v>3665</v>
      </c>
      <c r="G89" s="4">
        <v>520</v>
      </c>
      <c r="H89" s="10" t="s">
        <v>235</v>
      </c>
      <c r="I89" s="10"/>
    </row>
    <row r="90" spans="3:27" x14ac:dyDescent="0.25">
      <c r="C90" s="16" t="s">
        <v>196</v>
      </c>
      <c r="D90" s="4" t="s">
        <v>239</v>
      </c>
      <c r="E90" s="5" t="s">
        <v>248</v>
      </c>
      <c r="F90" s="5" t="str">
        <f t="shared" si="20"/>
        <v>3829</v>
      </c>
      <c r="G90" s="4">
        <v>542</v>
      </c>
      <c r="H90" s="10" t="s">
        <v>235</v>
      </c>
      <c r="I90" s="10"/>
    </row>
    <row r="91" spans="3:27" x14ac:dyDescent="0.25">
      <c r="C91" s="16" t="s">
        <v>196</v>
      </c>
      <c r="D91" s="4" t="s">
        <v>240</v>
      </c>
      <c r="E91" s="5" t="s">
        <v>249</v>
      </c>
      <c r="F91" s="5" t="str">
        <f t="shared" si="20"/>
        <v>2014</v>
      </c>
      <c r="G91" s="4">
        <v>286</v>
      </c>
      <c r="H91" s="10" t="s">
        <v>235</v>
      </c>
      <c r="I91" s="10"/>
    </row>
    <row r="92" spans="3:27" x14ac:dyDescent="0.25">
      <c r="C92" s="16" t="s">
        <v>196</v>
      </c>
      <c r="D92" s="4" t="s">
        <v>241</v>
      </c>
      <c r="E92" s="5" t="s">
        <v>250</v>
      </c>
      <c r="F92" s="5" t="str">
        <f t="shared" si="20"/>
        <v>1788</v>
      </c>
      <c r="G92" s="4">
        <v>254</v>
      </c>
      <c r="H92" s="10" t="s">
        <v>235</v>
      </c>
      <c r="I92" s="10"/>
    </row>
    <row r="93" spans="3:27" x14ac:dyDescent="0.25">
      <c r="C93" s="16" t="s">
        <v>196</v>
      </c>
      <c r="D93" s="4" t="s">
        <v>242</v>
      </c>
      <c r="E93" s="5" t="s">
        <v>251</v>
      </c>
      <c r="F93" s="5" t="str">
        <f t="shared" si="20"/>
        <v>3866</v>
      </c>
      <c r="G93" s="4">
        <v>546</v>
      </c>
      <c r="H93" s="10" t="s">
        <v>235</v>
      </c>
      <c r="I93" s="10"/>
    </row>
    <row r="94" spans="3:27" x14ac:dyDescent="0.25">
      <c r="C94" s="16" t="s">
        <v>196</v>
      </c>
      <c r="D94" s="4" t="s">
        <v>243</v>
      </c>
      <c r="E94" s="5" t="s">
        <v>252</v>
      </c>
      <c r="F94" s="5" t="str">
        <f t="shared" si="20"/>
        <v>3981</v>
      </c>
      <c r="G94" s="4">
        <v>564</v>
      </c>
      <c r="H94" s="10" t="s">
        <v>235</v>
      </c>
      <c r="I94" s="10"/>
    </row>
    <row r="95" spans="3:27" x14ac:dyDescent="0.25">
      <c r="C95" s="16" t="s">
        <v>196</v>
      </c>
      <c r="D95" s="4" t="s">
        <v>244</v>
      </c>
      <c r="E95" s="5" t="s">
        <v>255</v>
      </c>
      <c r="F95" s="5" t="str">
        <f t="shared" si="20"/>
        <v>3255</v>
      </c>
      <c r="G95" s="4">
        <v>438</v>
      </c>
    </row>
    <row r="96" spans="3:27" x14ac:dyDescent="0.25">
      <c r="C96" s="16" t="s">
        <v>196</v>
      </c>
      <c r="D96" s="4" t="s">
        <v>245</v>
      </c>
      <c r="E96" s="5" t="s">
        <v>253</v>
      </c>
      <c r="F96" s="5" t="str">
        <f t="shared" si="20"/>
        <v xml:space="preserve"> 449</v>
      </c>
      <c r="G96" s="4">
        <v>60</v>
      </c>
    </row>
    <row r="98" spans="3:13" x14ac:dyDescent="0.25">
      <c r="C98" s="7" t="s">
        <v>133</v>
      </c>
      <c r="K98">
        <v>6780</v>
      </c>
      <c r="L98">
        <f t="shared" si="18"/>
        <v>-6780</v>
      </c>
      <c r="M98">
        <f t="shared" si="19"/>
        <v>0</v>
      </c>
    </row>
    <row r="99" spans="3:13" x14ac:dyDescent="0.25">
      <c r="C99" s="16" t="s">
        <v>202</v>
      </c>
      <c r="D99" s="5" t="s">
        <v>203</v>
      </c>
      <c r="E99" s="5" t="s">
        <v>212</v>
      </c>
      <c r="F99" s="5" t="str">
        <f t="shared" ref="F99:F114" si="21">LEFT(RIGHT(E99,7),4)</f>
        <v>1208</v>
      </c>
      <c r="G99" s="5">
        <v>170</v>
      </c>
    </row>
    <row r="100" spans="3:13" x14ac:dyDescent="0.25">
      <c r="C100" s="16" t="s">
        <v>202</v>
      </c>
      <c r="D100" s="5" t="s">
        <v>213</v>
      </c>
      <c r="E100" s="5" t="s">
        <v>214</v>
      </c>
      <c r="F100" s="5" t="str">
        <f t="shared" si="21"/>
        <v>2165</v>
      </c>
      <c r="G100" s="5">
        <v>304</v>
      </c>
      <c r="H100" s="10" t="s">
        <v>235</v>
      </c>
      <c r="I100" s="10"/>
    </row>
    <row r="101" spans="3:13" x14ac:dyDescent="0.25">
      <c r="C101" s="16" t="s">
        <v>202</v>
      </c>
      <c r="D101" s="5" t="s">
        <v>204</v>
      </c>
      <c r="E101" s="5" t="s">
        <v>215</v>
      </c>
      <c r="F101" s="5" t="str">
        <f t="shared" si="21"/>
        <v>1555</v>
      </c>
      <c r="G101" s="5">
        <v>218</v>
      </c>
      <c r="H101" s="10" t="s">
        <v>235</v>
      </c>
      <c r="I101" s="10"/>
    </row>
    <row r="102" spans="3:13" x14ac:dyDescent="0.25">
      <c r="C102" s="16" t="s">
        <v>202</v>
      </c>
      <c r="D102" s="5" t="s">
        <v>205</v>
      </c>
      <c r="E102" s="5" t="s">
        <v>216</v>
      </c>
      <c r="F102" s="5" t="str">
        <f t="shared" si="21"/>
        <v>2215</v>
      </c>
      <c r="G102" s="5">
        <v>310</v>
      </c>
      <c r="H102" s="10" t="s">
        <v>235</v>
      </c>
      <c r="I102" s="10"/>
    </row>
    <row r="103" spans="3:13" x14ac:dyDescent="0.25">
      <c r="C103" s="16" t="s">
        <v>202</v>
      </c>
      <c r="D103" s="5" t="s">
        <v>217</v>
      </c>
      <c r="E103" s="5" t="s">
        <v>230</v>
      </c>
      <c r="F103" s="5" t="str">
        <f t="shared" si="21"/>
        <v>3763</v>
      </c>
      <c r="G103" s="5">
        <v>508</v>
      </c>
      <c r="H103" s="10" t="s">
        <v>235</v>
      </c>
      <c r="I103" s="10"/>
    </row>
    <row r="104" spans="3:13" x14ac:dyDescent="0.25">
      <c r="C104" s="16" t="s">
        <v>202</v>
      </c>
      <c r="D104" s="5" t="s">
        <v>206</v>
      </c>
      <c r="E104" s="5" t="s">
        <v>226</v>
      </c>
      <c r="F104" s="5" t="str">
        <f t="shared" si="21"/>
        <v>2195</v>
      </c>
      <c r="G104" s="5">
        <v>296</v>
      </c>
      <c r="H104" s="10" t="s">
        <v>235</v>
      </c>
      <c r="I104" s="10"/>
    </row>
    <row r="105" spans="3:13" x14ac:dyDescent="0.25">
      <c r="C105" s="16" t="s">
        <v>202</v>
      </c>
      <c r="D105" s="5" t="s">
        <v>207</v>
      </c>
      <c r="E105" s="5" t="s">
        <v>227</v>
      </c>
      <c r="F105" s="5" t="str">
        <f t="shared" si="21"/>
        <v>1604</v>
      </c>
      <c r="G105" s="5">
        <v>216</v>
      </c>
      <c r="H105" s="10" t="s">
        <v>235</v>
      </c>
      <c r="I105" s="10"/>
    </row>
    <row r="106" spans="3:13" x14ac:dyDescent="0.25">
      <c r="C106" s="16" t="s">
        <v>202</v>
      </c>
      <c r="D106" s="5" t="s">
        <v>218</v>
      </c>
      <c r="E106" s="5" t="s">
        <v>233</v>
      </c>
      <c r="F106" s="5" t="str">
        <f t="shared" si="21"/>
        <v>4118</v>
      </c>
      <c r="G106" s="5">
        <v>556</v>
      </c>
    </row>
    <row r="107" spans="3:13" x14ac:dyDescent="0.25">
      <c r="C107" s="16" t="s">
        <v>202</v>
      </c>
      <c r="D107" s="5" t="s">
        <v>219</v>
      </c>
      <c r="E107" s="5" t="s">
        <v>223</v>
      </c>
      <c r="F107" s="5" t="str">
        <f t="shared" si="21"/>
        <v>1753</v>
      </c>
      <c r="G107" s="5">
        <v>246</v>
      </c>
      <c r="H107" s="10" t="s">
        <v>235</v>
      </c>
      <c r="I107" s="10"/>
    </row>
    <row r="108" spans="3:13" x14ac:dyDescent="0.25">
      <c r="C108" s="16" t="s">
        <v>202</v>
      </c>
      <c r="D108" s="5" t="s">
        <v>220</v>
      </c>
      <c r="E108" s="5" t="s">
        <v>228</v>
      </c>
      <c r="F108" s="5" t="str">
        <f t="shared" si="21"/>
        <v xml:space="preserve"> 888</v>
      </c>
      <c r="G108" s="5">
        <v>124</v>
      </c>
      <c r="H108" s="10" t="s">
        <v>263</v>
      </c>
      <c r="I108" s="10"/>
    </row>
    <row r="109" spans="3:13" x14ac:dyDescent="0.25">
      <c r="C109" s="16" t="s">
        <v>202</v>
      </c>
      <c r="D109" s="5" t="s">
        <v>221</v>
      </c>
      <c r="E109" s="5" t="s">
        <v>229</v>
      </c>
      <c r="F109" s="5" t="str">
        <f t="shared" si="21"/>
        <v>1174</v>
      </c>
      <c r="G109" s="5">
        <v>164</v>
      </c>
      <c r="H109" s="10" t="s">
        <v>235</v>
      </c>
      <c r="I109" s="10"/>
    </row>
    <row r="110" spans="3:13" x14ac:dyDescent="0.25">
      <c r="C110" s="16" t="s">
        <v>202</v>
      </c>
      <c r="D110" s="5" t="s">
        <v>208</v>
      </c>
      <c r="E110" s="5" t="s">
        <v>231</v>
      </c>
      <c r="F110" s="5" t="str">
        <f t="shared" si="21"/>
        <v xml:space="preserve"> 836</v>
      </c>
      <c r="G110" s="5">
        <v>114</v>
      </c>
    </row>
    <row r="111" spans="3:13" x14ac:dyDescent="0.25">
      <c r="C111" s="16" t="s">
        <v>202</v>
      </c>
      <c r="D111" s="5" t="s">
        <v>209</v>
      </c>
      <c r="E111" s="5" t="s">
        <v>232</v>
      </c>
      <c r="F111" s="5" t="str">
        <f t="shared" si="21"/>
        <v>2682</v>
      </c>
      <c r="G111" s="5">
        <v>362</v>
      </c>
      <c r="H111" s="10" t="s">
        <v>235</v>
      </c>
      <c r="I111" s="10"/>
    </row>
    <row r="112" spans="3:13" x14ac:dyDescent="0.25">
      <c r="C112" s="16" t="s">
        <v>202</v>
      </c>
      <c r="D112" s="5" t="s">
        <v>210</v>
      </c>
      <c r="E112" s="5" t="s">
        <v>224</v>
      </c>
      <c r="F112" s="5" t="str">
        <f t="shared" si="21"/>
        <v>2000</v>
      </c>
      <c r="G112" s="5">
        <v>280</v>
      </c>
      <c r="H112" s="10" t="s">
        <v>235</v>
      </c>
      <c r="I112" s="10"/>
    </row>
    <row r="113" spans="3:23" x14ac:dyDescent="0.25">
      <c r="C113" s="16" t="s">
        <v>202</v>
      </c>
      <c r="D113" s="5" t="s">
        <v>211</v>
      </c>
      <c r="E113" s="5" t="s">
        <v>225</v>
      </c>
      <c r="F113" s="5" t="str">
        <f t="shared" si="21"/>
        <v>2010</v>
      </c>
      <c r="G113" s="5">
        <v>282</v>
      </c>
      <c r="H113" s="10" t="s">
        <v>235</v>
      </c>
      <c r="I113" s="10"/>
    </row>
    <row r="114" spans="3:23" x14ac:dyDescent="0.25">
      <c r="C114" s="16" t="s">
        <v>202</v>
      </c>
      <c r="D114" s="5" t="s">
        <v>222</v>
      </c>
      <c r="E114" s="5" t="s">
        <v>234</v>
      </c>
      <c r="F114" s="5" t="str">
        <f t="shared" si="21"/>
        <v>3512</v>
      </c>
      <c r="G114" s="5">
        <v>492</v>
      </c>
      <c r="H114" s="10" t="s">
        <v>235</v>
      </c>
      <c r="I114" s="10"/>
    </row>
    <row r="116" spans="3:23" x14ac:dyDescent="0.25">
      <c r="C116" s="7" t="s">
        <v>134</v>
      </c>
      <c r="K116">
        <v>6350</v>
      </c>
      <c r="L116">
        <f t="shared" si="18"/>
        <v>-6350</v>
      </c>
      <c r="M116">
        <f t="shared" si="19"/>
        <v>0</v>
      </c>
    </row>
    <row r="117" spans="3:23" x14ac:dyDescent="0.25">
      <c r="C117" s="5" t="s">
        <v>197</v>
      </c>
      <c r="D117" s="5" t="s">
        <v>181</v>
      </c>
      <c r="E117" s="5" t="s">
        <v>193</v>
      </c>
      <c r="F117" s="5" t="str">
        <f t="shared" ref="F117:F123" si="22">LEFT(RIGHT(E117,7),4)</f>
        <v>3526</v>
      </c>
      <c r="G117" s="4">
        <v>714</v>
      </c>
    </row>
    <row r="118" spans="3:23" x14ac:dyDescent="0.25">
      <c r="C118" s="5" t="s">
        <v>197</v>
      </c>
      <c r="D118" s="5" t="s">
        <v>182</v>
      </c>
      <c r="E118" s="5" t="s">
        <v>188</v>
      </c>
      <c r="F118" s="5" t="str">
        <f t="shared" si="22"/>
        <v>3750</v>
      </c>
      <c r="G118" s="4">
        <v>786</v>
      </c>
    </row>
    <row r="119" spans="3:23" x14ac:dyDescent="0.25">
      <c r="C119" s="5" t="s">
        <v>197</v>
      </c>
      <c r="D119" s="5" t="s">
        <v>183</v>
      </c>
      <c r="E119" s="5" t="s">
        <v>189</v>
      </c>
      <c r="F119" s="5" t="str">
        <f t="shared" si="22"/>
        <v>3514</v>
      </c>
      <c r="G119" s="4">
        <v>734</v>
      </c>
    </row>
    <row r="120" spans="3:23" x14ac:dyDescent="0.25">
      <c r="C120" s="5" t="s">
        <v>197</v>
      </c>
      <c r="D120" s="5" t="s">
        <v>184</v>
      </c>
      <c r="E120" s="5" t="s">
        <v>190</v>
      </c>
      <c r="F120" s="5" t="str">
        <f t="shared" si="22"/>
        <v>3222</v>
      </c>
      <c r="G120" s="4">
        <v>650</v>
      </c>
      <c r="H120" s="10" t="s">
        <v>262</v>
      </c>
      <c r="I120" s="10"/>
    </row>
    <row r="121" spans="3:23" x14ac:dyDescent="0.25">
      <c r="C121" s="5" t="s">
        <v>197</v>
      </c>
      <c r="D121" s="5" t="s">
        <v>185</v>
      </c>
      <c r="E121" s="5" t="s">
        <v>191</v>
      </c>
      <c r="F121" s="5" t="str">
        <f t="shared" si="22"/>
        <v xml:space="preserve"> 501</v>
      </c>
      <c r="G121" s="4">
        <v>100</v>
      </c>
    </row>
    <row r="122" spans="3:23" x14ac:dyDescent="0.25">
      <c r="C122" s="5" t="s">
        <v>197</v>
      </c>
      <c r="D122" s="5" t="s">
        <v>186</v>
      </c>
      <c r="E122" s="5" t="s">
        <v>192</v>
      </c>
      <c r="F122" s="5" t="str">
        <f t="shared" si="22"/>
        <v>3739</v>
      </c>
      <c r="G122" s="4">
        <v>756</v>
      </c>
      <c r="H122" s="10" t="s">
        <v>265</v>
      </c>
      <c r="I122" s="10"/>
    </row>
    <row r="123" spans="3:23" s="20" customFormat="1" x14ac:dyDescent="0.25">
      <c r="C123" s="17" t="s">
        <v>197</v>
      </c>
      <c r="D123" s="17" t="s">
        <v>187</v>
      </c>
      <c r="E123" s="17" t="s">
        <v>194</v>
      </c>
      <c r="F123" s="5" t="str">
        <f t="shared" si="22"/>
        <v>2936</v>
      </c>
      <c r="G123" s="18">
        <v>612</v>
      </c>
      <c r="H123" s="19"/>
      <c r="I123" s="19"/>
    </row>
    <row r="125" spans="3:23" x14ac:dyDescent="0.25">
      <c r="C125" s="7" t="s">
        <v>135</v>
      </c>
      <c r="K125">
        <v>7330</v>
      </c>
      <c r="L125">
        <f t="shared" si="18"/>
        <v>-7330</v>
      </c>
      <c r="M125">
        <f t="shared" si="19"/>
        <v>0</v>
      </c>
      <c r="Q125">
        <v>7240</v>
      </c>
      <c r="R125">
        <v>6060</v>
      </c>
      <c r="S125" s="12">
        <f t="shared" ref="S125" si="23">Q125-R125</f>
        <v>1180</v>
      </c>
      <c r="T125" s="12">
        <f>Q125/R125*1000</f>
        <v>1194.7194719471947</v>
      </c>
      <c r="U125" s="12">
        <f>((J125+Q125)/(K125+R125))*1000</f>
        <v>540.70201643017174</v>
      </c>
      <c r="V125" s="12">
        <f>S125+L125</f>
        <v>-6150</v>
      </c>
      <c r="W125" s="15">
        <v>5208.21</v>
      </c>
    </row>
    <row r="127" spans="3:23" x14ac:dyDescent="0.25">
      <c r="C127" s="7" t="s">
        <v>136</v>
      </c>
      <c r="K127">
        <v>7135</v>
      </c>
      <c r="L127">
        <f t="shared" si="18"/>
        <v>-7135</v>
      </c>
      <c r="M127">
        <f t="shared" si="19"/>
        <v>0</v>
      </c>
      <c r="Q127">
        <v>7050</v>
      </c>
      <c r="R127">
        <v>5880</v>
      </c>
      <c r="S127" s="12">
        <f t="shared" ref="S127" si="24">Q127-R127</f>
        <v>1170</v>
      </c>
      <c r="T127" s="12">
        <f>Q127/R127*1000</f>
        <v>1198.9795918367347</v>
      </c>
      <c r="U127" s="12">
        <f>((J127+Q127)/(K127+R127))*1000</f>
        <v>541.68267383787941</v>
      </c>
      <c r="V127" s="12">
        <f>S127+L127</f>
        <v>-5965</v>
      </c>
      <c r="W127" s="15">
        <v>5075.13</v>
      </c>
    </row>
    <row r="129" spans="3:23" x14ac:dyDescent="0.25">
      <c r="C129" s="7" t="s">
        <v>264</v>
      </c>
      <c r="K129">
        <v>6855</v>
      </c>
      <c r="L129">
        <f t="shared" si="18"/>
        <v>-6855</v>
      </c>
      <c r="M129">
        <f t="shared" si="19"/>
        <v>0</v>
      </c>
      <c r="Q129">
        <v>6810</v>
      </c>
      <c r="R129">
        <v>5690</v>
      </c>
      <c r="S129" s="12">
        <f t="shared" ref="S129" si="25">Q129-R129</f>
        <v>1120</v>
      </c>
      <c r="T129" s="12">
        <f>Q129/R129*1000</f>
        <v>1196.8365553602812</v>
      </c>
      <c r="U129" s="12">
        <f>((J129+Q129)/(K129+R129))*1000</f>
        <v>542.84575528098844</v>
      </c>
      <c r="V129" s="12">
        <f>S129+L129</f>
        <v>-5735</v>
      </c>
      <c r="W129" s="15">
        <v>4656.46</v>
      </c>
    </row>
    <row r="131" spans="3:23" x14ac:dyDescent="0.25">
      <c r="C131" s="7" t="s">
        <v>195</v>
      </c>
    </row>
    <row r="132" spans="3:23" x14ac:dyDescent="0.25">
      <c r="C132" s="5" t="s">
        <v>196</v>
      </c>
      <c r="D132" s="4" t="s">
        <v>198</v>
      </c>
      <c r="E132" s="5" t="s">
        <v>200</v>
      </c>
      <c r="F132" s="5" t="str">
        <f t="shared" ref="F132:F133" si="26">LEFT(RIGHT(E132,7),4)</f>
        <v>5110</v>
      </c>
      <c r="G132" s="4">
        <v>292</v>
      </c>
      <c r="H132" s="28" t="s">
        <v>271</v>
      </c>
    </row>
    <row r="133" spans="3:23" x14ac:dyDescent="0.25">
      <c r="C133" s="5" t="s">
        <v>196</v>
      </c>
      <c r="D133" s="4" t="s">
        <v>199</v>
      </c>
      <c r="E133" s="5" t="s">
        <v>201</v>
      </c>
      <c r="F133" s="5" t="str">
        <f t="shared" si="26"/>
        <v>4634</v>
      </c>
      <c r="G133" s="4">
        <v>264</v>
      </c>
      <c r="H133" s="28" t="s">
        <v>271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D15" sqref="D15"/>
    </sheetView>
  </sheetViews>
  <sheetFormatPr baseColWidth="10" defaultRowHeight="15" x14ac:dyDescent="0.25"/>
  <sheetData>
    <row r="1" spans="1:1" x14ac:dyDescent="0.25">
      <c r="A1" s="31" t="s">
        <v>288</v>
      </c>
    </row>
    <row r="2" spans="1:1" x14ac:dyDescent="0.25">
      <c r="A2" s="31" t="s">
        <v>289</v>
      </c>
    </row>
    <row r="3" spans="1:1" x14ac:dyDescent="0.25">
      <c r="A3" s="31" t="s">
        <v>290</v>
      </c>
    </row>
    <row r="4" spans="1:1" x14ac:dyDescent="0.25">
      <c r="A4" s="31" t="s">
        <v>291</v>
      </c>
    </row>
    <row r="5" spans="1:1" x14ac:dyDescent="0.25">
      <c r="A5" s="31" t="s">
        <v>292</v>
      </c>
    </row>
    <row r="6" spans="1:1" x14ac:dyDescent="0.25">
      <c r="A6" s="20"/>
    </row>
    <row r="7" spans="1:1" x14ac:dyDescent="0.25">
      <c r="A7" s="32" t="s">
        <v>293</v>
      </c>
    </row>
    <row r="8" spans="1:1" x14ac:dyDescent="0.25">
      <c r="A8" s="32"/>
    </row>
    <row r="9" spans="1:1" x14ac:dyDescent="0.25">
      <c r="A9" s="32" t="s">
        <v>294</v>
      </c>
    </row>
    <row r="10" spans="1:1" x14ac:dyDescent="0.25">
      <c r="A10" s="32" t="s">
        <v>295</v>
      </c>
    </row>
    <row r="11" spans="1:1" ht="15.75" x14ac:dyDescent="0.25">
      <c r="A11" s="33"/>
    </row>
    <row r="12" spans="1:1" ht="15.75" x14ac:dyDescent="0.25">
      <c r="A12" s="33" t="s">
        <v>296</v>
      </c>
    </row>
    <row r="13" spans="1:1" ht="15.75" x14ac:dyDescent="0.25">
      <c r="A13" s="33"/>
    </row>
    <row r="14" spans="1:1" ht="15.75" x14ac:dyDescent="0.25">
      <c r="A14" s="33" t="s">
        <v>297</v>
      </c>
    </row>
    <row r="15" spans="1:1" ht="15.75" x14ac:dyDescent="0.25">
      <c r="A15" s="33" t="s">
        <v>298</v>
      </c>
    </row>
    <row r="16" spans="1:1" ht="15.75" x14ac:dyDescent="0.25">
      <c r="A16" s="33" t="s">
        <v>299</v>
      </c>
    </row>
    <row r="17" spans="1:1" x14ac:dyDescent="0.25">
      <c r="A17" s="32"/>
    </row>
    <row r="18" spans="1:1" x14ac:dyDescent="0.25">
      <c r="A18" s="34" t="s">
        <v>300</v>
      </c>
    </row>
    <row r="19" spans="1:1" x14ac:dyDescent="0.25">
      <c r="A19" s="34" t="s">
        <v>301</v>
      </c>
    </row>
    <row r="20" spans="1:1" x14ac:dyDescent="0.25">
      <c r="A20" s="34" t="s">
        <v>302</v>
      </c>
    </row>
    <row r="21" spans="1:1" x14ac:dyDescent="0.25">
      <c r="A21" s="34" t="s">
        <v>303</v>
      </c>
    </row>
    <row r="22" spans="1:1" x14ac:dyDescent="0.25">
      <c r="A22" s="34" t="s">
        <v>304</v>
      </c>
    </row>
    <row r="23" spans="1:1" x14ac:dyDescent="0.25">
      <c r="A23" s="20"/>
    </row>
    <row r="24" spans="1:1" x14ac:dyDescent="0.25">
      <c r="A24" s="32" t="s">
        <v>305</v>
      </c>
    </row>
    <row r="25" spans="1:1" x14ac:dyDescent="0.25">
      <c r="A25" s="32"/>
    </row>
    <row r="26" spans="1:1" x14ac:dyDescent="0.25">
      <c r="A26" s="32" t="s">
        <v>306</v>
      </c>
    </row>
    <row r="27" spans="1:1" x14ac:dyDescent="0.25">
      <c r="A27" s="32" t="s">
        <v>307</v>
      </c>
    </row>
    <row r="28" spans="1:1" x14ac:dyDescent="0.25">
      <c r="A28" s="32" t="s">
        <v>308</v>
      </c>
    </row>
    <row r="29" spans="1:1" x14ac:dyDescent="0.25">
      <c r="A29" s="32" t="s">
        <v>309</v>
      </c>
    </row>
    <row r="30" spans="1:1" x14ac:dyDescent="0.25">
      <c r="A30" s="32" t="s">
        <v>310</v>
      </c>
    </row>
    <row r="31" spans="1:1" x14ac:dyDescent="0.25">
      <c r="A31" s="32"/>
    </row>
    <row r="32" spans="1:1" x14ac:dyDescent="0.25">
      <c r="A32" s="32" t="s">
        <v>311</v>
      </c>
    </row>
    <row r="33" spans="1:1" x14ac:dyDescent="0.25">
      <c r="A33" s="32"/>
    </row>
    <row r="34" spans="1:1" x14ac:dyDescent="0.25">
      <c r="A34" s="32" t="s">
        <v>312</v>
      </c>
    </row>
    <row r="35" spans="1:1" x14ac:dyDescent="0.25">
      <c r="A35" s="32" t="s">
        <v>313</v>
      </c>
    </row>
    <row r="36" spans="1:1" x14ac:dyDescent="0.25">
      <c r="A36" s="32"/>
    </row>
    <row r="37" spans="1:1" x14ac:dyDescent="0.25">
      <c r="A37" s="3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Petitjean</dc:creator>
  <cp:lastModifiedBy>Patrick Delaborde</cp:lastModifiedBy>
  <dcterms:created xsi:type="dcterms:W3CDTF">2018-04-25T09:21:08Z</dcterms:created>
  <dcterms:modified xsi:type="dcterms:W3CDTF">2018-09-28T12:15:30Z</dcterms:modified>
</cp:coreProperties>
</file>