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 activeTab="4"/>
  </bookViews>
  <sheets>
    <sheet name="Prévisions Bombardier" sheetId="6" r:id="rId1"/>
    <sheet name="Prévisions 180 Beta" sheetId="2" r:id="rId2"/>
    <sheet name="AMS4928" sheetId="3" r:id="rId3"/>
    <sheet name="Capa SMX_GT_AMS4928" sheetId="5" r:id="rId4"/>
    <sheet name="Consolidation" sheetId="4" r:id="rId5"/>
  </sheets>
  <definedNames>
    <definedName name="_xlnm.Print_Area" localSheetId="2">'AMS4928'!$A$1:$S$14</definedName>
  </definedNames>
  <calcPr calcId="145621"/>
</workbook>
</file>

<file path=xl/calcChain.xml><?xml version="1.0" encoding="utf-8"?>
<calcChain xmlns="http://schemas.openxmlformats.org/spreadsheetml/2006/main">
  <c r="K5" i="4" l="1"/>
  <c r="L5" i="4"/>
  <c r="M5" i="4"/>
  <c r="N5" i="4"/>
  <c r="O5" i="4"/>
  <c r="P5" i="4"/>
  <c r="Q5" i="4"/>
  <c r="R5" i="4"/>
  <c r="J5" i="4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F34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C30" i="6"/>
  <c r="C28" i="6"/>
  <c r="C22" i="6"/>
  <c r="D15" i="6"/>
  <c r="D22" i="6" s="1"/>
  <c r="C15" i="6"/>
  <c r="C29" i="6" s="1"/>
  <c r="C14" i="6"/>
  <c r="C21" i="6" s="1"/>
  <c r="C13" i="6"/>
  <c r="C27" i="6" s="1"/>
  <c r="C12" i="6"/>
  <c r="C26" i="6" s="1"/>
  <c r="O7" i="6"/>
  <c r="P7" i="6"/>
  <c r="Q7" i="6"/>
  <c r="R7" i="6"/>
  <c r="S7" i="6"/>
  <c r="T7" i="6"/>
  <c r="C7" i="6"/>
  <c r="D7" i="6"/>
  <c r="E7" i="6"/>
  <c r="F7" i="6"/>
  <c r="G7" i="6"/>
  <c r="H7" i="6"/>
  <c r="I7" i="6"/>
  <c r="J7" i="6"/>
  <c r="K7" i="6"/>
  <c r="L7" i="6"/>
  <c r="M7" i="6"/>
  <c r="N7" i="6"/>
  <c r="C11" i="6"/>
  <c r="U5" i="6"/>
  <c r="U4" i="6"/>
  <c r="U3" i="6"/>
  <c r="U2" i="6"/>
  <c r="C19" i="6" l="1"/>
  <c r="C20" i="6"/>
  <c r="D29" i="6"/>
  <c r="E15" i="6"/>
  <c r="E29" i="6" s="1"/>
  <c r="U7" i="6"/>
  <c r="D14" i="6"/>
  <c r="D28" i="6" s="1"/>
  <c r="C25" i="6"/>
  <c r="C18" i="6"/>
  <c r="D13" i="6"/>
  <c r="E22" i="6" l="1"/>
  <c r="D20" i="6"/>
  <c r="D27" i="6"/>
  <c r="D21" i="6"/>
  <c r="F15" i="6"/>
  <c r="D12" i="6"/>
  <c r="D11" i="6"/>
  <c r="D25" i="6" s="1"/>
  <c r="F22" i="6" l="1"/>
  <c r="G15" i="6" s="1"/>
  <c r="F29" i="6"/>
  <c r="D19" i="6"/>
  <c r="E12" i="6" s="1"/>
  <c r="E26" i="6" s="1"/>
  <c r="D26" i="6"/>
  <c r="E19" i="6"/>
  <c r="D18" i="6"/>
  <c r="E11" i="6" s="1"/>
  <c r="E25" i="6" s="1"/>
  <c r="E14" i="6"/>
  <c r="E13" i="6"/>
  <c r="G29" i="6" l="1"/>
  <c r="G22" i="6"/>
  <c r="E20" i="6"/>
  <c r="E27" i="6"/>
  <c r="E21" i="6"/>
  <c r="E28" i="6"/>
  <c r="H15" i="6"/>
  <c r="H29" i="6" s="1"/>
  <c r="F19" i="6"/>
  <c r="F12" i="6"/>
  <c r="F26" i="6" s="1"/>
  <c r="E18" i="6"/>
  <c r="H22" i="6" l="1"/>
  <c r="I15" i="6"/>
  <c r="I29" i="6" s="1"/>
  <c r="F14" i="6"/>
  <c r="F11" i="6"/>
  <c r="F25" i="6" s="1"/>
  <c r="F13" i="6"/>
  <c r="F20" i="6" l="1"/>
  <c r="F27" i="6"/>
  <c r="I22" i="6"/>
  <c r="J15" i="6" s="1"/>
  <c r="F21" i="6"/>
  <c r="F28" i="6"/>
  <c r="F18" i="6"/>
  <c r="J22" i="6" l="1"/>
  <c r="J29" i="6"/>
  <c r="K15" i="6"/>
  <c r="K29" i="6" s="1"/>
  <c r="G12" i="6"/>
  <c r="G14" i="6"/>
  <c r="G11" i="6"/>
  <c r="G25" i="6" s="1"/>
  <c r="G13" i="6"/>
  <c r="G21" i="6" l="1"/>
  <c r="G28" i="6"/>
  <c r="K22" i="6"/>
  <c r="L15" i="6" s="1"/>
  <c r="G20" i="6"/>
  <c r="G27" i="6"/>
  <c r="G19" i="6"/>
  <c r="G26" i="6"/>
  <c r="H12" i="6"/>
  <c r="H26" i="6" s="1"/>
  <c r="G18" i="6"/>
  <c r="L29" i="6" l="1"/>
  <c r="L22" i="6"/>
  <c r="M15" i="6"/>
  <c r="M29" i="6" s="1"/>
  <c r="H19" i="6"/>
  <c r="H14" i="6"/>
  <c r="H11" i="6"/>
  <c r="H25" i="6" s="1"/>
  <c r="H13" i="6"/>
  <c r="H21" i="6" l="1"/>
  <c r="H28" i="6"/>
  <c r="M22" i="6"/>
  <c r="N22" i="6" s="1"/>
  <c r="H20" i="6"/>
  <c r="H27" i="6"/>
  <c r="N15" i="6"/>
  <c r="N29" i="6" s="1"/>
  <c r="I12" i="6"/>
  <c r="I26" i="6" s="1"/>
  <c r="H18" i="6"/>
  <c r="I11" i="6" s="1"/>
  <c r="I25" i="6" s="1"/>
  <c r="I19" i="6" l="1"/>
  <c r="O15" i="6"/>
  <c r="I18" i="6"/>
  <c r="J11" i="6" s="1"/>
  <c r="J25" i="6" s="1"/>
  <c r="I14" i="6"/>
  <c r="O22" i="6" l="1"/>
  <c r="O29" i="6"/>
  <c r="I21" i="6"/>
  <c r="I28" i="6"/>
  <c r="P15" i="6"/>
  <c r="J12" i="6"/>
  <c r="J26" i="6" s="1"/>
  <c r="I13" i="6"/>
  <c r="J18" i="6"/>
  <c r="P22" i="6" l="1"/>
  <c r="P29" i="6"/>
  <c r="I20" i="6"/>
  <c r="I27" i="6"/>
  <c r="J19" i="6"/>
  <c r="K12" i="6" s="1"/>
  <c r="K26" i="6" s="1"/>
  <c r="J20" i="6"/>
  <c r="J13" i="6"/>
  <c r="J27" i="6" s="1"/>
  <c r="K11" i="6"/>
  <c r="K25" i="6" s="1"/>
  <c r="J14" i="6"/>
  <c r="Q22" i="6" l="1"/>
  <c r="J21" i="6"/>
  <c r="J28" i="6"/>
  <c r="Q15" i="6"/>
  <c r="Q29" i="6" s="1"/>
  <c r="R15" i="6"/>
  <c r="K19" i="6"/>
  <c r="K13" i="6"/>
  <c r="K18" i="6"/>
  <c r="R22" i="6" l="1"/>
  <c r="R29" i="6"/>
  <c r="K20" i="6"/>
  <c r="K27" i="6"/>
  <c r="S15" i="6"/>
  <c r="L12" i="6"/>
  <c r="L26" i="6" s="1"/>
  <c r="L11" i="6"/>
  <c r="L25" i="6" s="1"/>
  <c r="S22" i="6" l="1"/>
  <c r="S29" i="6"/>
  <c r="L19" i="6"/>
  <c r="M12" i="6" s="1"/>
  <c r="M26" i="6" s="1"/>
  <c r="T15" i="6"/>
  <c r="K14" i="6"/>
  <c r="L18" i="6"/>
  <c r="M11" i="6" s="1"/>
  <c r="M25" i="6" s="1"/>
  <c r="L13" i="6"/>
  <c r="T22" i="6" l="1"/>
  <c r="T29" i="6"/>
  <c r="K21" i="6"/>
  <c r="L14" i="6" s="1"/>
  <c r="L28" i="6" s="1"/>
  <c r="K28" i="6"/>
  <c r="L20" i="6"/>
  <c r="L27" i="6"/>
  <c r="M19" i="6"/>
  <c r="L21" i="6"/>
  <c r="M18" i="6"/>
  <c r="N19" i="6" l="1"/>
  <c r="N12" i="6"/>
  <c r="N26" i="6" s="1"/>
  <c r="N11" i="6"/>
  <c r="N25" i="6" s="1"/>
  <c r="M14" i="6"/>
  <c r="M21" i="6" l="1"/>
  <c r="M28" i="6"/>
  <c r="M13" i="6"/>
  <c r="M27" i="6" s="1"/>
  <c r="O12" i="6"/>
  <c r="N18" i="6"/>
  <c r="O19" i="6" l="1"/>
  <c r="O26" i="6"/>
  <c r="M20" i="6"/>
  <c r="N14" i="6"/>
  <c r="O11" i="6"/>
  <c r="O25" i="6" s="1"/>
  <c r="N21" i="6" l="1"/>
  <c r="N28" i="6"/>
  <c r="N13" i="6"/>
  <c r="N27" i="6" s="1"/>
  <c r="P12" i="6"/>
  <c r="O18" i="6"/>
  <c r="P19" i="6" l="1"/>
  <c r="P26" i="6"/>
  <c r="N20" i="6"/>
  <c r="O13" i="6"/>
  <c r="O27" i="6" s="1"/>
  <c r="P11" i="6"/>
  <c r="P25" i="6" s="1"/>
  <c r="N31" i="6"/>
  <c r="C31" i="6"/>
  <c r="D31" i="6"/>
  <c r="E31" i="6"/>
  <c r="F31" i="6"/>
  <c r="G31" i="6"/>
  <c r="H31" i="6"/>
  <c r="I31" i="6"/>
  <c r="M31" i="6"/>
  <c r="K31" i="6"/>
  <c r="J31" i="6"/>
  <c r="L31" i="6"/>
  <c r="O20" i="6" l="1"/>
  <c r="O14" i="6"/>
  <c r="P18" i="6"/>
  <c r="Q11" i="6" s="1"/>
  <c r="Q25" i="6" s="1"/>
  <c r="Q12" i="6"/>
  <c r="Q19" i="6" l="1"/>
  <c r="Q26" i="6"/>
  <c r="O21" i="6"/>
  <c r="O28" i="6"/>
  <c r="P14" i="6"/>
  <c r="P13" i="6"/>
  <c r="P27" i="6" s="1"/>
  <c r="Q18" i="6"/>
  <c r="P21" i="6" l="1"/>
  <c r="Q14" i="6" s="1"/>
  <c r="P28" i="6"/>
  <c r="P20" i="6"/>
  <c r="R11" i="6"/>
  <c r="R25" i="6" s="1"/>
  <c r="R12" i="6"/>
  <c r="Q21" i="6" l="1"/>
  <c r="Q28" i="6"/>
  <c r="R19" i="6"/>
  <c r="R26" i="6"/>
  <c r="Q13" i="6"/>
  <c r="Q27" i="6" s="1"/>
  <c r="R18" i="6"/>
  <c r="Q20" i="6" l="1"/>
  <c r="R13" i="6" s="1"/>
  <c r="R27" i="6" s="1"/>
  <c r="R14" i="6"/>
  <c r="S11" i="6"/>
  <c r="S25" i="6" s="1"/>
  <c r="S12" i="6"/>
  <c r="S19" i="6" l="1"/>
  <c r="S26" i="6"/>
  <c r="R21" i="6"/>
  <c r="R28" i="6"/>
  <c r="R20" i="6"/>
  <c r="S18" i="6"/>
  <c r="T11" i="6" s="1"/>
  <c r="T25" i="6" s="1"/>
  <c r="S20" i="6" l="1"/>
  <c r="S13" i="6"/>
  <c r="S27" i="6" s="1"/>
  <c r="T18" i="6"/>
  <c r="T20" i="6" l="1"/>
  <c r="T13" i="6"/>
  <c r="T27" i="6" s="1"/>
  <c r="T12" i="6"/>
  <c r="T26" i="6" s="1"/>
  <c r="S14" i="6"/>
  <c r="S28" i="6" s="1"/>
  <c r="T14" i="6" l="1"/>
  <c r="T28" i="6" s="1"/>
  <c r="S21" i="6"/>
  <c r="T19" i="6"/>
  <c r="Q4" i="4"/>
  <c r="R4" i="4"/>
  <c r="P4" i="4"/>
  <c r="O4" i="4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D6" i="2"/>
  <c r="C6" i="2"/>
  <c r="T21" i="6" l="1"/>
  <c r="F10" i="4" l="1"/>
  <c r="G10" i="4"/>
  <c r="H10" i="4"/>
  <c r="I10" i="4"/>
  <c r="J10" i="4"/>
  <c r="K10" i="4"/>
  <c r="L10" i="4"/>
  <c r="M10" i="4"/>
  <c r="N10" i="4"/>
  <c r="N12" i="4" s="1"/>
  <c r="O10" i="4"/>
  <c r="O12" i="4" s="1"/>
  <c r="P10" i="4"/>
  <c r="P12" i="4" s="1"/>
  <c r="Q10" i="4"/>
  <c r="Q12" i="4" s="1"/>
  <c r="R10" i="4"/>
  <c r="R12" i="4" s="1"/>
  <c r="S12" i="3"/>
  <c r="R12" i="3"/>
  <c r="Q12" i="3"/>
  <c r="P12" i="3"/>
  <c r="O12" i="3"/>
  <c r="M12" i="3"/>
  <c r="J12" i="3"/>
  <c r="K12" i="3"/>
  <c r="I12" i="3"/>
  <c r="L12" i="3"/>
  <c r="N12" i="3"/>
  <c r="H12" i="3"/>
  <c r="F5" i="5" l="1"/>
  <c r="G5" i="5"/>
  <c r="H5" i="5"/>
  <c r="I5" i="5"/>
  <c r="J5" i="5"/>
  <c r="K5" i="5"/>
  <c r="L5" i="5"/>
  <c r="M5" i="5"/>
  <c r="N5" i="5"/>
  <c r="E5" i="5"/>
  <c r="F15" i="3"/>
  <c r="G15" i="3"/>
  <c r="H15" i="3"/>
  <c r="I15" i="3"/>
  <c r="J15" i="3"/>
  <c r="K15" i="3"/>
  <c r="L15" i="3"/>
  <c r="M15" i="3"/>
  <c r="N15" i="3"/>
  <c r="F16" i="3"/>
  <c r="G16" i="3"/>
  <c r="H16" i="3"/>
  <c r="I16" i="3"/>
  <c r="J16" i="3"/>
  <c r="K16" i="3"/>
  <c r="L16" i="3"/>
  <c r="M16" i="3"/>
  <c r="N16" i="3"/>
  <c r="F17" i="3"/>
  <c r="G17" i="3"/>
  <c r="H17" i="3"/>
  <c r="I17" i="3"/>
  <c r="J17" i="3"/>
  <c r="K17" i="3"/>
  <c r="L17" i="3"/>
  <c r="M17" i="3"/>
  <c r="N17" i="3"/>
  <c r="E17" i="3"/>
  <c r="E16" i="3"/>
  <c r="E15" i="3"/>
  <c r="D4" i="5" l="1"/>
  <c r="D6" i="5" s="1"/>
  <c r="E4" i="5"/>
  <c r="F4" i="5"/>
  <c r="G4" i="5"/>
  <c r="H4" i="5"/>
  <c r="I4" i="5"/>
  <c r="J4" i="5"/>
  <c r="K4" i="5"/>
  <c r="L4" i="5"/>
  <c r="M4" i="5"/>
  <c r="N4" i="5"/>
  <c r="C4" i="5"/>
  <c r="L6" i="5" l="1"/>
  <c r="L7" i="5" s="1"/>
  <c r="L9" i="5"/>
  <c r="L10" i="5"/>
  <c r="H6" i="5"/>
  <c r="H7" i="5" s="1"/>
  <c r="H9" i="5"/>
  <c r="H13" i="5" s="1"/>
  <c r="H10" i="5"/>
  <c r="K6" i="5"/>
  <c r="K7" i="5" s="1"/>
  <c r="K10" i="5"/>
  <c r="K14" i="5" s="1"/>
  <c r="K9" i="5"/>
  <c r="K13" i="5" s="1"/>
  <c r="G6" i="5"/>
  <c r="G7" i="5" s="1"/>
  <c r="G10" i="5"/>
  <c r="G14" i="5" s="1"/>
  <c r="G9" i="5"/>
  <c r="G13" i="5" s="1"/>
  <c r="N6" i="5"/>
  <c r="N7" i="5" s="1"/>
  <c r="N10" i="5"/>
  <c r="N9" i="5"/>
  <c r="N13" i="5" s="1"/>
  <c r="J6" i="5"/>
  <c r="J7" i="5" s="1"/>
  <c r="J10" i="5"/>
  <c r="J14" i="5" s="1"/>
  <c r="J9" i="5"/>
  <c r="F6" i="5"/>
  <c r="F7" i="5" s="1"/>
  <c r="F10" i="5"/>
  <c r="F14" i="5" s="1"/>
  <c r="F9" i="5"/>
  <c r="F13" i="5" s="1"/>
  <c r="M6" i="5"/>
  <c r="M7" i="5" s="1"/>
  <c r="M10" i="5"/>
  <c r="M14" i="5" s="1"/>
  <c r="M9" i="5"/>
  <c r="M13" i="5" s="1"/>
  <c r="I6" i="5"/>
  <c r="I7" i="5" s="1"/>
  <c r="I9" i="5"/>
  <c r="I10" i="5"/>
  <c r="E6" i="5"/>
  <c r="E7" i="5" s="1"/>
  <c r="E8" i="5"/>
  <c r="E12" i="5" s="1"/>
  <c r="E10" i="5"/>
  <c r="E9" i="5"/>
  <c r="E13" i="5" s="1"/>
  <c r="C10" i="5"/>
  <c r="C14" i="5" s="1"/>
  <c r="C6" i="5"/>
  <c r="M8" i="5"/>
  <c r="M12" i="5" s="1"/>
  <c r="I14" i="5"/>
  <c r="I13" i="5"/>
  <c r="I8" i="5"/>
  <c r="I12" i="5" s="1"/>
  <c r="E14" i="5"/>
  <c r="L14" i="5"/>
  <c r="L13" i="5"/>
  <c r="L8" i="5"/>
  <c r="L12" i="5" s="1"/>
  <c r="H14" i="5"/>
  <c r="H8" i="5"/>
  <c r="H12" i="5" s="1"/>
  <c r="D10" i="5"/>
  <c r="D14" i="5" s="1"/>
  <c r="D9" i="5"/>
  <c r="D13" i="5" s="1"/>
  <c r="D8" i="5"/>
  <c r="D12" i="5" s="1"/>
  <c r="C9" i="5"/>
  <c r="C13" i="5" s="1"/>
  <c r="C8" i="5"/>
  <c r="C12" i="5" s="1"/>
  <c r="K8" i="5"/>
  <c r="K12" i="5" s="1"/>
  <c r="G8" i="5"/>
  <c r="G12" i="5" s="1"/>
  <c r="N8" i="5"/>
  <c r="N12" i="5" s="1"/>
  <c r="N14" i="5"/>
  <c r="J8" i="5"/>
  <c r="J12" i="5" s="1"/>
  <c r="J13" i="5"/>
  <c r="F8" i="5"/>
  <c r="F12" i="5" s="1"/>
  <c r="F5" i="3" l="1"/>
  <c r="G5" i="3"/>
  <c r="H5" i="3"/>
  <c r="I5" i="3"/>
  <c r="J5" i="3"/>
  <c r="K5" i="3"/>
  <c r="E5" i="3"/>
  <c r="V4" i="3"/>
  <c r="H6" i="3" l="1"/>
  <c r="F6" i="3"/>
  <c r="J6" i="3"/>
  <c r="K6" i="3"/>
  <c r="G6" i="3"/>
  <c r="E6" i="3"/>
  <c r="I6" i="3"/>
  <c r="L6" i="3"/>
  <c r="C4" i="2" l="1"/>
  <c r="C5" i="2" s="1"/>
  <c r="D4" i="2" s="1"/>
  <c r="D5" i="2" l="1"/>
  <c r="E4" i="2" s="1"/>
  <c r="F7" i="3"/>
  <c r="G7" i="3"/>
  <c r="H7" i="3"/>
  <c r="I7" i="3"/>
  <c r="J7" i="3"/>
  <c r="K7" i="3"/>
  <c r="L7" i="3"/>
  <c r="M6" i="3"/>
  <c r="M7" i="3" s="1"/>
  <c r="N6" i="3"/>
  <c r="N7" i="3" s="1"/>
  <c r="E7" i="3"/>
  <c r="E5" i="2" l="1"/>
  <c r="F4" i="2" s="1"/>
  <c r="F12" i="4"/>
  <c r="F5" i="2" l="1"/>
  <c r="G4" i="2" s="1"/>
  <c r="G12" i="4"/>
  <c r="G5" i="2" l="1"/>
  <c r="H4" i="2" s="1"/>
  <c r="H12" i="4"/>
  <c r="H5" i="2" l="1"/>
  <c r="I4" i="2" s="1"/>
  <c r="I12" i="4"/>
  <c r="I5" i="2" l="1"/>
  <c r="J4" i="2" s="1"/>
  <c r="J12" i="4"/>
  <c r="J5" i="2" l="1"/>
  <c r="K4" i="2" s="1"/>
  <c r="L12" i="4"/>
  <c r="M12" i="4"/>
  <c r="K12" i="4"/>
  <c r="K5" i="2" l="1"/>
  <c r="L4" i="2" s="1"/>
  <c r="S12" i="4"/>
  <c r="L5" i="2" l="1"/>
  <c r="M4" i="2" s="1"/>
  <c r="M5" i="2" l="1"/>
  <c r="N4" i="2" s="1"/>
  <c r="N5" i="2" l="1"/>
  <c r="O4" i="2" s="1"/>
  <c r="O5" i="2" l="1"/>
  <c r="P4" i="2" s="1"/>
  <c r="P5" i="2" l="1"/>
  <c r="Q4" i="2" s="1"/>
  <c r="Q5" i="2" l="1"/>
  <c r="R4" i="2" s="1"/>
  <c r="R5" i="2" l="1"/>
  <c r="S4" i="2" s="1"/>
  <c r="S5" i="2" l="1"/>
  <c r="T4" i="2" s="1"/>
  <c r="T5" i="2" l="1"/>
</calcChain>
</file>

<file path=xl/comments1.xml><?xml version="1.0" encoding="utf-8"?>
<comments xmlns="http://schemas.openxmlformats.org/spreadsheetml/2006/main">
  <authors>
    <author>Fabien Havez</author>
  </authors>
  <commentList>
    <comment ref="B2" authorId="0">
      <text>
        <r>
          <rPr>
            <b/>
            <sz val="9"/>
            <color indexed="81"/>
            <rFont val="Tahoma"/>
            <charset val="1"/>
          </rPr>
          <t>equivalent billettes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2" authorId="0">
      <text>
        <r>
          <rPr>
            <b/>
            <sz val="9"/>
            <color indexed="81"/>
            <rFont val="Tahoma"/>
            <family val="2"/>
          </rPr>
          <t>Kind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Fabien Havez</author>
  </authors>
  <commentList>
    <comment ref="H6" authorId="0">
      <text>
        <r>
          <rPr>
            <b/>
            <sz val="9"/>
            <color indexed="81"/>
            <rFont val="Tahoma"/>
            <charset val="1"/>
          </rPr>
          <t>Decision à prendre pour livrer commande PA23609</t>
        </r>
        <r>
          <rPr>
            <sz val="9"/>
            <color indexed="81"/>
            <rFont val="Tahoma"/>
            <charset val="1"/>
          </rPr>
          <t xml:space="preserve">
Engagement en semaine 28-30</t>
        </r>
      </text>
    </comment>
    <comment ref="A10" authorId="0">
      <text>
        <r>
          <rPr>
            <b/>
            <sz val="9"/>
            <color indexed="81"/>
            <rFont val="Tahoma"/>
            <charset val="1"/>
          </rPr>
          <t>Kind: 1 tous les 2 mois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0" authorId="0">
      <text>
        <r>
          <rPr>
            <b/>
            <sz val="9"/>
            <color indexed="81"/>
            <rFont val="Tahoma"/>
            <charset val="1"/>
          </rPr>
          <t>Kind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charset val="1"/>
          </rPr>
          <t>HAL, diamètre 200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charset val="1"/>
          </rPr>
          <t>240 (14)
180 beta (17)
ELI (18)
330 (18)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<sst xmlns="http://schemas.openxmlformats.org/spreadsheetml/2006/main" count="186" uniqueCount="87">
  <si>
    <t>ARTICLE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</si>
  <si>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</si>
  <si>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</si>
  <si>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</si>
  <si>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</si>
  <si>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</si>
  <si>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</si>
  <si>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</si>
  <si>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</si>
  <si>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</si>
  <si>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</si>
  <si>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</si>
  <si>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</si>
  <si>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T0500LB180M236B</t>
  </si>
  <si>
    <t>T0500LB240M370B</t>
  </si>
  <si>
    <t>T0500LB260B</t>
  </si>
  <si>
    <t>T0500LB330B</t>
  </si>
  <si>
    <t>T0517LB180</t>
  </si>
  <si>
    <t>Total</t>
  </si>
  <si>
    <t>%</t>
  </si>
  <si>
    <t>Rendement Lingot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</si>
  <si>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</si>
  <si>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</si>
  <si>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</si>
  <si>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</si>
  <si>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</si>
  <si>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</si>
  <si>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</si>
  <si>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</si>
  <si>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Montée en Cadence</t>
  </si>
  <si>
    <t>Ratio</t>
  </si>
  <si>
    <t>Volume</t>
  </si>
  <si>
    <t>Qualification</t>
  </si>
  <si>
    <t>Volume AMS</t>
  </si>
  <si>
    <t>Lingots</t>
  </si>
  <si>
    <t>Bombardier</t>
  </si>
  <si>
    <t>Meccachrome</t>
  </si>
  <si>
    <t>Engagement Lingots</t>
  </si>
  <si>
    <t>Nombre</t>
  </si>
  <si>
    <t>Prod</t>
  </si>
  <si>
    <t>Stock</t>
  </si>
  <si>
    <t>Mois engagement</t>
  </si>
  <si>
    <t>Engt 2017</t>
  </si>
  <si>
    <t>Reste à faire</t>
  </si>
  <si>
    <t>Qualif. Airbus</t>
  </si>
  <si>
    <t>Engagements</t>
  </si>
  <si>
    <t>Mois Transformation</t>
  </si>
  <si>
    <t>GT-BR LI</t>
  </si>
  <si>
    <t>GT-BP LI</t>
  </si>
  <si>
    <t>SMX LI</t>
  </si>
  <si>
    <t>GT: 1 lingot = 12 CAA370 = 6679kg Poids entrée</t>
  </si>
  <si>
    <t>SMX: 1 lingot = 8 ou 12 CAA270 = 6679kg Poids entrée</t>
  </si>
  <si>
    <t>Total Lingots</t>
  </si>
  <si>
    <t>GT-BR kg</t>
  </si>
  <si>
    <t>GT-BP kg</t>
  </si>
  <si>
    <t>SMX Kg</t>
  </si>
  <si>
    <t>Presse UKAD LI</t>
  </si>
  <si>
    <t>Presse UKAD kg</t>
  </si>
  <si>
    <t>Vente directe LI</t>
  </si>
  <si>
    <t>Plage 100% Presse</t>
  </si>
  <si>
    <t>Plage SMX</t>
  </si>
  <si>
    <t>Plage GT</t>
  </si>
  <si>
    <t>Ratio Transfo UKAD</t>
  </si>
  <si>
    <t>Total Lingots  à transformer</t>
  </si>
  <si>
    <t>Lingots vente direte</t>
  </si>
  <si>
    <t>Réalisé</t>
  </si>
  <si>
    <t>Mois Vente UKAD</t>
  </si>
  <si>
    <t>Mois Achat UKAD</t>
  </si>
  <si>
    <t>Lingots corrigés à Fev.18</t>
  </si>
  <si>
    <t>Lingots corrigés à Mai.18</t>
  </si>
  <si>
    <t>Ref. Volume</t>
  </si>
  <si>
    <t>Qualif. SAFRAN</t>
  </si>
  <si>
    <t>70%/30% Ecoti/UKTMP</t>
  </si>
  <si>
    <t>IFA: 1 lingot/mois</t>
  </si>
  <si>
    <t>100% UKAD</t>
  </si>
  <si>
    <t>Stock Decouplage</t>
  </si>
  <si>
    <t>AMS4928 Vente Dir.</t>
  </si>
  <si>
    <t>Hypothèse</t>
  </si>
  <si>
    <t>AMS4928 Autres</t>
  </si>
  <si>
    <t>SAFRAN AeroBo.</t>
  </si>
  <si>
    <t xml:space="preserve">Total </t>
  </si>
  <si>
    <t>hypothèse: 40 tonnes/mois, 100% UKAD. 1ères livraisons en janv.</t>
  </si>
  <si>
    <t>180 Beta Do.Fra</t>
  </si>
  <si>
    <t>Mois Engt.</t>
  </si>
  <si>
    <t>Ratio Ecoti/UK</t>
  </si>
  <si>
    <t>Eq Lingot Ecoti</t>
  </si>
  <si>
    <t>T0500LB180B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</si>
</sst>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€_-;\-* #,##0\ _€_-;_-* &quot;-&quot;??\ _€_-;_-@_-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EBF1DE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2" fillId="0" borderId="2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7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4" borderId="1" xfId="0" applyFill="1" applyBorder="1"/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6" borderId="1" xfId="0" applyFill="1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8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0" fontId="2" fillId="1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/>
    <xf numFmtId="0" fontId="0" fillId="10" borderId="1" xfId="0" applyFill="1" applyBorder="1" applyAlignment="1">
      <alignment vertical="center"/>
    </xf>
    <xf numFmtId="0" fontId="0" fillId="10" borderId="1" xfId="0" applyFill="1" applyBorder="1" applyAlignment="1">
      <alignment horizontal="center" vertical="center"/>
    </xf>
    <xf numFmtId="164" fontId="0" fillId="0" borderId="1" xfId="0" applyNumberFormat="1" applyBorder="1" applyAlignment="1"/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4"/>
  <sheetViews>
    <sheetView topLeftCell="A15" zoomScale="90" zoomScaleNormal="90" workbookViewId="0">
      <selection activeCell="E38" sqref="E38"/>
    </sheetView>
  </sheetViews>
  <sheetFormatPr baseColWidth="10" defaultRowHeight="15" x14ac:dyDescent="0.25"/>
  <cols>
    <col min="1" max="1" width="0.85546875" customWidth="1"/>
    <col min="2" max="2" width="18.5703125" customWidth="1"/>
    <col min="3" max="14" width="11.42578125" style="1"/>
    <col min="15" max="15" width="11.140625" style="1" bestFit="1" customWidth="1"/>
    <col min="16" max="17" width="10.140625" style="1" customWidth="1"/>
    <col min="18" max="18" width="10.7109375" style="1" customWidth="1"/>
    <col min="19" max="19" width="8.85546875" style="1" bestFit="1" customWidth="1"/>
    <col min="20" max="20" width="11.28515625" style="1" customWidth="1"/>
    <col min="21" max="21" width="12.5703125" customWidth="1"/>
    <col min="22" max="24" width="8.42578125" bestFit="1" customWidth="1"/>
    <col min="25" max="25" width="19.7109375" customWidth="1"/>
    <col min="26" max="26" width="19" customWidth="1"/>
  </cols>
  <sheetData>
    <row r="1" spans="2:26" x14ac:dyDescent="0.25">
      <c r="B1" s="2" t="s">
        <v>0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25</v>
      </c>
      <c r="R1" s="2" t="s">
        <v>26</v>
      </c>
      <c r="S1" s="2" t="s">
        <v>27</v>
      </c>
      <c r="T1" s="2" t="s">
        <v>28</v>
      </c>
      <c r="U1" s="8" t="s">
        <v>18</v>
      </c>
      <c r="Y1" s="2" t="s">
        <v>0</v>
      </c>
      <c r="Z1" s="3" t="s">
        <v>20</v>
      </c>
    </row>
    <row r="2" spans="2:26" x14ac:dyDescent="0.25">
      <c r="B2" s="3" t="s">
        <v>86</v>
      </c>
      <c r="C2" s="4"/>
      <c r="D2" s="4"/>
      <c r="E2" s="4"/>
      <c r="F2" s="4"/>
      <c r="G2" s="4"/>
      <c r="H2" s="4"/>
      <c r="I2" s="4">
        <v>5500</v>
      </c>
      <c r="J2" s="4">
        <v>5500</v>
      </c>
      <c r="K2" s="4">
        <v>2750</v>
      </c>
      <c r="L2" s="4">
        <v>5500</v>
      </c>
      <c r="M2" s="4">
        <v>5500</v>
      </c>
      <c r="N2" s="5">
        <v>2750</v>
      </c>
      <c r="O2" s="5">
        <v>2750</v>
      </c>
      <c r="P2" s="5">
        <v>2750</v>
      </c>
      <c r="Q2" s="5">
        <v>2750</v>
      </c>
      <c r="R2" s="5">
        <v>2750</v>
      </c>
      <c r="S2" s="5">
        <v>2750</v>
      </c>
      <c r="T2" s="5">
        <v>6660</v>
      </c>
      <c r="U2" s="6">
        <f>SUM(C2:N2)</f>
        <v>27500</v>
      </c>
      <c r="Y2" s="3" t="s">
        <v>86</v>
      </c>
      <c r="Z2" s="5">
        <v>5500</v>
      </c>
    </row>
    <row r="3" spans="2:26" x14ac:dyDescent="0.25">
      <c r="B3" s="3" t="s">
        <v>13</v>
      </c>
      <c r="C3" s="4">
        <v>5192</v>
      </c>
      <c r="D3" s="4"/>
      <c r="E3" s="4">
        <v>2596</v>
      </c>
      <c r="F3" s="4"/>
      <c r="G3" s="4"/>
      <c r="H3" s="4"/>
      <c r="I3" s="4"/>
      <c r="J3" s="4"/>
      <c r="K3" s="4"/>
      <c r="L3" s="4"/>
      <c r="M3" s="4">
        <v>4248</v>
      </c>
      <c r="N3" s="5">
        <v>2124</v>
      </c>
      <c r="O3" s="5">
        <v>2124</v>
      </c>
      <c r="P3" s="5">
        <v>2124</v>
      </c>
      <c r="Q3" s="5">
        <v>2124</v>
      </c>
      <c r="R3" s="5">
        <v>2124</v>
      </c>
      <c r="S3" s="5">
        <v>2124</v>
      </c>
      <c r="T3" s="5"/>
      <c r="U3" s="6">
        <f>SUM(C3:N3)</f>
        <v>14160</v>
      </c>
      <c r="Y3" s="3" t="s">
        <v>13</v>
      </c>
      <c r="Z3" s="5">
        <v>5000</v>
      </c>
    </row>
    <row r="4" spans="2:26" x14ac:dyDescent="0.25">
      <c r="B4" s="3" t="s">
        <v>14</v>
      </c>
      <c r="C4" s="4">
        <v>5920</v>
      </c>
      <c r="D4" s="4">
        <v>2960</v>
      </c>
      <c r="E4" s="4">
        <v>8880</v>
      </c>
      <c r="F4" s="4"/>
      <c r="G4" s="4"/>
      <c r="H4" s="4"/>
      <c r="I4" s="4">
        <v>7030</v>
      </c>
      <c r="J4" s="4">
        <v>7030</v>
      </c>
      <c r="K4" s="4">
        <v>6660</v>
      </c>
      <c r="L4" s="4">
        <v>6660</v>
      </c>
      <c r="M4" s="4">
        <v>6660</v>
      </c>
      <c r="N4" s="5">
        <v>6660</v>
      </c>
      <c r="O4" s="5">
        <v>10360</v>
      </c>
      <c r="P4" s="5">
        <v>9990</v>
      </c>
      <c r="Q4" s="5">
        <v>6660</v>
      </c>
      <c r="R4" s="5">
        <v>6660</v>
      </c>
      <c r="S4" s="5"/>
      <c r="T4" s="5">
        <v>5500</v>
      </c>
      <c r="U4" s="6">
        <f>SUM(C4:N4)</f>
        <v>58460</v>
      </c>
      <c r="Y4" s="3" t="s">
        <v>14</v>
      </c>
      <c r="Z4" s="5">
        <v>5000</v>
      </c>
    </row>
    <row r="5" spans="2:26" x14ac:dyDescent="0.25">
      <c r="B5" s="3" t="s">
        <v>15</v>
      </c>
      <c r="C5" s="4"/>
      <c r="D5" s="4"/>
      <c r="E5" s="4"/>
      <c r="F5" s="4"/>
      <c r="G5" s="4"/>
      <c r="H5" s="4"/>
      <c r="I5" s="4">
        <v>5500</v>
      </c>
      <c r="J5" s="4"/>
      <c r="K5" s="4">
        <v>2750</v>
      </c>
      <c r="L5" s="4"/>
      <c r="M5" s="4"/>
      <c r="N5" s="5">
        <v>2750</v>
      </c>
      <c r="O5" s="5"/>
      <c r="P5" s="5">
        <v>2750</v>
      </c>
      <c r="Q5" s="5"/>
      <c r="R5" s="5">
        <v>2750</v>
      </c>
      <c r="S5" s="5"/>
      <c r="T5" s="5">
        <v>4248</v>
      </c>
      <c r="U5" s="6">
        <f>SUM(C5:N5)</f>
        <v>11000</v>
      </c>
      <c r="Y5" s="3" t="s">
        <v>15</v>
      </c>
      <c r="Z5" s="5">
        <v>5500</v>
      </c>
    </row>
    <row r="6" spans="2:26" x14ac:dyDescent="0.25">
      <c r="B6" s="3" t="s">
        <v>16</v>
      </c>
      <c r="C6" s="4"/>
      <c r="D6" s="4"/>
      <c r="E6" s="4"/>
      <c r="F6" s="4"/>
      <c r="G6" s="4">
        <v>5500</v>
      </c>
      <c r="H6" s="4"/>
      <c r="I6" s="4"/>
      <c r="J6" s="4"/>
      <c r="K6" s="4">
        <v>2750</v>
      </c>
      <c r="L6" s="4">
        <v>2750</v>
      </c>
      <c r="M6" s="4">
        <v>2750</v>
      </c>
      <c r="N6" s="5">
        <v>5500</v>
      </c>
      <c r="O6" s="5">
        <v>5500</v>
      </c>
      <c r="P6" s="5"/>
      <c r="Q6" s="5"/>
      <c r="R6" s="5">
        <v>5500</v>
      </c>
      <c r="S6" s="5"/>
      <c r="T6" s="5"/>
      <c r="U6" s="6"/>
      <c r="Y6" s="3" t="s">
        <v>16</v>
      </c>
      <c r="Z6" s="5">
        <v>5500</v>
      </c>
    </row>
    <row r="7" spans="2:26" x14ac:dyDescent="0.25">
      <c r="B7" s="3" t="s">
        <v>18</v>
      </c>
      <c r="C7" s="4">
        <f>SUM(C2:C5)</f>
        <v>11112</v>
      </c>
      <c r="D7" s="4">
        <f t="shared" ref="D7:T7" si="0">SUM(D2:D5)</f>
        <v>2960</v>
      </c>
      <c r="E7" s="4">
        <f t="shared" si="0"/>
        <v>11476</v>
      </c>
      <c r="F7" s="4">
        <f t="shared" si="0"/>
        <v>0</v>
      </c>
      <c r="G7" s="4">
        <f t="shared" si="0"/>
        <v>0</v>
      </c>
      <c r="H7" s="4">
        <f t="shared" si="0"/>
        <v>0</v>
      </c>
      <c r="I7" s="4">
        <f t="shared" si="0"/>
        <v>18030</v>
      </c>
      <c r="J7" s="4">
        <f t="shared" si="0"/>
        <v>12530</v>
      </c>
      <c r="K7" s="4">
        <f t="shared" si="0"/>
        <v>12160</v>
      </c>
      <c r="L7" s="4">
        <f t="shared" si="0"/>
        <v>12160</v>
      </c>
      <c r="M7" s="4">
        <f t="shared" si="0"/>
        <v>16408</v>
      </c>
      <c r="N7" s="4">
        <f t="shared" si="0"/>
        <v>14284</v>
      </c>
      <c r="O7" s="4">
        <f t="shared" si="0"/>
        <v>15234</v>
      </c>
      <c r="P7" s="4">
        <f t="shared" si="0"/>
        <v>17614</v>
      </c>
      <c r="Q7" s="4">
        <f t="shared" si="0"/>
        <v>11534</v>
      </c>
      <c r="R7" s="4">
        <f t="shared" si="0"/>
        <v>14284</v>
      </c>
      <c r="S7" s="4">
        <f t="shared" si="0"/>
        <v>4874</v>
      </c>
      <c r="T7" s="4">
        <f t="shared" si="0"/>
        <v>16408</v>
      </c>
      <c r="U7" s="6">
        <f>SUM(C7:N7)</f>
        <v>111120</v>
      </c>
    </row>
    <row r="8" spans="2:26" x14ac:dyDescent="0.25">
      <c r="B8" s="7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Y8" s="10"/>
      <c r="Z8" s="5"/>
    </row>
    <row r="9" spans="2:26" x14ac:dyDescent="0.25">
      <c r="Y9" s="10"/>
      <c r="Z9" s="4"/>
    </row>
    <row r="10" spans="2:26" x14ac:dyDescent="0.25">
      <c r="B10" s="2" t="s">
        <v>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Y10" s="14"/>
      <c r="Z10" s="47"/>
    </row>
    <row r="11" spans="2:26" x14ac:dyDescent="0.25">
      <c r="B11" s="3" t="s">
        <v>86</v>
      </c>
      <c r="C11" s="4">
        <f>ROUNDUP(C2/$Z2,0)*$Z2</f>
        <v>0</v>
      </c>
      <c r="D11" s="5">
        <f>IF(D2-C18&lt;0,0,ROUNDUP((D2-C18)/$Z2,0)*$Z2)</f>
        <v>0</v>
      </c>
      <c r="E11" s="5">
        <f>IF(E2-D18&lt;0,0,ROUNDUP((E2-D18)/$Z2,0)*$Z2)</f>
        <v>0</v>
      </c>
      <c r="F11" s="5">
        <f>IF(F2-E18&lt;0,0,ROUNDUP((F2-E18)/$Z2,0)*$Z2)</f>
        <v>0</v>
      </c>
      <c r="G11" s="5">
        <f>IF(G2-F18&lt;0,0,ROUNDUP((G2-F18)/$Z2,0)*$Z2)</f>
        <v>0</v>
      </c>
      <c r="H11" s="5">
        <f>IF(H2-G18&lt;0,0,ROUNDUP((H2-G18)/$Z2,0)*$Z2)</f>
        <v>0</v>
      </c>
      <c r="I11" s="5">
        <f>IF(I2-H18&lt;0,0,ROUNDUP((I2-H18)/$Z2,0)*$Z2)</f>
        <v>5500</v>
      </c>
      <c r="J11" s="5">
        <f>IF(J2-I18&lt;0,0,ROUNDUP((J2-I18)/$Z2,0)*$Z2)</f>
        <v>5500</v>
      </c>
      <c r="K11" s="5">
        <f>IF(K2-J18&lt;0,0,ROUNDUP((K2-J18)/$Z2,0)*$Z2)</f>
        <v>5500</v>
      </c>
      <c r="L11" s="5">
        <f>IF(L2-K18&lt;0,0,ROUNDUP((L2-K18)/$Z2,0)*$Z2)</f>
        <v>5500</v>
      </c>
      <c r="M11" s="5">
        <f>IF(M2-L18&lt;0,0,ROUNDUP((M2-L18)/$Z2,0)*$Z2)</f>
        <v>5500</v>
      </c>
      <c r="N11" s="5">
        <f>IF(N2-M18&lt;0,0,ROUNDUP((N2-M18)/$Z2,0)*$Z2)</f>
        <v>0</v>
      </c>
      <c r="O11" s="5">
        <f>IF(O2-N18&lt;0,0,ROUNDUP((O2-N18)/$Z2,0)*$Z2)</f>
        <v>5500</v>
      </c>
      <c r="P11" s="5">
        <f>IF(P2-O18&lt;0,0,ROUNDUP((P2-O18)/$Z2,0)*$Z2)</f>
        <v>0</v>
      </c>
      <c r="Q11" s="5">
        <f>IF(Q2-P18&lt;0,0,ROUNDUP((Q2-P18)/$Z2,0)*$Z2)</f>
        <v>5500</v>
      </c>
      <c r="R11" s="5">
        <f>IF(R2-Q18&lt;0,0,ROUNDUP((R2-Q18)/$Z2,0)*$Z2)</f>
        <v>0</v>
      </c>
      <c r="S11" s="5">
        <f>IF(S2-R18&lt;0,0,ROUNDUP((S2-R18)/$Z2,0)*$Z2)</f>
        <v>5500</v>
      </c>
      <c r="T11" s="5">
        <f>IF(T2-S18&lt;0,0,ROUNDUP((T2-S18)/$Z2,0)*$Z2)</f>
        <v>5500</v>
      </c>
    </row>
    <row r="12" spans="2:26" x14ac:dyDescent="0.25">
      <c r="B12" s="3" t="s">
        <v>13</v>
      </c>
      <c r="C12" s="4">
        <f t="shared" ref="C12:C15" si="1">ROUNDUP(C3/$Z3,0)*$Z3</f>
        <v>10000</v>
      </c>
      <c r="D12" s="5">
        <f t="shared" ref="D12:T12" si="2">IF(D3-C19&lt;0,0,ROUNDUP((D3-C19)/$Z3,0)*$Z3)</f>
        <v>0</v>
      </c>
      <c r="E12" s="5">
        <f t="shared" si="2"/>
        <v>0</v>
      </c>
      <c r="F12" s="5">
        <f t="shared" si="2"/>
        <v>0</v>
      </c>
      <c r="G12" s="5">
        <f t="shared" si="2"/>
        <v>0</v>
      </c>
      <c r="H12" s="5">
        <f t="shared" si="2"/>
        <v>0</v>
      </c>
      <c r="I12" s="5">
        <f t="shared" si="2"/>
        <v>0</v>
      </c>
      <c r="J12" s="5">
        <f t="shared" si="2"/>
        <v>0</v>
      </c>
      <c r="K12" s="5">
        <f t="shared" si="2"/>
        <v>0</v>
      </c>
      <c r="L12" s="5">
        <f t="shared" si="2"/>
        <v>0</v>
      </c>
      <c r="M12" s="5">
        <f t="shared" si="2"/>
        <v>5000</v>
      </c>
      <c r="N12" s="5">
        <f t="shared" si="2"/>
        <v>0</v>
      </c>
      <c r="O12" s="5">
        <f t="shared" si="2"/>
        <v>5000</v>
      </c>
      <c r="P12" s="5">
        <f t="shared" si="2"/>
        <v>0</v>
      </c>
      <c r="Q12" s="5">
        <f t="shared" si="2"/>
        <v>5000</v>
      </c>
      <c r="R12" s="5">
        <f t="shared" si="2"/>
        <v>0</v>
      </c>
      <c r="S12" s="5">
        <f t="shared" si="2"/>
        <v>0</v>
      </c>
      <c r="T12" s="5">
        <f t="shared" si="2"/>
        <v>0</v>
      </c>
    </row>
    <row r="13" spans="2:26" x14ac:dyDescent="0.25">
      <c r="B13" s="3" t="s">
        <v>14</v>
      </c>
      <c r="C13" s="4">
        <f t="shared" si="1"/>
        <v>10000</v>
      </c>
      <c r="D13" s="5">
        <f t="shared" ref="D13:T13" si="3">IF(D4-C20&lt;0,0,ROUNDUP((D4-C20)/$Z4,0)*$Z4)</f>
        <v>0</v>
      </c>
      <c r="E13" s="5">
        <f t="shared" si="3"/>
        <v>10000</v>
      </c>
      <c r="F13" s="5">
        <f t="shared" si="3"/>
        <v>0</v>
      </c>
      <c r="G13" s="5">
        <f t="shared" si="3"/>
        <v>0</v>
      </c>
      <c r="H13" s="5">
        <f t="shared" si="3"/>
        <v>0</v>
      </c>
      <c r="I13" s="5">
        <f t="shared" si="3"/>
        <v>5000</v>
      </c>
      <c r="J13" s="5">
        <f t="shared" si="3"/>
        <v>10000</v>
      </c>
      <c r="K13" s="5">
        <f t="shared" si="3"/>
        <v>5000</v>
      </c>
      <c r="L13" s="5">
        <f t="shared" si="3"/>
        <v>10000</v>
      </c>
      <c r="M13" s="5">
        <f t="shared" si="3"/>
        <v>5000</v>
      </c>
      <c r="N13" s="5">
        <f t="shared" si="3"/>
        <v>5000</v>
      </c>
      <c r="O13" s="5">
        <f t="shared" si="3"/>
        <v>10000</v>
      </c>
      <c r="P13" s="5">
        <f t="shared" si="3"/>
        <v>10000</v>
      </c>
      <c r="Q13" s="5">
        <f t="shared" si="3"/>
        <v>10000</v>
      </c>
      <c r="R13" s="5">
        <f t="shared" si="3"/>
        <v>5000</v>
      </c>
      <c r="S13" s="5">
        <f t="shared" si="3"/>
        <v>0</v>
      </c>
      <c r="T13" s="5">
        <f t="shared" si="3"/>
        <v>5000</v>
      </c>
    </row>
    <row r="14" spans="2:26" x14ac:dyDescent="0.25">
      <c r="B14" s="3" t="s">
        <v>15</v>
      </c>
      <c r="C14" s="4">
        <f t="shared" si="1"/>
        <v>0</v>
      </c>
      <c r="D14" s="5">
        <f t="shared" ref="D14:T14" si="4">IF(D5-C21&lt;0,0,ROUNDUP((D5-C21)/$Z5,0)*$Z5)</f>
        <v>0</v>
      </c>
      <c r="E14" s="5">
        <f t="shared" si="4"/>
        <v>0</v>
      </c>
      <c r="F14" s="5">
        <f t="shared" si="4"/>
        <v>0</v>
      </c>
      <c r="G14" s="5">
        <f t="shared" si="4"/>
        <v>0</v>
      </c>
      <c r="H14" s="5">
        <f t="shared" si="4"/>
        <v>0</v>
      </c>
      <c r="I14" s="5">
        <f t="shared" si="4"/>
        <v>5500</v>
      </c>
      <c r="J14" s="5">
        <f t="shared" si="4"/>
        <v>0</v>
      </c>
      <c r="K14" s="5">
        <f t="shared" si="4"/>
        <v>5500</v>
      </c>
      <c r="L14" s="5">
        <f t="shared" si="4"/>
        <v>0</v>
      </c>
      <c r="M14" s="5">
        <f t="shared" si="4"/>
        <v>0</v>
      </c>
      <c r="N14" s="5">
        <f t="shared" si="4"/>
        <v>0</v>
      </c>
      <c r="O14" s="5">
        <f t="shared" si="4"/>
        <v>0</v>
      </c>
      <c r="P14" s="5">
        <f t="shared" si="4"/>
        <v>5500</v>
      </c>
      <c r="Q14" s="5">
        <f t="shared" si="4"/>
        <v>0</v>
      </c>
      <c r="R14" s="5">
        <f t="shared" si="4"/>
        <v>0</v>
      </c>
      <c r="S14" s="5">
        <f t="shared" si="4"/>
        <v>0</v>
      </c>
      <c r="T14" s="5">
        <f t="shared" si="4"/>
        <v>5500</v>
      </c>
    </row>
    <row r="15" spans="2:26" x14ac:dyDescent="0.25">
      <c r="B15" s="3" t="s">
        <v>16</v>
      </c>
      <c r="C15" s="4">
        <f t="shared" si="1"/>
        <v>0</v>
      </c>
      <c r="D15" s="5">
        <f t="shared" ref="D15:T15" si="5">IF(D6-C22&lt;0,0,ROUNDUP((D6-C22)/$Z6,0)*$Z6)</f>
        <v>0</v>
      </c>
      <c r="E15" s="5">
        <f t="shared" si="5"/>
        <v>0</v>
      </c>
      <c r="F15" s="5">
        <f t="shared" si="5"/>
        <v>0</v>
      </c>
      <c r="G15" s="5">
        <f t="shared" si="5"/>
        <v>5500</v>
      </c>
      <c r="H15" s="5">
        <f t="shared" si="5"/>
        <v>0</v>
      </c>
      <c r="I15" s="5">
        <f t="shared" si="5"/>
        <v>0</v>
      </c>
      <c r="J15" s="5">
        <f t="shared" si="5"/>
        <v>0</v>
      </c>
      <c r="K15" s="5">
        <f t="shared" si="5"/>
        <v>5500</v>
      </c>
      <c r="L15" s="5">
        <f t="shared" si="5"/>
        <v>0</v>
      </c>
      <c r="M15" s="5">
        <f t="shared" si="5"/>
        <v>5500</v>
      </c>
      <c r="N15" s="5">
        <f t="shared" si="5"/>
        <v>5500</v>
      </c>
      <c r="O15" s="5">
        <f t="shared" si="5"/>
        <v>5500</v>
      </c>
      <c r="P15" s="5">
        <f t="shared" si="5"/>
        <v>0</v>
      </c>
      <c r="Q15" s="5">
        <f t="shared" si="5"/>
        <v>0</v>
      </c>
      <c r="R15" s="5">
        <f t="shared" si="5"/>
        <v>5500</v>
      </c>
      <c r="S15" s="5">
        <f t="shared" si="5"/>
        <v>0</v>
      </c>
      <c r="T15" s="5">
        <f t="shared" si="5"/>
        <v>0</v>
      </c>
    </row>
    <row r="16" spans="2:26" x14ac:dyDescent="0.25">
      <c r="C16" s="64"/>
    </row>
    <row r="17" spans="2:20" x14ac:dyDescent="0.25">
      <c r="B17" s="2" t="s"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20" x14ac:dyDescent="0.25">
      <c r="B18" s="3" t="s">
        <v>86</v>
      </c>
      <c r="C18" s="4">
        <f>C11-C2</f>
        <v>0</v>
      </c>
      <c r="D18" s="4">
        <f>C18+D11-D2</f>
        <v>0</v>
      </c>
      <c r="E18" s="4">
        <f>D18+E11-E2</f>
        <v>0</v>
      </c>
      <c r="F18" s="4">
        <f>E18+F11-F2</f>
        <v>0</v>
      </c>
      <c r="G18" s="4">
        <f>F18+G11-G2</f>
        <v>0</v>
      </c>
      <c r="H18" s="4">
        <f>G18+H11-H2</f>
        <v>0</v>
      </c>
      <c r="I18" s="4">
        <f>H18+I11-I2</f>
        <v>0</v>
      </c>
      <c r="J18" s="4">
        <f>I18+J11-J2</f>
        <v>0</v>
      </c>
      <c r="K18" s="4">
        <f>J18+K11-K2</f>
        <v>2750</v>
      </c>
      <c r="L18" s="4">
        <f>K18+L11-L2</f>
        <v>2750</v>
      </c>
      <c r="M18" s="4">
        <f>L18+M11-M2</f>
        <v>2750</v>
      </c>
      <c r="N18" s="4">
        <f>M18+N11-N2</f>
        <v>0</v>
      </c>
      <c r="O18" s="4">
        <f>N18+O11-O2</f>
        <v>2750</v>
      </c>
      <c r="P18" s="4">
        <f>O18+P11-P2</f>
        <v>0</v>
      </c>
      <c r="Q18" s="4">
        <f>P18+Q11-Q2</f>
        <v>2750</v>
      </c>
      <c r="R18" s="4">
        <f>Q18+R11-R2</f>
        <v>0</v>
      </c>
      <c r="S18" s="4">
        <f>R18+S11-S2</f>
        <v>2750</v>
      </c>
      <c r="T18" s="4">
        <f>S18+T11-T2</f>
        <v>1590</v>
      </c>
    </row>
    <row r="19" spans="2:20" x14ac:dyDescent="0.25">
      <c r="B19" s="3" t="s">
        <v>13</v>
      </c>
      <c r="C19" s="4">
        <f t="shared" ref="C19:C22" si="6">C12-C3</f>
        <v>4808</v>
      </c>
      <c r="D19" s="4">
        <f t="shared" ref="D19:T19" si="7">C19+D12-D3</f>
        <v>4808</v>
      </c>
      <c r="E19" s="4">
        <f t="shared" si="7"/>
        <v>2212</v>
      </c>
      <c r="F19" s="4">
        <f t="shared" si="7"/>
        <v>2212</v>
      </c>
      <c r="G19" s="4">
        <f t="shared" si="7"/>
        <v>2212</v>
      </c>
      <c r="H19" s="4">
        <f t="shared" si="7"/>
        <v>2212</v>
      </c>
      <c r="I19" s="4">
        <f t="shared" si="7"/>
        <v>2212</v>
      </c>
      <c r="J19" s="4">
        <f t="shared" si="7"/>
        <v>2212</v>
      </c>
      <c r="K19" s="4">
        <f t="shared" si="7"/>
        <v>2212</v>
      </c>
      <c r="L19" s="4">
        <f t="shared" si="7"/>
        <v>2212</v>
      </c>
      <c r="M19" s="4">
        <f t="shared" si="7"/>
        <v>2964</v>
      </c>
      <c r="N19" s="4">
        <f t="shared" si="7"/>
        <v>840</v>
      </c>
      <c r="O19" s="4">
        <f t="shared" si="7"/>
        <v>3716</v>
      </c>
      <c r="P19" s="4">
        <f t="shared" si="7"/>
        <v>1592</v>
      </c>
      <c r="Q19" s="4">
        <f t="shared" si="7"/>
        <v>4468</v>
      </c>
      <c r="R19" s="4">
        <f t="shared" si="7"/>
        <v>2344</v>
      </c>
      <c r="S19" s="4">
        <f t="shared" si="7"/>
        <v>220</v>
      </c>
      <c r="T19" s="4">
        <f t="shared" si="7"/>
        <v>220</v>
      </c>
    </row>
    <row r="20" spans="2:20" x14ac:dyDescent="0.25">
      <c r="B20" s="3" t="s">
        <v>14</v>
      </c>
      <c r="C20" s="4">
        <f t="shared" si="6"/>
        <v>4080</v>
      </c>
      <c r="D20" s="4">
        <f t="shared" ref="D20:T20" si="8">C20+D13-D4</f>
        <v>1120</v>
      </c>
      <c r="E20" s="4">
        <f t="shared" si="8"/>
        <v>2240</v>
      </c>
      <c r="F20" s="4">
        <f t="shared" si="8"/>
        <v>2240</v>
      </c>
      <c r="G20" s="4">
        <f t="shared" si="8"/>
        <v>2240</v>
      </c>
      <c r="H20" s="4">
        <f t="shared" si="8"/>
        <v>2240</v>
      </c>
      <c r="I20" s="4">
        <f t="shared" si="8"/>
        <v>210</v>
      </c>
      <c r="J20" s="4">
        <f t="shared" si="8"/>
        <v>3180</v>
      </c>
      <c r="K20" s="4">
        <f t="shared" si="8"/>
        <v>1520</v>
      </c>
      <c r="L20" s="4">
        <f t="shared" si="8"/>
        <v>4860</v>
      </c>
      <c r="M20" s="4">
        <f t="shared" si="8"/>
        <v>3200</v>
      </c>
      <c r="N20" s="4">
        <f t="shared" si="8"/>
        <v>1540</v>
      </c>
      <c r="O20" s="4">
        <f t="shared" si="8"/>
        <v>1180</v>
      </c>
      <c r="P20" s="4">
        <f t="shared" si="8"/>
        <v>1190</v>
      </c>
      <c r="Q20" s="4">
        <f t="shared" si="8"/>
        <v>4530</v>
      </c>
      <c r="R20" s="4">
        <f t="shared" si="8"/>
        <v>2870</v>
      </c>
      <c r="S20" s="4">
        <f t="shared" si="8"/>
        <v>2870</v>
      </c>
      <c r="T20" s="4">
        <f t="shared" si="8"/>
        <v>2370</v>
      </c>
    </row>
    <row r="21" spans="2:20" x14ac:dyDescent="0.25">
      <c r="B21" s="3" t="s">
        <v>15</v>
      </c>
      <c r="C21" s="4">
        <f t="shared" si="6"/>
        <v>0</v>
      </c>
      <c r="D21" s="4">
        <f t="shared" ref="D21:T21" si="9">C21+D14-D5</f>
        <v>0</v>
      </c>
      <c r="E21" s="4">
        <f t="shared" si="9"/>
        <v>0</v>
      </c>
      <c r="F21" s="4">
        <f t="shared" si="9"/>
        <v>0</v>
      </c>
      <c r="G21" s="4">
        <f t="shared" si="9"/>
        <v>0</v>
      </c>
      <c r="H21" s="4">
        <f t="shared" si="9"/>
        <v>0</v>
      </c>
      <c r="I21" s="4">
        <f t="shared" si="9"/>
        <v>0</v>
      </c>
      <c r="J21" s="4">
        <f t="shared" si="9"/>
        <v>0</v>
      </c>
      <c r="K21" s="4">
        <f t="shared" si="9"/>
        <v>2750</v>
      </c>
      <c r="L21" s="4">
        <f t="shared" si="9"/>
        <v>2750</v>
      </c>
      <c r="M21" s="4">
        <f t="shared" si="9"/>
        <v>2750</v>
      </c>
      <c r="N21" s="4">
        <f t="shared" si="9"/>
        <v>0</v>
      </c>
      <c r="O21" s="4">
        <f t="shared" si="9"/>
        <v>0</v>
      </c>
      <c r="P21" s="4">
        <f t="shared" si="9"/>
        <v>2750</v>
      </c>
      <c r="Q21" s="4">
        <f t="shared" si="9"/>
        <v>2750</v>
      </c>
      <c r="R21" s="4">
        <f t="shared" si="9"/>
        <v>0</v>
      </c>
      <c r="S21" s="4">
        <f t="shared" si="9"/>
        <v>0</v>
      </c>
      <c r="T21" s="4">
        <f t="shared" si="9"/>
        <v>1252</v>
      </c>
    </row>
    <row r="22" spans="2:20" x14ac:dyDescent="0.25">
      <c r="B22" s="3" t="s">
        <v>16</v>
      </c>
      <c r="C22" s="4">
        <f t="shared" si="6"/>
        <v>0</v>
      </c>
      <c r="D22" s="4">
        <f t="shared" ref="D22:T22" si="10">C22+D15-D6</f>
        <v>0</v>
      </c>
      <c r="E22" s="4">
        <f t="shared" si="10"/>
        <v>0</v>
      </c>
      <c r="F22" s="4">
        <f t="shared" si="10"/>
        <v>0</v>
      </c>
      <c r="G22" s="4">
        <f t="shared" si="10"/>
        <v>0</v>
      </c>
      <c r="H22" s="4">
        <f t="shared" si="10"/>
        <v>0</v>
      </c>
      <c r="I22" s="4">
        <f t="shared" si="10"/>
        <v>0</v>
      </c>
      <c r="J22" s="4">
        <f t="shared" si="10"/>
        <v>0</v>
      </c>
      <c r="K22" s="4">
        <f t="shared" si="10"/>
        <v>2750</v>
      </c>
      <c r="L22" s="4">
        <f t="shared" si="10"/>
        <v>0</v>
      </c>
      <c r="M22" s="4">
        <f t="shared" si="10"/>
        <v>2750</v>
      </c>
      <c r="N22" s="4">
        <f t="shared" si="10"/>
        <v>2750</v>
      </c>
      <c r="O22" s="4">
        <f t="shared" si="10"/>
        <v>2750</v>
      </c>
      <c r="P22" s="4">
        <f t="shared" si="10"/>
        <v>2750</v>
      </c>
      <c r="Q22" s="4">
        <f t="shared" si="10"/>
        <v>2750</v>
      </c>
      <c r="R22" s="4">
        <f t="shared" si="10"/>
        <v>2750</v>
      </c>
      <c r="S22" s="4">
        <f t="shared" si="10"/>
        <v>2750</v>
      </c>
      <c r="T22" s="4">
        <f t="shared" si="10"/>
        <v>2750</v>
      </c>
    </row>
    <row r="24" spans="2:20" x14ac:dyDescent="0.25">
      <c r="B24" s="2" t="s">
        <v>0</v>
      </c>
      <c r="C24" s="2" t="s">
        <v>1</v>
      </c>
      <c r="D24" s="2" t="s">
        <v>2</v>
      </c>
      <c r="E24" s="2" t="s">
        <v>3</v>
      </c>
      <c r="F24" s="2" t="s">
        <v>4</v>
      </c>
      <c r="G24" s="2" t="s">
        <v>5</v>
      </c>
      <c r="H24" s="2" t="s">
        <v>6</v>
      </c>
      <c r="I24" s="2" t="s">
        <v>7</v>
      </c>
      <c r="J24" s="2" t="s">
        <v>8</v>
      </c>
      <c r="K24" s="2" t="s">
        <v>9</v>
      </c>
      <c r="L24" s="2" t="s">
        <v>10</v>
      </c>
      <c r="M24" s="2" t="s">
        <v>11</v>
      </c>
      <c r="N24" s="2" t="s">
        <v>12</v>
      </c>
      <c r="O24" s="2" t="s">
        <v>21</v>
      </c>
      <c r="P24" s="2" t="s">
        <v>22</v>
      </c>
      <c r="Q24" s="2" t="s">
        <v>23</v>
      </c>
      <c r="R24" s="2" t="s">
        <v>24</v>
      </c>
      <c r="S24" s="2" t="s">
        <v>25</v>
      </c>
      <c r="T24" s="2" t="s">
        <v>26</v>
      </c>
    </row>
    <row r="25" spans="2:20" x14ac:dyDescent="0.25">
      <c r="B25" s="3" t="s">
        <v>86</v>
      </c>
      <c r="C25" s="4">
        <f>C11/$Z2</f>
        <v>0</v>
      </c>
      <c r="D25" s="4">
        <f>D11/$Z2</f>
        <v>0</v>
      </c>
      <c r="E25" s="4">
        <f>E11/$Z2</f>
        <v>0</v>
      </c>
      <c r="F25" s="4">
        <f>F11/$Z2</f>
        <v>0</v>
      </c>
      <c r="G25" s="4">
        <f>G11/$Z2</f>
        <v>0</v>
      </c>
      <c r="H25" s="4">
        <f>H11/$Z2</f>
        <v>0</v>
      </c>
      <c r="I25" s="4">
        <f>I11/$Z2</f>
        <v>1</v>
      </c>
      <c r="J25" s="4">
        <f>J11/$Z2</f>
        <v>1</v>
      </c>
      <c r="K25" s="4">
        <f>K11/$Z2</f>
        <v>1</v>
      </c>
      <c r="L25" s="4">
        <f>L11/$Z2</f>
        <v>1</v>
      </c>
      <c r="M25" s="4">
        <f>M11/$Z2</f>
        <v>1</v>
      </c>
      <c r="N25" s="4">
        <f>N11/$Z2</f>
        <v>0</v>
      </c>
      <c r="O25" s="4">
        <f>O11/$Z2</f>
        <v>1</v>
      </c>
      <c r="P25" s="4">
        <f>P11/$Z2</f>
        <v>0</v>
      </c>
      <c r="Q25" s="4">
        <f>Q11/$Z2</f>
        <v>1</v>
      </c>
      <c r="R25" s="4">
        <f>R11/$Z2</f>
        <v>0</v>
      </c>
      <c r="S25" s="4">
        <f>S11/$Z2</f>
        <v>1</v>
      </c>
      <c r="T25" s="4">
        <f>T11/$Z2</f>
        <v>1</v>
      </c>
    </row>
    <row r="26" spans="2:20" x14ac:dyDescent="0.25">
      <c r="B26" s="3" t="s">
        <v>13</v>
      </c>
      <c r="C26" s="4">
        <f t="shared" ref="C26:T26" si="11">C12/$Z3</f>
        <v>2</v>
      </c>
      <c r="D26" s="4">
        <f t="shared" si="11"/>
        <v>0</v>
      </c>
      <c r="E26" s="4">
        <f t="shared" si="11"/>
        <v>0</v>
      </c>
      <c r="F26" s="4">
        <f t="shared" si="11"/>
        <v>0</v>
      </c>
      <c r="G26" s="4">
        <f t="shared" si="11"/>
        <v>0</v>
      </c>
      <c r="H26" s="4">
        <f t="shared" si="11"/>
        <v>0</v>
      </c>
      <c r="I26" s="4">
        <f t="shared" si="11"/>
        <v>0</v>
      </c>
      <c r="J26" s="4">
        <f t="shared" si="11"/>
        <v>0</v>
      </c>
      <c r="K26" s="4">
        <f t="shared" si="11"/>
        <v>0</v>
      </c>
      <c r="L26" s="4">
        <f t="shared" si="11"/>
        <v>0</v>
      </c>
      <c r="M26" s="4">
        <f t="shared" si="11"/>
        <v>1</v>
      </c>
      <c r="N26" s="4">
        <f t="shared" si="11"/>
        <v>0</v>
      </c>
      <c r="O26" s="4">
        <f t="shared" si="11"/>
        <v>1</v>
      </c>
      <c r="P26" s="4">
        <f t="shared" si="11"/>
        <v>0</v>
      </c>
      <c r="Q26" s="4">
        <f t="shared" si="11"/>
        <v>1</v>
      </c>
      <c r="R26" s="4">
        <f t="shared" si="11"/>
        <v>0</v>
      </c>
      <c r="S26" s="4">
        <f t="shared" si="11"/>
        <v>0</v>
      </c>
      <c r="T26" s="4">
        <f t="shared" si="11"/>
        <v>0</v>
      </c>
    </row>
    <row r="27" spans="2:20" x14ac:dyDescent="0.25">
      <c r="B27" s="3" t="s">
        <v>14</v>
      </c>
      <c r="C27" s="4">
        <f t="shared" ref="C27:T27" si="12">C13/$Z4</f>
        <v>2</v>
      </c>
      <c r="D27" s="4">
        <f t="shared" si="12"/>
        <v>0</v>
      </c>
      <c r="E27" s="4">
        <f t="shared" si="12"/>
        <v>2</v>
      </c>
      <c r="F27" s="4">
        <f t="shared" si="12"/>
        <v>0</v>
      </c>
      <c r="G27" s="4">
        <f t="shared" si="12"/>
        <v>0</v>
      </c>
      <c r="H27" s="4">
        <f t="shared" si="12"/>
        <v>0</v>
      </c>
      <c r="I27" s="4">
        <f t="shared" si="12"/>
        <v>1</v>
      </c>
      <c r="J27" s="4">
        <f t="shared" si="12"/>
        <v>2</v>
      </c>
      <c r="K27" s="4">
        <f t="shared" si="12"/>
        <v>1</v>
      </c>
      <c r="L27" s="4">
        <f t="shared" si="12"/>
        <v>2</v>
      </c>
      <c r="M27" s="4">
        <f t="shared" si="12"/>
        <v>1</v>
      </c>
      <c r="N27" s="4">
        <f t="shared" si="12"/>
        <v>1</v>
      </c>
      <c r="O27" s="4">
        <f t="shared" si="12"/>
        <v>2</v>
      </c>
      <c r="P27" s="4">
        <f t="shared" si="12"/>
        <v>2</v>
      </c>
      <c r="Q27" s="4">
        <f t="shared" si="12"/>
        <v>2</v>
      </c>
      <c r="R27" s="4">
        <f t="shared" si="12"/>
        <v>1</v>
      </c>
      <c r="S27" s="4">
        <f t="shared" si="12"/>
        <v>0</v>
      </c>
      <c r="T27" s="4">
        <f t="shared" si="12"/>
        <v>1</v>
      </c>
    </row>
    <row r="28" spans="2:20" x14ac:dyDescent="0.25">
      <c r="B28" s="3" t="s">
        <v>15</v>
      </c>
      <c r="C28" s="4">
        <f t="shared" ref="C28:T28" si="13">C14/$Z5</f>
        <v>0</v>
      </c>
      <c r="D28" s="4">
        <f t="shared" si="13"/>
        <v>0</v>
      </c>
      <c r="E28" s="4">
        <f t="shared" si="13"/>
        <v>0</v>
      </c>
      <c r="F28" s="4">
        <f t="shared" si="13"/>
        <v>0</v>
      </c>
      <c r="G28" s="4">
        <f t="shared" si="13"/>
        <v>0</v>
      </c>
      <c r="H28" s="4">
        <f t="shared" si="13"/>
        <v>0</v>
      </c>
      <c r="I28" s="4">
        <f t="shared" si="13"/>
        <v>1</v>
      </c>
      <c r="J28" s="4">
        <f t="shared" si="13"/>
        <v>0</v>
      </c>
      <c r="K28" s="4">
        <f t="shared" si="13"/>
        <v>1</v>
      </c>
      <c r="L28" s="4">
        <f t="shared" si="13"/>
        <v>0</v>
      </c>
      <c r="M28" s="4">
        <f t="shared" si="13"/>
        <v>0</v>
      </c>
      <c r="N28" s="4">
        <f t="shared" si="13"/>
        <v>0</v>
      </c>
      <c r="O28" s="4">
        <f t="shared" si="13"/>
        <v>0</v>
      </c>
      <c r="P28" s="4">
        <f t="shared" si="13"/>
        <v>1</v>
      </c>
      <c r="Q28" s="4">
        <f t="shared" si="13"/>
        <v>0</v>
      </c>
      <c r="R28" s="4">
        <f t="shared" si="13"/>
        <v>0</v>
      </c>
      <c r="S28" s="4">
        <f t="shared" si="13"/>
        <v>0</v>
      </c>
      <c r="T28" s="4">
        <f t="shared" si="13"/>
        <v>1</v>
      </c>
    </row>
    <row r="29" spans="2:20" x14ac:dyDescent="0.25">
      <c r="B29" s="3" t="s">
        <v>16</v>
      </c>
      <c r="C29" s="4">
        <f t="shared" ref="C29:T29" si="14">C15/$Z6</f>
        <v>0</v>
      </c>
      <c r="D29" s="4">
        <f t="shared" si="14"/>
        <v>0</v>
      </c>
      <c r="E29" s="4">
        <f t="shared" si="14"/>
        <v>0</v>
      </c>
      <c r="F29" s="4">
        <f t="shared" si="14"/>
        <v>0</v>
      </c>
      <c r="G29" s="4">
        <f t="shared" si="14"/>
        <v>1</v>
      </c>
      <c r="H29" s="4">
        <f t="shared" si="14"/>
        <v>0</v>
      </c>
      <c r="I29" s="4">
        <f t="shared" si="14"/>
        <v>0</v>
      </c>
      <c r="J29" s="4">
        <f t="shared" si="14"/>
        <v>0</v>
      </c>
      <c r="K29" s="4">
        <f t="shared" si="14"/>
        <v>1</v>
      </c>
      <c r="L29" s="4">
        <f t="shared" si="14"/>
        <v>0</v>
      </c>
      <c r="M29" s="4">
        <f t="shared" si="14"/>
        <v>1</v>
      </c>
      <c r="N29" s="4">
        <f t="shared" si="14"/>
        <v>1</v>
      </c>
      <c r="O29" s="4">
        <f t="shared" si="14"/>
        <v>1</v>
      </c>
      <c r="P29" s="4">
        <f t="shared" si="14"/>
        <v>0</v>
      </c>
      <c r="Q29" s="4">
        <f t="shared" si="14"/>
        <v>0</v>
      </c>
      <c r="R29" s="4">
        <f t="shared" si="14"/>
        <v>1</v>
      </c>
      <c r="S29" s="4">
        <f t="shared" si="14"/>
        <v>0</v>
      </c>
      <c r="T29" s="4">
        <f t="shared" si="14"/>
        <v>0</v>
      </c>
    </row>
    <row r="30" spans="2:20" x14ac:dyDescent="0.25">
      <c r="B30" s="10" t="s">
        <v>18</v>
      </c>
      <c r="C30" s="60">
        <f>SUM(C25:C29)</f>
        <v>4</v>
      </c>
      <c r="D30" s="60">
        <f t="shared" ref="D30:T30" si="15">SUM(D25:D29)</f>
        <v>0</v>
      </c>
      <c r="E30" s="60">
        <f t="shared" si="15"/>
        <v>2</v>
      </c>
      <c r="F30" s="60">
        <f t="shared" si="15"/>
        <v>0</v>
      </c>
      <c r="G30" s="60">
        <f t="shared" si="15"/>
        <v>1</v>
      </c>
      <c r="H30" s="60">
        <f t="shared" si="15"/>
        <v>0</v>
      </c>
      <c r="I30" s="60">
        <f t="shared" si="15"/>
        <v>3</v>
      </c>
      <c r="J30" s="60">
        <f t="shared" si="15"/>
        <v>3</v>
      </c>
      <c r="K30" s="60">
        <f t="shared" si="15"/>
        <v>4</v>
      </c>
      <c r="L30" s="60">
        <f t="shared" si="15"/>
        <v>3</v>
      </c>
      <c r="M30" s="60">
        <f t="shared" si="15"/>
        <v>4</v>
      </c>
      <c r="N30" s="60">
        <f t="shared" si="15"/>
        <v>2</v>
      </c>
      <c r="O30" s="60">
        <f t="shared" si="15"/>
        <v>5</v>
      </c>
      <c r="P30" s="60">
        <f t="shared" si="15"/>
        <v>3</v>
      </c>
      <c r="Q30" s="60">
        <f t="shared" si="15"/>
        <v>4</v>
      </c>
      <c r="R30" s="60">
        <f t="shared" si="15"/>
        <v>2</v>
      </c>
      <c r="S30" s="60">
        <f t="shared" si="15"/>
        <v>1</v>
      </c>
      <c r="T30" s="60">
        <f t="shared" si="15"/>
        <v>3</v>
      </c>
    </row>
    <row r="31" spans="2:20" x14ac:dyDescent="0.25">
      <c r="B31" s="10" t="s">
        <v>19</v>
      </c>
      <c r="C31" s="11">
        <f>C30/SUM($C$30:$N$30)</f>
        <v>0.15384615384615385</v>
      </c>
      <c r="D31" s="11">
        <f t="shared" ref="D31:N31" si="16">D30/SUM($C$30:$N$30)</f>
        <v>0</v>
      </c>
      <c r="E31" s="11">
        <f t="shared" si="16"/>
        <v>7.6923076923076927E-2</v>
      </c>
      <c r="F31" s="11">
        <f t="shared" si="16"/>
        <v>0</v>
      </c>
      <c r="G31" s="11">
        <f t="shared" si="16"/>
        <v>3.8461538461538464E-2</v>
      </c>
      <c r="H31" s="11">
        <f t="shared" si="16"/>
        <v>0</v>
      </c>
      <c r="I31" s="11">
        <f t="shared" si="16"/>
        <v>0.11538461538461539</v>
      </c>
      <c r="J31" s="11">
        <f t="shared" si="16"/>
        <v>0.11538461538461539</v>
      </c>
      <c r="K31" s="11">
        <f t="shared" si="16"/>
        <v>0.15384615384615385</v>
      </c>
      <c r="L31" s="11">
        <f t="shared" si="16"/>
        <v>0.11538461538461539</v>
      </c>
      <c r="M31" s="11">
        <f t="shared" si="16"/>
        <v>0.15384615384615385</v>
      </c>
      <c r="N31" s="11">
        <f t="shared" si="16"/>
        <v>7.6923076923076927E-2</v>
      </c>
      <c r="O31" s="5"/>
      <c r="P31" s="5"/>
      <c r="Q31" s="5"/>
      <c r="R31" s="5"/>
      <c r="S31" s="5"/>
      <c r="T31" s="5"/>
    </row>
    <row r="33" spans="2:20" x14ac:dyDescent="0.25">
      <c r="B33" s="13" t="s">
        <v>37</v>
      </c>
      <c r="C33" s="5"/>
      <c r="D33" s="5"/>
      <c r="E33" s="5"/>
      <c r="F33" s="5" t="s">
        <v>1</v>
      </c>
      <c r="G33" s="5" t="s">
        <v>2</v>
      </c>
      <c r="H33" s="5" t="s">
        <v>3</v>
      </c>
      <c r="I33" s="5" t="s">
        <v>4</v>
      </c>
      <c r="J33" s="5" t="s">
        <v>5</v>
      </c>
      <c r="K33" s="5" t="s">
        <v>6</v>
      </c>
      <c r="L33" s="5" t="s">
        <v>7</v>
      </c>
      <c r="M33" s="5" t="s">
        <v>8</v>
      </c>
      <c r="N33" s="5" t="s">
        <v>9</v>
      </c>
      <c r="O33" s="5" t="s">
        <v>10</v>
      </c>
      <c r="P33" s="5" t="s">
        <v>11</v>
      </c>
      <c r="Q33" s="5" t="s">
        <v>12</v>
      </c>
      <c r="R33" s="5" t="s">
        <v>21</v>
      </c>
      <c r="S33" s="5" t="s">
        <v>22</v>
      </c>
      <c r="T33" s="5" t="s">
        <v>23</v>
      </c>
    </row>
    <row r="34" spans="2:20" x14ac:dyDescent="0.25">
      <c r="B34" s="13" t="s">
        <v>38</v>
      </c>
      <c r="C34" s="4"/>
      <c r="D34" s="4"/>
      <c r="E34" s="4"/>
      <c r="F34" s="4">
        <f>F30</f>
        <v>0</v>
      </c>
      <c r="G34" s="4">
        <f t="shared" ref="G34:T34" si="17">G30</f>
        <v>1</v>
      </c>
      <c r="H34" s="4">
        <f t="shared" si="17"/>
        <v>0</v>
      </c>
      <c r="I34" s="4">
        <f t="shared" si="17"/>
        <v>3</v>
      </c>
      <c r="J34" s="4">
        <f t="shared" si="17"/>
        <v>3</v>
      </c>
      <c r="K34" s="4">
        <f t="shared" si="17"/>
        <v>4</v>
      </c>
      <c r="L34" s="4">
        <f t="shared" si="17"/>
        <v>3</v>
      </c>
      <c r="M34" s="4">
        <f t="shared" si="17"/>
        <v>4</v>
      </c>
      <c r="N34" s="4">
        <f t="shared" si="17"/>
        <v>2</v>
      </c>
      <c r="O34" s="4">
        <f t="shared" si="17"/>
        <v>5</v>
      </c>
      <c r="P34" s="4">
        <f t="shared" si="17"/>
        <v>3</v>
      </c>
      <c r="Q34" s="4">
        <f t="shared" si="17"/>
        <v>4</v>
      </c>
      <c r="R34" s="4">
        <f t="shared" si="17"/>
        <v>2</v>
      </c>
      <c r="S34" s="4">
        <f t="shared" si="17"/>
        <v>1</v>
      </c>
      <c r="T34" s="4">
        <f t="shared" si="17"/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6"/>
  <sheetViews>
    <sheetView topLeftCell="E1" workbookViewId="0">
      <selection activeCell="R6" sqref="R6"/>
    </sheetView>
  </sheetViews>
  <sheetFormatPr baseColWidth="10" defaultRowHeight="15" x14ac:dyDescent="0.25"/>
  <cols>
    <col min="1" max="1" width="2.42578125" customWidth="1"/>
    <col min="2" max="2" width="16.5703125" style="34" customWidth="1"/>
    <col min="3" max="20" width="11.42578125" style="34"/>
  </cols>
  <sheetData>
    <row r="1" spans="2:23" s="16" customFormat="1" ht="30" x14ac:dyDescent="0.25">
      <c r="B1" s="27" t="s">
        <v>17</v>
      </c>
      <c r="C1" s="23" t="s">
        <v>3</v>
      </c>
      <c r="D1" s="23" t="s">
        <v>4</v>
      </c>
      <c r="E1" s="23" t="s">
        <v>5</v>
      </c>
      <c r="F1" s="23" t="s">
        <v>6</v>
      </c>
      <c r="G1" s="23" t="s">
        <v>7</v>
      </c>
      <c r="H1" s="23" t="s">
        <v>8</v>
      </c>
      <c r="I1" s="23" t="s">
        <v>9</v>
      </c>
      <c r="J1" s="23" t="s">
        <v>10</v>
      </c>
      <c r="K1" s="23" t="s">
        <v>11</v>
      </c>
      <c r="L1" s="23" t="s">
        <v>12</v>
      </c>
      <c r="M1" s="23" t="s">
        <v>21</v>
      </c>
      <c r="N1" s="23" t="s">
        <v>22</v>
      </c>
      <c r="O1" s="23" t="s">
        <v>23</v>
      </c>
      <c r="P1" s="23" t="s">
        <v>24</v>
      </c>
      <c r="Q1" s="23" t="s">
        <v>25</v>
      </c>
      <c r="R1" s="29" t="s">
        <v>26</v>
      </c>
      <c r="S1" s="23" t="s">
        <v>27</v>
      </c>
      <c r="T1" s="23" t="s">
        <v>28</v>
      </c>
      <c r="V1" s="24" t="s">
        <v>0</v>
      </c>
      <c r="W1" s="25" t="s">
        <v>20</v>
      </c>
    </row>
    <row r="2" spans="2:23" s="16" customFormat="1" x14ac:dyDescent="0.25">
      <c r="B2" s="27" t="s">
        <v>83</v>
      </c>
      <c r="C2" s="23"/>
      <c r="D2" s="23"/>
      <c r="E2" s="23" t="s">
        <v>2</v>
      </c>
      <c r="F2" s="23" t="s">
        <v>3</v>
      </c>
      <c r="G2" s="23" t="s">
        <v>4</v>
      </c>
      <c r="H2" s="23" t="s">
        <v>5</v>
      </c>
      <c r="I2" s="23" t="s">
        <v>6</v>
      </c>
      <c r="J2" s="23" t="s">
        <v>7</v>
      </c>
      <c r="K2" s="23" t="s">
        <v>8</v>
      </c>
      <c r="L2" s="23" t="s">
        <v>9</v>
      </c>
      <c r="M2" s="23" t="s">
        <v>10</v>
      </c>
      <c r="N2" s="23" t="s">
        <v>11</v>
      </c>
      <c r="O2" s="23" t="s">
        <v>12</v>
      </c>
      <c r="P2" s="23" t="s">
        <v>21</v>
      </c>
      <c r="Q2" s="23" t="s">
        <v>22</v>
      </c>
      <c r="R2" s="23" t="s">
        <v>23</v>
      </c>
      <c r="S2" s="23" t="s">
        <v>24</v>
      </c>
      <c r="T2" s="23" t="s">
        <v>25</v>
      </c>
      <c r="V2" s="24"/>
      <c r="W2" s="25"/>
    </row>
    <row r="3" spans="2:23" s="16" customFormat="1" x14ac:dyDescent="0.25">
      <c r="B3" s="28" t="s">
        <v>31</v>
      </c>
      <c r="C3" s="26">
        <v>37800</v>
      </c>
      <c r="D3" s="26">
        <v>10800</v>
      </c>
      <c r="E3" s="26">
        <v>10800</v>
      </c>
      <c r="F3" s="26">
        <v>16200</v>
      </c>
      <c r="G3" s="26">
        <v>10800</v>
      </c>
      <c r="H3" s="26">
        <v>5400</v>
      </c>
      <c r="I3" s="26">
        <v>21600</v>
      </c>
      <c r="J3" s="26">
        <v>16200</v>
      </c>
      <c r="K3" s="26">
        <v>16200</v>
      </c>
      <c r="L3" s="26">
        <v>10800</v>
      </c>
      <c r="M3" s="26">
        <v>27000</v>
      </c>
      <c r="N3" s="26">
        <v>10800</v>
      </c>
      <c r="O3" s="26">
        <v>10800</v>
      </c>
      <c r="P3" s="26">
        <v>5400</v>
      </c>
      <c r="Q3" s="26">
        <v>5400</v>
      </c>
      <c r="R3" s="30">
        <v>5400</v>
      </c>
      <c r="S3" s="26"/>
      <c r="T3" s="26">
        <v>2750</v>
      </c>
      <c r="V3" s="25" t="s">
        <v>17</v>
      </c>
      <c r="W3" s="14">
        <v>5500</v>
      </c>
    </row>
    <row r="4" spans="2:23" ht="30" x14ac:dyDescent="0.25">
      <c r="B4" s="62" t="s">
        <v>39</v>
      </c>
      <c r="C4" s="26">
        <f>ROUNDUP(C3/$W3,0)*$W3</f>
        <v>38500</v>
      </c>
      <c r="D4" s="47">
        <f>IF(D3-C5&lt;0,0,ROUNDUP((D3-C5)/$W3,0)*$W3)</f>
        <v>11000</v>
      </c>
      <c r="E4" s="47">
        <f>IF(E3-D5&lt;0,0,ROUNDUP((E3-D5)/$W3,0)*$W3)</f>
        <v>11000</v>
      </c>
      <c r="F4" s="47">
        <f>IF(F3-E5&lt;0,0,ROUNDUP((F3-E5)/$W3,0)*$W3)</f>
        <v>16500</v>
      </c>
      <c r="G4" s="47">
        <f>IF(G3-F5&lt;0,0,ROUNDUP((G3-F5)/$W3,0)*$W3)</f>
        <v>11000</v>
      </c>
      <c r="H4" s="47">
        <f>IF(H3-G5&lt;0,0,ROUNDUP((H3-G5)/$W3,0)*$W3)</f>
        <v>5500</v>
      </c>
      <c r="I4" s="47">
        <f>IF(I3-H5&lt;0,0,ROUNDUP((I3-H5)/$W3,0)*$W3)</f>
        <v>22000</v>
      </c>
      <c r="J4" s="47">
        <f>IF(J3-I5&lt;0,0,ROUNDUP((J3-I5)/$W3,0)*$W3)</f>
        <v>16500</v>
      </c>
      <c r="K4" s="47">
        <f>IF(K3-J5&lt;0,0,ROUNDUP((K3-J5)/$W3,0)*$W3)</f>
        <v>16500</v>
      </c>
      <c r="L4" s="47">
        <f>IF(L3-K5&lt;0,0,ROUNDUP((L3-K5)/$W3,0)*$W3)</f>
        <v>11000</v>
      </c>
      <c r="M4" s="47">
        <f>IF(M3-L5&lt;0,0,ROUNDUP((M3-L5)/$W3,0)*$W3)</f>
        <v>27500</v>
      </c>
      <c r="N4" s="47">
        <f>IF(N3-M5&lt;0,0,ROUNDUP((N3-M5)/$W3,0)*$W3)</f>
        <v>11000</v>
      </c>
      <c r="O4" s="47">
        <f>IF(O3-N5&lt;0,0,ROUNDUP((O3-N5)/$W3,0)*$W3)</f>
        <v>11000</v>
      </c>
      <c r="P4" s="47">
        <f>IF(P3-O5&lt;0,0,ROUNDUP((P3-O5)/$W3,0)*$W3)</f>
        <v>5500</v>
      </c>
      <c r="Q4" s="47">
        <f>IF(Q3-P5&lt;0,0,ROUNDUP((Q3-P5)/$W3,0)*$W3)</f>
        <v>5500</v>
      </c>
      <c r="R4" s="63">
        <f>IF(R3-Q5&lt;0,0,ROUNDUP((R3-Q5)/$W3,0)*$W3)</f>
        <v>5500</v>
      </c>
      <c r="S4" s="47">
        <f>IF(S3-R5&lt;0,0,ROUNDUP((S3-R5)/$W3,0)*$W3)</f>
        <v>0</v>
      </c>
      <c r="T4" s="47">
        <f>IF(T3-S5&lt;0,0,ROUNDUP((T3-S5)/$W3,0)*$W3)</f>
        <v>0</v>
      </c>
      <c r="V4" s="61" t="s">
        <v>84</v>
      </c>
      <c r="W4" s="47">
        <v>0.7</v>
      </c>
    </row>
    <row r="5" spans="2:23" x14ac:dyDescent="0.25">
      <c r="B5" s="62" t="s">
        <v>40</v>
      </c>
      <c r="C5" s="26">
        <f>C4-C3</f>
        <v>700</v>
      </c>
      <c r="D5" s="26">
        <f>D4+C5-D3</f>
        <v>900</v>
      </c>
      <c r="E5" s="26">
        <f>E4+D5-E3</f>
        <v>1100</v>
      </c>
      <c r="F5" s="26">
        <f>F4+E5-F3</f>
        <v>1400</v>
      </c>
      <c r="G5" s="26">
        <f>G4+F5-G3</f>
        <v>1600</v>
      </c>
      <c r="H5" s="26">
        <f>H4+G5-H3</f>
        <v>1700</v>
      </c>
      <c r="I5" s="26">
        <f>I4+H5-I3</f>
        <v>2100</v>
      </c>
      <c r="J5" s="26">
        <f>J4+I5-J3</f>
        <v>2400</v>
      </c>
      <c r="K5" s="26">
        <f>K4+J5-K3</f>
        <v>2700</v>
      </c>
      <c r="L5" s="26">
        <f>L4+K5-L3</f>
        <v>2900</v>
      </c>
      <c r="M5" s="26">
        <f>M4+L5-M3</f>
        <v>3400</v>
      </c>
      <c r="N5" s="26">
        <f>N4+M5-N3</f>
        <v>3600</v>
      </c>
      <c r="O5" s="26">
        <f>O4+N5-O3</f>
        <v>3800</v>
      </c>
      <c r="P5" s="26">
        <f>P4+O5-P3</f>
        <v>3900</v>
      </c>
      <c r="Q5" s="26">
        <f>Q4+P5-Q3</f>
        <v>4000</v>
      </c>
      <c r="R5" s="30">
        <f>R4+Q5-R3</f>
        <v>4100</v>
      </c>
      <c r="S5" s="26">
        <f>S4+R5-S3</f>
        <v>4100</v>
      </c>
      <c r="T5" s="26">
        <f>T4+S5-T3</f>
        <v>1350</v>
      </c>
    </row>
    <row r="6" spans="2:23" x14ac:dyDescent="0.25">
      <c r="B6" s="62" t="s">
        <v>85</v>
      </c>
      <c r="C6" s="26">
        <f>C4/$W$3</f>
        <v>7</v>
      </c>
      <c r="D6" s="26">
        <f>ROUNDUP(D4/$W$3*0.7,0)</f>
        <v>2</v>
      </c>
      <c r="E6" s="26">
        <f t="shared" ref="E6:T6" si="0">ROUNDUP(E4/$W$3*0.7,0)</f>
        <v>2</v>
      </c>
      <c r="F6" s="26">
        <f t="shared" si="0"/>
        <v>3</v>
      </c>
      <c r="G6" s="26">
        <f t="shared" si="0"/>
        <v>2</v>
      </c>
      <c r="H6" s="26">
        <f t="shared" si="0"/>
        <v>1</v>
      </c>
      <c r="I6" s="26">
        <f t="shared" si="0"/>
        <v>3</v>
      </c>
      <c r="J6" s="26">
        <f t="shared" si="0"/>
        <v>3</v>
      </c>
      <c r="K6" s="26">
        <f t="shared" si="0"/>
        <v>3</v>
      </c>
      <c r="L6" s="26">
        <f t="shared" si="0"/>
        <v>2</v>
      </c>
      <c r="M6" s="26">
        <f t="shared" si="0"/>
        <v>4</v>
      </c>
      <c r="N6" s="26">
        <f t="shared" si="0"/>
        <v>2</v>
      </c>
      <c r="O6" s="26">
        <f t="shared" si="0"/>
        <v>2</v>
      </c>
      <c r="P6" s="26">
        <f t="shared" si="0"/>
        <v>1</v>
      </c>
      <c r="Q6" s="26">
        <f t="shared" si="0"/>
        <v>1</v>
      </c>
      <c r="R6" s="26">
        <f t="shared" si="0"/>
        <v>1</v>
      </c>
      <c r="S6" s="26">
        <f t="shared" si="0"/>
        <v>0</v>
      </c>
      <c r="T6" s="26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2" sqref="J12"/>
    </sheetView>
  </sheetViews>
  <sheetFormatPr baseColWidth="10" defaultRowHeight="15" x14ac:dyDescent="0.25"/>
  <cols>
    <col min="1" max="1" width="23.140625" style="1" customWidth="1"/>
    <col min="2" max="2" width="14.5703125" style="1" customWidth="1"/>
    <col min="21" max="22" width="11.42578125" style="1"/>
  </cols>
  <sheetData>
    <row r="1" spans="1:22" ht="6.75" customHeight="1" x14ac:dyDescent="0.25"/>
    <row r="2" spans="1:22" x14ac:dyDescent="0.25">
      <c r="A2" s="32" t="s">
        <v>67</v>
      </c>
      <c r="B2" s="32" t="s">
        <v>70</v>
      </c>
      <c r="C2" s="17">
        <v>43101</v>
      </c>
      <c r="D2" s="17">
        <v>43132</v>
      </c>
      <c r="E2" s="17">
        <v>43160</v>
      </c>
      <c r="F2" s="17">
        <v>43191</v>
      </c>
      <c r="G2" s="17">
        <v>43221</v>
      </c>
      <c r="H2" s="17">
        <v>43252</v>
      </c>
      <c r="I2" s="17">
        <v>43282</v>
      </c>
      <c r="J2" s="17">
        <v>43313</v>
      </c>
      <c r="K2" s="17">
        <v>43344</v>
      </c>
      <c r="L2" s="17">
        <v>43374</v>
      </c>
      <c r="M2" s="17">
        <v>43405</v>
      </c>
      <c r="N2" s="17">
        <v>43435</v>
      </c>
      <c r="O2" s="17">
        <v>43466</v>
      </c>
      <c r="P2" s="17">
        <v>43497</v>
      </c>
      <c r="Q2" s="17">
        <v>43525</v>
      </c>
      <c r="R2" s="17">
        <v>43556</v>
      </c>
      <c r="U2" s="1" t="s">
        <v>31</v>
      </c>
      <c r="V2" s="1">
        <v>289</v>
      </c>
    </row>
    <row r="3" spans="1:22" x14ac:dyDescent="0.25">
      <c r="A3" s="33" t="s">
        <v>66</v>
      </c>
      <c r="B3" s="33"/>
      <c r="C3" s="17">
        <v>43191</v>
      </c>
      <c r="D3" s="17">
        <v>43221</v>
      </c>
      <c r="E3" s="17">
        <v>43252</v>
      </c>
      <c r="F3" s="17">
        <v>43282</v>
      </c>
      <c r="G3" s="17">
        <v>43313</v>
      </c>
      <c r="H3" s="17">
        <v>43344</v>
      </c>
      <c r="I3" s="17">
        <v>43374</v>
      </c>
      <c r="J3" s="17">
        <v>43405</v>
      </c>
      <c r="K3" s="17">
        <v>43435</v>
      </c>
      <c r="L3" s="17">
        <v>43466</v>
      </c>
      <c r="M3" s="17">
        <v>43497</v>
      </c>
      <c r="N3" s="17">
        <v>43525</v>
      </c>
      <c r="O3" s="17">
        <v>43556</v>
      </c>
      <c r="P3" s="17">
        <v>43586</v>
      </c>
      <c r="Q3" s="17">
        <v>43617</v>
      </c>
      <c r="R3" s="17">
        <v>43647</v>
      </c>
      <c r="T3" s="1" t="s">
        <v>42</v>
      </c>
      <c r="U3" s="1">
        <v>29</v>
      </c>
      <c r="V3"/>
    </row>
    <row r="4" spans="1:22" s="16" customFormat="1" x14ac:dyDescent="0.25">
      <c r="A4" s="14" t="s">
        <v>29</v>
      </c>
      <c r="B4" s="14">
        <v>289</v>
      </c>
      <c r="C4" s="18">
        <v>4</v>
      </c>
      <c r="D4" s="18">
        <v>3</v>
      </c>
      <c r="E4" s="18">
        <v>3</v>
      </c>
      <c r="F4" s="18">
        <v>4</v>
      </c>
      <c r="G4" s="18">
        <v>4</v>
      </c>
      <c r="H4" s="18">
        <v>9</v>
      </c>
      <c r="I4" s="18">
        <v>9</v>
      </c>
      <c r="J4" s="18">
        <v>0</v>
      </c>
      <c r="K4" s="18">
        <v>13</v>
      </c>
      <c r="L4" s="18">
        <v>13</v>
      </c>
      <c r="M4" s="18">
        <v>14</v>
      </c>
      <c r="N4" s="18">
        <v>11</v>
      </c>
      <c r="O4" s="18"/>
      <c r="P4" s="18"/>
      <c r="Q4" s="18"/>
      <c r="R4" s="18"/>
      <c r="U4" s="34" t="s">
        <v>43</v>
      </c>
      <c r="V4" s="34">
        <f>V2-U3</f>
        <v>260</v>
      </c>
    </row>
    <row r="5" spans="1:22" x14ac:dyDescent="0.25">
      <c r="A5" s="5" t="s">
        <v>30</v>
      </c>
      <c r="B5" s="5"/>
      <c r="C5" s="21"/>
      <c r="D5" s="21"/>
      <c r="E5" s="21">
        <f>E4/SUM($E$4:$K$4)</f>
        <v>7.1428571428571425E-2</v>
      </c>
      <c r="F5" s="21">
        <f t="shared" ref="F5:K5" si="0">F4/SUM($E$4:$K$4)</f>
        <v>9.5238095238095233E-2</v>
      </c>
      <c r="G5" s="21">
        <f t="shared" si="0"/>
        <v>9.5238095238095233E-2</v>
      </c>
      <c r="H5" s="21">
        <f t="shared" si="0"/>
        <v>0.21428571428571427</v>
      </c>
      <c r="I5" s="21">
        <f t="shared" si="0"/>
        <v>0.21428571428571427</v>
      </c>
      <c r="J5" s="21">
        <f t="shared" si="0"/>
        <v>0</v>
      </c>
      <c r="K5" s="21">
        <f t="shared" si="0"/>
        <v>0.30952380952380953</v>
      </c>
      <c r="L5" s="21"/>
      <c r="M5" s="21"/>
      <c r="N5" s="21"/>
      <c r="O5" s="21"/>
      <c r="P5" s="21"/>
      <c r="Q5" s="21"/>
      <c r="R5" s="21"/>
    </row>
    <row r="6" spans="1:22" s="16" customFormat="1" ht="30" x14ac:dyDescent="0.25">
      <c r="A6" s="37" t="s">
        <v>33</v>
      </c>
      <c r="B6" s="37"/>
      <c r="C6" s="49" t="s">
        <v>32</v>
      </c>
      <c r="D6" s="49"/>
      <c r="E6" s="35">
        <f>$V$4*E5</f>
        <v>18.571428571428569</v>
      </c>
      <c r="F6" s="35">
        <f t="shared" ref="F6:L6" si="1">$V$4*F5</f>
        <v>24.761904761904759</v>
      </c>
      <c r="G6" s="35">
        <f t="shared" si="1"/>
        <v>24.761904761904759</v>
      </c>
      <c r="H6" s="35">
        <f t="shared" si="1"/>
        <v>55.714285714285708</v>
      </c>
      <c r="I6" s="35">
        <f t="shared" si="1"/>
        <v>55.714285714285708</v>
      </c>
      <c r="J6" s="35">
        <f t="shared" si="1"/>
        <v>0</v>
      </c>
      <c r="K6" s="35">
        <f t="shared" si="1"/>
        <v>80.476190476190482</v>
      </c>
      <c r="L6" s="35">
        <f t="shared" si="1"/>
        <v>0</v>
      </c>
      <c r="M6" s="35">
        <f t="shared" ref="M6:N6" si="2">$V$2*M5</f>
        <v>0</v>
      </c>
      <c r="N6" s="35">
        <f t="shared" si="2"/>
        <v>0</v>
      </c>
      <c r="O6" s="35"/>
      <c r="P6" s="35"/>
      <c r="Q6" s="35"/>
      <c r="R6" s="35"/>
      <c r="U6" s="42" t="s">
        <v>20</v>
      </c>
      <c r="V6" s="34">
        <v>5.5</v>
      </c>
    </row>
    <row r="7" spans="1:22" s="16" customFormat="1" x14ac:dyDescent="0.25">
      <c r="A7" s="37" t="s">
        <v>34</v>
      </c>
      <c r="B7" s="37"/>
      <c r="C7" s="15"/>
      <c r="D7" s="15"/>
      <c r="E7" s="43">
        <f>E6/$V$6</f>
        <v>3.3766233766233764</v>
      </c>
      <c r="F7" s="43">
        <f t="shared" ref="F7:N7" si="3">F6/$V$6</f>
        <v>4.5021645021645016</v>
      </c>
      <c r="G7" s="43">
        <f t="shared" si="3"/>
        <v>4.5021645021645016</v>
      </c>
      <c r="H7" s="43">
        <f t="shared" si="3"/>
        <v>10.129870129870129</v>
      </c>
      <c r="I7" s="43">
        <f t="shared" si="3"/>
        <v>10.129870129870129</v>
      </c>
      <c r="J7" s="43">
        <f t="shared" si="3"/>
        <v>0</v>
      </c>
      <c r="K7" s="43">
        <f t="shared" si="3"/>
        <v>14.632034632034634</v>
      </c>
      <c r="L7" s="43">
        <f t="shared" si="3"/>
        <v>0</v>
      </c>
      <c r="M7" s="43">
        <f t="shared" si="3"/>
        <v>0</v>
      </c>
      <c r="N7" s="43">
        <f t="shared" si="3"/>
        <v>0</v>
      </c>
      <c r="O7" s="43"/>
      <c r="P7" s="43"/>
      <c r="Q7" s="43"/>
      <c r="R7" s="43"/>
      <c r="U7" s="34"/>
      <c r="V7" s="34"/>
    </row>
    <row r="8" spans="1:22" s="16" customFormat="1" x14ac:dyDescent="0.25">
      <c r="A8" s="37" t="s">
        <v>68</v>
      </c>
      <c r="B8" s="37">
        <v>289</v>
      </c>
      <c r="C8" s="15"/>
      <c r="D8" s="15"/>
      <c r="E8" s="37">
        <v>2</v>
      </c>
      <c r="F8" s="37">
        <v>4</v>
      </c>
      <c r="G8" s="37">
        <v>4</v>
      </c>
      <c r="H8" s="37">
        <v>9</v>
      </c>
      <c r="I8" s="37">
        <v>9</v>
      </c>
      <c r="J8" s="37">
        <v>0</v>
      </c>
      <c r="K8" s="37">
        <v>12</v>
      </c>
      <c r="L8" s="37">
        <v>12</v>
      </c>
      <c r="M8" s="37">
        <v>12</v>
      </c>
      <c r="N8" s="37">
        <v>12</v>
      </c>
      <c r="O8" s="37"/>
      <c r="P8" s="37"/>
      <c r="Q8" s="37"/>
      <c r="R8" s="37"/>
      <c r="U8" s="34"/>
      <c r="V8" s="34"/>
    </row>
    <row r="9" spans="1:22" s="16" customFormat="1" x14ac:dyDescent="0.25">
      <c r="A9" s="37" t="s">
        <v>69</v>
      </c>
      <c r="B9" s="37">
        <v>150</v>
      </c>
      <c r="C9" s="15"/>
      <c r="D9" s="15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U9" s="34"/>
      <c r="V9" s="34"/>
    </row>
    <row r="10" spans="1:22" s="16" customFormat="1" x14ac:dyDescent="0.25">
      <c r="A10" s="37" t="s">
        <v>65</v>
      </c>
      <c r="B10" s="37"/>
      <c r="C10" s="15"/>
      <c r="D10" s="15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U10" s="34"/>
      <c r="V10" s="34"/>
    </row>
    <row r="12" spans="1:22" x14ac:dyDescent="0.25">
      <c r="A12" s="46" t="s">
        <v>64</v>
      </c>
      <c r="B12" s="46"/>
      <c r="C12" s="9"/>
      <c r="D12" s="9"/>
      <c r="E12" s="5"/>
      <c r="F12" s="5"/>
      <c r="G12" s="5">
        <v>1</v>
      </c>
      <c r="H12" s="5">
        <f>1</f>
        <v>1</v>
      </c>
      <c r="I12" s="5">
        <f>1+1</f>
        <v>2</v>
      </c>
      <c r="J12" s="5">
        <f>1</f>
        <v>1</v>
      </c>
      <c r="K12" s="5">
        <f>1+1</f>
        <v>2</v>
      </c>
      <c r="L12" s="5">
        <f>1</f>
        <v>1</v>
      </c>
      <c r="M12" s="5">
        <f>1+1</f>
        <v>2</v>
      </c>
      <c r="N12" s="5">
        <f>1</f>
        <v>1</v>
      </c>
      <c r="O12" s="9">
        <f>1+1</f>
        <v>2</v>
      </c>
      <c r="P12" s="5">
        <f>1</f>
        <v>1</v>
      </c>
      <c r="Q12" s="9">
        <f>1+1</f>
        <v>2</v>
      </c>
      <c r="R12" s="5">
        <f>1</f>
        <v>1</v>
      </c>
      <c r="S12" s="9">
        <f>1+1</f>
        <v>2</v>
      </c>
      <c r="T12" t="s">
        <v>73</v>
      </c>
    </row>
    <row r="14" spans="1:22" x14ac:dyDescent="0.25">
      <c r="A14" s="44" t="s">
        <v>62</v>
      </c>
      <c r="B14" s="44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22" x14ac:dyDescent="0.25">
      <c r="A15" s="5" t="s">
        <v>59</v>
      </c>
      <c r="B15" s="5"/>
      <c r="C15" s="9"/>
      <c r="D15" s="9"/>
      <c r="E15" s="45">
        <f>1/3</f>
        <v>0.33333333333333331</v>
      </c>
      <c r="F15" s="45">
        <f t="shared" ref="F15:N17" si="4">1/3</f>
        <v>0.33333333333333331</v>
      </c>
      <c r="G15" s="45">
        <f t="shared" si="4"/>
        <v>0.33333333333333331</v>
      </c>
      <c r="H15" s="45">
        <f t="shared" si="4"/>
        <v>0.33333333333333331</v>
      </c>
      <c r="I15" s="45">
        <f t="shared" si="4"/>
        <v>0.33333333333333331</v>
      </c>
      <c r="J15" s="45">
        <f t="shared" si="4"/>
        <v>0.33333333333333331</v>
      </c>
      <c r="K15" s="45">
        <f t="shared" si="4"/>
        <v>0.33333333333333331</v>
      </c>
      <c r="L15" s="45">
        <f t="shared" si="4"/>
        <v>0.33333333333333331</v>
      </c>
      <c r="M15" s="45">
        <f t="shared" si="4"/>
        <v>0.33333333333333331</v>
      </c>
      <c r="N15" s="45">
        <f t="shared" si="4"/>
        <v>0.33333333333333331</v>
      </c>
      <c r="O15" s="9"/>
      <c r="P15" s="9"/>
      <c r="Q15" s="9"/>
      <c r="R15" s="9"/>
    </row>
    <row r="16" spans="1:22" x14ac:dyDescent="0.25">
      <c r="A16" s="5" t="s">
        <v>60</v>
      </c>
      <c r="B16" s="5"/>
      <c r="C16" s="9"/>
      <c r="D16" s="9"/>
      <c r="E16" s="45">
        <f>1/3</f>
        <v>0.33333333333333331</v>
      </c>
      <c r="F16" s="45">
        <f t="shared" si="4"/>
        <v>0.33333333333333331</v>
      </c>
      <c r="G16" s="45">
        <f t="shared" si="4"/>
        <v>0.33333333333333331</v>
      </c>
      <c r="H16" s="45">
        <f t="shared" si="4"/>
        <v>0.33333333333333331</v>
      </c>
      <c r="I16" s="45">
        <f t="shared" si="4"/>
        <v>0.33333333333333331</v>
      </c>
      <c r="J16" s="45">
        <f t="shared" si="4"/>
        <v>0.33333333333333331</v>
      </c>
      <c r="K16" s="45">
        <f t="shared" si="4"/>
        <v>0.33333333333333331</v>
      </c>
      <c r="L16" s="45">
        <f t="shared" si="4"/>
        <v>0.33333333333333331</v>
      </c>
      <c r="M16" s="45">
        <f t="shared" si="4"/>
        <v>0.33333333333333331</v>
      </c>
      <c r="N16" s="45">
        <f t="shared" si="4"/>
        <v>0.33333333333333331</v>
      </c>
      <c r="O16" s="9"/>
      <c r="P16" s="9"/>
      <c r="Q16" s="9"/>
      <c r="R16" s="9"/>
    </row>
    <row r="17" spans="1:18" x14ac:dyDescent="0.25">
      <c r="A17" s="5" t="s">
        <v>61</v>
      </c>
      <c r="B17" s="5"/>
      <c r="C17" s="9"/>
      <c r="D17" s="9"/>
      <c r="E17" s="45">
        <f>1/3</f>
        <v>0.33333333333333331</v>
      </c>
      <c r="F17" s="45">
        <f t="shared" si="4"/>
        <v>0.33333333333333331</v>
      </c>
      <c r="G17" s="45">
        <f t="shared" si="4"/>
        <v>0.33333333333333331</v>
      </c>
      <c r="H17" s="45">
        <f t="shared" si="4"/>
        <v>0.33333333333333331</v>
      </c>
      <c r="I17" s="45">
        <f t="shared" si="4"/>
        <v>0.33333333333333331</v>
      </c>
      <c r="J17" s="45">
        <f t="shared" si="4"/>
        <v>0.33333333333333331</v>
      </c>
      <c r="K17" s="45">
        <f t="shared" si="4"/>
        <v>0.33333333333333331</v>
      </c>
      <c r="L17" s="45">
        <f t="shared" si="4"/>
        <v>0.33333333333333331</v>
      </c>
      <c r="M17" s="45">
        <f t="shared" si="4"/>
        <v>0.33333333333333331</v>
      </c>
      <c r="N17" s="45">
        <f t="shared" si="4"/>
        <v>0.33333333333333331</v>
      </c>
      <c r="O17" s="9"/>
      <c r="P17" s="9"/>
      <c r="Q17" s="9"/>
      <c r="R17" s="9"/>
    </row>
  </sheetData>
  <mergeCells count="1">
    <mergeCell ref="C6:D6"/>
  </mergeCells>
  <pageMargins left="0.7" right="0.7" top="0.75" bottom="0.75" header="0.3" footer="0.3"/>
  <pageSetup paperSize="9" scale="7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8"/>
  <sheetViews>
    <sheetView workbookViewId="0">
      <selection activeCell="E20" sqref="E20"/>
    </sheetView>
  </sheetViews>
  <sheetFormatPr baseColWidth="10" defaultRowHeight="15" x14ac:dyDescent="0.25"/>
  <cols>
    <col min="1" max="1" width="3" customWidth="1"/>
    <col min="2" max="2" width="20.85546875" customWidth="1"/>
    <col min="5" max="14" width="12.5703125" bestFit="1" customWidth="1"/>
  </cols>
  <sheetData>
    <row r="2" spans="2:14" x14ac:dyDescent="0.25">
      <c r="B2" s="38" t="s">
        <v>41</v>
      </c>
      <c r="C2" s="17">
        <v>43101</v>
      </c>
      <c r="D2" s="17">
        <v>43132</v>
      </c>
      <c r="E2" s="17">
        <v>43160</v>
      </c>
      <c r="F2" s="17">
        <v>43191</v>
      </c>
      <c r="G2" s="17">
        <v>43221</v>
      </c>
      <c r="H2" s="17">
        <v>43252</v>
      </c>
      <c r="I2" s="17">
        <v>43282</v>
      </c>
      <c r="J2" s="17">
        <v>43313</v>
      </c>
      <c r="K2" s="17">
        <v>43344</v>
      </c>
      <c r="L2" s="17">
        <v>43374</v>
      </c>
      <c r="M2" s="17">
        <v>43405</v>
      </c>
      <c r="N2" s="17">
        <v>43435</v>
      </c>
    </row>
    <row r="3" spans="2:14" x14ac:dyDescent="0.25">
      <c r="B3" s="39" t="s">
        <v>46</v>
      </c>
      <c r="C3" s="17">
        <v>43160</v>
      </c>
      <c r="D3" s="17">
        <v>43191</v>
      </c>
      <c r="E3" s="17">
        <v>43221</v>
      </c>
      <c r="F3" s="17">
        <v>43252</v>
      </c>
      <c r="G3" s="17">
        <v>43282</v>
      </c>
      <c r="H3" s="17">
        <v>43313</v>
      </c>
      <c r="I3" s="17">
        <v>43344</v>
      </c>
      <c r="J3" s="17">
        <v>43374</v>
      </c>
      <c r="K3" s="17">
        <v>43405</v>
      </c>
      <c r="L3" s="17">
        <v>43435</v>
      </c>
      <c r="M3" s="17">
        <v>43466</v>
      </c>
      <c r="N3" s="17">
        <v>43497</v>
      </c>
    </row>
    <row r="4" spans="2:14" x14ac:dyDescent="0.25">
      <c r="B4" s="5" t="s">
        <v>52</v>
      </c>
      <c r="C4" s="5">
        <f>'AMS4928'!C8</f>
        <v>0</v>
      </c>
      <c r="D4" s="5">
        <f>'AMS4928'!D8</f>
        <v>0</v>
      </c>
      <c r="E4" s="5">
        <f>'AMS4928'!E8</f>
        <v>2</v>
      </c>
      <c r="F4" s="5">
        <f>'AMS4928'!F8</f>
        <v>4</v>
      </c>
      <c r="G4" s="5">
        <f>'AMS4928'!G8</f>
        <v>4</v>
      </c>
      <c r="H4" s="5">
        <f>'AMS4928'!H8</f>
        <v>9</v>
      </c>
      <c r="I4" s="5">
        <f>'AMS4928'!I8</f>
        <v>9</v>
      </c>
      <c r="J4" s="5">
        <f>'AMS4928'!J8</f>
        <v>0</v>
      </c>
      <c r="K4" s="5">
        <f>'AMS4928'!K8</f>
        <v>12</v>
      </c>
      <c r="L4" s="5">
        <f>'AMS4928'!L8</f>
        <v>12</v>
      </c>
      <c r="M4" s="5">
        <f>'AMS4928'!M8</f>
        <v>12</v>
      </c>
      <c r="N4" s="5">
        <f>'AMS4928'!N8</f>
        <v>12</v>
      </c>
    </row>
    <row r="5" spans="2:14" s="16" customFormat="1" ht="21.75" customHeight="1" x14ac:dyDescent="0.25">
      <c r="B5" s="37" t="s">
        <v>58</v>
      </c>
      <c r="C5" s="37"/>
      <c r="D5" s="37"/>
      <c r="E5" s="37">
        <f>'AMS4928'!E12</f>
        <v>0</v>
      </c>
      <c r="F5" s="37">
        <f>'AMS4928'!F12</f>
        <v>0</v>
      </c>
      <c r="G5" s="37">
        <f>'AMS4928'!G12</f>
        <v>1</v>
      </c>
      <c r="H5" s="37">
        <f>'AMS4928'!H12</f>
        <v>1</v>
      </c>
      <c r="I5" s="37">
        <f>'AMS4928'!I12</f>
        <v>2</v>
      </c>
      <c r="J5" s="37">
        <f>'AMS4928'!J12</f>
        <v>1</v>
      </c>
      <c r="K5" s="37">
        <f>'AMS4928'!K12</f>
        <v>2</v>
      </c>
      <c r="L5" s="37">
        <f>'AMS4928'!L12</f>
        <v>1</v>
      </c>
      <c r="M5" s="37">
        <f>'AMS4928'!M12</f>
        <v>2</v>
      </c>
      <c r="N5" s="37">
        <f>'AMS4928'!N12</f>
        <v>1</v>
      </c>
    </row>
    <row r="6" spans="2:14" s="16" customFormat="1" ht="30" x14ac:dyDescent="0.25">
      <c r="B6" s="14" t="s">
        <v>63</v>
      </c>
      <c r="C6" s="37">
        <f>C4-C5</f>
        <v>0</v>
      </c>
      <c r="D6" s="37">
        <f t="shared" ref="D6:N6" si="0">D4-D5</f>
        <v>0</v>
      </c>
      <c r="E6" s="37">
        <f t="shared" si="0"/>
        <v>2</v>
      </c>
      <c r="F6" s="37">
        <f t="shared" si="0"/>
        <v>4</v>
      </c>
      <c r="G6" s="37">
        <f t="shared" si="0"/>
        <v>3</v>
      </c>
      <c r="H6" s="37">
        <f t="shared" si="0"/>
        <v>8</v>
      </c>
      <c r="I6" s="37">
        <f t="shared" si="0"/>
        <v>7</v>
      </c>
      <c r="J6" s="37">
        <f t="shared" si="0"/>
        <v>-1</v>
      </c>
      <c r="K6" s="37">
        <f t="shared" si="0"/>
        <v>10</v>
      </c>
      <c r="L6" s="37">
        <f t="shared" si="0"/>
        <v>11</v>
      </c>
      <c r="M6" s="37">
        <f t="shared" si="0"/>
        <v>10</v>
      </c>
      <c r="N6" s="37">
        <f t="shared" si="0"/>
        <v>11</v>
      </c>
    </row>
    <row r="7" spans="2:14" ht="19.5" customHeight="1" x14ac:dyDescent="0.25">
      <c r="B7" s="5" t="s">
        <v>56</v>
      </c>
      <c r="C7" s="5"/>
      <c r="D7" s="5"/>
      <c r="E7" s="45">
        <f>E6*'AMS4928'!E15</f>
        <v>0.66666666666666663</v>
      </c>
      <c r="F7" s="45">
        <f>F6*'AMS4928'!F15</f>
        <v>1.3333333333333333</v>
      </c>
      <c r="G7" s="45">
        <f>G6*'AMS4928'!G15</f>
        <v>1</v>
      </c>
      <c r="H7" s="45">
        <f>H6*'AMS4928'!H15</f>
        <v>2.6666666666666665</v>
      </c>
      <c r="I7" s="45">
        <f>I6*'AMS4928'!I15</f>
        <v>2.333333333333333</v>
      </c>
      <c r="J7" s="45">
        <f>J6*'AMS4928'!J15</f>
        <v>-0.33333333333333331</v>
      </c>
      <c r="K7" s="45">
        <f>K6*'AMS4928'!K15</f>
        <v>3.333333333333333</v>
      </c>
      <c r="L7" s="45">
        <f>L6*'AMS4928'!L15</f>
        <v>3.6666666666666665</v>
      </c>
      <c r="M7" s="45">
        <f>M6*'AMS4928'!M15</f>
        <v>3.333333333333333</v>
      </c>
      <c r="N7" s="45">
        <f>N6*'AMS4928'!N15</f>
        <v>3.6666666666666665</v>
      </c>
    </row>
    <row r="8" spans="2:14" x14ac:dyDescent="0.25">
      <c r="B8" s="5" t="s">
        <v>47</v>
      </c>
      <c r="C8" s="5">
        <f>C4*1/3*0.8</f>
        <v>0</v>
      </c>
      <c r="D8" s="5">
        <f t="shared" ref="D8:N8" si="1">D4*1/3*0.8</f>
        <v>0</v>
      </c>
      <c r="E8" s="40">
        <f>E4*'AMS4928'!E17*0.8</f>
        <v>0.53333333333333333</v>
      </c>
      <c r="F8" s="40">
        <f t="shared" si="1"/>
        <v>1.0666666666666667</v>
      </c>
      <c r="G8" s="40">
        <f t="shared" si="1"/>
        <v>1.0666666666666667</v>
      </c>
      <c r="H8" s="40">
        <f t="shared" si="1"/>
        <v>2.4000000000000004</v>
      </c>
      <c r="I8" s="40">
        <f t="shared" si="1"/>
        <v>2.4000000000000004</v>
      </c>
      <c r="J8" s="40">
        <f t="shared" si="1"/>
        <v>0</v>
      </c>
      <c r="K8" s="40">
        <f t="shared" si="1"/>
        <v>3.2</v>
      </c>
      <c r="L8" s="40">
        <f t="shared" si="1"/>
        <v>3.2</v>
      </c>
      <c r="M8" s="40">
        <f t="shared" si="1"/>
        <v>3.2</v>
      </c>
      <c r="N8" s="40">
        <f t="shared" si="1"/>
        <v>3.2</v>
      </c>
    </row>
    <row r="9" spans="2:14" x14ac:dyDescent="0.25">
      <c r="B9" s="5" t="s">
        <v>48</v>
      </c>
      <c r="C9" s="5">
        <f>C4*1/3*0.2</f>
        <v>0</v>
      </c>
      <c r="D9" s="5">
        <f t="shared" ref="D9" si="2">D4*1/3*0.2</f>
        <v>0</v>
      </c>
      <c r="E9" s="40">
        <f>E4*'AMS4928'!E17*0.2</f>
        <v>0.13333333333333333</v>
      </c>
      <c r="F9" s="40">
        <f>F4*'AMS4928'!F17*0.2</f>
        <v>0.26666666666666666</v>
      </c>
      <c r="G9" s="40">
        <f>G4*'AMS4928'!G17*0.2</f>
        <v>0.26666666666666666</v>
      </c>
      <c r="H9" s="40">
        <f>H4*'AMS4928'!H17*0.2</f>
        <v>0.60000000000000009</v>
      </c>
      <c r="I9" s="40">
        <f>I4*'AMS4928'!I17*0.2</f>
        <v>0.60000000000000009</v>
      </c>
      <c r="J9" s="40">
        <f>J4*'AMS4928'!J17*0.2</f>
        <v>0</v>
      </c>
      <c r="K9" s="40">
        <f>K4*'AMS4928'!K17*0.2</f>
        <v>0.8</v>
      </c>
      <c r="L9" s="40">
        <f>L4*'AMS4928'!L17*0.2</f>
        <v>0.8</v>
      </c>
      <c r="M9" s="40">
        <f>M4*'AMS4928'!M17*0.2</f>
        <v>0.8</v>
      </c>
      <c r="N9" s="40">
        <f>N4*'AMS4928'!N17*0.2</f>
        <v>0.8</v>
      </c>
    </row>
    <row r="10" spans="2:14" x14ac:dyDescent="0.25">
      <c r="B10" s="20" t="s">
        <v>49</v>
      </c>
      <c r="C10" s="5">
        <f>C4*1/3</f>
        <v>0</v>
      </c>
      <c r="D10" s="5">
        <f t="shared" ref="D10" si="3">D4*1/3</f>
        <v>0</v>
      </c>
      <c r="E10" s="40">
        <f>E4*'AMS4928'!E16</f>
        <v>0.66666666666666663</v>
      </c>
      <c r="F10" s="40">
        <f>F4*'AMS4928'!F16</f>
        <v>1.3333333333333333</v>
      </c>
      <c r="G10" s="40">
        <f>G4*'AMS4928'!G16</f>
        <v>1.3333333333333333</v>
      </c>
      <c r="H10" s="40">
        <f>H4*'AMS4928'!H16</f>
        <v>3</v>
      </c>
      <c r="I10" s="40">
        <f>I4*'AMS4928'!I16</f>
        <v>3</v>
      </c>
      <c r="J10" s="40">
        <f>J4*'AMS4928'!J16</f>
        <v>0</v>
      </c>
      <c r="K10" s="40">
        <f>K4*'AMS4928'!K16</f>
        <v>4</v>
      </c>
      <c r="L10" s="40">
        <f>L4*'AMS4928'!L16</f>
        <v>4</v>
      </c>
      <c r="M10" s="40">
        <f>M4*'AMS4928'!M16</f>
        <v>4</v>
      </c>
      <c r="N10" s="40">
        <f>N4*'AMS4928'!N16</f>
        <v>4</v>
      </c>
    </row>
    <row r="11" spans="2:14" x14ac:dyDescent="0.25">
      <c r="B11" s="20" t="s">
        <v>57</v>
      </c>
      <c r="C11" s="5"/>
      <c r="D11" s="5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2:14" x14ac:dyDescent="0.25">
      <c r="B12" s="5" t="s">
        <v>53</v>
      </c>
      <c r="C12" s="19">
        <f>C8*6769</f>
        <v>0</v>
      </c>
      <c r="D12" s="19">
        <f t="shared" ref="D12:N12" si="4">D8*6769</f>
        <v>0</v>
      </c>
      <c r="E12" s="19">
        <f t="shared" si="4"/>
        <v>3610.1333333333332</v>
      </c>
      <c r="F12" s="19">
        <f t="shared" si="4"/>
        <v>7220.2666666666664</v>
      </c>
      <c r="G12" s="19">
        <f t="shared" si="4"/>
        <v>7220.2666666666664</v>
      </c>
      <c r="H12" s="19">
        <f t="shared" si="4"/>
        <v>16245.600000000002</v>
      </c>
      <c r="I12" s="19">
        <f t="shared" si="4"/>
        <v>16245.600000000002</v>
      </c>
      <c r="J12" s="19">
        <f t="shared" si="4"/>
        <v>0</v>
      </c>
      <c r="K12" s="19">
        <f t="shared" si="4"/>
        <v>21660.800000000003</v>
      </c>
      <c r="L12" s="19">
        <f t="shared" si="4"/>
        <v>21660.800000000003</v>
      </c>
      <c r="M12" s="19">
        <f t="shared" si="4"/>
        <v>21660.800000000003</v>
      </c>
      <c r="N12" s="19">
        <f t="shared" si="4"/>
        <v>21660.800000000003</v>
      </c>
    </row>
    <row r="13" spans="2:14" x14ac:dyDescent="0.25">
      <c r="B13" s="5" t="s">
        <v>54</v>
      </c>
      <c r="C13" s="19">
        <f t="shared" ref="C13:N14" si="5">C9*6769</f>
        <v>0</v>
      </c>
      <c r="D13" s="19">
        <f t="shared" si="5"/>
        <v>0</v>
      </c>
      <c r="E13" s="19">
        <f t="shared" si="5"/>
        <v>902.5333333333333</v>
      </c>
      <c r="F13" s="19">
        <f t="shared" si="5"/>
        <v>1805.0666666666666</v>
      </c>
      <c r="G13" s="19">
        <f t="shared" si="5"/>
        <v>1805.0666666666666</v>
      </c>
      <c r="H13" s="19">
        <f t="shared" si="5"/>
        <v>4061.4000000000005</v>
      </c>
      <c r="I13" s="19">
        <f t="shared" si="5"/>
        <v>4061.4000000000005</v>
      </c>
      <c r="J13" s="19">
        <f t="shared" si="5"/>
        <v>0</v>
      </c>
      <c r="K13" s="19">
        <f t="shared" si="5"/>
        <v>5415.2000000000007</v>
      </c>
      <c r="L13" s="19">
        <f t="shared" si="5"/>
        <v>5415.2000000000007</v>
      </c>
      <c r="M13" s="19">
        <f t="shared" si="5"/>
        <v>5415.2000000000007</v>
      </c>
      <c r="N13" s="19">
        <f t="shared" si="5"/>
        <v>5415.2000000000007</v>
      </c>
    </row>
    <row r="14" spans="2:14" x14ac:dyDescent="0.25">
      <c r="B14" s="20" t="s">
        <v>55</v>
      </c>
      <c r="C14" s="19">
        <f t="shared" si="5"/>
        <v>0</v>
      </c>
      <c r="D14" s="19">
        <f t="shared" si="5"/>
        <v>0</v>
      </c>
      <c r="E14" s="19">
        <f t="shared" si="5"/>
        <v>4512.6666666666661</v>
      </c>
      <c r="F14" s="19">
        <f t="shared" si="5"/>
        <v>9025.3333333333321</v>
      </c>
      <c r="G14" s="19">
        <f t="shared" si="5"/>
        <v>9025.3333333333321</v>
      </c>
      <c r="H14" s="19">
        <f t="shared" si="5"/>
        <v>20307</v>
      </c>
      <c r="I14" s="19">
        <f t="shared" si="5"/>
        <v>20307</v>
      </c>
      <c r="J14" s="19">
        <f t="shared" si="5"/>
        <v>0</v>
      </c>
      <c r="K14" s="19">
        <f t="shared" si="5"/>
        <v>27076</v>
      </c>
      <c r="L14" s="19">
        <f t="shared" si="5"/>
        <v>27076</v>
      </c>
      <c r="M14" s="19">
        <f t="shared" si="5"/>
        <v>27076</v>
      </c>
      <c r="N14" s="19">
        <f t="shared" si="5"/>
        <v>27076</v>
      </c>
    </row>
    <row r="17" spans="2:2" x14ac:dyDescent="0.25">
      <c r="B17" s="41" t="s">
        <v>50</v>
      </c>
    </row>
    <row r="18" spans="2:2" x14ac:dyDescent="0.25">
      <c r="B18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3"/>
  <sheetViews>
    <sheetView tabSelected="1" zoomScale="120" zoomScaleNormal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14" sqref="J14"/>
    </sheetView>
  </sheetViews>
  <sheetFormatPr baseColWidth="10" defaultRowHeight="15" x14ac:dyDescent="0.25"/>
  <cols>
    <col min="1" max="1" width="18.5703125" customWidth="1"/>
    <col min="2" max="2" width="7.5703125" bestFit="1" customWidth="1"/>
    <col min="3" max="3" width="7.42578125" bestFit="1" customWidth="1"/>
    <col min="4" max="4" width="8.28515625" bestFit="1" customWidth="1"/>
    <col min="5" max="5" width="6.7109375" bestFit="1" customWidth="1"/>
    <col min="6" max="7" width="7.140625" bestFit="1" customWidth="1"/>
    <col min="8" max="8" width="6.5703125" bestFit="1" customWidth="1"/>
    <col min="9" max="9" width="8" bestFit="1" customWidth="1"/>
    <col min="10" max="10" width="7.7109375" style="1" bestFit="1" customWidth="1"/>
    <col min="11" max="11" width="6.85546875" style="1" bestFit="1" customWidth="1"/>
    <col min="12" max="12" width="7.140625" style="1" bestFit="1" customWidth="1"/>
    <col min="13" max="13" width="7" style="1" bestFit="1" customWidth="1"/>
    <col min="14" max="14" width="7.5703125" style="1" bestFit="1" customWidth="1"/>
    <col min="15" max="15" width="7.42578125" style="1" bestFit="1" customWidth="1"/>
    <col min="16" max="16" width="8.28515625" style="1" bestFit="1" customWidth="1"/>
    <col min="17" max="17" width="6.7109375" bestFit="1" customWidth="1"/>
    <col min="18" max="18" width="7.140625" bestFit="1" customWidth="1"/>
    <col min="19" max="19" width="33.7109375" style="34" customWidth="1"/>
  </cols>
  <sheetData>
    <row r="2" spans="1:19" x14ac:dyDescent="0.25">
      <c r="A2" s="36" t="s">
        <v>45</v>
      </c>
      <c r="B2" s="17">
        <v>43101</v>
      </c>
      <c r="C2" s="17">
        <v>43132</v>
      </c>
      <c r="D2" s="17">
        <v>43160</v>
      </c>
      <c r="E2" s="17">
        <v>43191</v>
      </c>
      <c r="F2" s="17">
        <v>43221</v>
      </c>
      <c r="G2" s="17">
        <v>43252</v>
      </c>
      <c r="H2" s="17">
        <v>43282</v>
      </c>
      <c r="I2" s="17">
        <v>43313</v>
      </c>
      <c r="J2" s="17">
        <v>43344</v>
      </c>
      <c r="K2" s="17">
        <v>43374</v>
      </c>
      <c r="L2" s="17">
        <v>43405</v>
      </c>
      <c r="M2" s="17">
        <v>43435</v>
      </c>
      <c r="N2" s="17">
        <v>43466</v>
      </c>
      <c r="O2" s="17">
        <v>43497</v>
      </c>
      <c r="P2" s="17">
        <v>43525</v>
      </c>
      <c r="Q2" s="17">
        <v>43556</v>
      </c>
      <c r="R2" s="17">
        <v>43586</v>
      </c>
      <c r="S2" s="47" t="s">
        <v>77</v>
      </c>
    </row>
    <row r="3" spans="1:19" ht="18" customHeight="1" x14ac:dyDescent="0.25">
      <c r="A3" s="5" t="s">
        <v>44</v>
      </c>
      <c r="B3" s="53"/>
      <c r="C3" s="53"/>
      <c r="D3" s="53"/>
      <c r="E3" s="53"/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/>
      <c r="O3" s="5"/>
      <c r="P3" s="5"/>
      <c r="Q3" s="5"/>
      <c r="R3" s="5"/>
      <c r="S3" s="47"/>
    </row>
    <row r="4" spans="1:19" ht="21" customHeight="1" x14ac:dyDescent="0.25">
      <c r="A4" s="50" t="s">
        <v>82</v>
      </c>
      <c r="B4" s="53"/>
      <c r="C4" s="53"/>
      <c r="D4" s="53"/>
      <c r="E4" s="53"/>
      <c r="F4" s="31"/>
      <c r="G4" s="31"/>
      <c r="H4" s="31"/>
      <c r="I4" s="31"/>
      <c r="J4" s="31"/>
      <c r="K4" s="31"/>
      <c r="L4" s="31"/>
      <c r="M4" s="31"/>
      <c r="N4" s="31">
        <v>1</v>
      </c>
      <c r="O4" s="5">
        <f>'Prévisions 180 Beta'!Q6</f>
        <v>1</v>
      </c>
      <c r="P4" s="5">
        <f>'Prévisions 180 Beta'!R6</f>
        <v>1</v>
      </c>
      <c r="Q4" s="5">
        <f>'Prévisions 180 Beta'!S6</f>
        <v>0</v>
      </c>
      <c r="R4" s="5">
        <f>'Prévisions 180 Beta'!T6</f>
        <v>0</v>
      </c>
      <c r="S4" s="51" t="s">
        <v>72</v>
      </c>
    </row>
    <row r="5" spans="1:19" ht="21" customHeight="1" x14ac:dyDescent="0.25">
      <c r="A5" s="5" t="s">
        <v>35</v>
      </c>
      <c r="B5" s="54"/>
      <c r="C5" s="54"/>
      <c r="D5" s="54"/>
      <c r="E5" s="54"/>
      <c r="F5" s="22"/>
      <c r="G5" s="22"/>
      <c r="H5" s="22"/>
      <c r="I5" s="22"/>
      <c r="J5" s="5">
        <f>'Prévisions Bombardier'!N34</f>
        <v>2</v>
      </c>
      <c r="K5" s="5">
        <f>'Prévisions Bombardier'!O34</f>
        <v>5</v>
      </c>
      <c r="L5" s="5">
        <f>'Prévisions Bombardier'!P34</f>
        <v>3</v>
      </c>
      <c r="M5" s="5">
        <f>'Prévisions Bombardier'!Q34</f>
        <v>4</v>
      </c>
      <c r="N5" s="5">
        <f>'Prévisions Bombardier'!R34</f>
        <v>2</v>
      </c>
      <c r="O5" s="5">
        <f>'Prévisions Bombardier'!S34</f>
        <v>1</v>
      </c>
      <c r="P5" s="5">
        <f>'Prévisions Bombardier'!T34</f>
        <v>3</v>
      </c>
      <c r="Q5" s="5">
        <f>'Prévisions Bombardier'!U34</f>
        <v>0</v>
      </c>
      <c r="R5" s="5">
        <f>'Prévisions Bombardier'!V34</f>
        <v>0</v>
      </c>
      <c r="S5" s="47"/>
    </row>
    <row r="6" spans="1:19" ht="19.5" customHeight="1" x14ac:dyDescent="0.25">
      <c r="A6" s="5" t="s">
        <v>36</v>
      </c>
      <c r="B6" s="54"/>
      <c r="C6" s="53"/>
      <c r="D6" s="53"/>
      <c r="E6" s="53"/>
      <c r="F6" s="20"/>
      <c r="G6" s="20"/>
      <c r="H6" s="48">
        <v>0.5</v>
      </c>
      <c r="I6" s="20"/>
      <c r="J6" s="20"/>
      <c r="K6" s="20">
        <v>2</v>
      </c>
      <c r="L6" s="20"/>
      <c r="M6" s="20">
        <v>1</v>
      </c>
      <c r="N6" s="20"/>
      <c r="O6" s="20"/>
      <c r="P6" s="20"/>
      <c r="Q6" s="20"/>
      <c r="R6" s="20"/>
      <c r="S6" s="47" t="s">
        <v>74</v>
      </c>
    </row>
    <row r="7" spans="1:19" ht="21" customHeight="1" x14ac:dyDescent="0.25">
      <c r="A7" s="5" t="s">
        <v>71</v>
      </c>
      <c r="B7" s="54"/>
      <c r="C7" s="53"/>
      <c r="D7" s="53"/>
      <c r="E7" s="53"/>
      <c r="F7" s="20">
        <v>2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47" t="s">
        <v>74</v>
      </c>
    </row>
    <row r="8" spans="1:19" s="16" customFormat="1" ht="30" x14ac:dyDescent="0.25">
      <c r="A8" s="47" t="s">
        <v>79</v>
      </c>
      <c r="B8" s="58"/>
      <c r="C8" s="59"/>
      <c r="D8" s="59"/>
      <c r="E8" s="59"/>
      <c r="F8" s="52"/>
      <c r="G8" s="52"/>
      <c r="H8" s="52"/>
      <c r="I8" s="52"/>
      <c r="J8" s="52">
        <v>3</v>
      </c>
      <c r="K8" s="52">
        <v>8</v>
      </c>
      <c r="L8" s="52">
        <v>8</v>
      </c>
      <c r="M8" s="52">
        <v>8</v>
      </c>
      <c r="N8" s="52">
        <v>8</v>
      </c>
      <c r="O8" s="52">
        <v>8</v>
      </c>
      <c r="P8" s="52">
        <v>8</v>
      </c>
      <c r="Q8" s="52">
        <v>8</v>
      </c>
      <c r="R8" s="52">
        <v>8</v>
      </c>
      <c r="S8" s="14" t="s">
        <v>81</v>
      </c>
    </row>
    <row r="9" spans="1:19" ht="17.25" customHeight="1" x14ac:dyDescent="0.25">
      <c r="A9" s="5" t="s">
        <v>75</v>
      </c>
      <c r="B9" s="54"/>
      <c r="C9" s="53"/>
      <c r="D9" s="53"/>
      <c r="E9" s="53"/>
      <c r="F9" s="20"/>
      <c r="G9" s="20">
        <v>3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47"/>
    </row>
    <row r="10" spans="1:19" ht="19.5" customHeight="1" x14ac:dyDescent="0.25">
      <c r="A10" s="5" t="s">
        <v>76</v>
      </c>
      <c r="B10" s="54"/>
      <c r="C10" s="53"/>
      <c r="D10" s="53"/>
      <c r="E10" s="53"/>
      <c r="F10" s="20">
        <f>'AMS4928'!G12</f>
        <v>1</v>
      </c>
      <c r="G10" s="20">
        <f>'AMS4928'!H12</f>
        <v>1</v>
      </c>
      <c r="H10" s="20">
        <f>'AMS4928'!I12</f>
        <v>2</v>
      </c>
      <c r="I10" s="20">
        <f>'AMS4928'!J12</f>
        <v>1</v>
      </c>
      <c r="J10" s="20">
        <f>'AMS4928'!K12</f>
        <v>2</v>
      </c>
      <c r="K10" s="20">
        <f>'AMS4928'!L12</f>
        <v>1</v>
      </c>
      <c r="L10" s="20">
        <f>'AMS4928'!M12</f>
        <v>2</v>
      </c>
      <c r="M10" s="20">
        <f>'AMS4928'!N12</f>
        <v>1</v>
      </c>
      <c r="N10" s="20">
        <f>'AMS4928'!O12</f>
        <v>2</v>
      </c>
      <c r="O10" s="20">
        <f>'AMS4928'!P12</f>
        <v>1</v>
      </c>
      <c r="P10" s="20">
        <f>'AMS4928'!Q12</f>
        <v>2</v>
      </c>
      <c r="Q10" s="20">
        <f>'AMS4928'!R12</f>
        <v>1</v>
      </c>
      <c r="R10" s="20">
        <f>'AMS4928'!S12</f>
        <v>2</v>
      </c>
      <c r="S10" s="47" t="s">
        <v>73</v>
      </c>
    </row>
    <row r="11" spans="1:19" ht="21" customHeight="1" x14ac:dyDescent="0.25">
      <c r="A11" s="20" t="s">
        <v>78</v>
      </c>
      <c r="B11" s="53"/>
      <c r="C11" s="53"/>
      <c r="D11" s="53"/>
      <c r="E11" s="53"/>
      <c r="F11" s="5"/>
      <c r="G11" s="5"/>
      <c r="H11" s="5">
        <v>1</v>
      </c>
      <c r="I11" s="5"/>
      <c r="J11" s="5">
        <v>1</v>
      </c>
      <c r="K11" s="5">
        <v>1</v>
      </c>
      <c r="L11" s="5">
        <v>1</v>
      </c>
      <c r="M11" s="5">
        <v>1</v>
      </c>
      <c r="N11" s="5"/>
      <c r="O11" s="5"/>
      <c r="P11" s="5"/>
      <c r="Q11" s="5"/>
      <c r="R11" s="5"/>
      <c r="S11" s="47"/>
    </row>
    <row r="12" spans="1:19" s="57" customFormat="1" ht="21" customHeight="1" x14ac:dyDescent="0.25">
      <c r="A12" s="10" t="s">
        <v>80</v>
      </c>
      <c r="B12" s="55"/>
      <c r="C12" s="55"/>
      <c r="D12" s="55"/>
      <c r="E12" s="55"/>
      <c r="F12" s="3">
        <f>SUM(F3:F11)</f>
        <v>3</v>
      </c>
      <c r="G12" s="3">
        <f>SUM(G3:G11)</f>
        <v>4</v>
      </c>
      <c r="H12" s="3">
        <f>SUM(H3:H11)</f>
        <v>3.5</v>
      </c>
      <c r="I12" s="3">
        <f>SUM(I3:I11)</f>
        <v>1</v>
      </c>
      <c r="J12" s="3">
        <f>SUM(J3:J11)</f>
        <v>8</v>
      </c>
      <c r="K12" s="3">
        <f>SUM(K3:K11)</f>
        <v>17</v>
      </c>
      <c r="L12" s="3">
        <f>SUM(L3:L11)</f>
        <v>14</v>
      </c>
      <c r="M12" s="3">
        <f>SUM(M3:M11)</f>
        <v>15</v>
      </c>
      <c r="N12" s="3">
        <f t="shared" ref="N12:R12" si="0">SUM(N3:N11)</f>
        <v>13</v>
      </c>
      <c r="O12" s="3">
        <f t="shared" si="0"/>
        <v>11</v>
      </c>
      <c r="P12" s="3">
        <f t="shared" si="0"/>
        <v>14</v>
      </c>
      <c r="Q12" s="3">
        <f t="shared" si="0"/>
        <v>9</v>
      </c>
      <c r="R12" s="3">
        <f t="shared" si="0"/>
        <v>10</v>
      </c>
      <c r="S12" s="56">
        <f>SUM(B12:M12)</f>
        <v>65.5</v>
      </c>
    </row>
    <row r="13" spans="1:19" x14ac:dyDescent="0.25">
      <c r="A13" s="20" t="s">
        <v>65</v>
      </c>
      <c r="B13" s="9"/>
      <c r="C13" s="9"/>
      <c r="D13" s="5">
        <v>2</v>
      </c>
      <c r="E13" s="5">
        <v>4</v>
      </c>
      <c r="F13" s="9"/>
      <c r="G13" s="9"/>
      <c r="H13" s="9"/>
      <c r="I13" s="9"/>
      <c r="J13" s="5"/>
      <c r="K13" s="5"/>
      <c r="L13" s="5"/>
      <c r="M13" s="5"/>
      <c r="N13" s="5"/>
      <c r="O13" s="5"/>
      <c r="P13" s="5"/>
      <c r="Q13" s="9"/>
      <c r="R13" s="9"/>
      <c r="S13" s="47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Prévisions Bombardier</vt:lpstr>
      <vt:lpstr>Prévisions 180 Beta</vt:lpstr>
      <vt:lpstr>AMS4928</vt:lpstr>
      <vt:lpstr>Capa SMX_GT_AMS4928</vt:lpstr>
      <vt:lpstr>Consolidation</vt:lpstr>
      <vt:lpstr>'AMS4928'!Zone_d_impression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Havez</dc:creator>
  <cp:lastModifiedBy>Fabien Havez</cp:lastModifiedBy>
  <cp:lastPrinted>2018-01-31T16:00:46Z</cp:lastPrinted>
  <dcterms:created xsi:type="dcterms:W3CDTF">2018-01-23T07:22:25Z</dcterms:created>
  <dcterms:modified xsi:type="dcterms:W3CDTF">2018-05-06T10:57:32Z</dcterms:modified>
</cp:coreProperties>
</file>