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15195" windowHeight="9975" activeTab="5"/>
  </bookViews>
  <sheets>
    <sheet name="Base" sheetId="1" r:id="rId1"/>
    <sheet name="Structure" sheetId="6" r:id="rId2"/>
    <sheet name="Moteurs" sheetId="7" r:id="rId3"/>
    <sheet name="Corrosion" sheetId="8" r:id="rId4"/>
    <sheet name="Médical" sheetId="9" r:id="rId5"/>
    <sheet name="Moteurs (4)" sheetId="10" r:id="rId6"/>
    <sheet name="Aero" sheetId="4" r:id="rId7"/>
    <sheet name="Feuil2" sheetId="2" r:id="rId8"/>
    <sheet name="Feuil3" sheetId="3" r:id="rId9"/>
  </sheets>
  <definedNames>
    <definedName name="parite" localSheetId="6">Aero!$E$1</definedName>
    <definedName name="parite" localSheetId="3">Corrosion!$E$1</definedName>
    <definedName name="parite" localSheetId="4">Médical!$E$1</definedName>
    <definedName name="parite" localSheetId="2">Moteurs!$E$1</definedName>
    <definedName name="parite" localSheetId="5">'Moteurs (4)'!$E$1</definedName>
    <definedName name="parite" localSheetId="1">Structure!$E$1</definedName>
    <definedName name="parite">Base!$E$1</definedName>
  </definedNames>
  <calcPr calcId="144525"/>
</workbook>
</file>

<file path=xl/calcChain.xml><?xml version="1.0" encoding="utf-8"?>
<calcChain xmlns="http://schemas.openxmlformats.org/spreadsheetml/2006/main">
  <c r="F20" i="10" l="1"/>
  <c r="F20" i="9"/>
  <c r="B15" i="10"/>
  <c r="M14" i="10"/>
  <c r="L14" i="10"/>
  <c r="J14" i="10"/>
  <c r="F14" i="10"/>
  <c r="H14" i="10" s="1"/>
  <c r="N14" i="10" s="1"/>
  <c r="E14" i="10"/>
  <c r="G14" i="10" s="1"/>
  <c r="M13" i="10"/>
  <c r="L13" i="10"/>
  <c r="J13" i="10"/>
  <c r="F13" i="10"/>
  <c r="H13" i="10" s="1"/>
  <c r="N13" i="10" s="1"/>
  <c r="E13" i="10"/>
  <c r="G13" i="10" s="1"/>
  <c r="M12" i="10"/>
  <c r="L12" i="10"/>
  <c r="J12" i="10"/>
  <c r="F12" i="10"/>
  <c r="H12" i="10" s="1"/>
  <c r="N12" i="10" s="1"/>
  <c r="E12" i="10"/>
  <c r="G12" i="10" s="1"/>
  <c r="M11" i="10"/>
  <c r="L11" i="10"/>
  <c r="J11" i="10"/>
  <c r="F11" i="10"/>
  <c r="H11" i="10" s="1"/>
  <c r="N11" i="10" s="1"/>
  <c r="E11" i="10"/>
  <c r="G11" i="10" s="1"/>
  <c r="M10" i="10"/>
  <c r="L10" i="10"/>
  <c r="J10" i="10"/>
  <c r="F10" i="10"/>
  <c r="H10" i="10" s="1"/>
  <c r="N10" i="10" s="1"/>
  <c r="E10" i="10"/>
  <c r="G10" i="10" s="1"/>
  <c r="M9" i="10"/>
  <c r="L9" i="10"/>
  <c r="J9" i="10"/>
  <c r="F9" i="10"/>
  <c r="H9" i="10" s="1"/>
  <c r="N9" i="10" s="1"/>
  <c r="E9" i="10"/>
  <c r="G9" i="10" s="1"/>
  <c r="M8" i="10"/>
  <c r="L8" i="10"/>
  <c r="J8" i="10"/>
  <c r="F8" i="10"/>
  <c r="H8" i="10" s="1"/>
  <c r="N8" i="10" s="1"/>
  <c r="E8" i="10"/>
  <c r="G8" i="10" s="1"/>
  <c r="M7" i="10"/>
  <c r="L7" i="10"/>
  <c r="J7" i="10"/>
  <c r="F7" i="10"/>
  <c r="H7" i="10" s="1"/>
  <c r="N7" i="10" s="1"/>
  <c r="E7" i="10"/>
  <c r="G7" i="10" s="1"/>
  <c r="M6" i="10"/>
  <c r="L6" i="10"/>
  <c r="L15" i="10" s="1"/>
  <c r="J6" i="10"/>
  <c r="J15" i="10" s="1"/>
  <c r="G17" i="10" s="1"/>
  <c r="F6" i="10"/>
  <c r="H6" i="10" s="1"/>
  <c r="E6" i="10"/>
  <c r="E15" i="10" s="1"/>
  <c r="A36" i="8"/>
  <c r="B36" i="8"/>
  <c r="A35" i="8"/>
  <c r="B35" i="8"/>
  <c r="A33" i="8"/>
  <c r="B33" i="8"/>
  <c r="A34" i="8"/>
  <c r="B34" i="8"/>
  <c r="A30" i="8"/>
  <c r="B30" i="8"/>
  <c r="A31" i="8" s="1"/>
  <c r="A32" i="8" s="1"/>
  <c r="B31" i="8"/>
  <c r="B32" i="8"/>
  <c r="B29" i="8"/>
  <c r="A29" i="8"/>
  <c r="F20" i="8"/>
  <c r="B15" i="9"/>
  <c r="M14" i="9"/>
  <c r="L14" i="9"/>
  <c r="J14" i="9"/>
  <c r="F14" i="9"/>
  <c r="H14" i="9" s="1"/>
  <c r="N14" i="9" s="1"/>
  <c r="E14" i="9"/>
  <c r="G14" i="9" s="1"/>
  <c r="M13" i="9"/>
  <c r="L13" i="9"/>
  <c r="J13" i="9"/>
  <c r="F13" i="9"/>
  <c r="H13" i="9" s="1"/>
  <c r="N13" i="9" s="1"/>
  <c r="E13" i="9"/>
  <c r="G13" i="9" s="1"/>
  <c r="M12" i="9"/>
  <c r="L12" i="9"/>
  <c r="J12" i="9"/>
  <c r="F12" i="9"/>
  <c r="H12" i="9" s="1"/>
  <c r="N12" i="9" s="1"/>
  <c r="E12" i="9"/>
  <c r="G12" i="9" s="1"/>
  <c r="M11" i="9"/>
  <c r="L11" i="9"/>
  <c r="J11" i="9"/>
  <c r="F11" i="9"/>
  <c r="H11" i="9" s="1"/>
  <c r="N11" i="9" s="1"/>
  <c r="E11" i="9"/>
  <c r="G11" i="9" s="1"/>
  <c r="M10" i="9"/>
  <c r="L10" i="9"/>
  <c r="J10" i="9"/>
  <c r="F10" i="9"/>
  <c r="H10" i="9" s="1"/>
  <c r="N10" i="9" s="1"/>
  <c r="E10" i="9"/>
  <c r="G10" i="9" s="1"/>
  <c r="M9" i="9"/>
  <c r="L9" i="9"/>
  <c r="J9" i="9"/>
  <c r="F9" i="9"/>
  <c r="H9" i="9" s="1"/>
  <c r="N9" i="9" s="1"/>
  <c r="E9" i="9"/>
  <c r="G9" i="9" s="1"/>
  <c r="M8" i="9"/>
  <c r="L8" i="9"/>
  <c r="J8" i="9"/>
  <c r="F8" i="9"/>
  <c r="H8" i="9" s="1"/>
  <c r="N8" i="9" s="1"/>
  <c r="E8" i="9"/>
  <c r="G8" i="9" s="1"/>
  <c r="M7" i="9"/>
  <c r="L7" i="9"/>
  <c r="J7" i="9"/>
  <c r="F7" i="9"/>
  <c r="H7" i="9" s="1"/>
  <c r="N7" i="9" s="1"/>
  <c r="E7" i="9"/>
  <c r="G7" i="9" s="1"/>
  <c r="M6" i="9"/>
  <c r="L6" i="9"/>
  <c r="L15" i="9" s="1"/>
  <c r="J6" i="9"/>
  <c r="F6" i="9"/>
  <c r="H6" i="9" s="1"/>
  <c r="E6" i="9"/>
  <c r="B15" i="8"/>
  <c r="M14" i="8"/>
  <c r="L14" i="8"/>
  <c r="J14" i="8"/>
  <c r="F14" i="8"/>
  <c r="H14" i="8" s="1"/>
  <c r="N14" i="8" s="1"/>
  <c r="E14" i="8"/>
  <c r="G14" i="8" s="1"/>
  <c r="M13" i="8"/>
  <c r="L13" i="8"/>
  <c r="J13" i="8"/>
  <c r="F13" i="8"/>
  <c r="H13" i="8" s="1"/>
  <c r="N13" i="8" s="1"/>
  <c r="E13" i="8"/>
  <c r="G13" i="8" s="1"/>
  <c r="M12" i="8"/>
  <c r="L12" i="8"/>
  <c r="J12" i="8"/>
  <c r="F12" i="8"/>
  <c r="H12" i="8" s="1"/>
  <c r="N12" i="8" s="1"/>
  <c r="E12" i="8"/>
  <c r="G12" i="8" s="1"/>
  <c r="M11" i="8"/>
  <c r="L11" i="8"/>
  <c r="J11" i="8"/>
  <c r="F11" i="8"/>
  <c r="H11" i="8" s="1"/>
  <c r="N11" i="8" s="1"/>
  <c r="E11" i="8"/>
  <c r="G11" i="8" s="1"/>
  <c r="M10" i="8"/>
  <c r="L10" i="8"/>
  <c r="J10" i="8"/>
  <c r="F10" i="8"/>
  <c r="H10" i="8" s="1"/>
  <c r="N10" i="8" s="1"/>
  <c r="E10" i="8"/>
  <c r="G10" i="8" s="1"/>
  <c r="M9" i="8"/>
  <c r="L9" i="8"/>
  <c r="J9" i="8"/>
  <c r="F9" i="8"/>
  <c r="H9" i="8" s="1"/>
  <c r="N9" i="8" s="1"/>
  <c r="E9" i="8"/>
  <c r="G9" i="8" s="1"/>
  <c r="M8" i="8"/>
  <c r="L8" i="8"/>
  <c r="J8" i="8"/>
  <c r="F8" i="8"/>
  <c r="H8" i="8" s="1"/>
  <c r="N8" i="8" s="1"/>
  <c r="E8" i="8"/>
  <c r="G8" i="8" s="1"/>
  <c r="M7" i="8"/>
  <c r="L7" i="8"/>
  <c r="J7" i="8"/>
  <c r="F7" i="8"/>
  <c r="H7" i="8" s="1"/>
  <c r="N7" i="8" s="1"/>
  <c r="E7" i="8"/>
  <c r="G7" i="8" s="1"/>
  <c r="M6" i="8"/>
  <c r="L6" i="8"/>
  <c r="J6" i="8"/>
  <c r="J15" i="8" s="1"/>
  <c r="G17" i="8" s="1"/>
  <c r="G18" i="8" s="1"/>
  <c r="F6" i="8"/>
  <c r="H6" i="8" s="1"/>
  <c r="E6" i="8"/>
  <c r="E15" i="8" s="1"/>
  <c r="B15" i="7"/>
  <c r="M14" i="7"/>
  <c r="L14" i="7"/>
  <c r="J14" i="7"/>
  <c r="F14" i="7"/>
  <c r="H14" i="7" s="1"/>
  <c r="N14" i="7" s="1"/>
  <c r="E14" i="7"/>
  <c r="G14" i="7" s="1"/>
  <c r="M13" i="7"/>
  <c r="L13" i="7"/>
  <c r="J13" i="7"/>
  <c r="F13" i="7"/>
  <c r="H13" i="7" s="1"/>
  <c r="N13" i="7" s="1"/>
  <c r="E13" i="7"/>
  <c r="G13" i="7" s="1"/>
  <c r="M12" i="7"/>
  <c r="L12" i="7"/>
  <c r="J12" i="7"/>
  <c r="F12" i="7"/>
  <c r="H12" i="7" s="1"/>
  <c r="N12" i="7" s="1"/>
  <c r="E12" i="7"/>
  <c r="G12" i="7" s="1"/>
  <c r="M11" i="7"/>
  <c r="L11" i="7"/>
  <c r="J11" i="7"/>
  <c r="F11" i="7"/>
  <c r="H11" i="7" s="1"/>
  <c r="N11" i="7" s="1"/>
  <c r="E11" i="7"/>
  <c r="G11" i="7" s="1"/>
  <c r="M10" i="7"/>
  <c r="L10" i="7"/>
  <c r="J10" i="7"/>
  <c r="F10" i="7"/>
  <c r="H10" i="7" s="1"/>
  <c r="N10" i="7" s="1"/>
  <c r="E10" i="7"/>
  <c r="G10" i="7" s="1"/>
  <c r="M9" i="7"/>
  <c r="L9" i="7"/>
  <c r="J9" i="7"/>
  <c r="F9" i="7"/>
  <c r="H9" i="7" s="1"/>
  <c r="N9" i="7" s="1"/>
  <c r="E9" i="7"/>
  <c r="G9" i="7" s="1"/>
  <c r="M8" i="7"/>
  <c r="L8" i="7"/>
  <c r="J8" i="7"/>
  <c r="F8" i="7"/>
  <c r="H8" i="7" s="1"/>
  <c r="N8" i="7" s="1"/>
  <c r="E8" i="7"/>
  <c r="G8" i="7" s="1"/>
  <c r="M7" i="7"/>
  <c r="L7" i="7"/>
  <c r="J7" i="7"/>
  <c r="F7" i="7"/>
  <c r="H7" i="7" s="1"/>
  <c r="N7" i="7" s="1"/>
  <c r="E7" i="7"/>
  <c r="G7" i="7" s="1"/>
  <c r="M6" i="7"/>
  <c r="L6" i="7"/>
  <c r="J6" i="7"/>
  <c r="F6" i="7"/>
  <c r="H6" i="7" s="1"/>
  <c r="E6" i="7"/>
  <c r="D22" i="4"/>
  <c r="F20" i="6"/>
  <c r="B15" i="6"/>
  <c r="M14" i="6"/>
  <c r="L14" i="6"/>
  <c r="J14" i="6"/>
  <c r="F14" i="6"/>
  <c r="H14" i="6" s="1"/>
  <c r="N14" i="6" s="1"/>
  <c r="E14" i="6"/>
  <c r="G14" i="6" s="1"/>
  <c r="M13" i="6"/>
  <c r="L13" i="6"/>
  <c r="J13" i="6"/>
  <c r="F13" i="6"/>
  <c r="H13" i="6" s="1"/>
  <c r="N13" i="6" s="1"/>
  <c r="E13" i="6"/>
  <c r="G13" i="6" s="1"/>
  <c r="M12" i="6"/>
  <c r="L12" i="6"/>
  <c r="J12" i="6"/>
  <c r="F12" i="6"/>
  <c r="H12" i="6" s="1"/>
  <c r="N12" i="6" s="1"/>
  <c r="E12" i="6"/>
  <c r="G12" i="6" s="1"/>
  <c r="M11" i="6"/>
  <c r="L11" i="6"/>
  <c r="J11" i="6"/>
  <c r="F11" i="6"/>
  <c r="H11" i="6" s="1"/>
  <c r="N11" i="6" s="1"/>
  <c r="E11" i="6"/>
  <c r="G11" i="6" s="1"/>
  <c r="M10" i="6"/>
  <c r="L10" i="6"/>
  <c r="J10" i="6"/>
  <c r="F10" i="6"/>
  <c r="H10" i="6" s="1"/>
  <c r="N10" i="6" s="1"/>
  <c r="E10" i="6"/>
  <c r="G10" i="6" s="1"/>
  <c r="M9" i="6"/>
  <c r="L9" i="6"/>
  <c r="J9" i="6"/>
  <c r="F9" i="6"/>
  <c r="H9" i="6" s="1"/>
  <c r="N9" i="6" s="1"/>
  <c r="E9" i="6"/>
  <c r="G9" i="6" s="1"/>
  <c r="M8" i="6"/>
  <c r="L8" i="6"/>
  <c r="J8" i="6"/>
  <c r="F8" i="6"/>
  <c r="H8" i="6" s="1"/>
  <c r="N8" i="6" s="1"/>
  <c r="E8" i="6"/>
  <c r="G8" i="6" s="1"/>
  <c r="M7" i="6"/>
  <c r="L7" i="6"/>
  <c r="J7" i="6"/>
  <c r="F7" i="6"/>
  <c r="H7" i="6" s="1"/>
  <c r="N7" i="6" s="1"/>
  <c r="E7" i="6"/>
  <c r="G7" i="6" s="1"/>
  <c r="M6" i="6"/>
  <c r="L6" i="6"/>
  <c r="L15" i="6" s="1"/>
  <c r="H17" i="6" s="1"/>
  <c r="H18" i="6" s="1"/>
  <c r="F18" i="6" s="1"/>
  <c r="J6" i="6"/>
  <c r="F6" i="6"/>
  <c r="H6" i="6" s="1"/>
  <c r="E6" i="6"/>
  <c r="H17" i="1"/>
  <c r="G17" i="1"/>
  <c r="L15" i="1"/>
  <c r="J15" i="1"/>
  <c r="L14" i="1"/>
  <c r="L7" i="1"/>
  <c r="L8" i="1"/>
  <c r="L9" i="1"/>
  <c r="L10" i="1"/>
  <c r="L11" i="1"/>
  <c r="L12" i="1"/>
  <c r="L13" i="1"/>
  <c r="L6" i="1"/>
  <c r="J7" i="1"/>
  <c r="J8" i="1"/>
  <c r="J9" i="1"/>
  <c r="J10" i="1"/>
  <c r="J11" i="1"/>
  <c r="J12" i="1"/>
  <c r="J13" i="1"/>
  <c r="J14" i="1"/>
  <c r="J6" i="1"/>
  <c r="B15" i="1"/>
  <c r="F17" i="1" s="1"/>
  <c r="G18" i="10" l="1"/>
  <c r="E15" i="9"/>
  <c r="J15" i="9"/>
  <c r="G17" i="9" s="1"/>
  <c r="G18" i="9" s="1"/>
  <c r="N6" i="10"/>
  <c r="H15" i="10"/>
  <c r="N15" i="10" s="1"/>
  <c r="H17" i="10"/>
  <c r="H18" i="10" s="1"/>
  <c r="F18" i="10" s="1"/>
  <c r="M15" i="10"/>
  <c r="G6" i="10"/>
  <c r="G15" i="10" s="1"/>
  <c r="F15" i="10"/>
  <c r="F17" i="10" s="1"/>
  <c r="L15" i="8"/>
  <c r="M15" i="8" s="1"/>
  <c r="L15" i="7"/>
  <c r="H17" i="7" s="1"/>
  <c r="H18" i="7" s="1"/>
  <c r="F18" i="7" s="1"/>
  <c r="E15" i="7"/>
  <c r="J15" i="7"/>
  <c r="G17" i="7" s="1"/>
  <c r="G18" i="7" s="1"/>
  <c r="H17" i="9"/>
  <c r="H18" i="9" s="1"/>
  <c r="F18" i="9" s="1"/>
  <c r="M15" i="9"/>
  <c r="N6" i="9"/>
  <c r="H15" i="9"/>
  <c r="N15" i="9" s="1"/>
  <c r="G6" i="9"/>
  <c r="G15" i="9" s="1"/>
  <c r="F15" i="9"/>
  <c r="F17" i="9" s="1"/>
  <c r="N6" i="8"/>
  <c r="H15" i="8"/>
  <c r="H17" i="8"/>
  <c r="H18" i="8" s="1"/>
  <c r="G6" i="8"/>
  <c r="G15" i="8" s="1"/>
  <c r="F15" i="8"/>
  <c r="F17" i="8" s="1"/>
  <c r="N6" i="7"/>
  <c r="H15" i="7"/>
  <c r="N15" i="7" s="1"/>
  <c r="M15" i="7"/>
  <c r="G6" i="7"/>
  <c r="G15" i="7" s="1"/>
  <c r="F15" i="7"/>
  <c r="F17" i="7" s="1"/>
  <c r="E15" i="6"/>
  <c r="J15" i="6"/>
  <c r="G17" i="6" s="1"/>
  <c r="G18" i="6" s="1"/>
  <c r="F15" i="6"/>
  <c r="F17" i="6" s="1"/>
  <c r="F19" i="6" s="1"/>
  <c r="N6" i="6"/>
  <c r="H15" i="6"/>
  <c r="N15" i="6" s="1"/>
  <c r="G6" i="6"/>
  <c r="G15" i="6" s="1"/>
  <c r="M15" i="6"/>
  <c r="J15" i="4"/>
  <c r="I15" i="4"/>
  <c r="B15" i="4"/>
  <c r="F14" i="4"/>
  <c r="H14" i="4" s="1"/>
  <c r="E14" i="4"/>
  <c r="G14" i="4" s="1"/>
  <c r="F13" i="4"/>
  <c r="H13" i="4" s="1"/>
  <c r="E13" i="4"/>
  <c r="G13" i="4" s="1"/>
  <c r="F12" i="4"/>
  <c r="H12" i="4" s="1"/>
  <c r="E12" i="4"/>
  <c r="G12" i="4" s="1"/>
  <c r="F11" i="4"/>
  <c r="H11" i="4" s="1"/>
  <c r="E11" i="4"/>
  <c r="G11" i="4" s="1"/>
  <c r="F10" i="4"/>
  <c r="H10" i="4" s="1"/>
  <c r="E10" i="4"/>
  <c r="G10" i="4" s="1"/>
  <c r="F9" i="4"/>
  <c r="H9" i="4" s="1"/>
  <c r="E9" i="4"/>
  <c r="G9" i="4" s="1"/>
  <c r="F8" i="4"/>
  <c r="H8" i="4" s="1"/>
  <c r="E8" i="4"/>
  <c r="G8" i="4" s="1"/>
  <c r="F7" i="4"/>
  <c r="H7" i="4" s="1"/>
  <c r="E7" i="4"/>
  <c r="G7" i="4" s="1"/>
  <c r="F6" i="4"/>
  <c r="F15" i="4" s="1"/>
  <c r="H15" i="4" s="1"/>
  <c r="E6" i="4"/>
  <c r="F19" i="10" l="1"/>
  <c r="F19" i="9"/>
  <c r="F19" i="8"/>
  <c r="N15" i="8"/>
  <c r="F20" i="7"/>
  <c r="F19" i="7"/>
  <c r="E15" i="4"/>
  <c r="G15" i="4" s="1"/>
  <c r="G17" i="4" s="1"/>
  <c r="H17" i="4" s="1"/>
  <c r="H18" i="4" s="1"/>
  <c r="G6" i="4"/>
  <c r="H6" i="4"/>
  <c r="F7" i="1"/>
  <c r="H7" i="1" s="1"/>
  <c r="F8" i="1"/>
  <c r="H8" i="1" s="1"/>
  <c r="F9" i="1"/>
  <c r="H9" i="1" s="1"/>
  <c r="F10" i="1"/>
  <c r="H10" i="1" s="1"/>
  <c r="F11" i="1"/>
  <c r="H11" i="1" s="1"/>
  <c r="F12" i="1"/>
  <c r="H12" i="1" s="1"/>
  <c r="F13" i="1"/>
  <c r="H13" i="1" s="1"/>
  <c r="F14" i="1"/>
  <c r="H14" i="1" s="1"/>
  <c r="F6" i="1"/>
  <c r="H6" i="1" s="1"/>
  <c r="E7" i="1"/>
  <c r="G7" i="1" s="1"/>
  <c r="E8" i="1"/>
  <c r="E9" i="1"/>
  <c r="G9" i="1" s="1"/>
  <c r="E10" i="1"/>
  <c r="G10" i="1" s="1"/>
  <c r="E11" i="1"/>
  <c r="G11" i="1" s="1"/>
  <c r="E12" i="1"/>
  <c r="G12" i="1" s="1"/>
  <c r="E13" i="1"/>
  <c r="G13" i="1" s="1"/>
  <c r="E14" i="1"/>
  <c r="G14" i="1" s="1"/>
  <c r="E6" i="1"/>
  <c r="G6" i="1" s="1"/>
  <c r="G18" i="4" l="1"/>
  <c r="H15" i="1"/>
  <c r="L8" i="4"/>
  <c r="K8" i="4"/>
  <c r="L12" i="4"/>
  <c r="K12" i="4"/>
  <c r="L14" i="4"/>
  <c r="K14" i="4"/>
  <c r="L9" i="4"/>
  <c r="K9" i="4"/>
  <c r="L11" i="4"/>
  <c r="K11" i="4"/>
  <c r="L13" i="4"/>
  <c r="K13" i="4"/>
  <c r="L15" i="4"/>
  <c r="K15" i="4"/>
  <c r="E15" i="1"/>
  <c r="G8" i="1"/>
  <c r="G15" i="1" s="1"/>
  <c r="F15" i="1"/>
  <c r="G18" i="1" l="1"/>
  <c r="N10" i="1"/>
  <c r="M12" i="1"/>
  <c r="M11" i="1"/>
  <c r="M7" i="1"/>
  <c r="M14" i="1"/>
  <c r="N8" i="1"/>
  <c r="N13" i="1"/>
  <c r="N9" i="1"/>
  <c r="H18" i="1"/>
  <c r="F18" i="1" s="1"/>
  <c r="F19" i="1" s="1"/>
  <c r="M9" i="1" l="1"/>
  <c r="M13" i="1"/>
  <c r="M8" i="1"/>
  <c r="M10" i="1"/>
  <c r="N14" i="1"/>
  <c r="N7" i="1"/>
  <c r="N11" i="1"/>
  <c r="N12" i="1"/>
  <c r="N6" i="1" l="1"/>
  <c r="M6" i="1"/>
  <c r="N15" i="1" l="1"/>
  <c r="M15" i="1"/>
</calcChain>
</file>

<file path=xl/sharedStrings.xml><?xml version="1.0" encoding="utf-8"?>
<sst xmlns="http://schemas.openxmlformats.org/spreadsheetml/2006/main" count="233" uniqueCount="30">
  <si>
    <t>Source Lingot</t>
  </si>
  <si>
    <t>Grade</t>
  </si>
  <si>
    <t>Finalité</t>
  </si>
  <si>
    <t>Total général</t>
  </si>
  <si>
    <t>Corrosion TA6V source EcoTi</t>
  </si>
  <si>
    <t>Défense source EcoTi</t>
  </si>
  <si>
    <t>Fasteners Internes source EcoTI</t>
  </si>
  <si>
    <t>Motoristes Aubes source EcoTi</t>
  </si>
  <si>
    <t>Stainless source EcoTi</t>
  </si>
  <si>
    <t>Structure hors Airbus source EcoTi</t>
  </si>
  <si>
    <t>Airbus via EcoTi (DoorFrames)</t>
  </si>
  <si>
    <t>Motoristes Pièces source EcoTi Double Melt</t>
  </si>
  <si>
    <t>Motoristes Pièces source EcoTi Triple Melt</t>
  </si>
  <si>
    <t>Lingot (t)</t>
  </si>
  <si>
    <t>Prix de Lingot Théorique ($/kg)</t>
  </si>
  <si>
    <t>Prix de Vente Lingot Ecoti ($/kg)</t>
  </si>
  <si>
    <t>CA Potentiel (calculé Théo)</t>
  </si>
  <si>
    <t xml:space="preserve">CA Prévu </t>
  </si>
  <si>
    <t>ROC</t>
  </si>
  <si>
    <t>$</t>
  </si>
  <si>
    <t>€</t>
  </si>
  <si>
    <t>Parité $/€</t>
  </si>
  <si>
    <t>k€</t>
  </si>
  <si>
    <t>Marge PV Estimé</t>
  </si>
  <si>
    <t>Marge Prix Calculé</t>
  </si>
  <si>
    <t>Marge €/kg</t>
  </si>
  <si>
    <t>Marge %</t>
  </si>
  <si>
    <t>€/kg</t>
  </si>
  <si>
    <t>Marge Adaptées pour comm externe…..</t>
  </si>
  <si>
    <t>Attention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</si>
</sst>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[$$-409]* #,##0.00_ ;_-[$$-409]* \-#,##0.00\ ;_-[$$-409]* &quot;-&quot;??_ ;_-@_ "/>
    <numFmt numFmtId="165" formatCode="_-* #,##0.00\ [$€-40C]_-;\-* #,##0.00\ [$€-40C]_-;_-* &quot;-&quot;??\ [$€-40C]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1" xfId="0" applyFont="1" applyFill="1" applyBorder="1"/>
    <xf numFmtId="0" fontId="2" fillId="0" borderId="0" xfId="0" applyFont="1" applyFill="1" applyBorder="1"/>
    <xf numFmtId="0" fontId="2" fillId="0" borderId="2" xfId="0" applyFont="1" applyFill="1" applyBorder="1"/>
    <xf numFmtId="0" fontId="2" fillId="0" borderId="3" xfId="0" applyFont="1" applyFill="1" applyBorder="1"/>
    <xf numFmtId="1" fontId="2" fillId="0" borderId="3" xfId="0" applyNumberFormat="1" applyFont="1" applyFill="1" applyBorder="1"/>
    <xf numFmtId="0" fontId="2" fillId="0" borderId="4" xfId="0" applyFont="1" applyFill="1" applyBorder="1"/>
    <xf numFmtId="1" fontId="2" fillId="0" borderId="0" xfId="0" applyNumberFormat="1" applyFont="1" applyFill="1" applyBorder="1"/>
    <xf numFmtId="0" fontId="2" fillId="0" borderId="5" xfId="0" applyFont="1" applyFill="1" applyBorder="1"/>
    <xf numFmtId="1" fontId="2" fillId="0" borderId="6" xfId="0" applyNumberFormat="1" applyFont="1" applyFill="1" applyBorder="1"/>
    <xf numFmtId="3" fontId="2" fillId="0" borderId="0" xfId="0" applyNumberFormat="1" applyFont="1" applyFill="1" applyBorder="1"/>
    <xf numFmtId="2" fontId="2" fillId="0" borderId="3" xfId="0" applyNumberFormat="1" applyFont="1" applyFill="1" applyBorder="1"/>
    <xf numFmtId="2" fontId="2" fillId="0" borderId="0" xfId="0" applyNumberFormat="1" applyFont="1" applyFill="1" applyBorder="1"/>
    <xf numFmtId="164" fontId="2" fillId="0" borderId="0" xfId="0" applyNumberFormat="1" applyFont="1" applyFill="1" applyBorder="1"/>
    <xf numFmtId="2" fontId="0" fillId="0" borderId="7" xfId="0" applyNumberFormat="1" applyBorder="1"/>
    <xf numFmtId="2" fontId="0" fillId="0" borderId="0" xfId="0" applyNumberFormat="1"/>
    <xf numFmtId="165" fontId="2" fillId="0" borderId="0" xfId="0" applyNumberFormat="1" applyFont="1" applyFill="1" applyBorder="1"/>
    <xf numFmtId="9" fontId="2" fillId="0" borderId="0" xfId="1" applyFont="1" applyFill="1" applyBorder="1"/>
    <xf numFmtId="0" fontId="2" fillId="0" borderId="2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opLeftCell="B1" workbookViewId="0">
      <selection activeCell="H28" sqref="H28"/>
    </sheetView>
  </sheetViews>
  <sheetFormatPr baseColWidth="10" defaultRowHeight="15" x14ac:dyDescent="0.25"/>
  <cols>
    <col min="1" max="1" width="40.140625" style="2" customWidth="1"/>
    <col min="2" max="2" width="9.85546875" style="2" customWidth="1"/>
    <col min="3" max="3" width="13.5703125" style="2" customWidth="1"/>
    <col min="4" max="4" width="17.7109375" style="2" customWidth="1"/>
    <col min="5" max="5" width="14.85546875" style="2" customWidth="1"/>
    <col min="6" max="6" width="13.5703125" style="2" customWidth="1"/>
    <col min="7" max="7" width="14.7109375" style="2" customWidth="1"/>
    <col min="8" max="11" width="13" style="2" customWidth="1"/>
    <col min="12" max="12" width="14.140625" style="2" customWidth="1"/>
    <col min="13" max="13" width="13.42578125" style="2" customWidth="1"/>
    <col min="14" max="14" width="10.140625" style="2" customWidth="1"/>
    <col min="15" max="16384" width="11.42578125" style="2"/>
  </cols>
  <sheetData>
    <row r="1" spans="1:14" x14ac:dyDescent="0.25">
      <c r="A1" s="1" t="s">
        <v>0</v>
      </c>
      <c r="D1" s="2" t="s">
        <v>21</v>
      </c>
      <c r="E1" s="2">
        <v>1.4</v>
      </c>
    </row>
    <row r="2" spans="1:14" x14ac:dyDescent="0.25">
      <c r="A2" s="1" t="s">
        <v>1</v>
      </c>
    </row>
    <row r="4" spans="1:14" ht="45" x14ac:dyDescent="0.25">
      <c r="B4" s="18" t="s">
        <v>13</v>
      </c>
      <c r="C4" s="18" t="s">
        <v>14</v>
      </c>
      <c r="D4" s="18" t="s">
        <v>15</v>
      </c>
      <c r="E4" s="19" t="s">
        <v>16</v>
      </c>
      <c r="F4" s="19" t="s">
        <v>17</v>
      </c>
      <c r="G4" s="19" t="s">
        <v>16</v>
      </c>
      <c r="H4" s="19" t="s">
        <v>17</v>
      </c>
      <c r="I4" s="19"/>
      <c r="J4" s="19" t="s">
        <v>24</v>
      </c>
      <c r="K4" s="19"/>
      <c r="L4" s="19" t="s">
        <v>23</v>
      </c>
      <c r="M4" s="19" t="s">
        <v>25</v>
      </c>
      <c r="N4" s="19" t="s">
        <v>26</v>
      </c>
    </row>
    <row r="5" spans="1:14" x14ac:dyDescent="0.25">
      <c r="A5" s="3" t="s">
        <v>2</v>
      </c>
      <c r="B5" s="4"/>
      <c r="E5" s="2" t="s">
        <v>19</v>
      </c>
      <c r="F5" s="2" t="s">
        <v>19</v>
      </c>
      <c r="G5" s="2" t="s">
        <v>20</v>
      </c>
      <c r="H5" s="2" t="s">
        <v>20</v>
      </c>
      <c r="J5" s="2" t="s">
        <v>22</v>
      </c>
      <c r="L5" s="2" t="s">
        <v>22</v>
      </c>
      <c r="M5" s="2" t="s">
        <v>27</v>
      </c>
    </row>
    <row r="6" spans="1:14" x14ac:dyDescent="0.25">
      <c r="A6" s="3" t="s">
        <v>4</v>
      </c>
      <c r="B6" s="5">
        <v>1058.75</v>
      </c>
      <c r="C6" s="14">
        <v>17.756394208028336</v>
      </c>
      <c r="D6" s="11">
        <v>17.55</v>
      </c>
      <c r="E6" s="13">
        <f>B6*C6</f>
        <v>18799.582367750001</v>
      </c>
      <c r="F6" s="13">
        <f>D6*B6</f>
        <v>18581.0625</v>
      </c>
      <c r="G6" s="16">
        <f t="shared" ref="G6:G14" si="0">E6/parite</f>
        <v>13428.27311982143</v>
      </c>
      <c r="H6" s="16">
        <f t="shared" ref="H6:H14" si="1">F6/parite</f>
        <v>13272.1875</v>
      </c>
      <c r="I6" s="16">
        <v>4053.3997090922198</v>
      </c>
      <c r="J6" s="16">
        <f>IF(B6="","",I6)</f>
        <v>4053.3997090922198</v>
      </c>
      <c r="K6" s="16">
        <v>3897.3140892707852</v>
      </c>
      <c r="L6" s="16">
        <f>IF(B6="","",K6)</f>
        <v>3897.3140892707852</v>
      </c>
      <c r="M6" s="16">
        <f>IFERROR(K6/B6,"-")</f>
        <v>3.6810522684966096</v>
      </c>
      <c r="N6" s="17">
        <f>IFERROR(K6/H6,"-")</f>
        <v>0.29364519520770671</v>
      </c>
    </row>
    <row r="7" spans="1:14" x14ac:dyDescent="0.25">
      <c r="A7" s="6" t="s">
        <v>5</v>
      </c>
      <c r="B7" s="7">
        <v>60.5</v>
      </c>
      <c r="C7" s="15">
        <v>24.172157438016526</v>
      </c>
      <c r="D7" s="12">
        <v>24.172157438016526</v>
      </c>
      <c r="E7" s="13">
        <f t="shared" ref="E7:E14" si="2">B7*C7</f>
        <v>1462.4155249999999</v>
      </c>
      <c r="F7" s="13">
        <f t="shared" ref="F7:F14" si="3">D7*B7</f>
        <v>1462.4155249999999</v>
      </c>
      <c r="G7" s="16">
        <f t="shared" si="0"/>
        <v>1044.5825178571429</v>
      </c>
      <c r="H7" s="16">
        <f t="shared" si="1"/>
        <v>1044.5825178571429</v>
      </c>
      <c r="I7" s="16">
        <v>231.62284051955518</v>
      </c>
      <c r="J7" s="16">
        <f t="shared" ref="J7:J14" si="4">IF(B7="","",I7)</f>
        <v>231.62284051955518</v>
      </c>
      <c r="K7" s="16">
        <v>231.62284051955521</v>
      </c>
      <c r="L7" s="16">
        <f t="shared" ref="L7:L13" si="5">IF(B7="","",K7)</f>
        <v>231.62284051955521</v>
      </c>
      <c r="M7" s="16">
        <f>IFERROR(K7/B7,"-")</f>
        <v>3.8284767028025657</v>
      </c>
      <c r="N7" s="17">
        <f>IFERROR(K7/H7,"-")</f>
        <v>0.22173723622591965</v>
      </c>
    </row>
    <row r="8" spans="1:14" x14ac:dyDescent="0.25">
      <c r="A8" s="6" t="s">
        <v>6</v>
      </c>
      <c r="B8" s="7">
        <v>754</v>
      </c>
      <c r="C8" s="15">
        <v>23.381550107758621</v>
      </c>
      <c r="D8" s="12">
        <v>22</v>
      </c>
      <c r="E8" s="13">
        <f t="shared" si="2"/>
        <v>17629.688781249999</v>
      </c>
      <c r="F8" s="13">
        <f t="shared" si="3"/>
        <v>16588</v>
      </c>
      <c r="G8" s="16">
        <f t="shared" si="0"/>
        <v>12592.63484375</v>
      </c>
      <c r="H8" s="16">
        <f t="shared" si="1"/>
        <v>11848.571428571429</v>
      </c>
      <c r="I8" s="16">
        <v>2886.671433913134</v>
      </c>
      <c r="J8" s="16">
        <f t="shared" si="4"/>
        <v>2886.671433913134</v>
      </c>
      <c r="K8" s="16">
        <v>2142.6080187345633</v>
      </c>
      <c r="L8" s="16">
        <f t="shared" si="5"/>
        <v>2142.6080187345633</v>
      </c>
      <c r="M8" s="16">
        <f>IFERROR(K8/B8,"-")</f>
        <v>2.8416551972606938</v>
      </c>
      <c r="N8" s="17">
        <f>IFERROR(K8/H8,"-")</f>
        <v>0.18083260346204416</v>
      </c>
    </row>
    <row r="9" spans="1:14" x14ac:dyDescent="0.25">
      <c r="A9" s="6" t="s">
        <v>7</v>
      </c>
      <c r="B9" s="7">
        <v>282.2</v>
      </c>
      <c r="C9" s="15">
        <v>24.233393426647769</v>
      </c>
      <c r="D9" s="12">
        <v>20</v>
      </c>
      <c r="E9" s="13">
        <f t="shared" si="2"/>
        <v>6838.6636250000001</v>
      </c>
      <c r="F9" s="13">
        <f t="shared" si="3"/>
        <v>5644</v>
      </c>
      <c r="G9" s="16">
        <f t="shared" si="0"/>
        <v>4884.7597321428575</v>
      </c>
      <c r="H9" s="16">
        <f t="shared" si="1"/>
        <v>4031.4285714285716</v>
      </c>
      <c r="I9" s="16">
        <v>1080.3961255308836</v>
      </c>
      <c r="J9" s="16">
        <f t="shared" si="4"/>
        <v>1080.3961255308836</v>
      </c>
      <c r="K9" s="16">
        <v>227.06496481659769</v>
      </c>
      <c r="L9" s="16">
        <f t="shared" si="5"/>
        <v>227.06496481659769</v>
      </c>
      <c r="M9" s="16">
        <f>IFERROR(K9/B9,"-")</f>
        <v>0.8046242551970153</v>
      </c>
      <c r="N9" s="17">
        <f>IFERROR(K9/H9,"-")</f>
        <v>5.6323697863791065E-2</v>
      </c>
    </row>
    <row r="10" spans="1:14" x14ac:dyDescent="0.25">
      <c r="A10" s="6" t="s">
        <v>8</v>
      </c>
      <c r="B10" s="7">
        <v>423.3</v>
      </c>
      <c r="C10" s="15">
        <v>24.233393426647769</v>
      </c>
      <c r="D10" s="12">
        <v>23</v>
      </c>
      <c r="E10" s="13">
        <f t="shared" si="2"/>
        <v>10257.995437500002</v>
      </c>
      <c r="F10" s="13">
        <f t="shared" si="3"/>
        <v>9735.9</v>
      </c>
      <c r="G10" s="16">
        <f t="shared" si="0"/>
        <v>7327.1395982142876</v>
      </c>
      <c r="H10" s="16">
        <f t="shared" si="1"/>
        <v>6954.2142857142862</v>
      </c>
      <c r="I10" s="16">
        <v>1620.5941882963257</v>
      </c>
      <c r="J10" s="16">
        <f t="shared" si="4"/>
        <v>1620.5941882963257</v>
      </c>
      <c r="K10" s="16">
        <v>1247.6688757963238</v>
      </c>
      <c r="L10" s="16">
        <f t="shared" si="5"/>
        <v>1247.6688757963238</v>
      </c>
      <c r="M10" s="16">
        <f>IFERROR(K10/B10,"-")</f>
        <v>2.9474813980541552</v>
      </c>
      <c r="N10" s="17">
        <f>IFERROR(K10/H10,"-")</f>
        <v>0.17941191118590508</v>
      </c>
    </row>
    <row r="11" spans="1:14" x14ac:dyDescent="0.25">
      <c r="A11" s="6" t="s">
        <v>9</v>
      </c>
      <c r="B11" s="7">
        <v>363</v>
      </c>
      <c r="C11" s="15">
        <v>18.474339297520661</v>
      </c>
      <c r="D11" s="12">
        <v>18.47</v>
      </c>
      <c r="E11" s="13">
        <f t="shared" si="2"/>
        <v>6706.1851649999999</v>
      </c>
      <c r="F11" s="13">
        <f t="shared" si="3"/>
        <v>6704.61</v>
      </c>
      <c r="G11" s="16">
        <f t="shared" si="0"/>
        <v>4790.1322607142856</v>
      </c>
      <c r="H11" s="16">
        <f t="shared" si="1"/>
        <v>4789.0071428571428</v>
      </c>
      <c r="I11" s="16">
        <v>1389.737043117331</v>
      </c>
      <c r="J11" s="16">
        <f t="shared" si="4"/>
        <v>1389.737043117331</v>
      </c>
      <c r="K11" s="16">
        <v>1388.6119252601884</v>
      </c>
      <c r="L11" s="16">
        <f t="shared" si="5"/>
        <v>1388.6119252601884</v>
      </c>
      <c r="M11" s="16">
        <f>IFERROR(K11/B11,"-")</f>
        <v>3.8253772045735217</v>
      </c>
      <c r="N11" s="17">
        <f>IFERROR(K11/H11,"-")</f>
        <v>0.28995820716853982</v>
      </c>
    </row>
    <row r="12" spans="1:14" x14ac:dyDescent="0.25">
      <c r="A12" s="6" t="s">
        <v>10</v>
      </c>
      <c r="B12" s="7">
        <v>726</v>
      </c>
      <c r="C12" s="15">
        <v>17.787976859504134</v>
      </c>
      <c r="D12" s="12">
        <v>17.787976859504134</v>
      </c>
      <c r="E12" s="13">
        <f t="shared" si="2"/>
        <v>12914.071200000002</v>
      </c>
      <c r="F12" s="13">
        <f t="shared" si="3"/>
        <v>12914.071200000002</v>
      </c>
      <c r="G12" s="16">
        <f t="shared" si="0"/>
        <v>9224.3365714285737</v>
      </c>
      <c r="H12" s="16">
        <f t="shared" si="1"/>
        <v>9224.3365714285737</v>
      </c>
      <c r="I12" s="16">
        <v>2779.4740862346621</v>
      </c>
      <c r="J12" s="16">
        <f t="shared" si="4"/>
        <v>2779.4740862346621</v>
      </c>
      <c r="K12" s="16">
        <v>2779.4740862346625</v>
      </c>
      <c r="L12" s="16">
        <f t="shared" si="5"/>
        <v>2779.4740862346625</v>
      </c>
      <c r="M12" s="16">
        <f>IFERROR(K12/B12,"-")</f>
        <v>3.8284767028025657</v>
      </c>
      <c r="N12" s="17">
        <f>IFERROR(K12/H12,"-")</f>
        <v>0.30131967374692237</v>
      </c>
    </row>
    <row r="13" spans="1:14" x14ac:dyDescent="0.25">
      <c r="A13" s="6" t="s">
        <v>11</v>
      </c>
      <c r="B13" s="7">
        <v>302.5</v>
      </c>
      <c r="C13" s="15">
        <v>21.311381611570248</v>
      </c>
      <c r="D13" s="12">
        <v>20</v>
      </c>
      <c r="E13" s="13">
        <f t="shared" si="2"/>
        <v>6446.6929375</v>
      </c>
      <c r="F13" s="13">
        <f t="shared" si="3"/>
        <v>6050</v>
      </c>
      <c r="G13" s="16">
        <f t="shared" si="0"/>
        <v>4604.780669642857</v>
      </c>
      <c r="H13" s="16">
        <f t="shared" si="1"/>
        <v>4321.4285714285716</v>
      </c>
      <c r="I13" s="16">
        <v>1158.1142025977758</v>
      </c>
      <c r="J13" s="16">
        <f t="shared" si="4"/>
        <v>1158.1142025977758</v>
      </c>
      <c r="K13" s="16">
        <v>874.76210438349062</v>
      </c>
      <c r="L13" s="16">
        <f t="shared" si="5"/>
        <v>874.76210438349062</v>
      </c>
      <c r="M13" s="16">
        <f>IFERROR(K13/B13,"-")</f>
        <v>2.8917755516809609</v>
      </c>
      <c r="N13" s="17">
        <f>IFERROR(K13/H13,"-")</f>
        <v>0.20242428861766726</v>
      </c>
    </row>
    <row r="14" spans="1:14" x14ac:dyDescent="0.25">
      <c r="A14" s="6" t="s">
        <v>12</v>
      </c>
      <c r="B14" s="7">
        <v>60.5</v>
      </c>
      <c r="C14" s="15">
        <v>21.38362675619835</v>
      </c>
      <c r="D14" s="12">
        <v>21.5</v>
      </c>
      <c r="E14" s="13">
        <f t="shared" si="2"/>
        <v>1293.7094187500002</v>
      </c>
      <c r="F14" s="13">
        <f t="shared" si="3"/>
        <v>1300.75</v>
      </c>
      <c r="G14" s="16">
        <f t="shared" si="0"/>
        <v>924.07815625000023</v>
      </c>
      <c r="H14" s="16">
        <f t="shared" si="1"/>
        <v>929.10714285714289</v>
      </c>
      <c r="I14" s="16">
        <v>231.62284051955518</v>
      </c>
      <c r="J14" s="16">
        <f t="shared" si="4"/>
        <v>231.62284051955518</v>
      </c>
      <c r="K14" s="16">
        <v>236.65182712669787</v>
      </c>
      <c r="L14" s="16">
        <f>IF(B14="","",K14)</f>
        <v>236.65182712669787</v>
      </c>
      <c r="M14" s="16">
        <f>IFERROR(K14/B14,"-")</f>
        <v>3.9116004483751712</v>
      </c>
      <c r="N14" s="17">
        <f>IFERROR(K14/H14,"-")</f>
        <v>0.25470886640582513</v>
      </c>
    </row>
    <row r="15" spans="1:14" x14ac:dyDescent="0.25">
      <c r="A15" s="8" t="s">
        <v>3</v>
      </c>
      <c r="B15" s="9">
        <f>SUM(B6:B14)</f>
        <v>4030.75</v>
      </c>
      <c r="E15" s="13">
        <f>SUM(E6:E14)</f>
        <v>82349.004457750008</v>
      </c>
      <c r="F15" s="13">
        <f>SUM(F6:F14)</f>
        <v>78980.809225000005</v>
      </c>
      <c r="G15" s="16">
        <f>SUM(G6:G14)</f>
        <v>58820.717469821437</v>
      </c>
      <c r="H15" s="16">
        <f t="shared" ref="H15:L15" si="6">SUM(H6:H14)</f>
        <v>56414.863732142861</v>
      </c>
      <c r="I15" s="16"/>
      <c r="J15" s="16">
        <f>SUM(J6:J14)</f>
        <v>15431.632469821441</v>
      </c>
      <c r="K15" s="16"/>
      <c r="L15" s="16">
        <f>SUM(L6:L14)</f>
        <v>13025.778732142866</v>
      </c>
      <c r="M15" s="16">
        <f t="shared" ref="M7:M15" si="7">IFERROR(L15/B15,"-")</f>
        <v>3.2316017446239202</v>
      </c>
      <c r="N15" s="17">
        <f t="shared" ref="N7:N15" si="8">IFERROR(L15/H15,"-")</f>
        <v>0.23089267385257042</v>
      </c>
    </row>
    <row r="17" spans="2:9" x14ac:dyDescent="0.25">
      <c r="B17" s="10"/>
      <c r="D17" s="2" t="s">
        <v>18</v>
      </c>
      <c r="F17" s="13">
        <f>F15/B15</f>
        <v>19.594569056627179</v>
      </c>
      <c r="G17" s="16">
        <f>J15</f>
        <v>15431.632469821441</v>
      </c>
      <c r="H17" s="16">
        <f>L15</f>
        <v>13025.778732142866</v>
      </c>
      <c r="I17" s="16"/>
    </row>
    <row r="18" spans="2:9" x14ac:dyDescent="0.25">
      <c r="F18" s="13">
        <f>H18*1.4</f>
        <v>4.5242424424734882</v>
      </c>
      <c r="G18" s="16">
        <f>G17/B15</f>
        <v>3.8284767028025657</v>
      </c>
      <c r="H18" s="16">
        <f>H17/B15</f>
        <v>3.2316017446239202</v>
      </c>
      <c r="I18" s="16"/>
    </row>
    <row r="19" spans="2:9" x14ac:dyDescent="0.25">
      <c r="F19" s="13">
        <f>F17-F18</f>
        <v>15.070326614153691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activeCell="D31" sqref="D31"/>
    </sheetView>
  </sheetViews>
  <sheetFormatPr baseColWidth="10" defaultRowHeight="15" x14ac:dyDescent="0.25"/>
  <cols>
    <col min="1" max="1" width="40.140625" style="2" customWidth="1"/>
    <col min="2" max="2" width="9.85546875" style="2" customWidth="1"/>
    <col min="3" max="3" width="9.140625" style="2" customWidth="1"/>
    <col min="4" max="4" width="9.7109375" style="2" customWidth="1"/>
    <col min="5" max="5" width="14.85546875" style="2" customWidth="1"/>
    <col min="6" max="6" width="13.5703125" style="2" customWidth="1"/>
    <col min="7" max="7" width="14.7109375" style="2" customWidth="1"/>
    <col min="8" max="8" width="13" style="2" customWidth="1"/>
    <col min="9" max="9" width="13" style="2" hidden="1" customWidth="1"/>
    <col min="10" max="10" width="13" style="2" customWidth="1"/>
    <col min="11" max="11" width="13" style="2" hidden="1" customWidth="1"/>
    <col min="12" max="12" width="14.140625" style="2" customWidth="1"/>
    <col min="13" max="13" width="13.42578125" style="2" customWidth="1"/>
    <col min="14" max="14" width="10.140625" style="2" customWidth="1"/>
    <col min="15" max="16384" width="11.42578125" style="2"/>
  </cols>
  <sheetData>
    <row r="1" spans="1:14" x14ac:dyDescent="0.25">
      <c r="A1" s="1" t="s">
        <v>0</v>
      </c>
      <c r="D1" s="2" t="s">
        <v>21</v>
      </c>
      <c r="E1" s="2">
        <v>1.4</v>
      </c>
    </row>
    <row r="2" spans="1:14" x14ac:dyDescent="0.25">
      <c r="A2" s="1" t="s">
        <v>1</v>
      </c>
    </row>
    <row r="4" spans="1:14" s="19" customFormat="1" ht="75" x14ac:dyDescent="0.25">
      <c r="B4" s="18" t="s">
        <v>13</v>
      </c>
      <c r="C4" s="18" t="s">
        <v>14</v>
      </c>
      <c r="D4" s="18" t="s">
        <v>15</v>
      </c>
      <c r="E4" s="19" t="s">
        <v>16</v>
      </c>
      <c r="F4" s="19" t="s">
        <v>17</v>
      </c>
      <c r="G4" s="19" t="s">
        <v>16</v>
      </c>
      <c r="H4" s="19" t="s">
        <v>17</v>
      </c>
      <c r="J4" s="19" t="s">
        <v>24</v>
      </c>
      <c r="L4" s="19" t="s">
        <v>23</v>
      </c>
      <c r="M4" s="19" t="s">
        <v>25</v>
      </c>
      <c r="N4" s="19" t="s">
        <v>26</v>
      </c>
    </row>
    <row r="5" spans="1:14" x14ac:dyDescent="0.25">
      <c r="A5" s="3" t="s">
        <v>2</v>
      </c>
      <c r="B5" s="4"/>
      <c r="E5" s="2" t="s">
        <v>19</v>
      </c>
      <c r="F5" s="2" t="s">
        <v>19</v>
      </c>
      <c r="G5" s="2" t="s">
        <v>20</v>
      </c>
      <c r="H5" s="2" t="s">
        <v>20</v>
      </c>
      <c r="J5" s="2" t="s">
        <v>22</v>
      </c>
      <c r="L5" s="2" t="s">
        <v>22</v>
      </c>
      <c r="M5" s="2" t="s">
        <v>27</v>
      </c>
    </row>
    <row r="6" spans="1:14" x14ac:dyDescent="0.25">
      <c r="A6" s="3" t="s">
        <v>4</v>
      </c>
      <c r="B6" s="5"/>
      <c r="C6" s="14">
        <v>17.756394208028336</v>
      </c>
      <c r="D6" s="11">
        <v>17.55</v>
      </c>
      <c r="E6" s="13">
        <f>B6*C6</f>
        <v>0</v>
      </c>
      <c r="F6" s="13">
        <f>D6*B6</f>
        <v>0</v>
      </c>
      <c r="G6" s="16">
        <f t="shared" ref="G6:G14" si="0">E6/parite</f>
        <v>0</v>
      </c>
      <c r="H6" s="16">
        <f t="shared" ref="H6:H14" si="1">F6/parite</f>
        <v>0</v>
      </c>
      <c r="I6" s="16">
        <v>4053.3997090922198</v>
      </c>
      <c r="J6" s="16" t="str">
        <f>IF(B6="","",I6)</f>
        <v/>
      </c>
      <c r="K6" s="16">
        <v>3897.3140892707852</v>
      </c>
      <c r="L6" s="16" t="str">
        <f>IF(B6="","",K6)</f>
        <v/>
      </c>
      <c r="M6" s="16" t="str">
        <f>IFERROR(K6/B6,"-")</f>
        <v>-</v>
      </c>
      <c r="N6" s="17" t="str">
        <f>IFERROR(K6/H6,"-")</f>
        <v>-</v>
      </c>
    </row>
    <row r="7" spans="1:14" x14ac:dyDescent="0.25">
      <c r="A7" s="6" t="s">
        <v>5</v>
      </c>
      <c r="B7" s="7"/>
      <c r="C7" s="15">
        <v>24.172157438016526</v>
      </c>
      <c r="D7" s="12">
        <v>24.172157438016526</v>
      </c>
      <c r="E7" s="13">
        <f t="shared" ref="E7:E14" si="2">B7*C7</f>
        <v>0</v>
      </c>
      <c r="F7" s="13">
        <f t="shared" ref="F7:F14" si="3">D7*B7</f>
        <v>0</v>
      </c>
      <c r="G7" s="16">
        <f t="shared" si="0"/>
        <v>0</v>
      </c>
      <c r="H7" s="16">
        <f t="shared" si="1"/>
        <v>0</v>
      </c>
      <c r="I7" s="16">
        <v>231.62284051955518</v>
      </c>
      <c r="J7" s="16" t="str">
        <f t="shared" ref="J7:J14" si="4">IF(B7="","",I7)</f>
        <v/>
      </c>
      <c r="K7" s="16">
        <v>231.62284051955521</v>
      </c>
      <c r="L7" s="16" t="str">
        <f t="shared" ref="L7:L13" si="5">IF(B7="","",K7)</f>
        <v/>
      </c>
      <c r="M7" s="16" t="str">
        <f>IFERROR(K7/B7,"-")</f>
        <v>-</v>
      </c>
      <c r="N7" s="17" t="str">
        <f>IFERROR(K7/H7,"-")</f>
        <v>-</v>
      </c>
    </row>
    <row r="8" spans="1:14" x14ac:dyDescent="0.25">
      <c r="A8" s="6" t="s">
        <v>6</v>
      </c>
      <c r="B8" s="7">
        <v>754</v>
      </c>
      <c r="C8" s="15">
        <v>23.381550107758621</v>
      </c>
      <c r="D8" s="12">
        <v>22</v>
      </c>
      <c r="E8" s="13">
        <f t="shared" si="2"/>
        <v>17629.688781249999</v>
      </c>
      <c r="F8" s="13">
        <f t="shared" si="3"/>
        <v>16588</v>
      </c>
      <c r="G8" s="16">
        <f t="shared" si="0"/>
        <v>12592.63484375</v>
      </c>
      <c r="H8" s="16">
        <f t="shared" si="1"/>
        <v>11848.571428571429</v>
      </c>
      <c r="I8" s="16">
        <v>2886.671433913134</v>
      </c>
      <c r="J8" s="16">
        <f t="shared" si="4"/>
        <v>2886.671433913134</v>
      </c>
      <c r="K8" s="16">
        <v>2142.6080187345633</v>
      </c>
      <c r="L8" s="16">
        <f t="shared" si="5"/>
        <v>2142.6080187345633</v>
      </c>
      <c r="M8" s="16">
        <f>IFERROR(K8/B8,"-")</f>
        <v>2.8416551972606938</v>
      </c>
      <c r="N8" s="17">
        <f>IFERROR(K8/H8,"-")</f>
        <v>0.18083260346204416</v>
      </c>
    </row>
    <row r="9" spans="1:14" x14ac:dyDescent="0.25">
      <c r="A9" s="6" t="s">
        <v>7</v>
      </c>
      <c r="B9" s="7"/>
      <c r="C9" s="15">
        <v>24.233393426647769</v>
      </c>
      <c r="D9" s="12">
        <v>20</v>
      </c>
      <c r="E9" s="13">
        <f t="shared" si="2"/>
        <v>0</v>
      </c>
      <c r="F9" s="13">
        <f t="shared" si="3"/>
        <v>0</v>
      </c>
      <c r="G9" s="16">
        <f t="shared" si="0"/>
        <v>0</v>
      </c>
      <c r="H9" s="16">
        <f t="shared" si="1"/>
        <v>0</v>
      </c>
      <c r="I9" s="16">
        <v>1080.3961255308836</v>
      </c>
      <c r="J9" s="16" t="str">
        <f t="shared" si="4"/>
        <v/>
      </c>
      <c r="K9" s="16">
        <v>227.06496481659769</v>
      </c>
      <c r="L9" s="16" t="str">
        <f t="shared" si="5"/>
        <v/>
      </c>
      <c r="M9" s="16" t="str">
        <f>IFERROR(K9/B9,"-")</f>
        <v>-</v>
      </c>
      <c r="N9" s="17" t="str">
        <f>IFERROR(K9/H9,"-")</f>
        <v>-</v>
      </c>
    </row>
    <row r="10" spans="1:14" x14ac:dyDescent="0.25">
      <c r="A10" s="6" t="s">
        <v>8</v>
      </c>
      <c r="B10" s="7"/>
      <c r="C10" s="15">
        <v>24.233393426647769</v>
      </c>
      <c r="D10" s="12">
        <v>23</v>
      </c>
      <c r="E10" s="13">
        <f t="shared" si="2"/>
        <v>0</v>
      </c>
      <c r="F10" s="13">
        <f t="shared" si="3"/>
        <v>0</v>
      </c>
      <c r="G10" s="16">
        <f t="shared" si="0"/>
        <v>0</v>
      </c>
      <c r="H10" s="16">
        <f t="shared" si="1"/>
        <v>0</v>
      </c>
      <c r="I10" s="16">
        <v>1620.5941882963257</v>
      </c>
      <c r="J10" s="16" t="str">
        <f t="shared" si="4"/>
        <v/>
      </c>
      <c r="K10" s="16">
        <v>1247.6688757963238</v>
      </c>
      <c r="L10" s="16" t="str">
        <f t="shared" si="5"/>
        <v/>
      </c>
      <c r="M10" s="16" t="str">
        <f>IFERROR(K10/B10,"-")</f>
        <v>-</v>
      </c>
      <c r="N10" s="17" t="str">
        <f>IFERROR(K10/H10,"-")</f>
        <v>-</v>
      </c>
    </row>
    <row r="11" spans="1:14" x14ac:dyDescent="0.25">
      <c r="A11" s="6" t="s">
        <v>9</v>
      </c>
      <c r="B11" s="7">
        <v>363</v>
      </c>
      <c r="C11" s="15">
        <v>18.474339297520661</v>
      </c>
      <c r="D11" s="12">
        <v>18.47</v>
      </c>
      <c r="E11" s="13">
        <f t="shared" si="2"/>
        <v>6706.1851649999999</v>
      </c>
      <c r="F11" s="13">
        <f t="shared" si="3"/>
        <v>6704.61</v>
      </c>
      <c r="G11" s="16">
        <f t="shared" si="0"/>
        <v>4790.1322607142856</v>
      </c>
      <c r="H11" s="16">
        <f t="shared" si="1"/>
        <v>4789.0071428571428</v>
      </c>
      <c r="I11" s="16">
        <v>1389.737043117331</v>
      </c>
      <c r="J11" s="16">
        <f t="shared" si="4"/>
        <v>1389.737043117331</v>
      </c>
      <c r="K11" s="16">
        <v>1388.6119252601884</v>
      </c>
      <c r="L11" s="16">
        <f t="shared" si="5"/>
        <v>1388.6119252601884</v>
      </c>
      <c r="M11" s="16">
        <f>IFERROR(K11/B11,"-")</f>
        <v>3.8253772045735217</v>
      </c>
      <c r="N11" s="17">
        <f>IFERROR(K11/H11,"-")</f>
        <v>0.28995820716853982</v>
      </c>
    </row>
    <row r="12" spans="1:14" x14ac:dyDescent="0.25">
      <c r="A12" s="6" t="s">
        <v>10</v>
      </c>
      <c r="B12" s="7">
        <v>726</v>
      </c>
      <c r="C12" s="15">
        <v>17.787976859504134</v>
      </c>
      <c r="D12" s="12">
        <v>17.787976859504134</v>
      </c>
      <c r="E12" s="13">
        <f t="shared" si="2"/>
        <v>12914.071200000002</v>
      </c>
      <c r="F12" s="13">
        <f t="shared" si="3"/>
        <v>12914.071200000002</v>
      </c>
      <c r="G12" s="16">
        <f t="shared" si="0"/>
        <v>9224.3365714285737</v>
      </c>
      <c r="H12" s="16">
        <f t="shared" si="1"/>
        <v>9224.3365714285737</v>
      </c>
      <c r="I12" s="16">
        <v>2779.4740862346621</v>
      </c>
      <c r="J12" s="16">
        <f t="shared" si="4"/>
        <v>2779.4740862346621</v>
      </c>
      <c r="K12" s="16">
        <v>2779.4740862346625</v>
      </c>
      <c r="L12" s="16">
        <f t="shared" si="5"/>
        <v>2779.4740862346625</v>
      </c>
      <c r="M12" s="16">
        <f>IFERROR(K12/B12,"-")</f>
        <v>3.8284767028025657</v>
      </c>
      <c r="N12" s="17">
        <f>IFERROR(K12/H12,"-")</f>
        <v>0.30131967374692237</v>
      </c>
    </row>
    <row r="13" spans="1:14" x14ac:dyDescent="0.25">
      <c r="A13" s="6" t="s">
        <v>11</v>
      </c>
      <c r="B13" s="7"/>
      <c r="C13" s="15">
        <v>21.311381611570248</v>
      </c>
      <c r="D13" s="12">
        <v>20</v>
      </c>
      <c r="E13" s="13">
        <f t="shared" si="2"/>
        <v>0</v>
      </c>
      <c r="F13" s="13">
        <f t="shared" si="3"/>
        <v>0</v>
      </c>
      <c r="G13" s="16">
        <f t="shared" si="0"/>
        <v>0</v>
      </c>
      <c r="H13" s="16">
        <f t="shared" si="1"/>
        <v>0</v>
      </c>
      <c r="I13" s="16">
        <v>1158.1142025977758</v>
      </c>
      <c r="J13" s="16" t="str">
        <f t="shared" si="4"/>
        <v/>
      </c>
      <c r="K13" s="16">
        <v>874.76210438349062</v>
      </c>
      <c r="L13" s="16" t="str">
        <f t="shared" si="5"/>
        <v/>
      </c>
      <c r="M13" s="16" t="str">
        <f>IFERROR(K13/B13,"-")</f>
        <v>-</v>
      </c>
      <c r="N13" s="17" t="str">
        <f>IFERROR(K13/H13,"-")</f>
        <v>-</v>
      </c>
    </row>
    <row r="14" spans="1:14" x14ac:dyDescent="0.25">
      <c r="A14" s="6" t="s">
        <v>12</v>
      </c>
      <c r="B14" s="7"/>
      <c r="C14" s="15">
        <v>21.38362675619835</v>
      </c>
      <c r="D14" s="12">
        <v>21.5</v>
      </c>
      <c r="E14" s="13">
        <f t="shared" si="2"/>
        <v>0</v>
      </c>
      <c r="F14" s="13">
        <f t="shared" si="3"/>
        <v>0</v>
      </c>
      <c r="G14" s="16">
        <f t="shared" si="0"/>
        <v>0</v>
      </c>
      <c r="H14" s="16">
        <f t="shared" si="1"/>
        <v>0</v>
      </c>
      <c r="I14" s="16">
        <v>231.62284051955518</v>
      </c>
      <c r="J14" s="16" t="str">
        <f t="shared" si="4"/>
        <v/>
      </c>
      <c r="K14" s="16">
        <v>236.65182712669787</v>
      </c>
      <c r="L14" s="16" t="str">
        <f>IF(B14="","",K14)</f>
        <v/>
      </c>
      <c r="M14" s="16" t="str">
        <f>IFERROR(K14/B14,"-")</f>
        <v>-</v>
      </c>
      <c r="N14" s="17" t="str">
        <f>IFERROR(K14/H14,"-")</f>
        <v>-</v>
      </c>
    </row>
    <row r="15" spans="1:14" x14ac:dyDescent="0.25">
      <c r="A15" s="8" t="s">
        <v>3</v>
      </c>
      <c r="B15" s="9">
        <f>SUM(B6:B14)</f>
        <v>1843</v>
      </c>
      <c r="E15" s="13">
        <f>SUM(E6:E14)</f>
        <v>37249.94514625</v>
      </c>
      <c r="F15" s="13">
        <f>SUM(F6:F14)</f>
        <v>36206.681200000006</v>
      </c>
      <c r="G15" s="16">
        <f>SUM(G6:G14)</f>
        <v>26607.10367589286</v>
      </c>
      <c r="H15" s="16">
        <f t="shared" ref="H15" si="6">SUM(H6:H14)</f>
        <v>25861.915142857149</v>
      </c>
      <c r="I15" s="16"/>
      <c r="J15" s="16">
        <f>SUM(J6:J14)</f>
        <v>7055.8825632651278</v>
      </c>
      <c r="K15" s="16"/>
      <c r="L15" s="16">
        <f>SUM(L6:L14)</f>
        <v>6310.6940302294142</v>
      </c>
      <c r="M15" s="16">
        <f t="shared" ref="M15" si="7">IFERROR(L15/B15,"-")</f>
        <v>3.4241421759248043</v>
      </c>
      <c r="N15" s="17">
        <f t="shared" ref="N15:N23" si="8">IFERROR(L15/H15,"-")</f>
        <v>0.24401495385667046</v>
      </c>
    </row>
    <row r="17" spans="2:9" x14ac:dyDescent="0.25">
      <c r="B17" s="10"/>
      <c r="D17" s="2" t="s">
        <v>18</v>
      </c>
      <c r="F17" s="13">
        <f>F15/B15</f>
        <v>19.645513402061859</v>
      </c>
      <c r="G17" s="16">
        <f>J15</f>
        <v>7055.8825632651278</v>
      </c>
      <c r="H17" s="16">
        <f>L15</f>
        <v>6310.6940302294142</v>
      </c>
      <c r="I17" s="16"/>
    </row>
    <row r="18" spans="2:9" x14ac:dyDescent="0.25">
      <c r="F18" s="13">
        <f>H18*1.4</f>
        <v>4.7937990462947253</v>
      </c>
      <c r="G18" s="16">
        <f>G17/B15</f>
        <v>3.8284767028025652</v>
      </c>
      <c r="H18" s="16">
        <f>H17/B15</f>
        <v>3.4241421759248043</v>
      </c>
      <c r="I18" s="16"/>
    </row>
    <row r="19" spans="2:9" x14ac:dyDescent="0.25">
      <c r="F19" s="13">
        <f>F17-F18</f>
        <v>14.851714355767133</v>
      </c>
    </row>
    <row r="20" spans="2:9" x14ac:dyDescent="0.25">
      <c r="F20" s="2">
        <f>F18/F17</f>
        <v>0.24401495385667044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activeCell="C20" sqref="C20"/>
    </sheetView>
  </sheetViews>
  <sheetFormatPr baseColWidth="10" defaultRowHeight="15" x14ac:dyDescent="0.25"/>
  <cols>
    <col min="1" max="1" width="40.140625" style="2" customWidth="1"/>
    <col min="2" max="2" width="9.85546875" style="2" customWidth="1"/>
    <col min="3" max="3" width="13.5703125" style="2" customWidth="1"/>
    <col min="4" max="4" width="17.7109375" style="2" customWidth="1"/>
    <col min="5" max="5" width="14.85546875" style="2" customWidth="1"/>
    <col min="6" max="6" width="13.5703125" style="2" customWidth="1"/>
    <col min="7" max="7" width="14.7109375" style="2" customWidth="1"/>
    <col min="8" max="8" width="13" style="2" customWidth="1"/>
    <col min="9" max="9" width="13" style="2" hidden="1" customWidth="1"/>
    <col min="10" max="10" width="13" style="2" customWidth="1"/>
    <col min="11" max="11" width="13" style="2" hidden="1" customWidth="1"/>
    <col min="12" max="12" width="14.140625" style="2" customWidth="1"/>
    <col min="13" max="13" width="13.42578125" style="2" customWidth="1"/>
    <col min="14" max="14" width="10.140625" style="2" customWidth="1"/>
    <col min="15" max="16384" width="11.42578125" style="2"/>
  </cols>
  <sheetData>
    <row r="1" spans="1:14" x14ac:dyDescent="0.25">
      <c r="A1" s="1" t="s">
        <v>0</v>
      </c>
      <c r="D1" s="2" t="s">
        <v>21</v>
      </c>
      <c r="E1" s="2">
        <v>1.4</v>
      </c>
    </row>
    <row r="2" spans="1:14" x14ac:dyDescent="0.25">
      <c r="A2" s="1" t="s">
        <v>1</v>
      </c>
    </row>
    <row r="4" spans="1:14" ht="45" x14ac:dyDescent="0.25">
      <c r="B4" s="18" t="s">
        <v>13</v>
      </c>
      <c r="C4" s="18" t="s">
        <v>14</v>
      </c>
      <c r="D4" s="18" t="s">
        <v>15</v>
      </c>
      <c r="E4" s="19" t="s">
        <v>16</v>
      </c>
      <c r="F4" s="19" t="s">
        <v>17</v>
      </c>
      <c r="G4" s="19" t="s">
        <v>16</v>
      </c>
      <c r="H4" s="19" t="s">
        <v>17</v>
      </c>
      <c r="I4" s="19"/>
      <c r="J4" s="19" t="s">
        <v>24</v>
      </c>
      <c r="K4" s="19"/>
      <c r="L4" s="19" t="s">
        <v>23</v>
      </c>
      <c r="M4" s="19" t="s">
        <v>25</v>
      </c>
      <c r="N4" s="19" t="s">
        <v>26</v>
      </c>
    </row>
    <row r="5" spans="1:14" x14ac:dyDescent="0.25">
      <c r="A5" s="3" t="s">
        <v>2</v>
      </c>
      <c r="B5" s="4"/>
      <c r="E5" s="2" t="s">
        <v>19</v>
      </c>
      <c r="F5" s="2" t="s">
        <v>19</v>
      </c>
      <c r="G5" s="2" t="s">
        <v>20</v>
      </c>
      <c r="H5" s="2" t="s">
        <v>20</v>
      </c>
      <c r="J5" s="2" t="s">
        <v>22</v>
      </c>
      <c r="L5" s="2" t="s">
        <v>22</v>
      </c>
      <c r="M5" s="2" t="s">
        <v>27</v>
      </c>
    </row>
    <row r="6" spans="1:14" x14ac:dyDescent="0.25">
      <c r="A6" s="3" t="s">
        <v>4</v>
      </c>
      <c r="B6" s="5"/>
      <c r="C6" s="14">
        <v>17.756394208028336</v>
      </c>
      <c r="D6" s="11">
        <v>17.55</v>
      </c>
      <c r="E6" s="13">
        <f>B6*C6</f>
        <v>0</v>
      </c>
      <c r="F6" s="13">
        <f>D6*B6</f>
        <v>0</v>
      </c>
      <c r="G6" s="16">
        <f t="shared" ref="G6:G14" si="0">E6/parite</f>
        <v>0</v>
      </c>
      <c r="H6" s="16">
        <f t="shared" ref="H6:H14" si="1">F6/parite</f>
        <v>0</v>
      </c>
      <c r="I6" s="16">
        <v>4053.3997090922198</v>
      </c>
      <c r="J6" s="16" t="str">
        <f>IF(B6="","",I6)</f>
        <v/>
      </c>
      <c r="K6" s="16">
        <v>3897.3140892707852</v>
      </c>
      <c r="L6" s="16" t="str">
        <f>IF(B6="","",K6)</f>
        <v/>
      </c>
      <c r="M6" s="16" t="str">
        <f>IFERROR(K6/B6,"-")</f>
        <v>-</v>
      </c>
      <c r="N6" s="17" t="str">
        <f>IFERROR(K6/H6,"-")</f>
        <v>-</v>
      </c>
    </row>
    <row r="7" spans="1:14" x14ac:dyDescent="0.25">
      <c r="A7" s="6" t="s">
        <v>5</v>
      </c>
      <c r="B7" s="7"/>
      <c r="C7" s="15">
        <v>24.172157438016526</v>
      </c>
      <c r="D7" s="12">
        <v>24.172157438016526</v>
      </c>
      <c r="E7" s="13">
        <f t="shared" ref="E7:E14" si="2">B7*C7</f>
        <v>0</v>
      </c>
      <c r="F7" s="13">
        <f t="shared" ref="F7:F14" si="3">D7*B7</f>
        <v>0</v>
      </c>
      <c r="G7" s="16">
        <f t="shared" si="0"/>
        <v>0</v>
      </c>
      <c r="H7" s="16">
        <f t="shared" si="1"/>
        <v>0</v>
      </c>
      <c r="I7" s="16">
        <v>231.62284051955518</v>
      </c>
      <c r="J7" s="16" t="str">
        <f t="shared" ref="J7:J14" si="4">IF(B7="","",I7)</f>
        <v/>
      </c>
      <c r="K7" s="16">
        <v>231.62284051955521</v>
      </c>
      <c r="L7" s="16" t="str">
        <f t="shared" ref="L7:L13" si="5">IF(B7="","",K7)</f>
        <v/>
      </c>
      <c r="M7" s="16" t="str">
        <f>IFERROR(K7/B7,"-")</f>
        <v>-</v>
      </c>
      <c r="N7" s="17" t="str">
        <f>IFERROR(K7/H7,"-")</f>
        <v>-</v>
      </c>
    </row>
    <row r="8" spans="1:14" x14ac:dyDescent="0.25">
      <c r="A8" s="6" t="s">
        <v>6</v>
      </c>
      <c r="B8" s="7"/>
      <c r="C8" s="15">
        <v>23.381550107758621</v>
      </c>
      <c r="D8" s="12">
        <v>22</v>
      </c>
      <c r="E8" s="13">
        <f t="shared" si="2"/>
        <v>0</v>
      </c>
      <c r="F8" s="13">
        <f t="shared" si="3"/>
        <v>0</v>
      </c>
      <c r="G8" s="16">
        <f t="shared" si="0"/>
        <v>0</v>
      </c>
      <c r="H8" s="16">
        <f t="shared" si="1"/>
        <v>0</v>
      </c>
      <c r="I8" s="16">
        <v>2886.671433913134</v>
      </c>
      <c r="J8" s="16" t="str">
        <f t="shared" si="4"/>
        <v/>
      </c>
      <c r="K8" s="16">
        <v>2142.6080187345633</v>
      </c>
      <c r="L8" s="16" t="str">
        <f t="shared" si="5"/>
        <v/>
      </c>
      <c r="M8" s="16" t="str">
        <f>IFERROR(K8/B8,"-")</f>
        <v>-</v>
      </c>
      <c r="N8" s="17" t="str">
        <f>IFERROR(K8/H8,"-")</f>
        <v>-</v>
      </c>
    </row>
    <row r="9" spans="1:14" x14ac:dyDescent="0.25">
      <c r="A9" s="6" t="s">
        <v>7</v>
      </c>
      <c r="B9" s="7">
        <v>282.2</v>
      </c>
      <c r="C9" s="15">
        <v>24.233393426647769</v>
      </c>
      <c r="D9" s="12">
        <v>20</v>
      </c>
      <c r="E9" s="13">
        <f t="shared" si="2"/>
        <v>6838.6636250000001</v>
      </c>
      <c r="F9" s="13">
        <f t="shared" si="3"/>
        <v>5644</v>
      </c>
      <c r="G9" s="16">
        <f t="shared" si="0"/>
        <v>4884.7597321428575</v>
      </c>
      <c r="H9" s="16">
        <f t="shared" si="1"/>
        <v>4031.4285714285716</v>
      </c>
      <c r="I9" s="16">
        <v>1080.3961255308836</v>
      </c>
      <c r="J9" s="16">
        <f t="shared" si="4"/>
        <v>1080.3961255308836</v>
      </c>
      <c r="K9" s="16">
        <v>227.06496481659769</v>
      </c>
      <c r="L9" s="16">
        <f t="shared" si="5"/>
        <v>227.06496481659769</v>
      </c>
      <c r="M9" s="16">
        <f>IFERROR(K9/B9,"-")</f>
        <v>0.8046242551970153</v>
      </c>
      <c r="N9" s="17">
        <f>IFERROR(K9/H9,"-")</f>
        <v>5.6323697863791065E-2</v>
      </c>
    </row>
    <row r="10" spans="1:14" x14ac:dyDescent="0.25">
      <c r="A10" s="6" t="s">
        <v>8</v>
      </c>
      <c r="B10" s="7"/>
      <c r="C10" s="15">
        <v>24.233393426647769</v>
      </c>
      <c r="D10" s="12">
        <v>23</v>
      </c>
      <c r="E10" s="13">
        <f t="shared" si="2"/>
        <v>0</v>
      </c>
      <c r="F10" s="13">
        <f t="shared" si="3"/>
        <v>0</v>
      </c>
      <c r="G10" s="16">
        <f t="shared" si="0"/>
        <v>0</v>
      </c>
      <c r="H10" s="16">
        <f t="shared" si="1"/>
        <v>0</v>
      </c>
      <c r="I10" s="16">
        <v>1620.5941882963257</v>
      </c>
      <c r="J10" s="16" t="str">
        <f t="shared" si="4"/>
        <v/>
      </c>
      <c r="K10" s="16">
        <v>1247.6688757963238</v>
      </c>
      <c r="L10" s="16" t="str">
        <f t="shared" si="5"/>
        <v/>
      </c>
      <c r="M10" s="16" t="str">
        <f>IFERROR(K10/B10,"-")</f>
        <v>-</v>
      </c>
      <c r="N10" s="17" t="str">
        <f>IFERROR(K10/H10,"-")</f>
        <v>-</v>
      </c>
    </row>
    <row r="11" spans="1:14" x14ac:dyDescent="0.25">
      <c r="A11" s="6" t="s">
        <v>9</v>
      </c>
      <c r="B11" s="7"/>
      <c r="C11" s="15">
        <v>18.474339297520661</v>
      </c>
      <c r="D11" s="12">
        <v>18.47</v>
      </c>
      <c r="E11" s="13">
        <f t="shared" si="2"/>
        <v>0</v>
      </c>
      <c r="F11" s="13">
        <f t="shared" si="3"/>
        <v>0</v>
      </c>
      <c r="G11" s="16">
        <f t="shared" si="0"/>
        <v>0</v>
      </c>
      <c r="H11" s="16">
        <f t="shared" si="1"/>
        <v>0</v>
      </c>
      <c r="I11" s="16">
        <v>1389.737043117331</v>
      </c>
      <c r="J11" s="16" t="str">
        <f t="shared" si="4"/>
        <v/>
      </c>
      <c r="K11" s="16">
        <v>1388.6119252601884</v>
      </c>
      <c r="L11" s="16" t="str">
        <f t="shared" si="5"/>
        <v/>
      </c>
      <c r="M11" s="16" t="str">
        <f>IFERROR(K11/B11,"-")</f>
        <v>-</v>
      </c>
      <c r="N11" s="17" t="str">
        <f>IFERROR(K11/H11,"-")</f>
        <v>-</v>
      </c>
    </row>
    <row r="12" spans="1:14" x14ac:dyDescent="0.25">
      <c r="A12" s="6" t="s">
        <v>10</v>
      </c>
      <c r="B12" s="7"/>
      <c r="C12" s="15">
        <v>17.787976859504134</v>
      </c>
      <c r="D12" s="12">
        <v>17.787976859504134</v>
      </c>
      <c r="E12" s="13">
        <f t="shared" si="2"/>
        <v>0</v>
      </c>
      <c r="F12" s="13">
        <f t="shared" si="3"/>
        <v>0</v>
      </c>
      <c r="G12" s="16">
        <f t="shared" si="0"/>
        <v>0</v>
      </c>
      <c r="H12" s="16">
        <f t="shared" si="1"/>
        <v>0</v>
      </c>
      <c r="I12" s="16">
        <v>2779.4740862346621</v>
      </c>
      <c r="J12" s="16" t="str">
        <f t="shared" si="4"/>
        <v/>
      </c>
      <c r="K12" s="16">
        <v>2779.4740862346625</v>
      </c>
      <c r="L12" s="16" t="str">
        <f t="shared" si="5"/>
        <v/>
      </c>
      <c r="M12" s="16" t="str">
        <f>IFERROR(K12/B12,"-")</f>
        <v>-</v>
      </c>
      <c r="N12" s="17" t="str">
        <f>IFERROR(K12/H12,"-")</f>
        <v>-</v>
      </c>
    </row>
    <row r="13" spans="1:14" x14ac:dyDescent="0.25">
      <c r="A13" s="6" t="s">
        <v>11</v>
      </c>
      <c r="B13" s="7">
        <v>302.5</v>
      </c>
      <c r="C13" s="15">
        <v>21.311381611570248</v>
      </c>
      <c r="D13" s="12">
        <v>20</v>
      </c>
      <c r="E13" s="13">
        <f t="shared" si="2"/>
        <v>6446.6929375</v>
      </c>
      <c r="F13" s="13">
        <f t="shared" si="3"/>
        <v>6050</v>
      </c>
      <c r="G13" s="16">
        <f t="shared" si="0"/>
        <v>4604.780669642857</v>
      </c>
      <c r="H13" s="16">
        <f t="shared" si="1"/>
        <v>4321.4285714285716</v>
      </c>
      <c r="I13" s="16">
        <v>1158.1142025977758</v>
      </c>
      <c r="J13" s="16">
        <f t="shared" si="4"/>
        <v>1158.1142025977758</v>
      </c>
      <c r="K13" s="16">
        <v>874.76210438349062</v>
      </c>
      <c r="L13" s="16">
        <f t="shared" si="5"/>
        <v>874.76210438349062</v>
      </c>
      <c r="M13" s="16">
        <f>IFERROR(K13/B13,"-")</f>
        <v>2.8917755516809609</v>
      </c>
      <c r="N13" s="17">
        <f>IFERROR(K13/H13,"-")</f>
        <v>0.20242428861766726</v>
      </c>
    </row>
    <row r="14" spans="1:14" x14ac:dyDescent="0.25">
      <c r="A14" s="6" t="s">
        <v>12</v>
      </c>
      <c r="B14" s="7">
        <v>60.5</v>
      </c>
      <c r="C14" s="15">
        <v>21.38362675619835</v>
      </c>
      <c r="D14" s="12">
        <v>21.5</v>
      </c>
      <c r="E14" s="13">
        <f t="shared" si="2"/>
        <v>1293.7094187500002</v>
      </c>
      <c r="F14" s="13">
        <f t="shared" si="3"/>
        <v>1300.75</v>
      </c>
      <c r="G14" s="16">
        <f t="shared" si="0"/>
        <v>924.07815625000023</v>
      </c>
      <c r="H14" s="16">
        <f t="shared" si="1"/>
        <v>929.10714285714289</v>
      </c>
      <c r="I14" s="16">
        <v>231.62284051955518</v>
      </c>
      <c r="J14" s="16">
        <f t="shared" si="4"/>
        <v>231.62284051955518</v>
      </c>
      <c r="K14" s="16">
        <v>236.65182712669787</v>
      </c>
      <c r="L14" s="16">
        <f>IF(B14="","",K14)</f>
        <v>236.65182712669787</v>
      </c>
      <c r="M14" s="16">
        <f>IFERROR(K14/B14,"-")</f>
        <v>3.9116004483751712</v>
      </c>
      <c r="N14" s="17">
        <f>IFERROR(K14/H14,"-")</f>
        <v>0.25470886640582513</v>
      </c>
    </row>
    <row r="15" spans="1:14" x14ac:dyDescent="0.25">
      <c r="A15" s="8" t="s">
        <v>3</v>
      </c>
      <c r="B15" s="9">
        <f>SUM(B6:B14)</f>
        <v>645.20000000000005</v>
      </c>
      <c r="E15" s="13">
        <f>SUM(E6:E14)</f>
        <v>14579.065981250002</v>
      </c>
      <c r="F15" s="13">
        <f>SUM(F6:F14)</f>
        <v>12994.75</v>
      </c>
      <c r="G15" s="16">
        <f>SUM(G6:G14)</f>
        <v>10413.618558035714</v>
      </c>
      <c r="H15" s="16">
        <f t="shared" ref="H15" si="6">SUM(H6:H14)</f>
        <v>9281.9642857142862</v>
      </c>
      <c r="I15" s="16"/>
      <c r="J15" s="16">
        <f>SUM(J6:J14)</f>
        <v>2470.1331686482145</v>
      </c>
      <c r="K15" s="16"/>
      <c r="L15" s="16">
        <f>SUM(L6:L14)</f>
        <v>1338.4788963267861</v>
      </c>
      <c r="M15" s="16">
        <f t="shared" ref="M15" si="7">IFERROR(L15/B15,"-")</f>
        <v>2.0745178182374242</v>
      </c>
      <c r="N15" s="17">
        <f t="shared" ref="N15:N23" si="8">IFERROR(L15/H15,"-")</f>
        <v>0.14420211661305529</v>
      </c>
    </row>
    <row r="17" spans="2:9" x14ac:dyDescent="0.25">
      <c r="B17" s="10"/>
      <c r="D17" s="2" t="s">
        <v>18</v>
      </c>
      <c r="F17" s="13">
        <f>F15/B15</f>
        <v>20.140654060756354</v>
      </c>
      <c r="G17" s="16">
        <f>J15</f>
        <v>2470.1331686482145</v>
      </c>
      <c r="H17" s="16">
        <f>L15</f>
        <v>1338.4788963267861</v>
      </c>
      <c r="I17" s="16"/>
    </row>
    <row r="18" spans="2:9" x14ac:dyDescent="0.25">
      <c r="F18" s="13">
        <f>H18*1.4</f>
        <v>2.9043249455323936</v>
      </c>
      <c r="G18" s="16">
        <f>G17/B15</f>
        <v>3.8284767028025639</v>
      </c>
      <c r="H18" s="16">
        <f>H17/B15</f>
        <v>2.0745178182374242</v>
      </c>
      <c r="I18" s="16"/>
    </row>
    <row r="19" spans="2:9" x14ac:dyDescent="0.25">
      <c r="F19" s="13">
        <f>F17-F18</f>
        <v>17.23632911522396</v>
      </c>
    </row>
    <row r="20" spans="2:9" x14ac:dyDescent="0.25">
      <c r="F20" s="2">
        <f>F18/F17</f>
        <v>0.14420211661305529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workbookViewId="0">
      <selection activeCell="D33" sqref="D33"/>
    </sheetView>
  </sheetViews>
  <sheetFormatPr baseColWidth="10" defaultRowHeight="15" x14ac:dyDescent="0.25"/>
  <cols>
    <col min="1" max="1" width="40.140625" style="2" customWidth="1"/>
    <col min="2" max="2" width="9.85546875" style="2" customWidth="1"/>
    <col min="3" max="3" width="13.5703125" style="2" customWidth="1"/>
    <col min="4" max="4" width="17.7109375" style="2" customWidth="1"/>
    <col min="5" max="5" width="14.85546875" style="2" customWidth="1"/>
    <col min="6" max="6" width="13.5703125" style="2" customWidth="1"/>
    <col min="7" max="7" width="14.7109375" style="2" customWidth="1"/>
    <col min="8" max="8" width="13" style="2" customWidth="1"/>
    <col min="9" max="9" width="13" style="2" hidden="1" customWidth="1"/>
    <col min="10" max="10" width="13" style="2" customWidth="1"/>
    <col min="11" max="11" width="13" style="2" hidden="1" customWidth="1"/>
    <col min="12" max="12" width="14.140625" style="2" customWidth="1"/>
    <col min="13" max="13" width="13.42578125" style="2" customWidth="1"/>
    <col min="14" max="14" width="10.140625" style="2" customWidth="1"/>
    <col min="15" max="16384" width="11.42578125" style="2"/>
  </cols>
  <sheetData>
    <row r="1" spans="1:14" x14ac:dyDescent="0.25">
      <c r="A1" s="1" t="s">
        <v>0</v>
      </c>
      <c r="D1" s="2" t="s">
        <v>21</v>
      </c>
      <c r="E1" s="2">
        <v>1.4</v>
      </c>
    </row>
    <row r="2" spans="1:14" x14ac:dyDescent="0.25">
      <c r="A2" s="1" t="s">
        <v>1</v>
      </c>
    </row>
    <row r="4" spans="1:14" ht="45" x14ac:dyDescent="0.25">
      <c r="B4" s="18" t="s">
        <v>13</v>
      </c>
      <c r="C4" s="18" t="s">
        <v>14</v>
      </c>
      <c r="D4" s="18" t="s">
        <v>15</v>
      </c>
      <c r="E4" s="19" t="s">
        <v>16</v>
      </c>
      <c r="F4" s="19" t="s">
        <v>17</v>
      </c>
      <c r="G4" s="19" t="s">
        <v>16</v>
      </c>
      <c r="H4" s="19" t="s">
        <v>17</v>
      </c>
      <c r="I4" s="19"/>
      <c r="J4" s="19" t="s">
        <v>24</v>
      </c>
      <c r="K4" s="19"/>
      <c r="L4" s="19" t="s">
        <v>23</v>
      </c>
      <c r="M4" s="19" t="s">
        <v>25</v>
      </c>
      <c r="N4" s="19" t="s">
        <v>26</v>
      </c>
    </row>
    <row r="5" spans="1:14" x14ac:dyDescent="0.25">
      <c r="A5" s="3" t="s">
        <v>2</v>
      </c>
      <c r="B5" s="4"/>
      <c r="E5" s="2" t="s">
        <v>19</v>
      </c>
      <c r="F5" s="2" t="s">
        <v>19</v>
      </c>
      <c r="G5" s="2" t="s">
        <v>20</v>
      </c>
      <c r="H5" s="2" t="s">
        <v>20</v>
      </c>
      <c r="J5" s="2" t="s">
        <v>22</v>
      </c>
      <c r="L5" s="2" t="s">
        <v>22</v>
      </c>
      <c r="M5" s="2" t="s">
        <v>27</v>
      </c>
    </row>
    <row r="6" spans="1:14" x14ac:dyDescent="0.25">
      <c r="A6" s="3" t="s">
        <v>4</v>
      </c>
      <c r="B6" s="5">
        <v>1058.75</v>
      </c>
      <c r="C6" s="14">
        <v>17.756394208028336</v>
      </c>
      <c r="D6" s="11">
        <v>17.55</v>
      </c>
      <c r="E6" s="13">
        <f>B6*C6</f>
        <v>18799.582367750001</v>
      </c>
      <c r="F6" s="13">
        <f>D6*B6</f>
        <v>18581.0625</v>
      </c>
      <c r="G6" s="16">
        <f t="shared" ref="G6:G14" si="0">E6/parite</f>
        <v>13428.27311982143</v>
      </c>
      <c r="H6" s="16">
        <f t="shared" ref="H6:H14" si="1">F6/parite</f>
        <v>13272.1875</v>
      </c>
      <c r="I6" s="16">
        <v>4053.3997090922198</v>
      </c>
      <c r="J6" s="16">
        <f>IF(B6="","",I6)</f>
        <v>4053.3997090922198</v>
      </c>
      <c r="K6" s="16">
        <v>3897.3140892707852</v>
      </c>
      <c r="L6" s="16">
        <f>IF(B6="","",K6)</f>
        <v>3897.3140892707852</v>
      </c>
      <c r="M6" s="16">
        <f>IFERROR(K6/B6,"-")</f>
        <v>3.6810522684966096</v>
      </c>
      <c r="N6" s="17">
        <f>IFERROR(K6/H6,"-")</f>
        <v>0.29364519520770671</v>
      </c>
    </row>
    <row r="7" spans="1:14" x14ac:dyDescent="0.25">
      <c r="A7" s="6" t="s">
        <v>5</v>
      </c>
      <c r="B7" s="7"/>
      <c r="C7" s="15">
        <v>24.172157438016526</v>
      </c>
      <c r="D7" s="12">
        <v>24.172157438016526</v>
      </c>
      <c r="E7" s="13">
        <f t="shared" ref="E7:E14" si="2">B7*C7</f>
        <v>0</v>
      </c>
      <c r="F7" s="13">
        <f t="shared" ref="F7:F14" si="3">D7*B7</f>
        <v>0</v>
      </c>
      <c r="G7" s="16">
        <f t="shared" si="0"/>
        <v>0</v>
      </c>
      <c r="H7" s="16">
        <f t="shared" si="1"/>
        <v>0</v>
      </c>
      <c r="I7" s="16">
        <v>231.62284051955518</v>
      </c>
      <c r="J7" s="16" t="str">
        <f t="shared" ref="J7:J14" si="4">IF(B7="","",I7)</f>
        <v/>
      </c>
      <c r="K7" s="16">
        <v>231.62284051955521</v>
      </c>
      <c r="L7" s="16" t="str">
        <f t="shared" ref="L7:L13" si="5">IF(B7="","",K7)</f>
        <v/>
      </c>
      <c r="M7" s="16" t="str">
        <f>IFERROR(K7/B7,"-")</f>
        <v>-</v>
      </c>
      <c r="N7" s="17" t="str">
        <f>IFERROR(K7/H7,"-")</f>
        <v>-</v>
      </c>
    </row>
    <row r="8" spans="1:14" x14ac:dyDescent="0.25">
      <c r="A8" s="6" t="s">
        <v>6</v>
      </c>
      <c r="B8" s="7"/>
      <c r="C8" s="15">
        <v>23.381550107758621</v>
      </c>
      <c r="D8" s="12">
        <v>22</v>
      </c>
      <c r="E8" s="13">
        <f t="shared" si="2"/>
        <v>0</v>
      </c>
      <c r="F8" s="13">
        <f t="shared" si="3"/>
        <v>0</v>
      </c>
      <c r="G8" s="16">
        <f t="shared" si="0"/>
        <v>0</v>
      </c>
      <c r="H8" s="16">
        <f t="shared" si="1"/>
        <v>0</v>
      </c>
      <c r="I8" s="16">
        <v>2886.671433913134</v>
      </c>
      <c r="J8" s="16" t="str">
        <f t="shared" si="4"/>
        <v/>
      </c>
      <c r="K8" s="16">
        <v>2142.6080187345633</v>
      </c>
      <c r="L8" s="16" t="str">
        <f t="shared" si="5"/>
        <v/>
      </c>
      <c r="M8" s="16" t="str">
        <f>IFERROR(K8/B8,"-")</f>
        <v>-</v>
      </c>
      <c r="N8" s="17" t="str">
        <f>IFERROR(K8/H8,"-")</f>
        <v>-</v>
      </c>
    </row>
    <row r="9" spans="1:14" x14ac:dyDescent="0.25">
      <c r="A9" s="6" t="s">
        <v>7</v>
      </c>
      <c r="B9" s="7"/>
      <c r="C9" s="15">
        <v>24.233393426647769</v>
      </c>
      <c r="D9" s="12">
        <v>20</v>
      </c>
      <c r="E9" s="13">
        <f t="shared" si="2"/>
        <v>0</v>
      </c>
      <c r="F9" s="13">
        <f t="shared" si="3"/>
        <v>0</v>
      </c>
      <c r="G9" s="16">
        <f t="shared" si="0"/>
        <v>0</v>
      </c>
      <c r="H9" s="16">
        <f t="shared" si="1"/>
        <v>0</v>
      </c>
      <c r="I9" s="16">
        <v>1080.3961255308836</v>
      </c>
      <c r="J9" s="16" t="str">
        <f t="shared" si="4"/>
        <v/>
      </c>
      <c r="K9" s="16">
        <v>227.06496481659769</v>
      </c>
      <c r="L9" s="16" t="str">
        <f t="shared" si="5"/>
        <v/>
      </c>
      <c r="M9" s="16" t="str">
        <f>IFERROR(K9/B9,"-")</f>
        <v>-</v>
      </c>
      <c r="N9" s="17" t="str">
        <f>IFERROR(K9/H9,"-")</f>
        <v>-</v>
      </c>
    </row>
    <row r="10" spans="1:14" x14ac:dyDescent="0.25">
      <c r="A10" s="6" t="s">
        <v>8</v>
      </c>
      <c r="B10" s="7"/>
      <c r="C10" s="15">
        <v>24.233393426647769</v>
      </c>
      <c r="D10" s="12">
        <v>23</v>
      </c>
      <c r="E10" s="13">
        <f t="shared" si="2"/>
        <v>0</v>
      </c>
      <c r="F10" s="13">
        <f t="shared" si="3"/>
        <v>0</v>
      </c>
      <c r="G10" s="16">
        <f t="shared" si="0"/>
        <v>0</v>
      </c>
      <c r="H10" s="16">
        <f t="shared" si="1"/>
        <v>0</v>
      </c>
      <c r="I10" s="16">
        <v>1620.5941882963257</v>
      </c>
      <c r="J10" s="16" t="str">
        <f t="shared" si="4"/>
        <v/>
      </c>
      <c r="K10" s="16">
        <v>1247.6688757963238</v>
      </c>
      <c r="L10" s="16" t="str">
        <f t="shared" si="5"/>
        <v/>
      </c>
      <c r="M10" s="16" t="str">
        <f>IFERROR(K10/B10,"-")</f>
        <v>-</v>
      </c>
      <c r="N10" s="17" t="str">
        <f>IFERROR(K10/H10,"-")</f>
        <v>-</v>
      </c>
    </row>
    <row r="11" spans="1:14" x14ac:dyDescent="0.25">
      <c r="A11" s="6" t="s">
        <v>9</v>
      </c>
      <c r="B11" s="7"/>
      <c r="C11" s="15">
        <v>18.474339297520661</v>
      </c>
      <c r="D11" s="12">
        <v>18.47</v>
      </c>
      <c r="E11" s="13">
        <f t="shared" si="2"/>
        <v>0</v>
      </c>
      <c r="F11" s="13">
        <f t="shared" si="3"/>
        <v>0</v>
      </c>
      <c r="G11" s="16">
        <f t="shared" si="0"/>
        <v>0</v>
      </c>
      <c r="H11" s="16">
        <f t="shared" si="1"/>
        <v>0</v>
      </c>
      <c r="I11" s="16">
        <v>1389.737043117331</v>
      </c>
      <c r="J11" s="16" t="str">
        <f t="shared" si="4"/>
        <v/>
      </c>
      <c r="K11" s="16">
        <v>1388.6119252601884</v>
      </c>
      <c r="L11" s="16" t="str">
        <f t="shared" si="5"/>
        <v/>
      </c>
      <c r="M11" s="16" t="str">
        <f>IFERROR(K11/B11,"-")</f>
        <v>-</v>
      </c>
      <c r="N11" s="17" t="str">
        <f>IFERROR(K11/H11,"-")</f>
        <v>-</v>
      </c>
    </row>
    <row r="12" spans="1:14" x14ac:dyDescent="0.25">
      <c r="A12" s="6" t="s">
        <v>10</v>
      </c>
      <c r="B12" s="7"/>
      <c r="C12" s="15">
        <v>17.787976859504134</v>
      </c>
      <c r="D12" s="12">
        <v>17.787976859504134</v>
      </c>
      <c r="E12" s="13">
        <f t="shared" si="2"/>
        <v>0</v>
      </c>
      <c r="F12" s="13">
        <f t="shared" si="3"/>
        <v>0</v>
      </c>
      <c r="G12" s="16">
        <f t="shared" si="0"/>
        <v>0</v>
      </c>
      <c r="H12" s="16">
        <f t="shared" si="1"/>
        <v>0</v>
      </c>
      <c r="I12" s="16">
        <v>2779.4740862346621</v>
      </c>
      <c r="J12" s="16" t="str">
        <f t="shared" si="4"/>
        <v/>
      </c>
      <c r="K12" s="16">
        <v>2779.4740862346625</v>
      </c>
      <c r="L12" s="16" t="str">
        <f t="shared" si="5"/>
        <v/>
      </c>
      <c r="M12" s="16" t="str">
        <f>IFERROR(K12/B12,"-")</f>
        <v>-</v>
      </c>
      <c r="N12" s="17" t="str">
        <f>IFERROR(K12/H12,"-")</f>
        <v>-</v>
      </c>
    </row>
    <row r="13" spans="1:14" x14ac:dyDescent="0.25">
      <c r="A13" s="6" t="s">
        <v>11</v>
      </c>
      <c r="B13" s="7"/>
      <c r="C13" s="15">
        <v>21.311381611570248</v>
      </c>
      <c r="D13" s="12">
        <v>20</v>
      </c>
      <c r="E13" s="13">
        <f t="shared" si="2"/>
        <v>0</v>
      </c>
      <c r="F13" s="13">
        <f t="shared" si="3"/>
        <v>0</v>
      </c>
      <c r="G13" s="16">
        <f t="shared" si="0"/>
        <v>0</v>
      </c>
      <c r="H13" s="16">
        <f t="shared" si="1"/>
        <v>0</v>
      </c>
      <c r="I13" s="16">
        <v>1158.1142025977758</v>
      </c>
      <c r="J13" s="16" t="str">
        <f t="shared" si="4"/>
        <v/>
      </c>
      <c r="K13" s="16">
        <v>874.76210438349062</v>
      </c>
      <c r="L13" s="16" t="str">
        <f t="shared" si="5"/>
        <v/>
      </c>
      <c r="M13" s="16" t="str">
        <f>IFERROR(K13/B13,"-")</f>
        <v>-</v>
      </c>
      <c r="N13" s="17" t="str">
        <f>IFERROR(K13/H13,"-")</f>
        <v>-</v>
      </c>
    </row>
    <row r="14" spans="1:14" x14ac:dyDescent="0.25">
      <c r="A14" s="6" t="s">
        <v>12</v>
      </c>
      <c r="B14" s="7"/>
      <c r="C14" s="15">
        <v>21.38362675619835</v>
      </c>
      <c r="D14" s="12">
        <v>21.5</v>
      </c>
      <c r="E14" s="13">
        <f t="shared" si="2"/>
        <v>0</v>
      </c>
      <c r="F14" s="13">
        <f t="shared" si="3"/>
        <v>0</v>
      </c>
      <c r="G14" s="16">
        <f t="shared" si="0"/>
        <v>0</v>
      </c>
      <c r="H14" s="16">
        <f t="shared" si="1"/>
        <v>0</v>
      </c>
      <c r="I14" s="16">
        <v>231.62284051955518</v>
      </c>
      <c r="J14" s="16" t="str">
        <f t="shared" si="4"/>
        <v/>
      </c>
      <c r="K14" s="16">
        <v>236.65182712669787</v>
      </c>
      <c r="L14" s="16" t="str">
        <f>IF(B14="","",K14)</f>
        <v/>
      </c>
      <c r="M14" s="16" t="str">
        <f>IFERROR(K14/B14,"-")</f>
        <v>-</v>
      </c>
      <c r="N14" s="17" t="str">
        <f>IFERROR(K14/H14,"-")</f>
        <v>-</v>
      </c>
    </row>
    <row r="15" spans="1:14" x14ac:dyDescent="0.25">
      <c r="A15" s="8" t="s">
        <v>3</v>
      </c>
      <c r="B15" s="9">
        <f>SUM(B6:B14)</f>
        <v>1058.75</v>
      </c>
      <c r="E15" s="13">
        <f>SUM(E6:E14)</f>
        <v>18799.582367750001</v>
      </c>
      <c r="F15" s="13">
        <f>SUM(F6:F14)</f>
        <v>18581.0625</v>
      </c>
      <c r="G15" s="16">
        <f>SUM(G6:G14)</f>
        <v>13428.27311982143</v>
      </c>
      <c r="H15" s="16">
        <f t="shared" ref="H15" si="6">SUM(H6:H14)</f>
        <v>13272.1875</v>
      </c>
      <c r="I15" s="16"/>
      <c r="J15" s="16">
        <f>SUM(J6:J14)</f>
        <v>4053.3997090922198</v>
      </c>
      <c r="K15" s="16"/>
      <c r="L15" s="16">
        <f>SUM(L6:L14)</f>
        <v>3897.3140892707852</v>
      </c>
      <c r="M15" s="16">
        <f t="shared" ref="M15" si="7">IFERROR(L15/B15,"-")</f>
        <v>3.6810522684966096</v>
      </c>
      <c r="N15" s="17">
        <f t="shared" ref="N15:N23" si="8">IFERROR(L15/H15,"-")</f>
        <v>0.29364519520770671</v>
      </c>
    </row>
    <row r="17" spans="1:9" x14ac:dyDescent="0.25">
      <c r="B17" s="10"/>
      <c r="D17" s="2" t="s">
        <v>18</v>
      </c>
      <c r="F17" s="13">
        <f>F15/B15</f>
        <v>17.55</v>
      </c>
      <c r="G17" s="16">
        <f>J15</f>
        <v>4053.3997090922198</v>
      </c>
      <c r="H17" s="16">
        <f>L15</f>
        <v>3897.3140892707852</v>
      </c>
      <c r="I17" s="16"/>
    </row>
    <row r="18" spans="1:9" x14ac:dyDescent="0.25">
      <c r="F18" s="13">
        <v>3.15</v>
      </c>
      <c r="G18" s="16">
        <f>G17/B15</f>
        <v>3.8284767028025688</v>
      </c>
      <c r="H18" s="16">
        <f>H17/B15</f>
        <v>3.6810522684966096</v>
      </c>
      <c r="I18" s="16"/>
    </row>
    <row r="19" spans="1:9" x14ac:dyDescent="0.25">
      <c r="F19" s="13">
        <f>F17-F18</f>
        <v>14.4</v>
      </c>
    </row>
    <row r="20" spans="1:9" x14ac:dyDescent="0.25">
      <c r="F20" s="2">
        <f>F18/F17</f>
        <v>0.17948717948717949</v>
      </c>
    </row>
    <row r="23" spans="1:9" x14ac:dyDescent="0.25">
      <c r="A23" s="2" t="s">
        <v>28</v>
      </c>
      <c r="C23" s="2" t="s">
        <v>29</v>
      </c>
    </row>
    <row r="28" spans="1:9" x14ac:dyDescent="0.25">
      <c r="A28" s="2">
        <v>3000</v>
      </c>
      <c r="B28" s="2">
        <v>1.07</v>
      </c>
      <c r="C28" s="2">
        <v>2012</v>
      </c>
    </row>
    <row r="29" spans="1:9" x14ac:dyDescent="0.25">
      <c r="A29" s="2">
        <f>A28*B28</f>
        <v>3210</v>
      </c>
      <c r="B29" s="2">
        <f>B28</f>
        <v>1.07</v>
      </c>
      <c r="C29" s="2">
        <v>2013</v>
      </c>
    </row>
    <row r="30" spans="1:9" x14ac:dyDescent="0.25">
      <c r="A30" s="2">
        <f t="shared" ref="A30:A32" si="9">A29*B29</f>
        <v>3434.7000000000003</v>
      </c>
      <c r="B30" s="2">
        <f t="shared" ref="B30:B32" si="10">B29</f>
        <v>1.07</v>
      </c>
      <c r="C30" s="2">
        <v>2014</v>
      </c>
    </row>
    <row r="31" spans="1:9" x14ac:dyDescent="0.25">
      <c r="A31" s="2">
        <f t="shared" si="9"/>
        <v>3675.1290000000004</v>
      </c>
      <c r="B31" s="2">
        <f t="shared" si="10"/>
        <v>1.07</v>
      </c>
      <c r="C31" s="2">
        <v>2015</v>
      </c>
    </row>
    <row r="32" spans="1:9" x14ac:dyDescent="0.25">
      <c r="A32" s="2">
        <f t="shared" si="9"/>
        <v>3932.3880300000005</v>
      </c>
      <c r="B32" s="2">
        <f t="shared" si="10"/>
        <v>1.07</v>
      </c>
      <c r="C32" s="2">
        <v>2016</v>
      </c>
    </row>
    <row r="33" spans="1:3" x14ac:dyDescent="0.25">
      <c r="A33" s="2">
        <f>A32*B32</f>
        <v>4207.6551921000009</v>
      </c>
      <c r="B33" s="2">
        <f>B32</f>
        <v>1.07</v>
      </c>
      <c r="C33" s="2">
        <v>2017</v>
      </c>
    </row>
    <row r="34" spans="1:3" x14ac:dyDescent="0.25">
      <c r="A34" s="2">
        <f t="shared" ref="A34" si="11">A33*B33</f>
        <v>4502.1910555470013</v>
      </c>
      <c r="B34" s="2">
        <f t="shared" ref="B34" si="12">B33</f>
        <v>1.07</v>
      </c>
      <c r="C34" s="2">
        <v>2018</v>
      </c>
    </row>
    <row r="35" spans="1:3" x14ac:dyDescent="0.25">
      <c r="A35" s="2">
        <f>A34*B34</f>
        <v>4817.3444294352912</v>
      </c>
      <c r="B35" s="2">
        <f>B34</f>
        <v>1.07</v>
      </c>
      <c r="C35" s="2">
        <v>2019</v>
      </c>
    </row>
    <row r="36" spans="1:3" x14ac:dyDescent="0.25">
      <c r="A36" s="2">
        <f>A35*B35</f>
        <v>5154.5585394957616</v>
      </c>
      <c r="B36" s="2">
        <f>B35</f>
        <v>1.07</v>
      </c>
      <c r="C36" s="2">
        <v>2020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activeCell="B15" sqref="B15"/>
    </sheetView>
  </sheetViews>
  <sheetFormatPr baseColWidth="10" defaultRowHeight="15" x14ac:dyDescent="0.25"/>
  <cols>
    <col min="1" max="1" width="40.140625" style="2" customWidth="1"/>
    <col min="2" max="2" width="9.85546875" style="2" customWidth="1"/>
    <col min="3" max="3" width="13.5703125" style="2" customWidth="1"/>
    <col min="4" max="4" width="17.7109375" style="2" customWidth="1"/>
    <col min="5" max="5" width="14.85546875" style="2" customWidth="1"/>
    <col min="6" max="6" width="13.5703125" style="2" customWidth="1"/>
    <col min="7" max="7" width="14.7109375" style="2" customWidth="1"/>
    <col min="8" max="8" width="13" style="2" customWidth="1"/>
    <col min="9" max="9" width="13" style="2" hidden="1" customWidth="1"/>
    <col min="10" max="10" width="13" style="2" customWidth="1"/>
    <col min="11" max="11" width="13" style="2" hidden="1" customWidth="1"/>
    <col min="12" max="12" width="14.140625" style="2" customWidth="1"/>
    <col min="13" max="13" width="13.42578125" style="2" customWidth="1"/>
    <col min="14" max="14" width="10.140625" style="2" customWidth="1"/>
    <col min="15" max="16384" width="11.42578125" style="2"/>
  </cols>
  <sheetData>
    <row r="1" spans="1:14" x14ac:dyDescent="0.25">
      <c r="A1" s="1" t="s">
        <v>0</v>
      </c>
      <c r="D1" s="2" t="s">
        <v>21</v>
      </c>
      <c r="E1" s="2">
        <v>1.4</v>
      </c>
    </row>
    <row r="2" spans="1:14" x14ac:dyDescent="0.25">
      <c r="A2" s="1" t="s">
        <v>1</v>
      </c>
    </row>
    <row r="4" spans="1:14" ht="45" x14ac:dyDescent="0.25">
      <c r="B4" s="18" t="s">
        <v>13</v>
      </c>
      <c r="C4" s="18" t="s">
        <v>14</v>
      </c>
      <c r="D4" s="18" t="s">
        <v>15</v>
      </c>
      <c r="E4" s="19" t="s">
        <v>16</v>
      </c>
      <c r="F4" s="19" t="s">
        <v>17</v>
      </c>
      <c r="G4" s="19" t="s">
        <v>16</v>
      </c>
      <c r="H4" s="19" t="s">
        <v>17</v>
      </c>
      <c r="I4" s="19"/>
      <c r="J4" s="19" t="s">
        <v>24</v>
      </c>
      <c r="K4" s="19"/>
      <c r="L4" s="19" t="s">
        <v>23</v>
      </c>
      <c r="M4" s="19" t="s">
        <v>25</v>
      </c>
      <c r="N4" s="19" t="s">
        <v>26</v>
      </c>
    </row>
    <row r="5" spans="1:14" x14ac:dyDescent="0.25">
      <c r="A5" s="3" t="s">
        <v>2</v>
      </c>
      <c r="B5" s="4"/>
      <c r="E5" s="2" t="s">
        <v>19</v>
      </c>
      <c r="F5" s="2" t="s">
        <v>19</v>
      </c>
      <c r="G5" s="2" t="s">
        <v>20</v>
      </c>
      <c r="H5" s="2" t="s">
        <v>20</v>
      </c>
      <c r="J5" s="2" t="s">
        <v>22</v>
      </c>
      <c r="L5" s="2" t="s">
        <v>22</v>
      </c>
      <c r="M5" s="2" t="s">
        <v>27</v>
      </c>
    </row>
    <row r="6" spans="1:14" x14ac:dyDescent="0.25">
      <c r="A6" s="3" t="s">
        <v>4</v>
      </c>
      <c r="B6" s="5"/>
      <c r="C6" s="14">
        <v>17.756394208028336</v>
      </c>
      <c r="D6" s="11">
        <v>17.55</v>
      </c>
      <c r="E6" s="13">
        <f>B6*C6</f>
        <v>0</v>
      </c>
      <c r="F6" s="13">
        <f>D6*B6</f>
        <v>0</v>
      </c>
      <c r="G6" s="16">
        <f t="shared" ref="G6:G14" si="0">E6/parite</f>
        <v>0</v>
      </c>
      <c r="H6" s="16">
        <f t="shared" ref="H6:H14" si="1">F6/parite</f>
        <v>0</v>
      </c>
      <c r="I6" s="16">
        <v>4053.3997090922198</v>
      </c>
      <c r="J6" s="16" t="str">
        <f>IF(B6="","",I6)</f>
        <v/>
      </c>
      <c r="K6" s="16">
        <v>3897.3140892707852</v>
      </c>
      <c r="L6" s="16" t="str">
        <f>IF(B6="","",K6)</f>
        <v/>
      </c>
      <c r="M6" s="16" t="str">
        <f>IFERROR(K6/B6,"-")</f>
        <v>-</v>
      </c>
      <c r="N6" s="17" t="str">
        <f>IFERROR(K6/H6,"-")</f>
        <v>-</v>
      </c>
    </row>
    <row r="7" spans="1:14" x14ac:dyDescent="0.25">
      <c r="A7" s="6" t="s">
        <v>5</v>
      </c>
      <c r="B7" s="7"/>
      <c r="C7" s="15">
        <v>24.172157438016526</v>
      </c>
      <c r="D7" s="12">
        <v>24.172157438016526</v>
      </c>
      <c r="E7" s="13">
        <f t="shared" ref="E7:E14" si="2">B7*C7</f>
        <v>0</v>
      </c>
      <c r="F7" s="13">
        <f t="shared" ref="F7:F14" si="3">D7*B7</f>
        <v>0</v>
      </c>
      <c r="G7" s="16">
        <f t="shared" si="0"/>
        <v>0</v>
      </c>
      <c r="H7" s="16">
        <f t="shared" si="1"/>
        <v>0</v>
      </c>
      <c r="I7" s="16">
        <v>231.62284051955518</v>
      </c>
      <c r="J7" s="16" t="str">
        <f t="shared" ref="J7:J14" si="4">IF(B7="","",I7)</f>
        <v/>
      </c>
      <c r="K7" s="16">
        <v>231.62284051955521</v>
      </c>
      <c r="L7" s="16" t="str">
        <f t="shared" ref="L7:L13" si="5">IF(B7="","",K7)</f>
        <v/>
      </c>
      <c r="M7" s="16" t="str">
        <f>IFERROR(K7/B7,"-")</f>
        <v>-</v>
      </c>
      <c r="N7" s="17" t="str">
        <f>IFERROR(K7/H7,"-")</f>
        <v>-</v>
      </c>
    </row>
    <row r="8" spans="1:14" x14ac:dyDescent="0.25">
      <c r="A8" s="6" t="s">
        <v>6</v>
      </c>
      <c r="B8" s="7"/>
      <c r="C8" s="15">
        <v>23.381550107758621</v>
      </c>
      <c r="D8" s="12">
        <v>22</v>
      </c>
      <c r="E8" s="13">
        <f t="shared" si="2"/>
        <v>0</v>
      </c>
      <c r="F8" s="13">
        <f t="shared" si="3"/>
        <v>0</v>
      </c>
      <c r="G8" s="16">
        <f t="shared" si="0"/>
        <v>0</v>
      </c>
      <c r="H8" s="16">
        <f t="shared" si="1"/>
        <v>0</v>
      </c>
      <c r="I8" s="16">
        <v>2886.671433913134</v>
      </c>
      <c r="J8" s="16" t="str">
        <f t="shared" si="4"/>
        <v/>
      </c>
      <c r="K8" s="16">
        <v>2142.6080187345633</v>
      </c>
      <c r="L8" s="16" t="str">
        <f t="shared" si="5"/>
        <v/>
      </c>
      <c r="M8" s="16" t="str">
        <f>IFERROR(K8/B8,"-")</f>
        <v>-</v>
      </c>
      <c r="N8" s="17" t="str">
        <f>IFERROR(K8/H8,"-")</f>
        <v>-</v>
      </c>
    </row>
    <row r="9" spans="1:14" x14ac:dyDescent="0.25">
      <c r="A9" s="6" t="s">
        <v>7</v>
      </c>
      <c r="B9" s="7"/>
      <c r="C9" s="15">
        <v>24.233393426647769</v>
      </c>
      <c r="D9" s="12">
        <v>20</v>
      </c>
      <c r="E9" s="13">
        <f t="shared" si="2"/>
        <v>0</v>
      </c>
      <c r="F9" s="13">
        <f t="shared" si="3"/>
        <v>0</v>
      </c>
      <c r="G9" s="16">
        <f t="shared" si="0"/>
        <v>0</v>
      </c>
      <c r="H9" s="16">
        <f t="shared" si="1"/>
        <v>0</v>
      </c>
      <c r="I9" s="16">
        <v>1080.3961255308836</v>
      </c>
      <c r="J9" s="16" t="str">
        <f t="shared" si="4"/>
        <v/>
      </c>
      <c r="K9" s="16">
        <v>227.06496481659769</v>
      </c>
      <c r="L9" s="16" t="str">
        <f t="shared" si="5"/>
        <v/>
      </c>
      <c r="M9" s="16" t="str">
        <f>IFERROR(K9/B9,"-")</f>
        <v>-</v>
      </c>
      <c r="N9" s="17" t="str">
        <f>IFERROR(K9/H9,"-")</f>
        <v>-</v>
      </c>
    </row>
    <row r="10" spans="1:14" x14ac:dyDescent="0.25">
      <c r="A10" s="6" t="s">
        <v>8</v>
      </c>
      <c r="B10" s="7">
        <v>423.3</v>
      </c>
      <c r="C10" s="15">
        <v>24.233393426647769</v>
      </c>
      <c r="D10" s="12">
        <v>23</v>
      </c>
      <c r="E10" s="13">
        <f t="shared" si="2"/>
        <v>10257.995437500002</v>
      </c>
      <c r="F10" s="13">
        <f t="shared" si="3"/>
        <v>9735.9</v>
      </c>
      <c r="G10" s="16">
        <f t="shared" si="0"/>
        <v>7327.1395982142876</v>
      </c>
      <c r="H10" s="16">
        <f t="shared" si="1"/>
        <v>6954.2142857142862</v>
      </c>
      <c r="I10" s="16">
        <v>1620.5941882963257</v>
      </c>
      <c r="J10" s="16">
        <f t="shared" si="4"/>
        <v>1620.5941882963257</v>
      </c>
      <c r="K10" s="16">
        <v>1247.6688757963238</v>
      </c>
      <c r="L10" s="16">
        <f t="shared" si="5"/>
        <v>1247.6688757963238</v>
      </c>
      <c r="M10" s="16">
        <f>IFERROR(K10/B10,"-")</f>
        <v>2.9474813980541552</v>
      </c>
      <c r="N10" s="17">
        <f>IFERROR(K10/H10,"-")</f>
        <v>0.17941191118590508</v>
      </c>
    </row>
    <row r="11" spans="1:14" x14ac:dyDescent="0.25">
      <c r="A11" s="6" t="s">
        <v>9</v>
      </c>
      <c r="B11" s="7"/>
      <c r="C11" s="15">
        <v>18.474339297520661</v>
      </c>
      <c r="D11" s="12">
        <v>18.47</v>
      </c>
      <c r="E11" s="13">
        <f t="shared" si="2"/>
        <v>0</v>
      </c>
      <c r="F11" s="13">
        <f t="shared" si="3"/>
        <v>0</v>
      </c>
      <c r="G11" s="16">
        <f t="shared" si="0"/>
        <v>0</v>
      </c>
      <c r="H11" s="16">
        <f t="shared" si="1"/>
        <v>0</v>
      </c>
      <c r="I11" s="16">
        <v>1389.737043117331</v>
      </c>
      <c r="J11" s="16" t="str">
        <f t="shared" si="4"/>
        <v/>
      </c>
      <c r="K11" s="16">
        <v>1388.6119252601884</v>
      </c>
      <c r="L11" s="16" t="str">
        <f t="shared" si="5"/>
        <v/>
      </c>
      <c r="M11" s="16" t="str">
        <f>IFERROR(K11/B11,"-")</f>
        <v>-</v>
      </c>
      <c r="N11" s="17" t="str">
        <f>IFERROR(K11/H11,"-")</f>
        <v>-</v>
      </c>
    </row>
    <row r="12" spans="1:14" x14ac:dyDescent="0.25">
      <c r="A12" s="6" t="s">
        <v>10</v>
      </c>
      <c r="B12" s="7"/>
      <c r="C12" s="15">
        <v>17.787976859504134</v>
      </c>
      <c r="D12" s="12">
        <v>17.787976859504134</v>
      </c>
      <c r="E12" s="13">
        <f t="shared" si="2"/>
        <v>0</v>
      </c>
      <c r="F12" s="13">
        <f t="shared" si="3"/>
        <v>0</v>
      </c>
      <c r="G12" s="16">
        <f t="shared" si="0"/>
        <v>0</v>
      </c>
      <c r="H12" s="16">
        <f t="shared" si="1"/>
        <v>0</v>
      </c>
      <c r="I12" s="16">
        <v>2779.4740862346621</v>
      </c>
      <c r="J12" s="16" t="str">
        <f t="shared" si="4"/>
        <v/>
      </c>
      <c r="K12" s="16">
        <v>2779.4740862346625</v>
      </c>
      <c r="L12" s="16" t="str">
        <f t="shared" si="5"/>
        <v/>
      </c>
      <c r="M12" s="16" t="str">
        <f>IFERROR(K12/B12,"-")</f>
        <v>-</v>
      </c>
      <c r="N12" s="17" t="str">
        <f>IFERROR(K12/H12,"-")</f>
        <v>-</v>
      </c>
    </row>
    <row r="13" spans="1:14" x14ac:dyDescent="0.25">
      <c r="A13" s="6" t="s">
        <v>11</v>
      </c>
      <c r="B13" s="7"/>
      <c r="C13" s="15">
        <v>21.311381611570248</v>
      </c>
      <c r="D13" s="12">
        <v>20</v>
      </c>
      <c r="E13" s="13">
        <f t="shared" si="2"/>
        <v>0</v>
      </c>
      <c r="F13" s="13">
        <f t="shared" si="3"/>
        <v>0</v>
      </c>
      <c r="G13" s="16">
        <f t="shared" si="0"/>
        <v>0</v>
      </c>
      <c r="H13" s="16">
        <f t="shared" si="1"/>
        <v>0</v>
      </c>
      <c r="I13" s="16">
        <v>1158.1142025977758</v>
      </c>
      <c r="J13" s="16" t="str">
        <f t="shared" si="4"/>
        <v/>
      </c>
      <c r="K13" s="16">
        <v>874.76210438349062</v>
      </c>
      <c r="L13" s="16" t="str">
        <f t="shared" si="5"/>
        <v/>
      </c>
      <c r="M13" s="16" t="str">
        <f>IFERROR(K13/B13,"-")</f>
        <v>-</v>
      </c>
      <c r="N13" s="17" t="str">
        <f>IFERROR(K13/H13,"-")</f>
        <v>-</v>
      </c>
    </row>
    <row r="14" spans="1:14" x14ac:dyDescent="0.25">
      <c r="A14" s="6" t="s">
        <v>12</v>
      </c>
      <c r="B14" s="7"/>
      <c r="C14" s="15">
        <v>21.38362675619835</v>
      </c>
      <c r="D14" s="12">
        <v>21.5</v>
      </c>
      <c r="E14" s="13">
        <f t="shared" si="2"/>
        <v>0</v>
      </c>
      <c r="F14" s="13">
        <f t="shared" si="3"/>
        <v>0</v>
      </c>
      <c r="G14" s="16">
        <f t="shared" si="0"/>
        <v>0</v>
      </c>
      <c r="H14" s="16">
        <f t="shared" si="1"/>
        <v>0</v>
      </c>
      <c r="I14" s="16">
        <v>231.62284051955518</v>
      </c>
      <c r="J14" s="16" t="str">
        <f t="shared" si="4"/>
        <v/>
      </c>
      <c r="K14" s="16">
        <v>236.65182712669787</v>
      </c>
      <c r="L14" s="16" t="str">
        <f>IF(B14="","",K14)</f>
        <v/>
      </c>
      <c r="M14" s="16" t="str">
        <f>IFERROR(K14/B14,"-")</f>
        <v>-</v>
      </c>
      <c r="N14" s="17" t="str">
        <f>IFERROR(K14/H14,"-")</f>
        <v>-</v>
      </c>
    </row>
    <row r="15" spans="1:14" x14ac:dyDescent="0.25">
      <c r="A15" s="8" t="s">
        <v>3</v>
      </c>
      <c r="B15" s="9">
        <f>SUM(B6:B14)</f>
        <v>423.3</v>
      </c>
      <c r="E15" s="13">
        <f>SUM(E6:E14)</f>
        <v>10257.995437500002</v>
      </c>
      <c r="F15" s="13">
        <f>SUM(F6:F14)</f>
        <v>9735.9</v>
      </c>
      <c r="G15" s="16">
        <f>SUM(G6:G14)</f>
        <v>7327.1395982142876</v>
      </c>
      <c r="H15" s="16">
        <f t="shared" ref="H15" si="6">SUM(H6:H14)</f>
        <v>6954.2142857142862</v>
      </c>
      <c r="I15" s="16"/>
      <c r="J15" s="16">
        <f>SUM(J6:J14)</f>
        <v>1620.5941882963257</v>
      </c>
      <c r="K15" s="16"/>
      <c r="L15" s="16">
        <f>SUM(L6:L14)</f>
        <v>1247.6688757963238</v>
      </c>
      <c r="M15" s="16">
        <f t="shared" ref="M15" si="7">IFERROR(L15/B15,"-")</f>
        <v>2.9474813980541552</v>
      </c>
      <c r="N15" s="17">
        <f t="shared" ref="N15:N23" si="8">IFERROR(L15/H15,"-")</f>
        <v>0.17941191118590508</v>
      </c>
    </row>
    <row r="17" spans="2:9" x14ac:dyDescent="0.25">
      <c r="B17" s="10"/>
      <c r="D17" s="2" t="s">
        <v>18</v>
      </c>
      <c r="F17" s="13">
        <f>F15/B15</f>
        <v>23</v>
      </c>
      <c r="G17" s="16">
        <f>J15</f>
        <v>1620.5941882963257</v>
      </c>
      <c r="H17" s="16">
        <f>L15</f>
        <v>1247.6688757963238</v>
      </c>
      <c r="I17" s="16"/>
    </row>
    <row r="18" spans="2:9" x14ac:dyDescent="0.25">
      <c r="F18" s="13">
        <f>H18*1.4</f>
        <v>4.1264739572758167</v>
      </c>
      <c r="G18" s="16">
        <f>G17/B15</f>
        <v>3.8284767028025648</v>
      </c>
      <c r="H18" s="16">
        <f>H17/B15</f>
        <v>2.9474813980541552</v>
      </c>
      <c r="I18" s="16"/>
    </row>
    <row r="19" spans="2:9" x14ac:dyDescent="0.25">
      <c r="F19" s="13">
        <f>F17-F18</f>
        <v>18.873526042724183</v>
      </c>
    </row>
    <row r="20" spans="2:9" x14ac:dyDescent="0.25">
      <c r="F20" s="17">
        <f>F18/F17</f>
        <v>0.17941191118590508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workbookViewId="0">
      <selection activeCell="E28" sqref="E28"/>
    </sheetView>
  </sheetViews>
  <sheetFormatPr baseColWidth="10" defaultRowHeight="15" x14ac:dyDescent="0.25"/>
  <cols>
    <col min="1" max="1" width="40.140625" style="2" customWidth="1"/>
    <col min="2" max="2" width="9.85546875" style="2" customWidth="1"/>
    <col min="3" max="3" width="13.5703125" style="2" customWidth="1"/>
    <col min="4" max="4" width="17.7109375" style="2" customWidth="1"/>
    <col min="5" max="5" width="14.85546875" style="2" customWidth="1"/>
    <col min="6" max="6" width="13.5703125" style="2" customWidth="1"/>
    <col min="7" max="7" width="14.7109375" style="2" customWidth="1"/>
    <col min="8" max="8" width="13" style="2" customWidth="1"/>
    <col min="9" max="9" width="13" style="2" hidden="1" customWidth="1"/>
    <col min="10" max="10" width="13" style="2" customWidth="1"/>
    <col min="11" max="11" width="13" style="2" hidden="1" customWidth="1"/>
    <col min="12" max="12" width="14.140625" style="2" customWidth="1"/>
    <col min="13" max="13" width="13.42578125" style="2" customWidth="1"/>
    <col min="14" max="14" width="10.140625" style="2" customWidth="1"/>
    <col min="15" max="16384" width="11.42578125" style="2"/>
  </cols>
  <sheetData>
    <row r="1" spans="1:14" x14ac:dyDescent="0.25">
      <c r="A1" s="1" t="s">
        <v>0</v>
      </c>
      <c r="D1" s="2" t="s">
        <v>21</v>
      </c>
      <c r="E1" s="2">
        <v>1.4</v>
      </c>
    </row>
    <row r="2" spans="1:14" x14ac:dyDescent="0.25">
      <c r="A2" s="1" t="s">
        <v>1</v>
      </c>
    </row>
    <row r="4" spans="1:14" ht="45" x14ac:dyDescent="0.25">
      <c r="B4" s="18" t="s">
        <v>13</v>
      </c>
      <c r="C4" s="18" t="s">
        <v>14</v>
      </c>
      <c r="D4" s="18" t="s">
        <v>15</v>
      </c>
      <c r="E4" s="19" t="s">
        <v>16</v>
      </c>
      <c r="F4" s="19" t="s">
        <v>17</v>
      </c>
      <c r="G4" s="19" t="s">
        <v>16</v>
      </c>
      <c r="H4" s="19" t="s">
        <v>17</v>
      </c>
      <c r="I4" s="19"/>
      <c r="J4" s="19" t="s">
        <v>24</v>
      </c>
      <c r="K4" s="19"/>
      <c r="L4" s="19" t="s">
        <v>23</v>
      </c>
      <c r="M4" s="19" t="s">
        <v>25</v>
      </c>
      <c r="N4" s="19" t="s">
        <v>26</v>
      </c>
    </row>
    <row r="5" spans="1:14" x14ac:dyDescent="0.25">
      <c r="A5" s="3" t="s">
        <v>2</v>
      </c>
      <c r="B5" s="4"/>
      <c r="E5" s="2" t="s">
        <v>19</v>
      </c>
      <c r="F5" s="2" t="s">
        <v>19</v>
      </c>
      <c r="G5" s="2" t="s">
        <v>20</v>
      </c>
      <c r="H5" s="2" t="s">
        <v>20</v>
      </c>
      <c r="J5" s="2" t="s">
        <v>22</v>
      </c>
      <c r="L5" s="2" t="s">
        <v>22</v>
      </c>
      <c r="M5" s="2" t="s">
        <v>27</v>
      </c>
    </row>
    <row r="6" spans="1:14" x14ac:dyDescent="0.25">
      <c r="A6" s="3" t="s">
        <v>4</v>
      </c>
      <c r="B6" s="5"/>
      <c r="C6" s="14">
        <v>17.756394208028336</v>
      </c>
      <c r="D6" s="11">
        <v>17.55</v>
      </c>
      <c r="E6" s="13">
        <f>B6*C6</f>
        <v>0</v>
      </c>
      <c r="F6" s="13">
        <f>D6*B6</f>
        <v>0</v>
      </c>
      <c r="G6" s="16">
        <f t="shared" ref="G6:G14" si="0">E6/parite</f>
        <v>0</v>
      </c>
      <c r="H6" s="16">
        <f t="shared" ref="H6:H14" si="1">F6/parite</f>
        <v>0</v>
      </c>
      <c r="I6" s="16">
        <v>4053.3997090922198</v>
      </c>
      <c r="J6" s="16" t="str">
        <f>IF(B6="","",I6)</f>
        <v/>
      </c>
      <c r="K6" s="16">
        <v>3897.3140892707852</v>
      </c>
      <c r="L6" s="16" t="str">
        <f>IF(B6="","",K6)</f>
        <v/>
      </c>
      <c r="M6" s="16" t="str">
        <f>IFERROR(K6/B6,"-")</f>
        <v>-</v>
      </c>
      <c r="N6" s="17" t="str">
        <f>IFERROR(K6/H6,"-")</f>
        <v>-</v>
      </c>
    </row>
    <row r="7" spans="1:14" x14ac:dyDescent="0.25">
      <c r="A7" s="6" t="s">
        <v>5</v>
      </c>
      <c r="B7" s="7">
        <v>60.5</v>
      </c>
      <c r="C7" s="15">
        <v>24.172157438016526</v>
      </c>
      <c r="D7" s="12">
        <v>24.172157438016526</v>
      </c>
      <c r="E7" s="13">
        <f t="shared" ref="E7:E14" si="2">B7*C7</f>
        <v>1462.4155249999999</v>
      </c>
      <c r="F7" s="13">
        <f t="shared" ref="F7:F14" si="3">D7*B7</f>
        <v>1462.4155249999999</v>
      </c>
      <c r="G7" s="16">
        <f t="shared" si="0"/>
        <v>1044.5825178571429</v>
      </c>
      <c r="H7" s="16">
        <f t="shared" si="1"/>
        <v>1044.5825178571429</v>
      </c>
      <c r="I7" s="16">
        <v>231.62284051955518</v>
      </c>
      <c r="J7" s="16">
        <f t="shared" ref="J7:J14" si="4">IF(B7="","",I7)</f>
        <v>231.62284051955518</v>
      </c>
      <c r="K7" s="16">
        <v>231.62284051955521</v>
      </c>
      <c r="L7" s="16">
        <f t="shared" ref="L7:L13" si="5">IF(B7="","",K7)</f>
        <v>231.62284051955521</v>
      </c>
      <c r="M7" s="16">
        <f>IFERROR(K7/B7,"-")</f>
        <v>3.8284767028025657</v>
      </c>
      <c r="N7" s="17">
        <f>IFERROR(K7/H7,"-")</f>
        <v>0.22173723622591965</v>
      </c>
    </row>
    <row r="8" spans="1:14" x14ac:dyDescent="0.25">
      <c r="A8" s="6" t="s">
        <v>6</v>
      </c>
      <c r="B8" s="7"/>
      <c r="C8" s="15">
        <v>23.381550107758621</v>
      </c>
      <c r="D8" s="12">
        <v>22</v>
      </c>
      <c r="E8" s="13">
        <f t="shared" si="2"/>
        <v>0</v>
      </c>
      <c r="F8" s="13">
        <f t="shared" si="3"/>
        <v>0</v>
      </c>
      <c r="G8" s="16">
        <f t="shared" si="0"/>
        <v>0</v>
      </c>
      <c r="H8" s="16">
        <f t="shared" si="1"/>
        <v>0</v>
      </c>
      <c r="I8" s="16">
        <v>2886.671433913134</v>
      </c>
      <c r="J8" s="16" t="str">
        <f t="shared" si="4"/>
        <v/>
      </c>
      <c r="K8" s="16">
        <v>2142.6080187345633</v>
      </c>
      <c r="L8" s="16" t="str">
        <f t="shared" si="5"/>
        <v/>
      </c>
      <c r="M8" s="16" t="str">
        <f>IFERROR(K8/B8,"-")</f>
        <v>-</v>
      </c>
      <c r="N8" s="17" t="str">
        <f>IFERROR(K8/H8,"-")</f>
        <v>-</v>
      </c>
    </row>
    <row r="9" spans="1:14" x14ac:dyDescent="0.25">
      <c r="A9" s="6" t="s">
        <v>7</v>
      </c>
      <c r="B9" s="7"/>
      <c r="C9" s="15">
        <v>24.233393426647769</v>
      </c>
      <c r="D9" s="12">
        <v>20</v>
      </c>
      <c r="E9" s="13">
        <f t="shared" si="2"/>
        <v>0</v>
      </c>
      <c r="F9" s="13">
        <f t="shared" si="3"/>
        <v>0</v>
      </c>
      <c r="G9" s="16">
        <f t="shared" si="0"/>
        <v>0</v>
      </c>
      <c r="H9" s="16">
        <f t="shared" si="1"/>
        <v>0</v>
      </c>
      <c r="I9" s="16">
        <v>1080.3961255308836</v>
      </c>
      <c r="J9" s="16" t="str">
        <f t="shared" si="4"/>
        <v/>
      </c>
      <c r="K9" s="16">
        <v>227.06496481659769</v>
      </c>
      <c r="L9" s="16" t="str">
        <f t="shared" si="5"/>
        <v/>
      </c>
      <c r="M9" s="16" t="str">
        <f>IFERROR(K9/B9,"-")</f>
        <v>-</v>
      </c>
      <c r="N9" s="17" t="str">
        <f>IFERROR(K9/H9,"-")</f>
        <v>-</v>
      </c>
    </row>
    <row r="10" spans="1:14" x14ac:dyDescent="0.25">
      <c r="A10" s="6" t="s">
        <v>8</v>
      </c>
      <c r="B10" s="7"/>
      <c r="C10" s="15">
        <v>24.233393426647769</v>
      </c>
      <c r="D10" s="12">
        <v>23</v>
      </c>
      <c r="E10" s="13">
        <f t="shared" si="2"/>
        <v>0</v>
      </c>
      <c r="F10" s="13">
        <f t="shared" si="3"/>
        <v>0</v>
      </c>
      <c r="G10" s="16">
        <f t="shared" si="0"/>
        <v>0</v>
      </c>
      <c r="H10" s="16">
        <f t="shared" si="1"/>
        <v>0</v>
      </c>
      <c r="I10" s="16">
        <v>1620.5941882963257</v>
      </c>
      <c r="J10" s="16" t="str">
        <f t="shared" si="4"/>
        <v/>
      </c>
      <c r="K10" s="16">
        <v>1247.6688757963238</v>
      </c>
      <c r="L10" s="16" t="str">
        <f t="shared" si="5"/>
        <v/>
      </c>
      <c r="M10" s="16" t="str">
        <f>IFERROR(K10/B10,"-")</f>
        <v>-</v>
      </c>
      <c r="N10" s="17" t="str">
        <f>IFERROR(K10/H10,"-")</f>
        <v>-</v>
      </c>
    </row>
    <row r="11" spans="1:14" x14ac:dyDescent="0.25">
      <c r="A11" s="6" t="s">
        <v>9</v>
      </c>
      <c r="B11" s="7"/>
      <c r="C11" s="15">
        <v>18.474339297520661</v>
      </c>
      <c r="D11" s="12">
        <v>18.47</v>
      </c>
      <c r="E11" s="13">
        <f t="shared" si="2"/>
        <v>0</v>
      </c>
      <c r="F11" s="13">
        <f t="shared" si="3"/>
        <v>0</v>
      </c>
      <c r="G11" s="16">
        <f t="shared" si="0"/>
        <v>0</v>
      </c>
      <c r="H11" s="16">
        <f t="shared" si="1"/>
        <v>0</v>
      </c>
      <c r="I11" s="16">
        <v>1389.737043117331</v>
      </c>
      <c r="J11" s="16" t="str">
        <f t="shared" si="4"/>
        <v/>
      </c>
      <c r="K11" s="16">
        <v>1388.6119252601884</v>
      </c>
      <c r="L11" s="16" t="str">
        <f t="shared" si="5"/>
        <v/>
      </c>
      <c r="M11" s="16" t="str">
        <f>IFERROR(K11/B11,"-")</f>
        <v>-</v>
      </c>
      <c r="N11" s="17" t="str">
        <f>IFERROR(K11/H11,"-")</f>
        <v>-</v>
      </c>
    </row>
    <row r="12" spans="1:14" x14ac:dyDescent="0.25">
      <c r="A12" s="6" t="s">
        <v>10</v>
      </c>
      <c r="B12" s="7"/>
      <c r="C12" s="15">
        <v>17.787976859504134</v>
      </c>
      <c r="D12" s="12">
        <v>17.787976859504134</v>
      </c>
      <c r="E12" s="13">
        <f t="shared" si="2"/>
        <v>0</v>
      </c>
      <c r="F12" s="13">
        <f t="shared" si="3"/>
        <v>0</v>
      </c>
      <c r="G12" s="16">
        <f t="shared" si="0"/>
        <v>0</v>
      </c>
      <c r="H12" s="16">
        <f t="shared" si="1"/>
        <v>0</v>
      </c>
      <c r="I12" s="16">
        <v>2779.4740862346621</v>
      </c>
      <c r="J12" s="16" t="str">
        <f t="shared" si="4"/>
        <v/>
      </c>
      <c r="K12" s="16">
        <v>2779.4740862346625</v>
      </c>
      <c r="L12" s="16" t="str">
        <f t="shared" si="5"/>
        <v/>
      </c>
      <c r="M12" s="16" t="str">
        <f>IFERROR(K12/B12,"-")</f>
        <v>-</v>
      </c>
      <c r="N12" s="17" t="str">
        <f>IFERROR(K12/H12,"-")</f>
        <v>-</v>
      </c>
    </row>
    <row r="13" spans="1:14" x14ac:dyDescent="0.25">
      <c r="A13" s="6" t="s">
        <v>11</v>
      </c>
      <c r="B13" s="7"/>
      <c r="C13" s="15">
        <v>21.311381611570248</v>
      </c>
      <c r="D13" s="12">
        <v>20</v>
      </c>
      <c r="E13" s="13">
        <f t="shared" si="2"/>
        <v>0</v>
      </c>
      <c r="F13" s="13">
        <f t="shared" si="3"/>
        <v>0</v>
      </c>
      <c r="G13" s="16">
        <f t="shared" si="0"/>
        <v>0</v>
      </c>
      <c r="H13" s="16">
        <f t="shared" si="1"/>
        <v>0</v>
      </c>
      <c r="I13" s="16">
        <v>1158.1142025977758</v>
      </c>
      <c r="J13" s="16" t="str">
        <f t="shared" si="4"/>
        <v/>
      </c>
      <c r="K13" s="16">
        <v>874.76210438349062</v>
      </c>
      <c r="L13" s="16" t="str">
        <f t="shared" si="5"/>
        <v/>
      </c>
      <c r="M13" s="16" t="str">
        <f>IFERROR(K13/B13,"-")</f>
        <v>-</v>
      </c>
      <c r="N13" s="17" t="str">
        <f>IFERROR(K13/H13,"-")</f>
        <v>-</v>
      </c>
    </row>
    <row r="14" spans="1:14" x14ac:dyDescent="0.25">
      <c r="A14" s="6" t="s">
        <v>12</v>
      </c>
      <c r="B14" s="7"/>
      <c r="C14" s="15">
        <v>21.38362675619835</v>
      </c>
      <c r="D14" s="12">
        <v>21.5</v>
      </c>
      <c r="E14" s="13">
        <f t="shared" si="2"/>
        <v>0</v>
      </c>
      <c r="F14" s="13">
        <f t="shared" si="3"/>
        <v>0</v>
      </c>
      <c r="G14" s="16">
        <f t="shared" si="0"/>
        <v>0</v>
      </c>
      <c r="H14" s="16">
        <f t="shared" si="1"/>
        <v>0</v>
      </c>
      <c r="I14" s="16">
        <v>231.62284051955518</v>
      </c>
      <c r="J14" s="16" t="str">
        <f t="shared" si="4"/>
        <v/>
      </c>
      <c r="K14" s="16">
        <v>236.65182712669787</v>
      </c>
      <c r="L14" s="16" t="str">
        <f>IF(B14="","",K14)</f>
        <v/>
      </c>
      <c r="M14" s="16" t="str">
        <f>IFERROR(K14/B14,"-")</f>
        <v>-</v>
      </c>
      <c r="N14" s="17" t="str">
        <f>IFERROR(K14/H14,"-")</f>
        <v>-</v>
      </c>
    </row>
    <row r="15" spans="1:14" x14ac:dyDescent="0.25">
      <c r="A15" s="8" t="s">
        <v>3</v>
      </c>
      <c r="B15" s="9">
        <f>SUM(B6:B14)</f>
        <v>60.5</v>
      </c>
      <c r="E15" s="13">
        <f>SUM(E6:E14)</f>
        <v>1462.4155249999999</v>
      </c>
      <c r="F15" s="13">
        <f>SUM(F6:F14)</f>
        <v>1462.4155249999999</v>
      </c>
      <c r="G15" s="16">
        <f>SUM(G6:G14)</f>
        <v>1044.5825178571429</v>
      </c>
      <c r="H15" s="16">
        <f t="shared" ref="H15" si="6">SUM(H6:H14)</f>
        <v>1044.5825178571429</v>
      </c>
      <c r="I15" s="16"/>
      <c r="J15" s="16">
        <f>SUM(J6:J14)</f>
        <v>231.62284051955518</v>
      </c>
      <c r="K15" s="16"/>
      <c r="L15" s="16">
        <f>SUM(L6:L14)</f>
        <v>231.62284051955521</v>
      </c>
      <c r="M15" s="16">
        <f t="shared" ref="M15" si="7">IFERROR(L15/B15,"-")</f>
        <v>3.8284767028025657</v>
      </c>
      <c r="N15" s="17">
        <f t="shared" ref="N15:N23" si="8">IFERROR(L15/H15,"-")</f>
        <v>0.22173723622591965</v>
      </c>
    </row>
    <row r="17" spans="2:9" x14ac:dyDescent="0.25">
      <c r="B17" s="10"/>
      <c r="D17" s="2" t="s">
        <v>18</v>
      </c>
      <c r="F17" s="13">
        <f>F15/B15</f>
        <v>24.172157438016526</v>
      </c>
      <c r="G17" s="16">
        <f>J15</f>
        <v>231.62284051955518</v>
      </c>
      <c r="H17" s="16">
        <f>L15</f>
        <v>231.62284051955521</v>
      </c>
      <c r="I17" s="16"/>
    </row>
    <row r="18" spans="2:9" x14ac:dyDescent="0.25">
      <c r="F18" s="13">
        <f>H18*1.4</f>
        <v>5.359867383923592</v>
      </c>
      <c r="G18" s="16">
        <f>G17/B15</f>
        <v>3.8284767028025648</v>
      </c>
      <c r="H18" s="16">
        <f>H17/B15</f>
        <v>3.8284767028025657</v>
      </c>
      <c r="I18" s="16"/>
    </row>
    <row r="19" spans="2:9" x14ac:dyDescent="0.25">
      <c r="F19" s="13">
        <f>F17-F18</f>
        <v>18.812290054092934</v>
      </c>
    </row>
    <row r="20" spans="2:9" x14ac:dyDescent="0.25">
      <c r="F20" s="2">
        <f>F18/F17</f>
        <v>0.22173723622591968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D22" sqref="D22"/>
    </sheetView>
  </sheetViews>
  <sheetFormatPr baseColWidth="10" defaultRowHeight="15" x14ac:dyDescent="0.25"/>
  <cols>
    <col min="1" max="1" width="40.140625" style="2" customWidth="1"/>
    <col min="2" max="2" width="9.85546875" style="2" customWidth="1"/>
    <col min="3" max="3" width="13.5703125" style="2" customWidth="1"/>
    <col min="4" max="4" width="17.7109375" style="2" customWidth="1"/>
    <col min="5" max="5" width="14.85546875" style="2" customWidth="1"/>
    <col min="6" max="6" width="13.5703125" style="2" customWidth="1"/>
    <col min="7" max="7" width="14.7109375" style="2" customWidth="1"/>
    <col min="8" max="9" width="13" style="2" customWidth="1"/>
    <col min="10" max="10" width="14.140625" style="2" customWidth="1"/>
    <col min="11" max="11" width="13.42578125" style="2" customWidth="1"/>
    <col min="12" max="12" width="10.140625" style="2" customWidth="1"/>
    <col min="13" max="16384" width="11.42578125" style="2"/>
  </cols>
  <sheetData>
    <row r="1" spans="1:12" x14ac:dyDescent="0.25">
      <c r="A1" s="1" t="s">
        <v>0</v>
      </c>
      <c r="D1" s="2" t="s">
        <v>21</v>
      </c>
      <c r="E1" s="2">
        <v>1.4</v>
      </c>
    </row>
    <row r="2" spans="1:12" x14ac:dyDescent="0.25">
      <c r="A2" s="1" t="s">
        <v>1</v>
      </c>
    </row>
    <row r="4" spans="1:12" ht="45" x14ac:dyDescent="0.25">
      <c r="B4" s="18" t="s">
        <v>13</v>
      </c>
      <c r="C4" s="18" t="s">
        <v>14</v>
      </c>
      <c r="D4" s="18" t="s">
        <v>15</v>
      </c>
      <c r="E4" s="19" t="s">
        <v>16</v>
      </c>
      <c r="F4" s="19" t="s">
        <v>17</v>
      </c>
      <c r="G4" s="19" t="s">
        <v>16</v>
      </c>
      <c r="H4" s="19" t="s">
        <v>17</v>
      </c>
      <c r="I4" s="19" t="s">
        <v>24</v>
      </c>
      <c r="J4" s="19" t="s">
        <v>23</v>
      </c>
      <c r="K4" s="19" t="s">
        <v>25</v>
      </c>
      <c r="L4" s="19" t="s">
        <v>26</v>
      </c>
    </row>
    <row r="5" spans="1:12" x14ac:dyDescent="0.25">
      <c r="A5" s="3" t="s">
        <v>2</v>
      </c>
      <c r="B5" s="4"/>
      <c r="E5" s="2" t="s">
        <v>19</v>
      </c>
      <c r="F5" s="2" t="s">
        <v>19</v>
      </c>
      <c r="G5" s="2" t="s">
        <v>20</v>
      </c>
      <c r="H5" s="2" t="s">
        <v>20</v>
      </c>
      <c r="I5" s="2" t="s">
        <v>22</v>
      </c>
      <c r="J5" s="2" t="s">
        <v>22</v>
      </c>
      <c r="K5" s="2" t="s">
        <v>27</v>
      </c>
    </row>
    <row r="6" spans="1:12" x14ac:dyDescent="0.25">
      <c r="A6" s="3" t="s">
        <v>4</v>
      </c>
      <c r="B6" s="5"/>
      <c r="C6" s="14">
        <v>17.756394208028336</v>
      </c>
      <c r="D6" s="11">
        <v>17.55</v>
      </c>
      <c r="E6" s="13">
        <f>B6*C6</f>
        <v>0</v>
      </c>
      <c r="F6" s="13">
        <f>D6*B6</f>
        <v>0</v>
      </c>
      <c r="G6" s="16">
        <f t="shared" ref="G6:G15" si="0">E6/parite</f>
        <v>0</v>
      </c>
      <c r="H6" s="16">
        <f t="shared" ref="H6:H15" si="1">F6/parite</f>
        <v>0</v>
      </c>
      <c r="I6" s="16"/>
      <c r="J6" s="16"/>
      <c r="K6" s="16"/>
      <c r="L6" s="17"/>
    </row>
    <row r="7" spans="1:12" x14ac:dyDescent="0.25">
      <c r="A7" s="6" t="s">
        <v>5</v>
      </c>
      <c r="B7" s="7"/>
      <c r="C7" s="15">
        <v>24.172157438016526</v>
      </c>
      <c r="D7" s="12">
        <v>24.172157438016526</v>
      </c>
      <c r="E7" s="13">
        <f t="shared" ref="E7:E14" si="2">B7*C7</f>
        <v>0</v>
      </c>
      <c r="F7" s="13">
        <f t="shared" ref="F7:F14" si="3">D7*B7</f>
        <v>0</v>
      </c>
      <c r="G7" s="16">
        <f t="shared" si="0"/>
        <v>0</v>
      </c>
      <c r="H7" s="16">
        <f t="shared" si="1"/>
        <v>0</v>
      </c>
      <c r="I7" s="16">
        <v>231.62284051955518</v>
      </c>
      <c r="J7" s="16">
        <v>231.62284051955521</v>
      </c>
      <c r="K7" s="16"/>
      <c r="L7" s="17"/>
    </row>
    <row r="8" spans="1:12" x14ac:dyDescent="0.25">
      <c r="A8" s="6" t="s">
        <v>6</v>
      </c>
      <c r="B8" s="7">
        <v>754</v>
      </c>
      <c r="C8" s="15">
        <v>23.381550107758621</v>
      </c>
      <c r="D8" s="12">
        <v>22</v>
      </c>
      <c r="E8" s="13">
        <f t="shared" si="2"/>
        <v>17629.688781249999</v>
      </c>
      <c r="F8" s="13">
        <f t="shared" si="3"/>
        <v>16588</v>
      </c>
      <c r="G8" s="16">
        <f t="shared" si="0"/>
        <v>12592.63484375</v>
      </c>
      <c r="H8" s="16">
        <f t="shared" si="1"/>
        <v>11848.571428571429</v>
      </c>
      <c r="I8" s="16">
        <v>2886.671433913134</v>
      </c>
      <c r="J8" s="16">
        <v>2142.6080187345633</v>
      </c>
      <c r="K8" s="16">
        <f t="shared" ref="K8:K15" si="4">J8/B8</f>
        <v>2.8416551972606938</v>
      </c>
      <c r="L8" s="17">
        <f t="shared" ref="L8:L15" si="5">J8/H8</f>
        <v>0.18083260346204416</v>
      </c>
    </row>
    <row r="9" spans="1:12" x14ac:dyDescent="0.25">
      <c r="A9" s="6" t="s">
        <v>7</v>
      </c>
      <c r="B9" s="7">
        <v>282.2</v>
      </c>
      <c r="C9" s="15">
        <v>24.233393426647769</v>
      </c>
      <c r="D9" s="12">
        <v>20</v>
      </c>
      <c r="E9" s="13">
        <f t="shared" si="2"/>
        <v>6838.6636250000001</v>
      </c>
      <c r="F9" s="13">
        <f t="shared" si="3"/>
        <v>5644</v>
      </c>
      <c r="G9" s="16">
        <f t="shared" si="0"/>
        <v>4884.7597321428575</v>
      </c>
      <c r="H9" s="16">
        <f t="shared" si="1"/>
        <v>4031.4285714285716</v>
      </c>
      <c r="I9" s="16">
        <v>1080.3961255308836</v>
      </c>
      <c r="J9" s="16">
        <v>227.06496481659769</v>
      </c>
      <c r="K9" s="16">
        <f t="shared" si="4"/>
        <v>0.8046242551970153</v>
      </c>
      <c r="L9" s="17">
        <f t="shared" si="5"/>
        <v>5.6323697863791065E-2</v>
      </c>
    </row>
    <row r="10" spans="1:12" x14ac:dyDescent="0.25">
      <c r="A10" s="6" t="s">
        <v>8</v>
      </c>
      <c r="B10" s="7"/>
      <c r="C10" s="15">
        <v>24.233393426647769</v>
      </c>
      <c r="D10" s="12">
        <v>23</v>
      </c>
      <c r="E10" s="13">
        <f t="shared" si="2"/>
        <v>0</v>
      </c>
      <c r="F10" s="13">
        <f t="shared" si="3"/>
        <v>0</v>
      </c>
      <c r="G10" s="16">
        <f t="shared" si="0"/>
        <v>0</v>
      </c>
      <c r="H10" s="16">
        <f t="shared" si="1"/>
        <v>0</v>
      </c>
      <c r="I10" s="16">
        <v>1620.5941882963257</v>
      </c>
      <c r="J10" s="16">
        <v>1247.6688757963238</v>
      </c>
      <c r="K10" s="16"/>
      <c r="L10" s="17"/>
    </row>
    <row r="11" spans="1:12" x14ac:dyDescent="0.25">
      <c r="A11" s="6" t="s">
        <v>9</v>
      </c>
      <c r="B11" s="7">
        <v>363</v>
      </c>
      <c r="C11" s="15">
        <v>18.474339297520661</v>
      </c>
      <c r="D11" s="12">
        <v>18.47</v>
      </c>
      <c r="E11" s="13">
        <f t="shared" si="2"/>
        <v>6706.1851649999999</v>
      </c>
      <c r="F11" s="13">
        <f t="shared" si="3"/>
        <v>6704.61</v>
      </c>
      <c r="G11" s="16">
        <f t="shared" si="0"/>
        <v>4790.1322607142856</v>
      </c>
      <c r="H11" s="16">
        <f t="shared" si="1"/>
        <v>4789.0071428571428</v>
      </c>
      <c r="I11" s="16">
        <v>1389.737043117331</v>
      </c>
      <c r="J11" s="16">
        <v>1388.6119252601884</v>
      </c>
      <c r="K11" s="16">
        <f t="shared" si="4"/>
        <v>3.8253772045735217</v>
      </c>
      <c r="L11" s="17">
        <f t="shared" si="5"/>
        <v>0.28995820716853982</v>
      </c>
    </row>
    <row r="12" spans="1:12" x14ac:dyDescent="0.25">
      <c r="A12" s="6" t="s">
        <v>10</v>
      </c>
      <c r="B12" s="7">
        <v>726</v>
      </c>
      <c r="C12" s="15">
        <v>17.787976859504134</v>
      </c>
      <c r="D12" s="12">
        <v>17.787976859504134</v>
      </c>
      <c r="E12" s="13">
        <f t="shared" si="2"/>
        <v>12914.071200000002</v>
      </c>
      <c r="F12" s="13">
        <f t="shared" si="3"/>
        <v>12914.071200000002</v>
      </c>
      <c r="G12" s="16">
        <f t="shared" si="0"/>
        <v>9224.3365714285737</v>
      </c>
      <c r="H12" s="16">
        <f t="shared" si="1"/>
        <v>9224.3365714285737</v>
      </c>
      <c r="I12" s="16">
        <v>2779.4740862346621</v>
      </c>
      <c r="J12" s="16">
        <v>2779.4740862346625</v>
      </c>
      <c r="K12" s="16">
        <f t="shared" si="4"/>
        <v>3.8284767028025657</v>
      </c>
      <c r="L12" s="17">
        <f t="shared" si="5"/>
        <v>0.30131967374692237</v>
      </c>
    </row>
    <row r="13" spans="1:12" x14ac:dyDescent="0.25">
      <c r="A13" s="6" t="s">
        <v>11</v>
      </c>
      <c r="B13" s="7">
        <v>302.5</v>
      </c>
      <c r="C13" s="15">
        <v>21.311381611570248</v>
      </c>
      <c r="D13" s="12">
        <v>20</v>
      </c>
      <c r="E13" s="13">
        <f t="shared" si="2"/>
        <v>6446.6929375</v>
      </c>
      <c r="F13" s="13">
        <f t="shared" si="3"/>
        <v>6050</v>
      </c>
      <c r="G13" s="16">
        <f t="shared" si="0"/>
        <v>4604.780669642857</v>
      </c>
      <c r="H13" s="16">
        <f t="shared" si="1"/>
        <v>4321.4285714285716</v>
      </c>
      <c r="I13" s="16">
        <v>1158.1142025977758</v>
      </c>
      <c r="J13" s="16">
        <v>874.76210438349062</v>
      </c>
      <c r="K13" s="16">
        <f t="shared" si="4"/>
        <v>2.8917755516809609</v>
      </c>
      <c r="L13" s="17">
        <f t="shared" si="5"/>
        <v>0.20242428861766726</v>
      </c>
    </row>
    <row r="14" spans="1:12" x14ac:dyDescent="0.25">
      <c r="A14" s="6" t="s">
        <v>12</v>
      </c>
      <c r="B14" s="7">
        <v>60.5</v>
      </c>
      <c r="C14" s="15">
        <v>21.38362675619835</v>
      </c>
      <c r="D14" s="12">
        <v>21.5</v>
      </c>
      <c r="E14" s="13">
        <f t="shared" si="2"/>
        <v>1293.7094187500002</v>
      </c>
      <c r="F14" s="13">
        <f t="shared" si="3"/>
        <v>1300.75</v>
      </c>
      <c r="G14" s="16">
        <f t="shared" si="0"/>
        <v>924.07815625000023</v>
      </c>
      <c r="H14" s="16">
        <f t="shared" si="1"/>
        <v>929.10714285714289</v>
      </c>
      <c r="I14" s="16">
        <v>231.62284051955518</v>
      </c>
      <c r="J14" s="16">
        <v>236.65182712669787</v>
      </c>
      <c r="K14" s="16">
        <f t="shared" si="4"/>
        <v>3.9116004483751712</v>
      </c>
      <c r="L14" s="17">
        <f>J14/H14</f>
        <v>0.25470886640582513</v>
      </c>
    </row>
    <row r="15" spans="1:12" x14ac:dyDescent="0.25">
      <c r="A15" s="8" t="s">
        <v>3</v>
      </c>
      <c r="B15" s="9">
        <f>SUM(B6:B14)</f>
        <v>2488.1999999999998</v>
      </c>
      <c r="E15" s="13">
        <f>SUM(E6:E14)</f>
        <v>51829.011127500002</v>
      </c>
      <c r="F15" s="13">
        <f>SUM(F6:F14)</f>
        <v>49201.431200000006</v>
      </c>
      <c r="G15" s="16">
        <f t="shared" si="0"/>
        <v>37020.722233928573</v>
      </c>
      <c r="H15" s="16">
        <f t="shared" si="1"/>
        <v>35143.879428571432</v>
      </c>
      <c r="I15" s="16">
        <f>SUM(I7:I14)</f>
        <v>11378.232760729221</v>
      </c>
      <c r="J15" s="16">
        <f>SUM(J7:J14)</f>
        <v>9128.4646428720807</v>
      </c>
      <c r="K15" s="16">
        <f t="shared" si="4"/>
        <v>3.6687021312081352</v>
      </c>
      <c r="L15" s="17">
        <f t="shared" si="5"/>
        <v>0.25974550309465211</v>
      </c>
    </row>
    <row r="17" spans="2:8" x14ac:dyDescent="0.25">
      <c r="B17" s="10"/>
      <c r="D17" s="2" t="s">
        <v>18</v>
      </c>
      <c r="G17" s="16">
        <f>15275.547-58664.632+G15</f>
        <v>-6368.3627660714264</v>
      </c>
      <c r="H17" s="16">
        <f>G17-G15+H15</f>
        <v>-8245.2055714285671</v>
      </c>
    </row>
    <row r="18" spans="2:8" x14ac:dyDescent="0.25">
      <c r="G18" s="16">
        <f>G17/B15</f>
        <v>-2.5594255952380944</v>
      </c>
      <c r="H18" s="16">
        <f>H17/B15</f>
        <v>-3.3137230011367929</v>
      </c>
    </row>
    <row r="22" spans="2:8" x14ac:dyDescent="0.25">
      <c r="D22" s="2">
        <f>2500/80000</f>
        <v>3.125E-2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7</vt:i4>
      </vt:variant>
    </vt:vector>
  </HeadingPairs>
  <TitlesOfParts>
    <vt:vector size="16" baseType="lpstr">
      <vt:lpstr>Base</vt:lpstr>
      <vt:lpstr>Structure</vt:lpstr>
      <vt:lpstr>Moteurs</vt:lpstr>
      <vt:lpstr>Corrosion</vt:lpstr>
      <vt:lpstr>Médical</vt:lpstr>
      <vt:lpstr>Moteurs (4)</vt:lpstr>
      <vt:lpstr>Aero</vt:lpstr>
      <vt:lpstr>Feuil2</vt:lpstr>
      <vt:lpstr>Feuil3</vt:lpstr>
      <vt:lpstr>Aero!parite</vt:lpstr>
      <vt:lpstr>Corrosion!parite</vt:lpstr>
      <vt:lpstr>Médical!parite</vt:lpstr>
      <vt:lpstr>Moteurs!parite</vt:lpstr>
      <vt:lpstr>'Moteurs (4)'!parite</vt:lpstr>
      <vt:lpstr>Structure!parite</vt:lpstr>
      <vt:lpstr>parite</vt:lpstr>
    </vt:vector>
  </TitlesOfParts>
  <Company>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DELABORDE Patrick</dc:creator>
  <cp:lastModifiedBy>DELABORDE Patrick</cp:lastModifiedBy>
  <dcterms:created xsi:type="dcterms:W3CDTF">2012-09-26T15:44:23Z</dcterms:created>
  <dcterms:modified xsi:type="dcterms:W3CDTF">2012-09-27T16:50:49Z</dcterms:modified>
</cp:coreProperties>
</file>