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480" yWindow="1140" windowWidth="18795" windowHeight="9075" activeTab="2"/>
  </bookViews>
  <sheets>
    <sheet name="Caractéristiques Marchés chutes" sheetId="1" r:id="rId1"/>
    <sheet name="Volumes Marchés" sheetId="5" r:id="rId2"/>
    <sheet name="BP" sheetId="2" r:id="rId3"/>
    <sheet name="Door Frames" sheetId="3" r:id="rId4"/>
    <sheet name="Hypothèses" sheetId="4" r:id="rId5"/>
  </sheets>
  <definedNames>
    <definedName name="descmarche">'Caractéristiques Marchés chutes'!$A$2:$T$100</definedName>
  </definedNames>
  <calcPr calcId="144525"/>
  <pivotCaches>
    <pivotCache cacheId="15" r:id="rId6"/>
  </pivotCaches>
</workbook>
</file>

<file path=xl/calcChain.xml><?xml version="1.0" encoding="utf-8"?>
<calcChain xmlns="http://schemas.openxmlformats.org/spreadsheetml/2006/main">
  <c r="F170" i="2" l="1"/>
  <c r="G170" i="2"/>
  <c r="H170" i="2"/>
  <c r="I170" i="2"/>
  <c r="J170" i="2"/>
  <c r="K170" i="2"/>
  <c r="L170" i="2"/>
  <c r="M170" i="2"/>
  <c r="N170" i="2"/>
  <c r="O170" i="2"/>
  <c r="P170" i="2"/>
  <c r="Q170" i="2"/>
  <c r="R170" i="2"/>
  <c r="S170" i="2"/>
  <c r="F171" i="2"/>
  <c r="G171" i="2"/>
  <c r="H171" i="2"/>
  <c r="I171" i="2"/>
  <c r="J171" i="2"/>
  <c r="K171" i="2"/>
  <c r="L171" i="2"/>
  <c r="M171" i="2"/>
  <c r="N171" i="2"/>
  <c r="O171" i="2"/>
  <c r="P171" i="2"/>
  <c r="Q171" i="2"/>
  <c r="R171" i="2"/>
  <c r="S171" i="2"/>
  <c r="F172" i="2"/>
  <c r="G172" i="2"/>
  <c r="H172" i="2"/>
  <c r="I172" i="2"/>
  <c r="J172" i="2"/>
  <c r="K172" i="2"/>
  <c r="L172" i="2"/>
  <c r="M172" i="2"/>
  <c r="N172" i="2"/>
  <c r="O172" i="2"/>
  <c r="P172" i="2"/>
  <c r="Q172" i="2"/>
  <c r="R172" i="2"/>
  <c r="S172" i="2"/>
  <c r="F173" i="2"/>
  <c r="G173" i="2"/>
  <c r="H173" i="2"/>
  <c r="I173" i="2"/>
  <c r="J173" i="2"/>
  <c r="K173" i="2"/>
  <c r="L173" i="2"/>
  <c r="M173" i="2"/>
  <c r="N173" i="2"/>
  <c r="O173" i="2"/>
  <c r="P173" i="2"/>
  <c r="Q173" i="2"/>
  <c r="R173" i="2"/>
  <c r="S173" i="2"/>
  <c r="F174" i="2"/>
  <c r="G174" i="2"/>
  <c r="H174" i="2"/>
  <c r="I174" i="2"/>
  <c r="J174" i="2"/>
  <c r="K174" i="2"/>
  <c r="L174" i="2"/>
  <c r="M174" i="2"/>
  <c r="N174" i="2"/>
  <c r="O174" i="2"/>
  <c r="P174" i="2"/>
  <c r="Q174" i="2"/>
  <c r="R174" i="2"/>
  <c r="S174" i="2"/>
  <c r="F175" i="2"/>
  <c r="G175" i="2"/>
  <c r="H175" i="2"/>
  <c r="I175" i="2"/>
  <c r="J175" i="2"/>
  <c r="K175" i="2"/>
  <c r="L175" i="2"/>
  <c r="M175" i="2"/>
  <c r="N175" i="2"/>
  <c r="O175" i="2"/>
  <c r="P175" i="2"/>
  <c r="Q175" i="2"/>
  <c r="R175" i="2"/>
  <c r="S175" i="2"/>
  <c r="F176" i="2"/>
  <c r="G176" i="2"/>
  <c r="H176" i="2"/>
  <c r="I176" i="2"/>
  <c r="J176" i="2"/>
  <c r="K176" i="2"/>
  <c r="L176" i="2"/>
  <c r="M176" i="2"/>
  <c r="N176" i="2"/>
  <c r="O176" i="2"/>
  <c r="P176" i="2"/>
  <c r="Q176" i="2"/>
  <c r="R176" i="2"/>
  <c r="S176" i="2"/>
  <c r="F177" i="2"/>
  <c r="G177" i="2"/>
  <c r="H177" i="2"/>
  <c r="I177" i="2"/>
  <c r="J177" i="2"/>
  <c r="K177" i="2"/>
  <c r="L177" i="2"/>
  <c r="M177" i="2"/>
  <c r="N177" i="2"/>
  <c r="O177" i="2"/>
  <c r="P177" i="2"/>
  <c r="Q177" i="2"/>
  <c r="R177" i="2"/>
  <c r="S177" i="2"/>
  <c r="F178" i="2"/>
  <c r="G178" i="2"/>
  <c r="H178" i="2"/>
  <c r="I178" i="2"/>
  <c r="J178" i="2"/>
  <c r="K178" i="2"/>
  <c r="L178" i="2"/>
  <c r="M178" i="2"/>
  <c r="N178" i="2"/>
  <c r="O178" i="2"/>
  <c r="P178" i="2"/>
  <c r="Q178" i="2"/>
  <c r="R178" i="2"/>
  <c r="S178" i="2"/>
  <c r="C171" i="2"/>
  <c r="C172" i="2"/>
  <c r="C173" i="2"/>
  <c r="C174" i="2"/>
  <c r="C175" i="2"/>
  <c r="C176" i="2"/>
  <c r="C177" i="2"/>
  <c r="C178" i="2"/>
  <c r="C170" i="2"/>
  <c r="F161" i="2"/>
  <c r="G161" i="2"/>
  <c r="H161" i="2"/>
  <c r="I161" i="2"/>
  <c r="J161" i="2"/>
  <c r="K161" i="2"/>
  <c r="L161" i="2"/>
  <c r="M161" i="2"/>
  <c r="N161" i="2"/>
  <c r="O161" i="2"/>
  <c r="P161" i="2"/>
  <c r="Q161" i="2"/>
  <c r="R161" i="2"/>
  <c r="S161" i="2"/>
  <c r="F162" i="2"/>
  <c r="G162" i="2"/>
  <c r="H162" i="2"/>
  <c r="I162" i="2"/>
  <c r="J162" i="2"/>
  <c r="K162" i="2"/>
  <c r="L162" i="2"/>
  <c r="M162" i="2"/>
  <c r="N162" i="2"/>
  <c r="O162" i="2"/>
  <c r="P162" i="2"/>
  <c r="Q162" i="2"/>
  <c r="R162" i="2"/>
  <c r="S162" i="2"/>
  <c r="F163" i="2"/>
  <c r="G163" i="2"/>
  <c r="H163" i="2"/>
  <c r="I163" i="2"/>
  <c r="J163" i="2"/>
  <c r="K163" i="2"/>
  <c r="L163" i="2"/>
  <c r="M163" i="2"/>
  <c r="N163" i="2"/>
  <c r="O163" i="2"/>
  <c r="P163" i="2"/>
  <c r="Q163" i="2"/>
  <c r="R163" i="2"/>
  <c r="S163" i="2"/>
  <c r="F164" i="2"/>
  <c r="G164" i="2"/>
  <c r="H164" i="2"/>
  <c r="I164" i="2"/>
  <c r="J164" i="2"/>
  <c r="K164" i="2"/>
  <c r="L164" i="2"/>
  <c r="M164" i="2"/>
  <c r="N164" i="2"/>
  <c r="O164" i="2"/>
  <c r="P164" i="2"/>
  <c r="Q164" i="2"/>
  <c r="R164" i="2"/>
  <c r="S164" i="2"/>
  <c r="F165" i="2"/>
  <c r="G165" i="2"/>
  <c r="H165" i="2"/>
  <c r="I165" i="2"/>
  <c r="J165" i="2"/>
  <c r="K165" i="2"/>
  <c r="L165" i="2"/>
  <c r="M165" i="2"/>
  <c r="N165" i="2"/>
  <c r="O165" i="2"/>
  <c r="P165" i="2"/>
  <c r="Q165" i="2"/>
  <c r="R165" i="2"/>
  <c r="S165" i="2"/>
  <c r="F166" i="2"/>
  <c r="G166" i="2"/>
  <c r="H166" i="2"/>
  <c r="I166" i="2"/>
  <c r="J166" i="2"/>
  <c r="K166" i="2"/>
  <c r="L166" i="2"/>
  <c r="M166" i="2"/>
  <c r="N166" i="2"/>
  <c r="O166" i="2"/>
  <c r="P166" i="2"/>
  <c r="Q166" i="2"/>
  <c r="R166" i="2"/>
  <c r="S166" i="2"/>
  <c r="F167" i="2"/>
  <c r="G167" i="2"/>
  <c r="H167" i="2"/>
  <c r="I167" i="2"/>
  <c r="J167" i="2"/>
  <c r="K167" i="2"/>
  <c r="L167" i="2"/>
  <c r="M167" i="2"/>
  <c r="N167" i="2"/>
  <c r="O167" i="2"/>
  <c r="P167" i="2"/>
  <c r="Q167" i="2"/>
  <c r="R167" i="2"/>
  <c r="S167" i="2"/>
  <c r="F168" i="2"/>
  <c r="G168" i="2"/>
  <c r="H168" i="2"/>
  <c r="I168" i="2"/>
  <c r="J168" i="2"/>
  <c r="K168" i="2"/>
  <c r="L168" i="2"/>
  <c r="M168" i="2"/>
  <c r="N168" i="2"/>
  <c r="O168" i="2"/>
  <c r="P168" i="2"/>
  <c r="Q168" i="2"/>
  <c r="R168" i="2"/>
  <c r="S168" i="2"/>
  <c r="F169" i="2"/>
  <c r="G169" i="2"/>
  <c r="H169" i="2"/>
  <c r="I169" i="2"/>
  <c r="J169" i="2"/>
  <c r="K169" i="2"/>
  <c r="L169" i="2"/>
  <c r="M169" i="2"/>
  <c r="N169" i="2"/>
  <c r="O169" i="2"/>
  <c r="P169" i="2"/>
  <c r="Q169" i="2"/>
  <c r="R169" i="2"/>
  <c r="S169" i="2"/>
  <c r="C162" i="2"/>
  <c r="C163" i="2"/>
  <c r="C164" i="2"/>
  <c r="C165" i="2"/>
  <c r="C166" i="2"/>
  <c r="C167" i="2"/>
  <c r="C168" i="2"/>
  <c r="C169" i="2"/>
  <c r="C161" i="2"/>
  <c r="C153" i="2"/>
  <c r="C154" i="2"/>
  <c r="C155" i="2"/>
  <c r="C156" i="2"/>
  <c r="C157" i="2"/>
  <c r="C158" i="2"/>
  <c r="C159" i="2"/>
  <c r="C160" i="2"/>
  <c r="F152" i="2"/>
  <c r="G152" i="2"/>
  <c r="H152" i="2"/>
  <c r="I152" i="2"/>
  <c r="J152" i="2"/>
  <c r="K152" i="2"/>
  <c r="L152" i="2"/>
  <c r="M152" i="2"/>
  <c r="N152" i="2"/>
  <c r="O152" i="2"/>
  <c r="P152" i="2"/>
  <c r="Q152" i="2"/>
  <c r="R152" i="2"/>
  <c r="S152" i="2"/>
  <c r="F153" i="2"/>
  <c r="G153" i="2"/>
  <c r="H153" i="2"/>
  <c r="I153" i="2"/>
  <c r="J153" i="2"/>
  <c r="K153" i="2"/>
  <c r="L153" i="2"/>
  <c r="M153" i="2"/>
  <c r="N153" i="2"/>
  <c r="O153" i="2"/>
  <c r="P153" i="2"/>
  <c r="Q153" i="2"/>
  <c r="R153" i="2"/>
  <c r="S153" i="2"/>
  <c r="F154" i="2"/>
  <c r="G154" i="2"/>
  <c r="H154" i="2"/>
  <c r="I154" i="2"/>
  <c r="J154" i="2"/>
  <c r="K154" i="2"/>
  <c r="L154" i="2"/>
  <c r="M154" i="2"/>
  <c r="N154" i="2"/>
  <c r="O154" i="2"/>
  <c r="P154" i="2"/>
  <c r="Q154" i="2"/>
  <c r="R154" i="2"/>
  <c r="S154" i="2"/>
  <c r="F155" i="2"/>
  <c r="G155" i="2"/>
  <c r="H155" i="2"/>
  <c r="I155" i="2"/>
  <c r="J155" i="2"/>
  <c r="K155" i="2"/>
  <c r="L155" i="2"/>
  <c r="M155" i="2"/>
  <c r="N155" i="2"/>
  <c r="O155" i="2"/>
  <c r="P155" i="2"/>
  <c r="Q155" i="2"/>
  <c r="R155" i="2"/>
  <c r="S155" i="2"/>
  <c r="F156" i="2"/>
  <c r="G156" i="2"/>
  <c r="H156" i="2"/>
  <c r="I156" i="2"/>
  <c r="J156" i="2"/>
  <c r="K156" i="2"/>
  <c r="L156" i="2"/>
  <c r="M156" i="2"/>
  <c r="N156" i="2"/>
  <c r="O156" i="2"/>
  <c r="P156" i="2"/>
  <c r="Q156" i="2"/>
  <c r="R156" i="2"/>
  <c r="S156" i="2"/>
  <c r="F157" i="2"/>
  <c r="G157" i="2"/>
  <c r="H157" i="2"/>
  <c r="I157" i="2"/>
  <c r="J157" i="2"/>
  <c r="K157" i="2"/>
  <c r="L157" i="2"/>
  <c r="M157" i="2"/>
  <c r="N157" i="2"/>
  <c r="O157" i="2"/>
  <c r="P157" i="2"/>
  <c r="Q157" i="2"/>
  <c r="R157" i="2"/>
  <c r="S157" i="2"/>
  <c r="F158" i="2"/>
  <c r="G158" i="2"/>
  <c r="H158" i="2"/>
  <c r="I158" i="2"/>
  <c r="J158" i="2"/>
  <c r="K158" i="2"/>
  <c r="L158" i="2"/>
  <c r="M158" i="2"/>
  <c r="N158" i="2"/>
  <c r="O158" i="2"/>
  <c r="P158" i="2"/>
  <c r="Q158" i="2"/>
  <c r="R158" i="2"/>
  <c r="S158" i="2"/>
  <c r="F159" i="2"/>
  <c r="G159" i="2"/>
  <c r="H159" i="2"/>
  <c r="I159" i="2"/>
  <c r="J159" i="2"/>
  <c r="K159" i="2"/>
  <c r="L159" i="2"/>
  <c r="M159" i="2"/>
  <c r="N159" i="2"/>
  <c r="O159" i="2"/>
  <c r="P159" i="2"/>
  <c r="Q159" i="2"/>
  <c r="R159" i="2"/>
  <c r="S159" i="2"/>
  <c r="F160" i="2"/>
  <c r="G160" i="2"/>
  <c r="H160" i="2"/>
  <c r="I160" i="2"/>
  <c r="J160" i="2"/>
  <c r="K160" i="2"/>
  <c r="L160" i="2"/>
  <c r="M160" i="2"/>
  <c r="N160" i="2"/>
  <c r="O160" i="2"/>
  <c r="P160" i="2"/>
  <c r="Q160" i="2"/>
  <c r="R160" i="2"/>
  <c r="S160" i="2"/>
  <c r="C152" i="2"/>
  <c r="F143" i="2"/>
  <c r="G143" i="2"/>
  <c r="H143" i="2"/>
  <c r="I143" i="2"/>
  <c r="J143" i="2"/>
  <c r="K143" i="2"/>
  <c r="L143" i="2"/>
  <c r="M143" i="2"/>
  <c r="N143" i="2"/>
  <c r="F144" i="2"/>
  <c r="G144" i="2"/>
  <c r="H144" i="2"/>
  <c r="I144" i="2"/>
  <c r="J144" i="2"/>
  <c r="K144" i="2"/>
  <c r="L144" i="2"/>
  <c r="M144" i="2"/>
  <c r="N144" i="2"/>
  <c r="F145" i="2"/>
  <c r="G145" i="2"/>
  <c r="H145" i="2"/>
  <c r="I145" i="2"/>
  <c r="J145" i="2"/>
  <c r="K145" i="2"/>
  <c r="L145" i="2"/>
  <c r="M145" i="2"/>
  <c r="N145" i="2"/>
  <c r="F146" i="2"/>
  <c r="G146" i="2"/>
  <c r="H146" i="2"/>
  <c r="I146" i="2"/>
  <c r="J146" i="2"/>
  <c r="K146" i="2"/>
  <c r="L146" i="2"/>
  <c r="M146" i="2"/>
  <c r="N146" i="2"/>
  <c r="F147" i="2"/>
  <c r="G147" i="2"/>
  <c r="H147" i="2"/>
  <c r="I147" i="2"/>
  <c r="J147" i="2"/>
  <c r="K147" i="2"/>
  <c r="L147" i="2"/>
  <c r="M147" i="2"/>
  <c r="N147" i="2"/>
  <c r="F148" i="2"/>
  <c r="G148" i="2"/>
  <c r="H148" i="2"/>
  <c r="I148" i="2"/>
  <c r="J148" i="2"/>
  <c r="K148" i="2"/>
  <c r="L148" i="2"/>
  <c r="M148" i="2"/>
  <c r="N148" i="2"/>
  <c r="F149" i="2"/>
  <c r="G149" i="2"/>
  <c r="H149" i="2"/>
  <c r="I149" i="2"/>
  <c r="J149" i="2"/>
  <c r="K149" i="2"/>
  <c r="L149" i="2"/>
  <c r="M149" i="2"/>
  <c r="N149" i="2"/>
  <c r="F150" i="2"/>
  <c r="G150" i="2"/>
  <c r="H150" i="2"/>
  <c r="I150" i="2"/>
  <c r="J150" i="2"/>
  <c r="K150" i="2"/>
  <c r="L150" i="2"/>
  <c r="M150" i="2"/>
  <c r="N150" i="2"/>
  <c r="F151" i="2"/>
  <c r="G151" i="2"/>
  <c r="H151" i="2"/>
  <c r="I151" i="2"/>
  <c r="J151" i="2"/>
  <c r="K151" i="2"/>
  <c r="L151" i="2"/>
  <c r="M151" i="2"/>
  <c r="N151" i="2"/>
  <c r="O134" i="2"/>
  <c r="P134" i="2"/>
  <c r="Q134" i="2"/>
  <c r="R134" i="2"/>
  <c r="S134" i="2"/>
  <c r="O135" i="2"/>
  <c r="P135" i="2"/>
  <c r="Q135" i="2"/>
  <c r="R135" i="2"/>
  <c r="S135" i="2"/>
  <c r="O136" i="2"/>
  <c r="P136" i="2"/>
  <c r="Q136" i="2"/>
  <c r="R136" i="2"/>
  <c r="S136" i="2"/>
  <c r="O137" i="2"/>
  <c r="P137" i="2"/>
  <c r="Q137" i="2"/>
  <c r="R137" i="2"/>
  <c r="S137" i="2"/>
  <c r="O138" i="2"/>
  <c r="P138" i="2"/>
  <c r="Q138" i="2"/>
  <c r="R138" i="2"/>
  <c r="S138" i="2"/>
  <c r="O139" i="2"/>
  <c r="P139" i="2"/>
  <c r="Q139" i="2"/>
  <c r="R139" i="2"/>
  <c r="S139" i="2"/>
  <c r="O140" i="2"/>
  <c r="P140" i="2"/>
  <c r="Q140" i="2"/>
  <c r="R140" i="2"/>
  <c r="S140" i="2"/>
  <c r="O141" i="2"/>
  <c r="P141" i="2"/>
  <c r="Q141" i="2"/>
  <c r="R141" i="2"/>
  <c r="S141" i="2"/>
  <c r="O142" i="2"/>
  <c r="P142" i="2"/>
  <c r="Q142" i="2"/>
  <c r="R142" i="2"/>
  <c r="S142" i="2"/>
  <c r="O143" i="2"/>
  <c r="P143" i="2"/>
  <c r="Q143" i="2"/>
  <c r="R143" i="2"/>
  <c r="S143" i="2"/>
  <c r="O144" i="2"/>
  <c r="P144" i="2"/>
  <c r="Q144" i="2"/>
  <c r="R144" i="2"/>
  <c r="S144" i="2"/>
  <c r="O145" i="2"/>
  <c r="P145" i="2"/>
  <c r="Q145" i="2"/>
  <c r="R145" i="2"/>
  <c r="S145" i="2"/>
  <c r="O146" i="2"/>
  <c r="P146" i="2"/>
  <c r="Q146" i="2"/>
  <c r="R146" i="2"/>
  <c r="S146" i="2"/>
  <c r="O147" i="2"/>
  <c r="P147" i="2"/>
  <c r="Q147" i="2"/>
  <c r="R147" i="2"/>
  <c r="S147" i="2"/>
  <c r="O148" i="2"/>
  <c r="P148" i="2"/>
  <c r="Q148" i="2"/>
  <c r="R148" i="2"/>
  <c r="S148" i="2"/>
  <c r="O149" i="2"/>
  <c r="P149" i="2"/>
  <c r="Q149" i="2"/>
  <c r="R149" i="2"/>
  <c r="S149" i="2"/>
  <c r="O150" i="2"/>
  <c r="P150" i="2"/>
  <c r="Q150" i="2"/>
  <c r="R150" i="2"/>
  <c r="S150" i="2"/>
  <c r="O151" i="2"/>
  <c r="P151" i="2"/>
  <c r="Q151" i="2"/>
  <c r="R151" i="2"/>
  <c r="S151" i="2"/>
  <c r="C144" i="2"/>
  <c r="C145" i="2"/>
  <c r="C146" i="2"/>
  <c r="C147" i="2"/>
  <c r="C148" i="2"/>
  <c r="C149" i="2"/>
  <c r="C150" i="2"/>
  <c r="C151" i="2"/>
  <c r="C143" i="2"/>
  <c r="C135" i="2"/>
  <c r="C136" i="2"/>
  <c r="C137" i="2"/>
  <c r="C138" i="2"/>
  <c r="C139" i="2"/>
  <c r="C140" i="2"/>
  <c r="C141" i="2"/>
  <c r="C142" i="2"/>
  <c r="F134" i="2"/>
  <c r="G134" i="2"/>
  <c r="H134" i="2"/>
  <c r="I134" i="2"/>
  <c r="J134" i="2"/>
  <c r="K134" i="2"/>
  <c r="L134" i="2"/>
  <c r="M134" i="2"/>
  <c r="N134" i="2"/>
  <c r="F135" i="2"/>
  <c r="G135" i="2"/>
  <c r="H135" i="2"/>
  <c r="I135" i="2"/>
  <c r="J135" i="2"/>
  <c r="K135" i="2"/>
  <c r="L135" i="2"/>
  <c r="M135" i="2"/>
  <c r="N135" i="2"/>
  <c r="F136" i="2"/>
  <c r="G136" i="2"/>
  <c r="H136" i="2"/>
  <c r="I136" i="2"/>
  <c r="J136" i="2"/>
  <c r="K136" i="2"/>
  <c r="L136" i="2"/>
  <c r="M136" i="2"/>
  <c r="N136" i="2"/>
  <c r="F137" i="2"/>
  <c r="G137" i="2"/>
  <c r="H137" i="2"/>
  <c r="I137" i="2"/>
  <c r="J137" i="2"/>
  <c r="K137" i="2"/>
  <c r="L137" i="2"/>
  <c r="M137" i="2"/>
  <c r="N137" i="2"/>
  <c r="F138" i="2"/>
  <c r="G138" i="2"/>
  <c r="H138" i="2"/>
  <c r="I138" i="2"/>
  <c r="J138" i="2"/>
  <c r="K138" i="2"/>
  <c r="L138" i="2"/>
  <c r="M138" i="2"/>
  <c r="N138" i="2"/>
  <c r="F139" i="2"/>
  <c r="G139" i="2"/>
  <c r="H139" i="2"/>
  <c r="I139" i="2"/>
  <c r="J139" i="2"/>
  <c r="K139" i="2"/>
  <c r="L139" i="2"/>
  <c r="M139" i="2"/>
  <c r="N139" i="2"/>
  <c r="F140" i="2"/>
  <c r="G140" i="2"/>
  <c r="H140" i="2"/>
  <c r="I140" i="2"/>
  <c r="J140" i="2"/>
  <c r="K140" i="2"/>
  <c r="L140" i="2"/>
  <c r="M140" i="2"/>
  <c r="N140" i="2"/>
  <c r="F141" i="2"/>
  <c r="G141" i="2"/>
  <c r="H141" i="2"/>
  <c r="I141" i="2"/>
  <c r="J141" i="2"/>
  <c r="K141" i="2"/>
  <c r="L141" i="2"/>
  <c r="M141" i="2"/>
  <c r="N141" i="2"/>
  <c r="F142" i="2"/>
  <c r="G142" i="2"/>
  <c r="H142" i="2"/>
  <c r="I142" i="2"/>
  <c r="J142" i="2"/>
  <c r="K142" i="2"/>
  <c r="L142" i="2"/>
  <c r="M142" i="2"/>
  <c r="N142" i="2"/>
  <c r="C134" i="2"/>
  <c r="F125" i="2"/>
  <c r="G125" i="2"/>
  <c r="H125" i="2"/>
  <c r="I125" i="2"/>
  <c r="J125" i="2"/>
  <c r="K125" i="2"/>
  <c r="L125" i="2"/>
  <c r="M125" i="2"/>
  <c r="N125" i="2"/>
  <c r="O125" i="2"/>
  <c r="P125" i="2"/>
  <c r="Q125" i="2"/>
  <c r="R125" i="2"/>
  <c r="S125" i="2"/>
  <c r="F126" i="2"/>
  <c r="G126" i="2"/>
  <c r="H126" i="2"/>
  <c r="I126" i="2"/>
  <c r="J126" i="2"/>
  <c r="K126" i="2"/>
  <c r="L126" i="2"/>
  <c r="M126" i="2"/>
  <c r="N126" i="2"/>
  <c r="O126" i="2"/>
  <c r="P126" i="2"/>
  <c r="Q126" i="2"/>
  <c r="R126" i="2"/>
  <c r="S126" i="2"/>
  <c r="F127" i="2"/>
  <c r="G127" i="2"/>
  <c r="H127" i="2"/>
  <c r="I127" i="2"/>
  <c r="J127" i="2"/>
  <c r="K127" i="2"/>
  <c r="L127" i="2"/>
  <c r="M127" i="2"/>
  <c r="N127" i="2"/>
  <c r="O127" i="2"/>
  <c r="P127" i="2"/>
  <c r="Q127" i="2"/>
  <c r="R127" i="2"/>
  <c r="S127" i="2"/>
  <c r="F128" i="2"/>
  <c r="G128" i="2"/>
  <c r="H128" i="2"/>
  <c r="I128" i="2"/>
  <c r="J128" i="2"/>
  <c r="K128" i="2"/>
  <c r="L128" i="2"/>
  <c r="M128" i="2"/>
  <c r="N128" i="2"/>
  <c r="O128" i="2"/>
  <c r="P128" i="2"/>
  <c r="Q128" i="2"/>
  <c r="R128" i="2"/>
  <c r="S128" i="2"/>
  <c r="F129" i="2"/>
  <c r="G129" i="2"/>
  <c r="H129" i="2"/>
  <c r="I129" i="2"/>
  <c r="J129" i="2"/>
  <c r="K129" i="2"/>
  <c r="L129" i="2"/>
  <c r="M129" i="2"/>
  <c r="N129" i="2"/>
  <c r="O129" i="2"/>
  <c r="P129" i="2"/>
  <c r="Q129" i="2"/>
  <c r="R129" i="2"/>
  <c r="S129" i="2"/>
  <c r="F130" i="2"/>
  <c r="G130" i="2"/>
  <c r="H130" i="2"/>
  <c r="I130" i="2"/>
  <c r="J130" i="2"/>
  <c r="K130" i="2"/>
  <c r="L130" i="2"/>
  <c r="M130" i="2"/>
  <c r="N130" i="2"/>
  <c r="O130" i="2"/>
  <c r="P130" i="2"/>
  <c r="Q130" i="2"/>
  <c r="R130" i="2"/>
  <c r="S130" i="2"/>
  <c r="F131" i="2"/>
  <c r="G131" i="2"/>
  <c r="H131" i="2"/>
  <c r="I131" i="2"/>
  <c r="J131" i="2"/>
  <c r="K131" i="2"/>
  <c r="L131" i="2"/>
  <c r="M131" i="2"/>
  <c r="N131" i="2"/>
  <c r="O131" i="2"/>
  <c r="P131" i="2"/>
  <c r="Q131" i="2"/>
  <c r="R131" i="2"/>
  <c r="S131" i="2"/>
  <c r="F132" i="2"/>
  <c r="G132" i="2"/>
  <c r="H132" i="2"/>
  <c r="I132" i="2"/>
  <c r="J132" i="2"/>
  <c r="K132" i="2"/>
  <c r="L132" i="2"/>
  <c r="M132" i="2"/>
  <c r="N132" i="2"/>
  <c r="O132" i="2"/>
  <c r="P132" i="2"/>
  <c r="Q132" i="2"/>
  <c r="R132" i="2"/>
  <c r="S132" i="2"/>
  <c r="F133" i="2"/>
  <c r="G133" i="2"/>
  <c r="H133" i="2"/>
  <c r="I133" i="2"/>
  <c r="J133" i="2"/>
  <c r="K133" i="2"/>
  <c r="L133" i="2"/>
  <c r="M133" i="2"/>
  <c r="N133" i="2"/>
  <c r="O133" i="2"/>
  <c r="P133" i="2"/>
  <c r="Q133" i="2"/>
  <c r="R133" i="2"/>
  <c r="S133" i="2"/>
  <c r="C126" i="2"/>
  <c r="C127" i="2"/>
  <c r="C128" i="2"/>
  <c r="C129" i="2"/>
  <c r="C130" i="2"/>
  <c r="C131" i="2"/>
  <c r="C132" i="2"/>
  <c r="C133" i="2"/>
  <c r="C125" i="2"/>
  <c r="F116" i="2"/>
  <c r="G116" i="2"/>
  <c r="H116" i="2"/>
  <c r="I116" i="2"/>
  <c r="J116" i="2"/>
  <c r="K116" i="2"/>
  <c r="L116" i="2"/>
  <c r="M116" i="2"/>
  <c r="N116" i="2"/>
  <c r="O116" i="2"/>
  <c r="P116" i="2"/>
  <c r="Q116" i="2"/>
  <c r="R116" i="2"/>
  <c r="S116" i="2"/>
  <c r="C117" i="2"/>
  <c r="G117" i="2" s="1"/>
  <c r="C118" i="2"/>
  <c r="F118" i="2" s="1"/>
  <c r="C119" i="2"/>
  <c r="F119" i="2" s="1"/>
  <c r="C120" i="2"/>
  <c r="F120" i="2" s="1"/>
  <c r="C121" i="2"/>
  <c r="F121" i="2" s="1"/>
  <c r="C122" i="2"/>
  <c r="F122" i="2" s="1"/>
  <c r="C123" i="2"/>
  <c r="F123" i="2" s="1"/>
  <c r="C124" i="2"/>
  <c r="F124" i="2" s="1"/>
  <c r="C116" i="2"/>
  <c r="C108" i="2"/>
  <c r="C109" i="2"/>
  <c r="C110" i="2"/>
  <c r="C111" i="2"/>
  <c r="C112" i="2"/>
  <c r="C113" i="2"/>
  <c r="C114" i="2"/>
  <c r="C115" i="2"/>
  <c r="F107" i="2"/>
  <c r="G107" i="2"/>
  <c r="H107" i="2"/>
  <c r="I107" i="2"/>
  <c r="J107" i="2"/>
  <c r="K107" i="2"/>
  <c r="L107" i="2"/>
  <c r="M107" i="2"/>
  <c r="N107" i="2"/>
  <c r="O107" i="2"/>
  <c r="P107" i="2"/>
  <c r="Q107" i="2"/>
  <c r="R107" i="2"/>
  <c r="S107" i="2"/>
  <c r="F108" i="2"/>
  <c r="G108" i="2"/>
  <c r="H108" i="2"/>
  <c r="I108" i="2"/>
  <c r="J108" i="2"/>
  <c r="K108" i="2"/>
  <c r="L108" i="2"/>
  <c r="M108" i="2"/>
  <c r="N108" i="2"/>
  <c r="O108" i="2"/>
  <c r="P108" i="2"/>
  <c r="Q108" i="2"/>
  <c r="R108" i="2"/>
  <c r="S108" i="2"/>
  <c r="F109" i="2"/>
  <c r="G109" i="2"/>
  <c r="H109" i="2"/>
  <c r="I109" i="2"/>
  <c r="J109" i="2"/>
  <c r="K109" i="2"/>
  <c r="L109" i="2"/>
  <c r="M109" i="2"/>
  <c r="N109" i="2"/>
  <c r="O109" i="2"/>
  <c r="P109" i="2"/>
  <c r="Q109" i="2"/>
  <c r="R109" i="2"/>
  <c r="S109" i="2"/>
  <c r="F110" i="2"/>
  <c r="G110" i="2"/>
  <c r="H110" i="2"/>
  <c r="I110" i="2"/>
  <c r="J110" i="2"/>
  <c r="K110" i="2"/>
  <c r="L110" i="2"/>
  <c r="M110" i="2"/>
  <c r="N110" i="2"/>
  <c r="O110" i="2"/>
  <c r="P110" i="2"/>
  <c r="Q110" i="2"/>
  <c r="R110" i="2"/>
  <c r="S110" i="2"/>
  <c r="F111" i="2"/>
  <c r="G111" i="2"/>
  <c r="H111" i="2"/>
  <c r="I111" i="2"/>
  <c r="J111" i="2"/>
  <c r="K111" i="2"/>
  <c r="L111" i="2"/>
  <c r="M111" i="2"/>
  <c r="N111" i="2"/>
  <c r="O111" i="2"/>
  <c r="P111" i="2"/>
  <c r="Q111" i="2"/>
  <c r="R111" i="2"/>
  <c r="S111" i="2"/>
  <c r="F112" i="2"/>
  <c r="G112" i="2"/>
  <c r="H112" i="2"/>
  <c r="I112" i="2"/>
  <c r="J112" i="2"/>
  <c r="K112" i="2"/>
  <c r="L112" i="2"/>
  <c r="M112" i="2"/>
  <c r="N112" i="2"/>
  <c r="O112" i="2"/>
  <c r="P112" i="2"/>
  <c r="Q112" i="2"/>
  <c r="R112" i="2"/>
  <c r="S112" i="2"/>
  <c r="F113" i="2"/>
  <c r="G113" i="2"/>
  <c r="H113" i="2"/>
  <c r="I113" i="2"/>
  <c r="J113" i="2"/>
  <c r="K113" i="2"/>
  <c r="L113" i="2"/>
  <c r="M113" i="2"/>
  <c r="N113" i="2"/>
  <c r="O113" i="2"/>
  <c r="P113" i="2"/>
  <c r="Q113" i="2"/>
  <c r="R113" i="2"/>
  <c r="S113" i="2"/>
  <c r="F114" i="2"/>
  <c r="G114" i="2"/>
  <c r="H114" i="2"/>
  <c r="I114" i="2"/>
  <c r="J114" i="2"/>
  <c r="K114" i="2"/>
  <c r="L114" i="2"/>
  <c r="M114" i="2"/>
  <c r="N114" i="2"/>
  <c r="O114" i="2"/>
  <c r="P114" i="2"/>
  <c r="Q114" i="2"/>
  <c r="R114" i="2"/>
  <c r="S114" i="2"/>
  <c r="F115" i="2"/>
  <c r="G115" i="2"/>
  <c r="H115" i="2"/>
  <c r="I115" i="2"/>
  <c r="J115" i="2"/>
  <c r="K115" i="2"/>
  <c r="L115" i="2"/>
  <c r="M115" i="2"/>
  <c r="N115" i="2"/>
  <c r="O115" i="2"/>
  <c r="P115" i="2"/>
  <c r="Q115" i="2"/>
  <c r="R115" i="2"/>
  <c r="S115" i="2"/>
  <c r="C107" i="2"/>
  <c r="J19" i="1"/>
  <c r="L19" i="1" s="1"/>
  <c r="A19" i="1"/>
  <c r="J18" i="1"/>
  <c r="L18" i="1" s="1"/>
  <c r="L17" i="1"/>
  <c r="K17" i="1"/>
  <c r="J17" i="1"/>
  <c r="K16" i="1"/>
  <c r="J16" i="1"/>
  <c r="L16" i="1" s="1"/>
  <c r="L15" i="1"/>
  <c r="K15" i="1"/>
  <c r="J15" i="1"/>
  <c r="O14" i="1"/>
  <c r="N14" i="1"/>
  <c r="J14" i="1"/>
  <c r="K14" i="1" s="1"/>
  <c r="L14" i="1"/>
  <c r="R13" i="1"/>
  <c r="O13" i="1"/>
  <c r="N13" i="1"/>
  <c r="J13" i="1"/>
  <c r="K13" i="1"/>
  <c r="L13" i="1"/>
  <c r="F5" i="3"/>
  <c r="G5" i="3"/>
  <c r="H5" i="3"/>
  <c r="E5" i="3"/>
  <c r="L12" i="1"/>
  <c r="K12" i="1"/>
  <c r="J12" i="1"/>
  <c r="A13" i="1"/>
  <c r="A14" i="1"/>
  <c r="A15" i="1"/>
  <c r="A16" i="1"/>
  <c r="A17" i="1"/>
  <c r="A18" i="1"/>
  <c r="A12" i="1"/>
  <c r="H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3" i="2"/>
  <c r="F94" i="2"/>
  <c r="G94" i="2"/>
  <c r="I94" i="2"/>
  <c r="J94" i="2"/>
  <c r="K94" i="2"/>
  <c r="L94" i="2"/>
  <c r="M94" i="2"/>
  <c r="N94" i="2"/>
  <c r="O94" i="2"/>
  <c r="P94" i="2"/>
  <c r="Q94" i="2"/>
  <c r="R94" i="2"/>
  <c r="S94" i="2"/>
  <c r="F95" i="2"/>
  <c r="G95" i="2"/>
  <c r="I95" i="2"/>
  <c r="J95" i="2"/>
  <c r="K95" i="2"/>
  <c r="L95" i="2"/>
  <c r="M95" i="2"/>
  <c r="N95" i="2"/>
  <c r="O95" i="2"/>
  <c r="P95" i="2"/>
  <c r="Q95" i="2"/>
  <c r="R95" i="2"/>
  <c r="S95" i="2"/>
  <c r="F96" i="2"/>
  <c r="G96" i="2"/>
  <c r="I96" i="2"/>
  <c r="J96" i="2"/>
  <c r="K96" i="2"/>
  <c r="L96" i="2"/>
  <c r="M96" i="2"/>
  <c r="N96" i="2"/>
  <c r="O96" i="2"/>
  <c r="P96" i="2"/>
  <c r="Q96" i="2"/>
  <c r="R96" i="2"/>
  <c r="S96" i="2"/>
  <c r="F97" i="2"/>
  <c r="G97" i="2"/>
  <c r="I97" i="2"/>
  <c r="J97" i="2"/>
  <c r="K97" i="2"/>
  <c r="L97" i="2"/>
  <c r="M97" i="2"/>
  <c r="N97" i="2"/>
  <c r="O97" i="2"/>
  <c r="P97" i="2"/>
  <c r="Q97" i="2"/>
  <c r="R97" i="2"/>
  <c r="S97" i="2"/>
  <c r="F98" i="2"/>
  <c r="G98" i="2"/>
  <c r="I98" i="2"/>
  <c r="J98" i="2"/>
  <c r="K98" i="2"/>
  <c r="L98" i="2"/>
  <c r="M98" i="2"/>
  <c r="N98" i="2"/>
  <c r="O98" i="2"/>
  <c r="P98" i="2"/>
  <c r="Q98" i="2"/>
  <c r="R98" i="2"/>
  <c r="S98" i="2"/>
  <c r="F99" i="2"/>
  <c r="G99" i="2"/>
  <c r="I99" i="2"/>
  <c r="J99" i="2"/>
  <c r="K99" i="2"/>
  <c r="L99" i="2"/>
  <c r="M99" i="2"/>
  <c r="N99" i="2"/>
  <c r="O99" i="2"/>
  <c r="P99" i="2"/>
  <c r="Q99" i="2"/>
  <c r="R99" i="2"/>
  <c r="S99" i="2"/>
  <c r="F100" i="2"/>
  <c r="G100" i="2"/>
  <c r="I100" i="2"/>
  <c r="J100" i="2"/>
  <c r="K100" i="2"/>
  <c r="L100" i="2"/>
  <c r="M100" i="2"/>
  <c r="N100" i="2"/>
  <c r="O100" i="2"/>
  <c r="P100" i="2"/>
  <c r="Q100" i="2"/>
  <c r="R100" i="2"/>
  <c r="S100" i="2"/>
  <c r="F101" i="2"/>
  <c r="G101" i="2"/>
  <c r="I101" i="2"/>
  <c r="J101" i="2"/>
  <c r="K101" i="2"/>
  <c r="L101" i="2"/>
  <c r="M101" i="2"/>
  <c r="N101" i="2"/>
  <c r="O101" i="2"/>
  <c r="P101" i="2"/>
  <c r="Q101" i="2"/>
  <c r="R101" i="2"/>
  <c r="S101" i="2"/>
  <c r="F102" i="2"/>
  <c r="G102" i="2"/>
  <c r="I102" i="2"/>
  <c r="J102" i="2"/>
  <c r="K102" i="2"/>
  <c r="L102" i="2"/>
  <c r="M102" i="2"/>
  <c r="N102" i="2"/>
  <c r="O102" i="2"/>
  <c r="P102" i="2"/>
  <c r="Q102" i="2"/>
  <c r="R102" i="2"/>
  <c r="S102" i="2"/>
  <c r="F103" i="2"/>
  <c r="G103" i="2"/>
  <c r="I103" i="2"/>
  <c r="J103" i="2"/>
  <c r="K103" i="2"/>
  <c r="L103" i="2"/>
  <c r="M103" i="2"/>
  <c r="N103" i="2"/>
  <c r="O103" i="2"/>
  <c r="P103" i="2"/>
  <c r="Q103" i="2"/>
  <c r="R103" i="2"/>
  <c r="S103" i="2"/>
  <c r="F104" i="2"/>
  <c r="G104" i="2"/>
  <c r="I104" i="2"/>
  <c r="J104" i="2"/>
  <c r="K104" i="2"/>
  <c r="L104" i="2"/>
  <c r="M104" i="2"/>
  <c r="N104" i="2"/>
  <c r="O104" i="2"/>
  <c r="P104" i="2"/>
  <c r="Q104" i="2"/>
  <c r="R104" i="2"/>
  <c r="S104" i="2"/>
  <c r="F105" i="2"/>
  <c r="G105" i="2"/>
  <c r="I105" i="2"/>
  <c r="J105" i="2"/>
  <c r="K105" i="2"/>
  <c r="L105" i="2"/>
  <c r="M105" i="2"/>
  <c r="N105" i="2"/>
  <c r="O105" i="2"/>
  <c r="P105" i="2"/>
  <c r="Q105" i="2"/>
  <c r="R105" i="2"/>
  <c r="S105" i="2"/>
  <c r="F106" i="2"/>
  <c r="G106" i="2"/>
  <c r="I106" i="2"/>
  <c r="J106" i="2"/>
  <c r="K106" i="2"/>
  <c r="L106" i="2"/>
  <c r="M106" i="2"/>
  <c r="N106" i="2"/>
  <c r="O106" i="2"/>
  <c r="P106" i="2"/>
  <c r="Q106" i="2"/>
  <c r="R106" i="2"/>
  <c r="S106" i="2"/>
  <c r="C96" i="2"/>
  <c r="C97" i="2"/>
  <c r="C98" i="2"/>
  <c r="C99" i="2"/>
  <c r="C100" i="2"/>
  <c r="C101" i="2"/>
  <c r="C102" i="2"/>
  <c r="C103" i="2"/>
  <c r="C104" i="2"/>
  <c r="C105" i="2"/>
  <c r="C106" i="2"/>
  <c r="C95" i="2"/>
  <c r="C94" i="2"/>
  <c r="F81" i="2"/>
  <c r="G81" i="2"/>
  <c r="I81" i="2"/>
  <c r="J81" i="2"/>
  <c r="K81" i="2"/>
  <c r="L81" i="2"/>
  <c r="M81" i="2"/>
  <c r="N81" i="2"/>
  <c r="O81" i="2"/>
  <c r="P81" i="2"/>
  <c r="Q81" i="2"/>
  <c r="R81" i="2"/>
  <c r="S81" i="2"/>
  <c r="F82" i="2"/>
  <c r="G82" i="2"/>
  <c r="I82" i="2"/>
  <c r="J82" i="2"/>
  <c r="K82" i="2"/>
  <c r="L82" i="2"/>
  <c r="M82" i="2"/>
  <c r="N82" i="2"/>
  <c r="O82" i="2"/>
  <c r="P82" i="2"/>
  <c r="Q82" i="2"/>
  <c r="R82" i="2"/>
  <c r="S82" i="2"/>
  <c r="F83" i="2"/>
  <c r="G83" i="2"/>
  <c r="I83" i="2"/>
  <c r="J83" i="2"/>
  <c r="K83" i="2"/>
  <c r="L83" i="2"/>
  <c r="M83" i="2"/>
  <c r="N83" i="2"/>
  <c r="O83" i="2"/>
  <c r="P83" i="2"/>
  <c r="Q83" i="2"/>
  <c r="R83" i="2"/>
  <c r="S83" i="2"/>
  <c r="F84" i="2"/>
  <c r="G84" i="2"/>
  <c r="I84" i="2"/>
  <c r="J84" i="2"/>
  <c r="K84" i="2"/>
  <c r="L84" i="2"/>
  <c r="M84" i="2"/>
  <c r="N84" i="2"/>
  <c r="O84" i="2"/>
  <c r="P84" i="2"/>
  <c r="Q84" i="2"/>
  <c r="R84" i="2"/>
  <c r="S84" i="2"/>
  <c r="F85" i="2"/>
  <c r="G85" i="2"/>
  <c r="I85" i="2"/>
  <c r="J85" i="2"/>
  <c r="K85" i="2"/>
  <c r="L85" i="2"/>
  <c r="M85" i="2"/>
  <c r="N85" i="2"/>
  <c r="O85" i="2"/>
  <c r="P85" i="2"/>
  <c r="Q85" i="2"/>
  <c r="R85" i="2"/>
  <c r="S85" i="2"/>
  <c r="F86" i="2"/>
  <c r="G86" i="2"/>
  <c r="I86" i="2"/>
  <c r="J86" i="2"/>
  <c r="K86" i="2"/>
  <c r="L86" i="2"/>
  <c r="M86" i="2"/>
  <c r="N86" i="2"/>
  <c r="O86" i="2"/>
  <c r="P86" i="2"/>
  <c r="Q86" i="2"/>
  <c r="R86" i="2"/>
  <c r="S86" i="2"/>
  <c r="F87" i="2"/>
  <c r="G87" i="2"/>
  <c r="I87" i="2"/>
  <c r="J87" i="2"/>
  <c r="K87" i="2"/>
  <c r="L87" i="2"/>
  <c r="M87" i="2"/>
  <c r="N87" i="2"/>
  <c r="O87" i="2"/>
  <c r="P87" i="2"/>
  <c r="Q87" i="2"/>
  <c r="R87" i="2"/>
  <c r="S87" i="2"/>
  <c r="F88" i="2"/>
  <c r="G88" i="2"/>
  <c r="I88" i="2"/>
  <c r="J88" i="2"/>
  <c r="K88" i="2"/>
  <c r="L88" i="2"/>
  <c r="M88" i="2"/>
  <c r="N88" i="2"/>
  <c r="O88" i="2"/>
  <c r="P88" i="2"/>
  <c r="Q88" i="2"/>
  <c r="R88" i="2"/>
  <c r="S88" i="2"/>
  <c r="F89" i="2"/>
  <c r="G89" i="2"/>
  <c r="I89" i="2"/>
  <c r="J89" i="2"/>
  <c r="K89" i="2"/>
  <c r="L89" i="2"/>
  <c r="M89" i="2"/>
  <c r="N89" i="2"/>
  <c r="O89" i="2"/>
  <c r="P89" i="2"/>
  <c r="Q89" i="2"/>
  <c r="R89" i="2"/>
  <c r="S89" i="2"/>
  <c r="F90" i="2"/>
  <c r="G90" i="2"/>
  <c r="I90" i="2"/>
  <c r="J90" i="2"/>
  <c r="K90" i="2"/>
  <c r="L90" i="2"/>
  <c r="M90" i="2"/>
  <c r="N90" i="2"/>
  <c r="O90" i="2"/>
  <c r="P90" i="2"/>
  <c r="Q90" i="2"/>
  <c r="R90" i="2"/>
  <c r="S90" i="2"/>
  <c r="F91" i="2"/>
  <c r="G91" i="2"/>
  <c r="I91" i="2"/>
  <c r="J91" i="2"/>
  <c r="K91" i="2"/>
  <c r="L91" i="2"/>
  <c r="M91" i="2"/>
  <c r="N91" i="2"/>
  <c r="O91" i="2"/>
  <c r="P91" i="2"/>
  <c r="Q91" i="2"/>
  <c r="R91" i="2"/>
  <c r="S91" i="2"/>
  <c r="F92" i="2"/>
  <c r="G92" i="2"/>
  <c r="I92" i="2"/>
  <c r="J92" i="2"/>
  <c r="K92" i="2"/>
  <c r="L92" i="2"/>
  <c r="M92" i="2"/>
  <c r="N92" i="2"/>
  <c r="O92" i="2"/>
  <c r="P92" i="2"/>
  <c r="Q92" i="2"/>
  <c r="R92" i="2"/>
  <c r="S92" i="2"/>
  <c r="F93" i="2"/>
  <c r="G93" i="2"/>
  <c r="I93" i="2"/>
  <c r="J93" i="2"/>
  <c r="K93" i="2"/>
  <c r="L93" i="2"/>
  <c r="M93" i="2"/>
  <c r="N93" i="2"/>
  <c r="O93" i="2"/>
  <c r="P93" i="2"/>
  <c r="Q93" i="2"/>
  <c r="R93" i="2"/>
  <c r="S93" i="2"/>
  <c r="C83" i="2"/>
  <c r="C84" i="2"/>
  <c r="C85" i="2"/>
  <c r="C86" i="2"/>
  <c r="C87" i="2"/>
  <c r="C88" i="2"/>
  <c r="C89" i="2"/>
  <c r="C90" i="2"/>
  <c r="C91" i="2"/>
  <c r="C92" i="2"/>
  <c r="C93" i="2"/>
  <c r="C82" i="2"/>
  <c r="C81" i="2"/>
  <c r="F68" i="2"/>
  <c r="G68" i="2"/>
  <c r="I68" i="2"/>
  <c r="J68" i="2"/>
  <c r="K68" i="2"/>
  <c r="L68" i="2"/>
  <c r="M68" i="2"/>
  <c r="N68" i="2"/>
  <c r="O68" i="2"/>
  <c r="P68" i="2"/>
  <c r="Q68" i="2"/>
  <c r="R68" i="2"/>
  <c r="S68" i="2"/>
  <c r="F69" i="2"/>
  <c r="G69" i="2"/>
  <c r="I69" i="2"/>
  <c r="J69" i="2"/>
  <c r="K69" i="2"/>
  <c r="L69" i="2"/>
  <c r="M69" i="2"/>
  <c r="N69" i="2"/>
  <c r="O69" i="2"/>
  <c r="P69" i="2"/>
  <c r="Q69" i="2"/>
  <c r="R69" i="2"/>
  <c r="S69" i="2"/>
  <c r="F70" i="2"/>
  <c r="G70" i="2"/>
  <c r="I70" i="2"/>
  <c r="J70" i="2"/>
  <c r="K70" i="2"/>
  <c r="L70" i="2"/>
  <c r="M70" i="2"/>
  <c r="N70" i="2"/>
  <c r="O70" i="2"/>
  <c r="P70" i="2"/>
  <c r="Q70" i="2"/>
  <c r="R70" i="2"/>
  <c r="S70" i="2"/>
  <c r="F71" i="2"/>
  <c r="G71" i="2"/>
  <c r="I71" i="2"/>
  <c r="J71" i="2"/>
  <c r="K71" i="2"/>
  <c r="L71" i="2"/>
  <c r="M71" i="2"/>
  <c r="N71" i="2"/>
  <c r="O71" i="2"/>
  <c r="P71" i="2"/>
  <c r="Q71" i="2"/>
  <c r="R71" i="2"/>
  <c r="S71" i="2"/>
  <c r="F72" i="2"/>
  <c r="G72" i="2"/>
  <c r="I72" i="2"/>
  <c r="J72" i="2"/>
  <c r="K72" i="2"/>
  <c r="L72" i="2"/>
  <c r="M72" i="2"/>
  <c r="N72" i="2"/>
  <c r="O72" i="2"/>
  <c r="P72" i="2"/>
  <c r="Q72" i="2"/>
  <c r="R72" i="2"/>
  <c r="S72" i="2"/>
  <c r="F73" i="2"/>
  <c r="G73" i="2"/>
  <c r="I73" i="2"/>
  <c r="J73" i="2"/>
  <c r="K73" i="2"/>
  <c r="L73" i="2"/>
  <c r="M73" i="2"/>
  <c r="N73" i="2"/>
  <c r="O73" i="2"/>
  <c r="P73" i="2"/>
  <c r="Q73" i="2"/>
  <c r="R73" i="2"/>
  <c r="S73" i="2"/>
  <c r="F74" i="2"/>
  <c r="G74" i="2"/>
  <c r="I74" i="2"/>
  <c r="J74" i="2"/>
  <c r="K74" i="2"/>
  <c r="L74" i="2"/>
  <c r="M74" i="2"/>
  <c r="N74" i="2"/>
  <c r="O74" i="2"/>
  <c r="P74" i="2"/>
  <c r="Q74" i="2"/>
  <c r="R74" i="2"/>
  <c r="S74" i="2"/>
  <c r="F75" i="2"/>
  <c r="G75" i="2"/>
  <c r="I75" i="2"/>
  <c r="J75" i="2"/>
  <c r="K75" i="2"/>
  <c r="L75" i="2"/>
  <c r="M75" i="2"/>
  <c r="N75" i="2"/>
  <c r="O75" i="2"/>
  <c r="P75" i="2"/>
  <c r="Q75" i="2"/>
  <c r="R75" i="2"/>
  <c r="S75" i="2"/>
  <c r="F76" i="2"/>
  <c r="G76" i="2"/>
  <c r="I76" i="2"/>
  <c r="J76" i="2"/>
  <c r="K76" i="2"/>
  <c r="L76" i="2"/>
  <c r="M76" i="2"/>
  <c r="N76" i="2"/>
  <c r="O76" i="2"/>
  <c r="P76" i="2"/>
  <c r="Q76" i="2"/>
  <c r="R76" i="2"/>
  <c r="S76" i="2"/>
  <c r="F77" i="2"/>
  <c r="G77" i="2"/>
  <c r="I77" i="2"/>
  <c r="J77" i="2"/>
  <c r="K77" i="2"/>
  <c r="L77" i="2"/>
  <c r="M77" i="2"/>
  <c r="N77" i="2"/>
  <c r="O77" i="2"/>
  <c r="P77" i="2"/>
  <c r="Q77" i="2"/>
  <c r="R77" i="2"/>
  <c r="S77" i="2"/>
  <c r="F78" i="2"/>
  <c r="G78" i="2"/>
  <c r="I78" i="2"/>
  <c r="J78" i="2"/>
  <c r="K78" i="2"/>
  <c r="L78" i="2"/>
  <c r="M78" i="2"/>
  <c r="N78" i="2"/>
  <c r="O78" i="2"/>
  <c r="P78" i="2"/>
  <c r="Q78" i="2"/>
  <c r="R78" i="2"/>
  <c r="S78" i="2"/>
  <c r="F79" i="2"/>
  <c r="G79" i="2"/>
  <c r="I79" i="2"/>
  <c r="J79" i="2"/>
  <c r="K79" i="2"/>
  <c r="L79" i="2"/>
  <c r="M79" i="2"/>
  <c r="N79" i="2"/>
  <c r="O79" i="2"/>
  <c r="P79" i="2"/>
  <c r="Q79" i="2"/>
  <c r="R79" i="2"/>
  <c r="S79" i="2"/>
  <c r="F80" i="2"/>
  <c r="G80" i="2"/>
  <c r="I80" i="2"/>
  <c r="J80" i="2"/>
  <c r="K80" i="2"/>
  <c r="L80" i="2"/>
  <c r="M80" i="2"/>
  <c r="N80" i="2"/>
  <c r="O80" i="2"/>
  <c r="P80" i="2"/>
  <c r="Q80" i="2"/>
  <c r="R80" i="2"/>
  <c r="S80" i="2"/>
  <c r="C70" i="2"/>
  <c r="C71" i="2"/>
  <c r="C72" i="2"/>
  <c r="C73" i="2"/>
  <c r="C74" i="2"/>
  <c r="C75" i="2"/>
  <c r="C76" i="2"/>
  <c r="C77" i="2"/>
  <c r="C78" i="2"/>
  <c r="C79" i="2"/>
  <c r="C80" i="2"/>
  <c r="C69" i="2"/>
  <c r="C68" i="2"/>
  <c r="F55" i="2"/>
  <c r="G55" i="2"/>
  <c r="I55" i="2"/>
  <c r="J55" i="2"/>
  <c r="K55" i="2"/>
  <c r="L55" i="2"/>
  <c r="M55" i="2"/>
  <c r="N55" i="2"/>
  <c r="O55" i="2"/>
  <c r="P55" i="2"/>
  <c r="Q55" i="2"/>
  <c r="R55" i="2"/>
  <c r="S55" i="2"/>
  <c r="F56" i="2"/>
  <c r="G56" i="2"/>
  <c r="I56" i="2"/>
  <c r="J56" i="2"/>
  <c r="K56" i="2"/>
  <c r="L56" i="2"/>
  <c r="M56" i="2"/>
  <c r="N56" i="2"/>
  <c r="O56" i="2"/>
  <c r="P56" i="2"/>
  <c r="Q56" i="2"/>
  <c r="R56" i="2"/>
  <c r="S56" i="2"/>
  <c r="F57" i="2"/>
  <c r="G57" i="2"/>
  <c r="I57" i="2"/>
  <c r="J57" i="2"/>
  <c r="K57" i="2"/>
  <c r="L57" i="2"/>
  <c r="M57" i="2"/>
  <c r="N57" i="2"/>
  <c r="O57" i="2"/>
  <c r="P57" i="2"/>
  <c r="Q57" i="2"/>
  <c r="R57" i="2"/>
  <c r="S57" i="2"/>
  <c r="F58" i="2"/>
  <c r="G58" i="2"/>
  <c r="I58" i="2"/>
  <c r="J58" i="2"/>
  <c r="K58" i="2"/>
  <c r="L58" i="2"/>
  <c r="M58" i="2"/>
  <c r="N58" i="2"/>
  <c r="O58" i="2"/>
  <c r="P58" i="2"/>
  <c r="Q58" i="2"/>
  <c r="R58" i="2"/>
  <c r="S58" i="2"/>
  <c r="F59" i="2"/>
  <c r="G59" i="2"/>
  <c r="I59" i="2"/>
  <c r="J59" i="2"/>
  <c r="K59" i="2"/>
  <c r="L59" i="2"/>
  <c r="M59" i="2"/>
  <c r="N59" i="2"/>
  <c r="O59" i="2"/>
  <c r="P59" i="2"/>
  <c r="Q59" i="2"/>
  <c r="R59" i="2"/>
  <c r="S59" i="2"/>
  <c r="F60" i="2"/>
  <c r="G60" i="2"/>
  <c r="I60" i="2"/>
  <c r="J60" i="2"/>
  <c r="K60" i="2"/>
  <c r="L60" i="2"/>
  <c r="M60" i="2"/>
  <c r="N60" i="2"/>
  <c r="O60" i="2"/>
  <c r="P60" i="2"/>
  <c r="Q60" i="2"/>
  <c r="R60" i="2"/>
  <c r="S60" i="2"/>
  <c r="F61" i="2"/>
  <c r="G61" i="2"/>
  <c r="I61" i="2"/>
  <c r="J61" i="2"/>
  <c r="K61" i="2"/>
  <c r="L61" i="2"/>
  <c r="M61" i="2"/>
  <c r="N61" i="2"/>
  <c r="O61" i="2"/>
  <c r="P61" i="2"/>
  <c r="Q61" i="2"/>
  <c r="R61" i="2"/>
  <c r="S61" i="2"/>
  <c r="F62" i="2"/>
  <c r="G62" i="2"/>
  <c r="I62" i="2"/>
  <c r="J62" i="2"/>
  <c r="K62" i="2"/>
  <c r="L62" i="2"/>
  <c r="M62" i="2"/>
  <c r="N62" i="2"/>
  <c r="O62" i="2"/>
  <c r="P62" i="2"/>
  <c r="Q62" i="2"/>
  <c r="R62" i="2"/>
  <c r="S62" i="2"/>
  <c r="F63" i="2"/>
  <c r="G63" i="2"/>
  <c r="I63" i="2"/>
  <c r="J63" i="2"/>
  <c r="K63" i="2"/>
  <c r="L63" i="2"/>
  <c r="M63" i="2"/>
  <c r="N63" i="2"/>
  <c r="O63" i="2"/>
  <c r="P63" i="2"/>
  <c r="Q63" i="2"/>
  <c r="R63" i="2"/>
  <c r="S63" i="2"/>
  <c r="F64" i="2"/>
  <c r="G64" i="2"/>
  <c r="I64" i="2"/>
  <c r="J64" i="2"/>
  <c r="K64" i="2"/>
  <c r="L64" i="2"/>
  <c r="M64" i="2"/>
  <c r="N64" i="2"/>
  <c r="O64" i="2"/>
  <c r="P64" i="2"/>
  <c r="Q64" i="2"/>
  <c r="R64" i="2"/>
  <c r="S64" i="2"/>
  <c r="F65" i="2"/>
  <c r="G65" i="2"/>
  <c r="I65" i="2"/>
  <c r="J65" i="2"/>
  <c r="K65" i="2"/>
  <c r="L65" i="2"/>
  <c r="M65" i="2"/>
  <c r="N65" i="2"/>
  <c r="O65" i="2"/>
  <c r="P65" i="2"/>
  <c r="Q65" i="2"/>
  <c r="R65" i="2"/>
  <c r="S65" i="2"/>
  <c r="F66" i="2"/>
  <c r="G66" i="2"/>
  <c r="I66" i="2"/>
  <c r="J66" i="2"/>
  <c r="K66" i="2"/>
  <c r="L66" i="2"/>
  <c r="M66" i="2"/>
  <c r="N66" i="2"/>
  <c r="O66" i="2"/>
  <c r="P66" i="2"/>
  <c r="Q66" i="2"/>
  <c r="R66" i="2"/>
  <c r="S66" i="2"/>
  <c r="F67" i="2"/>
  <c r="G67" i="2"/>
  <c r="I67" i="2"/>
  <c r="J67" i="2"/>
  <c r="K67" i="2"/>
  <c r="L67" i="2"/>
  <c r="M67" i="2"/>
  <c r="N67" i="2"/>
  <c r="O67" i="2"/>
  <c r="P67" i="2"/>
  <c r="Q67" i="2"/>
  <c r="R67" i="2"/>
  <c r="S67" i="2"/>
  <c r="C57" i="2"/>
  <c r="C58" i="2"/>
  <c r="C59" i="2"/>
  <c r="C60" i="2"/>
  <c r="C61" i="2"/>
  <c r="C62" i="2"/>
  <c r="C63" i="2"/>
  <c r="C64" i="2"/>
  <c r="C65" i="2"/>
  <c r="C66" i="2"/>
  <c r="C67" i="2"/>
  <c r="C56" i="2"/>
  <c r="C55" i="2"/>
  <c r="F42" i="2"/>
  <c r="G42" i="2"/>
  <c r="I42" i="2"/>
  <c r="J42" i="2"/>
  <c r="K42" i="2"/>
  <c r="L42" i="2"/>
  <c r="M42" i="2"/>
  <c r="N42" i="2"/>
  <c r="O42" i="2"/>
  <c r="P42" i="2"/>
  <c r="Q42" i="2"/>
  <c r="R42" i="2"/>
  <c r="S42" i="2"/>
  <c r="F43" i="2"/>
  <c r="G43" i="2"/>
  <c r="I43" i="2"/>
  <c r="J43" i="2"/>
  <c r="K43" i="2"/>
  <c r="L43" i="2"/>
  <c r="M43" i="2"/>
  <c r="N43" i="2"/>
  <c r="O43" i="2"/>
  <c r="P43" i="2"/>
  <c r="Q43" i="2"/>
  <c r="R43" i="2"/>
  <c r="S43" i="2"/>
  <c r="F44" i="2"/>
  <c r="G44" i="2"/>
  <c r="I44" i="2"/>
  <c r="J44" i="2"/>
  <c r="K44" i="2"/>
  <c r="L44" i="2"/>
  <c r="M44" i="2"/>
  <c r="N44" i="2"/>
  <c r="O44" i="2"/>
  <c r="P44" i="2"/>
  <c r="Q44" i="2"/>
  <c r="R44" i="2"/>
  <c r="S44" i="2"/>
  <c r="F45" i="2"/>
  <c r="G45" i="2"/>
  <c r="I45" i="2"/>
  <c r="J45" i="2"/>
  <c r="K45" i="2"/>
  <c r="L45" i="2"/>
  <c r="M45" i="2"/>
  <c r="N45" i="2"/>
  <c r="O45" i="2"/>
  <c r="P45" i="2"/>
  <c r="Q45" i="2"/>
  <c r="R45" i="2"/>
  <c r="S45" i="2"/>
  <c r="F46" i="2"/>
  <c r="G46" i="2"/>
  <c r="I46" i="2"/>
  <c r="J46" i="2"/>
  <c r="K46" i="2"/>
  <c r="L46" i="2"/>
  <c r="M46" i="2"/>
  <c r="N46" i="2"/>
  <c r="O46" i="2"/>
  <c r="P46" i="2"/>
  <c r="Q46" i="2"/>
  <c r="R46" i="2"/>
  <c r="S46" i="2"/>
  <c r="F47" i="2"/>
  <c r="G47" i="2"/>
  <c r="I47" i="2"/>
  <c r="J47" i="2"/>
  <c r="K47" i="2"/>
  <c r="L47" i="2"/>
  <c r="M47" i="2"/>
  <c r="N47" i="2"/>
  <c r="O47" i="2"/>
  <c r="P47" i="2"/>
  <c r="Q47" i="2"/>
  <c r="R47" i="2"/>
  <c r="S47" i="2"/>
  <c r="F48" i="2"/>
  <c r="G48" i="2"/>
  <c r="I48" i="2"/>
  <c r="J48" i="2"/>
  <c r="K48" i="2"/>
  <c r="L48" i="2"/>
  <c r="M48" i="2"/>
  <c r="N48" i="2"/>
  <c r="O48" i="2"/>
  <c r="P48" i="2"/>
  <c r="Q48" i="2"/>
  <c r="R48" i="2"/>
  <c r="S48" i="2"/>
  <c r="F49" i="2"/>
  <c r="G49" i="2"/>
  <c r="I49" i="2"/>
  <c r="J49" i="2"/>
  <c r="K49" i="2"/>
  <c r="L49" i="2"/>
  <c r="M49" i="2"/>
  <c r="N49" i="2"/>
  <c r="O49" i="2"/>
  <c r="P49" i="2"/>
  <c r="Q49" i="2"/>
  <c r="R49" i="2"/>
  <c r="S49" i="2"/>
  <c r="F50" i="2"/>
  <c r="G50" i="2"/>
  <c r="I50" i="2"/>
  <c r="J50" i="2"/>
  <c r="K50" i="2"/>
  <c r="L50" i="2"/>
  <c r="M50" i="2"/>
  <c r="N50" i="2"/>
  <c r="O50" i="2"/>
  <c r="P50" i="2"/>
  <c r="Q50" i="2"/>
  <c r="R50" i="2"/>
  <c r="S50" i="2"/>
  <c r="F51" i="2"/>
  <c r="G51" i="2"/>
  <c r="I51" i="2"/>
  <c r="J51" i="2"/>
  <c r="K51" i="2"/>
  <c r="L51" i="2"/>
  <c r="M51" i="2"/>
  <c r="N51" i="2"/>
  <c r="O51" i="2"/>
  <c r="P51" i="2"/>
  <c r="Q51" i="2"/>
  <c r="R51" i="2"/>
  <c r="S51" i="2"/>
  <c r="F52" i="2"/>
  <c r="G52" i="2"/>
  <c r="I52" i="2"/>
  <c r="J52" i="2"/>
  <c r="K52" i="2"/>
  <c r="L52" i="2"/>
  <c r="M52" i="2"/>
  <c r="N52" i="2"/>
  <c r="O52" i="2"/>
  <c r="P52" i="2"/>
  <c r="Q52" i="2"/>
  <c r="R52" i="2"/>
  <c r="S52" i="2"/>
  <c r="F53" i="2"/>
  <c r="G53" i="2"/>
  <c r="I53" i="2"/>
  <c r="J53" i="2"/>
  <c r="K53" i="2"/>
  <c r="L53" i="2"/>
  <c r="M53" i="2"/>
  <c r="N53" i="2"/>
  <c r="O53" i="2"/>
  <c r="P53" i="2"/>
  <c r="Q53" i="2"/>
  <c r="R53" i="2"/>
  <c r="S53" i="2"/>
  <c r="F54" i="2"/>
  <c r="G54" i="2"/>
  <c r="I54" i="2"/>
  <c r="J54" i="2"/>
  <c r="K54" i="2"/>
  <c r="L54" i="2"/>
  <c r="M54" i="2"/>
  <c r="N54" i="2"/>
  <c r="O54" i="2"/>
  <c r="P54" i="2"/>
  <c r="Q54" i="2"/>
  <c r="R54" i="2"/>
  <c r="S54" i="2"/>
  <c r="C44" i="2"/>
  <c r="C45" i="2"/>
  <c r="C46" i="2"/>
  <c r="C47" i="2"/>
  <c r="C48" i="2"/>
  <c r="C49" i="2"/>
  <c r="C50" i="2"/>
  <c r="C51" i="2"/>
  <c r="C52" i="2"/>
  <c r="C53" i="2"/>
  <c r="C54" i="2"/>
  <c r="C43" i="2"/>
  <c r="C42" i="2"/>
  <c r="F29" i="2"/>
  <c r="G29" i="2"/>
  <c r="I29" i="2"/>
  <c r="J29" i="2"/>
  <c r="K29" i="2"/>
  <c r="L29" i="2"/>
  <c r="M29" i="2"/>
  <c r="N29" i="2"/>
  <c r="O29" i="2"/>
  <c r="P29" i="2"/>
  <c r="Q29" i="2"/>
  <c r="R29" i="2"/>
  <c r="S29" i="2"/>
  <c r="F30" i="2"/>
  <c r="G30" i="2"/>
  <c r="I30" i="2"/>
  <c r="J30" i="2"/>
  <c r="K30" i="2"/>
  <c r="L30" i="2"/>
  <c r="M30" i="2"/>
  <c r="N30" i="2"/>
  <c r="O30" i="2"/>
  <c r="P30" i="2"/>
  <c r="Q30" i="2"/>
  <c r="R30" i="2"/>
  <c r="S30" i="2"/>
  <c r="F31" i="2"/>
  <c r="G31" i="2"/>
  <c r="I31" i="2"/>
  <c r="J31" i="2"/>
  <c r="K31" i="2"/>
  <c r="L31" i="2"/>
  <c r="M31" i="2"/>
  <c r="N31" i="2"/>
  <c r="O31" i="2"/>
  <c r="P31" i="2"/>
  <c r="Q31" i="2"/>
  <c r="R31" i="2"/>
  <c r="S31" i="2"/>
  <c r="F32" i="2"/>
  <c r="G32" i="2"/>
  <c r="I32" i="2"/>
  <c r="J32" i="2"/>
  <c r="K32" i="2"/>
  <c r="L32" i="2"/>
  <c r="M32" i="2"/>
  <c r="N32" i="2"/>
  <c r="O32" i="2"/>
  <c r="P32" i="2"/>
  <c r="Q32" i="2"/>
  <c r="R32" i="2"/>
  <c r="S32" i="2"/>
  <c r="F33" i="2"/>
  <c r="G33" i="2"/>
  <c r="I33" i="2"/>
  <c r="J33" i="2"/>
  <c r="K33" i="2"/>
  <c r="L33" i="2"/>
  <c r="M33" i="2"/>
  <c r="N33" i="2"/>
  <c r="O33" i="2"/>
  <c r="P33" i="2"/>
  <c r="Q33" i="2"/>
  <c r="R33" i="2"/>
  <c r="S33" i="2"/>
  <c r="F34" i="2"/>
  <c r="G34" i="2"/>
  <c r="I34" i="2"/>
  <c r="J34" i="2"/>
  <c r="K34" i="2"/>
  <c r="L34" i="2"/>
  <c r="M34" i="2"/>
  <c r="N34" i="2"/>
  <c r="O34" i="2"/>
  <c r="P34" i="2"/>
  <c r="Q34" i="2"/>
  <c r="R34" i="2"/>
  <c r="S34" i="2"/>
  <c r="F35" i="2"/>
  <c r="G35" i="2"/>
  <c r="I35" i="2"/>
  <c r="J35" i="2"/>
  <c r="K35" i="2"/>
  <c r="L35" i="2"/>
  <c r="M35" i="2"/>
  <c r="N35" i="2"/>
  <c r="O35" i="2"/>
  <c r="P35" i="2"/>
  <c r="Q35" i="2"/>
  <c r="R35" i="2"/>
  <c r="S35" i="2"/>
  <c r="F36" i="2"/>
  <c r="G36" i="2"/>
  <c r="I36" i="2"/>
  <c r="J36" i="2"/>
  <c r="K36" i="2"/>
  <c r="L36" i="2"/>
  <c r="M36" i="2"/>
  <c r="N36" i="2"/>
  <c r="O36" i="2"/>
  <c r="P36" i="2"/>
  <c r="Q36" i="2"/>
  <c r="R36" i="2"/>
  <c r="S36" i="2"/>
  <c r="F37" i="2"/>
  <c r="G37" i="2"/>
  <c r="I37" i="2"/>
  <c r="J37" i="2"/>
  <c r="K37" i="2"/>
  <c r="L37" i="2"/>
  <c r="M37" i="2"/>
  <c r="N37" i="2"/>
  <c r="O37" i="2"/>
  <c r="P37" i="2"/>
  <c r="Q37" i="2"/>
  <c r="R37" i="2"/>
  <c r="S37" i="2"/>
  <c r="F38" i="2"/>
  <c r="G38" i="2"/>
  <c r="I38" i="2"/>
  <c r="J38" i="2"/>
  <c r="K38" i="2"/>
  <c r="L38" i="2"/>
  <c r="M38" i="2"/>
  <c r="N38" i="2"/>
  <c r="O38" i="2"/>
  <c r="P38" i="2"/>
  <c r="Q38" i="2"/>
  <c r="R38" i="2"/>
  <c r="S38" i="2"/>
  <c r="F39" i="2"/>
  <c r="G39" i="2"/>
  <c r="I39" i="2"/>
  <c r="J39" i="2"/>
  <c r="K39" i="2"/>
  <c r="L39" i="2"/>
  <c r="M39" i="2"/>
  <c r="N39" i="2"/>
  <c r="O39" i="2"/>
  <c r="P39" i="2"/>
  <c r="Q39" i="2"/>
  <c r="R39" i="2"/>
  <c r="S39" i="2"/>
  <c r="F40" i="2"/>
  <c r="G40" i="2"/>
  <c r="I40" i="2"/>
  <c r="J40" i="2"/>
  <c r="K40" i="2"/>
  <c r="L40" i="2"/>
  <c r="M40" i="2"/>
  <c r="N40" i="2"/>
  <c r="O40" i="2"/>
  <c r="P40" i="2"/>
  <c r="Q40" i="2"/>
  <c r="R40" i="2"/>
  <c r="S40" i="2"/>
  <c r="F41" i="2"/>
  <c r="G41" i="2"/>
  <c r="I41" i="2"/>
  <c r="J41" i="2"/>
  <c r="K41" i="2"/>
  <c r="L41" i="2"/>
  <c r="M41" i="2"/>
  <c r="N41" i="2"/>
  <c r="O41" i="2"/>
  <c r="P41" i="2"/>
  <c r="Q41" i="2"/>
  <c r="R41" i="2"/>
  <c r="S41" i="2"/>
  <c r="C31" i="2"/>
  <c r="C32" i="2"/>
  <c r="C33" i="2"/>
  <c r="C34" i="2"/>
  <c r="C35" i="2"/>
  <c r="C36" i="2"/>
  <c r="C37" i="2"/>
  <c r="C38" i="2"/>
  <c r="C39" i="2"/>
  <c r="C40" i="2"/>
  <c r="C41" i="2"/>
  <c r="C30" i="2"/>
  <c r="C29" i="2"/>
  <c r="F16" i="2"/>
  <c r="G16" i="2"/>
  <c r="I16" i="2"/>
  <c r="J16" i="2"/>
  <c r="K16" i="2"/>
  <c r="L16" i="2"/>
  <c r="M16" i="2"/>
  <c r="N16" i="2"/>
  <c r="O16" i="2"/>
  <c r="P16" i="2"/>
  <c r="Q16" i="2"/>
  <c r="R16" i="2"/>
  <c r="S16" i="2"/>
  <c r="F17" i="2"/>
  <c r="G17" i="2"/>
  <c r="I17" i="2"/>
  <c r="J17" i="2"/>
  <c r="K17" i="2"/>
  <c r="L17" i="2"/>
  <c r="M17" i="2"/>
  <c r="N17" i="2"/>
  <c r="O17" i="2"/>
  <c r="P17" i="2"/>
  <c r="Q17" i="2"/>
  <c r="R17" i="2"/>
  <c r="S17" i="2"/>
  <c r="F18" i="2"/>
  <c r="G18" i="2"/>
  <c r="I18" i="2"/>
  <c r="J18" i="2"/>
  <c r="K18" i="2"/>
  <c r="L18" i="2"/>
  <c r="M18" i="2"/>
  <c r="N18" i="2"/>
  <c r="O18" i="2"/>
  <c r="P18" i="2"/>
  <c r="Q18" i="2"/>
  <c r="R18" i="2"/>
  <c r="S18" i="2"/>
  <c r="F19" i="2"/>
  <c r="G19" i="2"/>
  <c r="I19" i="2"/>
  <c r="J19" i="2"/>
  <c r="K19" i="2"/>
  <c r="L19" i="2"/>
  <c r="M19" i="2"/>
  <c r="N19" i="2"/>
  <c r="O19" i="2"/>
  <c r="P19" i="2"/>
  <c r="Q19" i="2"/>
  <c r="R19" i="2"/>
  <c r="S19" i="2"/>
  <c r="F20" i="2"/>
  <c r="G20" i="2"/>
  <c r="I20" i="2"/>
  <c r="J20" i="2"/>
  <c r="K20" i="2"/>
  <c r="L20" i="2"/>
  <c r="M20" i="2"/>
  <c r="N20" i="2"/>
  <c r="O20" i="2"/>
  <c r="P20" i="2"/>
  <c r="Q20" i="2"/>
  <c r="R20" i="2"/>
  <c r="S20" i="2"/>
  <c r="F21" i="2"/>
  <c r="G21" i="2"/>
  <c r="I21" i="2"/>
  <c r="J21" i="2"/>
  <c r="K21" i="2"/>
  <c r="L21" i="2"/>
  <c r="M21" i="2"/>
  <c r="N21" i="2"/>
  <c r="O21" i="2"/>
  <c r="P21" i="2"/>
  <c r="Q21" i="2"/>
  <c r="R21" i="2"/>
  <c r="S21" i="2"/>
  <c r="F22" i="2"/>
  <c r="G22" i="2"/>
  <c r="I22" i="2"/>
  <c r="J22" i="2"/>
  <c r="K22" i="2"/>
  <c r="L22" i="2"/>
  <c r="M22" i="2"/>
  <c r="N22" i="2"/>
  <c r="O22" i="2"/>
  <c r="P22" i="2"/>
  <c r="Q22" i="2"/>
  <c r="R22" i="2"/>
  <c r="S22" i="2"/>
  <c r="F23" i="2"/>
  <c r="G23" i="2"/>
  <c r="I23" i="2"/>
  <c r="J23" i="2"/>
  <c r="K23" i="2"/>
  <c r="L23" i="2"/>
  <c r="M23" i="2"/>
  <c r="N23" i="2"/>
  <c r="O23" i="2"/>
  <c r="P23" i="2"/>
  <c r="Q23" i="2"/>
  <c r="R23" i="2"/>
  <c r="S23" i="2"/>
  <c r="F24" i="2"/>
  <c r="G24" i="2"/>
  <c r="I24" i="2"/>
  <c r="J24" i="2"/>
  <c r="K24" i="2"/>
  <c r="L24" i="2"/>
  <c r="M24" i="2"/>
  <c r="N24" i="2"/>
  <c r="O24" i="2"/>
  <c r="P24" i="2"/>
  <c r="Q24" i="2"/>
  <c r="R24" i="2"/>
  <c r="S24" i="2"/>
  <c r="F25" i="2"/>
  <c r="G25" i="2"/>
  <c r="I25" i="2"/>
  <c r="J25" i="2"/>
  <c r="K25" i="2"/>
  <c r="L25" i="2"/>
  <c r="M25" i="2"/>
  <c r="N25" i="2"/>
  <c r="O25" i="2"/>
  <c r="P25" i="2"/>
  <c r="Q25" i="2"/>
  <c r="R25" i="2"/>
  <c r="S25" i="2"/>
  <c r="F26" i="2"/>
  <c r="G26" i="2"/>
  <c r="I26" i="2"/>
  <c r="J26" i="2"/>
  <c r="K26" i="2"/>
  <c r="L26" i="2"/>
  <c r="M26" i="2"/>
  <c r="N26" i="2"/>
  <c r="O26" i="2"/>
  <c r="P26" i="2"/>
  <c r="Q26" i="2"/>
  <c r="R26" i="2"/>
  <c r="S26" i="2"/>
  <c r="F27" i="2"/>
  <c r="G27" i="2"/>
  <c r="I27" i="2"/>
  <c r="J27" i="2"/>
  <c r="K27" i="2"/>
  <c r="L27" i="2"/>
  <c r="M27" i="2"/>
  <c r="N27" i="2"/>
  <c r="O27" i="2"/>
  <c r="P27" i="2"/>
  <c r="Q27" i="2"/>
  <c r="R27" i="2"/>
  <c r="S27" i="2"/>
  <c r="F28" i="2"/>
  <c r="G28" i="2"/>
  <c r="I28" i="2"/>
  <c r="J28" i="2"/>
  <c r="K28" i="2"/>
  <c r="L28" i="2"/>
  <c r="M28" i="2"/>
  <c r="N28" i="2"/>
  <c r="O28" i="2"/>
  <c r="P28" i="2"/>
  <c r="Q28" i="2"/>
  <c r="R28" i="2"/>
  <c r="S28" i="2"/>
  <c r="C18" i="2"/>
  <c r="C19" i="2"/>
  <c r="C20" i="2"/>
  <c r="C21" i="2"/>
  <c r="C22" i="2"/>
  <c r="C23" i="2"/>
  <c r="C24" i="2"/>
  <c r="C25" i="2"/>
  <c r="C26" i="2"/>
  <c r="C27" i="2"/>
  <c r="C28" i="2"/>
  <c r="C17" i="2"/>
  <c r="F4" i="2"/>
  <c r="G4" i="2"/>
  <c r="I4" i="2"/>
  <c r="J4" i="2"/>
  <c r="K4" i="2"/>
  <c r="L4" i="2"/>
  <c r="M4" i="2"/>
  <c r="N4" i="2"/>
  <c r="O4" i="2"/>
  <c r="P4" i="2"/>
  <c r="Q4" i="2"/>
  <c r="R4" i="2"/>
  <c r="S4" i="2"/>
  <c r="F5" i="2"/>
  <c r="G5" i="2"/>
  <c r="I5" i="2"/>
  <c r="J5" i="2"/>
  <c r="K5" i="2"/>
  <c r="L5" i="2"/>
  <c r="M5" i="2"/>
  <c r="N5" i="2"/>
  <c r="O5" i="2"/>
  <c r="P5" i="2"/>
  <c r="Q5" i="2"/>
  <c r="R5" i="2"/>
  <c r="S5" i="2"/>
  <c r="F6" i="2"/>
  <c r="G6" i="2"/>
  <c r="I6" i="2"/>
  <c r="J6" i="2"/>
  <c r="K6" i="2"/>
  <c r="L6" i="2"/>
  <c r="M6" i="2"/>
  <c r="N6" i="2"/>
  <c r="O6" i="2"/>
  <c r="P6" i="2"/>
  <c r="Q6" i="2"/>
  <c r="R6" i="2"/>
  <c r="S6" i="2"/>
  <c r="C4" i="2"/>
  <c r="C5" i="2"/>
  <c r="C6" i="2"/>
  <c r="C7" i="2"/>
  <c r="C8" i="2"/>
  <c r="C16" i="2"/>
  <c r="F8" i="2"/>
  <c r="G8" i="2"/>
  <c r="I8" i="2"/>
  <c r="J8" i="2"/>
  <c r="K8" i="2"/>
  <c r="L8" i="2"/>
  <c r="M8" i="2"/>
  <c r="N8" i="2"/>
  <c r="O8" i="2"/>
  <c r="P8" i="2"/>
  <c r="Q8" i="2"/>
  <c r="R8" i="2"/>
  <c r="S8" i="2"/>
  <c r="F9" i="2"/>
  <c r="G9" i="2"/>
  <c r="I9" i="2"/>
  <c r="J9" i="2"/>
  <c r="K9" i="2"/>
  <c r="L9" i="2"/>
  <c r="M9" i="2"/>
  <c r="N9" i="2"/>
  <c r="O9" i="2"/>
  <c r="P9" i="2"/>
  <c r="Q9" i="2"/>
  <c r="R9" i="2"/>
  <c r="S9" i="2"/>
  <c r="F10" i="2"/>
  <c r="G10" i="2"/>
  <c r="I10" i="2"/>
  <c r="J10" i="2"/>
  <c r="K10" i="2"/>
  <c r="L10" i="2"/>
  <c r="M10" i="2"/>
  <c r="N10" i="2"/>
  <c r="O10" i="2"/>
  <c r="P10" i="2"/>
  <c r="Q10" i="2"/>
  <c r="R10" i="2"/>
  <c r="S10" i="2"/>
  <c r="F11" i="2"/>
  <c r="G11" i="2"/>
  <c r="I11" i="2"/>
  <c r="J11" i="2"/>
  <c r="K11" i="2"/>
  <c r="L11" i="2"/>
  <c r="M11" i="2"/>
  <c r="N11" i="2"/>
  <c r="O11" i="2"/>
  <c r="P11" i="2"/>
  <c r="Q11" i="2"/>
  <c r="R11" i="2"/>
  <c r="S11" i="2"/>
  <c r="F12" i="2"/>
  <c r="G12" i="2"/>
  <c r="I12" i="2"/>
  <c r="J12" i="2"/>
  <c r="K12" i="2"/>
  <c r="L12" i="2"/>
  <c r="M12" i="2"/>
  <c r="N12" i="2"/>
  <c r="O12" i="2"/>
  <c r="P12" i="2"/>
  <c r="Q12" i="2"/>
  <c r="R12" i="2"/>
  <c r="S12" i="2"/>
  <c r="F13" i="2"/>
  <c r="G13" i="2"/>
  <c r="I13" i="2"/>
  <c r="J13" i="2"/>
  <c r="K13" i="2"/>
  <c r="L13" i="2"/>
  <c r="M13" i="2"/>
  <c r="N13" i="2"/>
  <c r="O13" i="2"/>
  <c r="P13" i="2"/>
  <c r="Q13" i="2"/>
  <c r="R13" i="2"/>
  <c r="S13" i="2"/>
  <c r="F14" i="2"/>
  <c r="G14" i="2"/>
  <c r="I14" i="2"/>
  <c r="J14" i="2"/>
  <c r="K14" i="2"/>
  <c r="L14" i="2"/>
  <c r="M14" i="2"/>
  <c r="N14" i="2"/>
  <c r="O14" i="2"/>
  <c r="P14" i="2"/>
  <c r="Q14" i="2"/>
  <c r="R14" i="2"/>
  <c r="S14" i="2"/>
  <c r="F15" i="2"/>
  <c r="G15" i="2"/>
  <c r="I15" i="2"/>
  <c r="J15" i="2"/>
  <c r="K15" i="2"/>
  <c r="L15" i="2"/>
  <c r="M15" i="2"/>
  <c r="N15" i="2"/>
  <c r="O15" i="2"/>
  <c r="P15" i="2"/>
  <c r="Q15" i="2"/>
  <c r="R15" i="2"/>
  <c r="S15" i="2"/>
  <c r="G7" i="2"/>
  <c r="C9" i="2"/>
  <c r="C10" i="2"/>
  <c r="C11" i="2"/>
  <c r="C12" i="2"/>
  <c r="C13" i="2"/>
  <c r="C14" i="2"/>
  <c r="C15" i="2"/>
  <c r="S3" i="2"/>
  <c r="R3" i="2"/>
  <c r="Q3" i="2"/>
  <c r="P3" i="2"/>
  <c r="O3" i="2"/>
  <c r="N3" i="2"/>
  <c r="M3" i="2"/>
  <c r="L3" i="2"/>
  <c r="K3" i="2"/>
  <c r="J3" i="2"/>
  <c r="I3" i="2"/>
  <c r="G3" i="2"/>
  <c r="K11" i="1"/>
  <c r="J11" i="1"/>
  <c r="L11" i="1" s="1"/>
  <c r="C3" i="2"/>
  <c r="A11" i="1"/>
  <c r="A5" i="1"/>
  <c r="A6" i="1"/>
  <c r="A7" i="1"/>
  <c r="A8" i="1"/>
  <c r="A9" i="1"/>
  <c r="A10" i="1"/>
  <c r="A4" i="1"/>
  <c r="L10" i="1"/>
  <c r="K10" i="1"/>
  <c r="J10" i="1"/>
  <c r="L9" i="1"/>
  <c r="K9" i="1"/>
  <c r="J9" i="1"/>
  <c r="K8" i="1"/>
  <c r="J8" i="1"/>
  <c r="L8" i="1" s="1"/>
  <c r="K7" i="1"/>
  <c r="J7" i="1"/>
  <c r="L7" i="1" s="1"/>
  <c r="K6" i="1"/>
  <c r="J6" i="1"/>
  <c r="L6" i="1" s="1"/>
  <c r="K5" i="1"/>
  <c r="J5" i="1"/>
  <c r="R4" i="1"/>
  <c r="O4" i="1"/>
  <c r="N4" i="1"/>
  <c r="L4" i="1"/>
  <c r="K4" i="1"/>
  <c r="J4" i="1"/>
  <c r="G2" i="3"/>
  <c r="G3" i="3" s="1"/>
  <c r="E3" i="3"/>
  <c r="F3" i="3"/>
  <c r="H3" i="3"/>
  <c r="D3" i="3"/>
  <c r="C3" i="3"/>
  <c r="H2" i="3"/>
  <c r="S124" i="2" l="1"/>
  <c r="Q124" i="2"/>
  <c r="O124" i="2"/>
  <c r="M124" i="2"/>
  <c r="K124" i="2"/>
  <c r="I124" i="2"/>
  <c r="G124" i="2"/>
  <c r="R124" i="2"/>
  <c r="P124" i="2"/>
  <c r="N124" i="2"/>
  <c r="L124" i="2"/>
  <c r="J124" i="2"/>
  <c r="H124" i="2"/>
  <c r="S123" i="2"/>
  <c r="Q123" i="2"/>
  <c r="O123" i="2"/>
  <c r="M123" i="2"/>
  <c r="K123" i="2"/>
  <c r="I123" i="2"/>
  <c r="G123" i="2"/>
  <c r="S122" i="2"/>
  <c r="Q122" i="2"/>
  <c r="O122" i="2"/>
  <c r="M122" i="2"/>
  <c r="K122" i="2"/>
  <c r="I122" i="2"/>
  <c r="G122" i="2"/>
  <c r="S121" i="2"/>
  <c r="Q121" i="2"/>
  <c r="O121" i="2"/>
  <c r="M121" i="2"/>
  <c r="K121" i="2"/>
  <c r="I121" i="2"/>
  <c r="G121" i="2"/>
  <c r="S120" i="2"/>
  <c r="Q120" i="2"/>
  <c r="O120" i="2"/>
  <c r="M120" i="2"/>
  <c r="K120" i="2"/>
  <c r="I120" i="2"/>
  <c r="G120" i="2"/>
  <c r="S119" i="2"/>
  <c r="Q119" i="2"/>
  <c r="O119" i="2"/>
  <c r="M119" i="2"/>
  <c r="K119" i="2"/>
  <c r="I119" i="2"/>
  <c r="G119" i="2"/>
  <c r="S118" i="2"/>
  <c r="Q118" i="2"/>
  <c r="O118" i="2"/>
  <c r="M118" i="2"/>
  <c r="K118" i="2"/>
  <c r="I118" i="2"/>
  <c r="G118" i="2"/>
  <c r="R123" i="2"/>
  <c r="P123" i="2"/>
  <c r="N123" i="2"/>
  <c r="L123" i="2"/>
  <c r="J123" i="2"/>
  <c r="H123" i="2"/>
  <c r="R122" i="2"/>
  <c r="P122" i="2"/>
  <c r="N122" i="2"/>
  <c r="L122" i="2"/>
  <c r="J122" i="2"/>
  <c r="H122" i="2"/>
  <c r="R121" i="2"/>
  <c r="P121" i="2"/>
  <c r="N121" i="2"/>
  <c r="L121" i="2"/>
  <c r="J121" i="2"/>
  <c r="H121" i="2"/>
  <c r="R120" i="2"/>
  <c r="P120" i="2"/>
  <c r="N120" i="2"/>
  <c r="L120" i="2"/>
  <c r="J120" i="2"/>
  <c r="H120" i="2"/>
  <c r="R119" i="2"/>
  <c r="P119" i="2"/>
  <c r="N119" i="2"/>
  <c r="L119" i="2"/>
  <c r="J119" i="2"/>
  <c r="H119" i="2"/>
  <c r="R118" i="2"/>
  <c r="P118" i="2"/>
  <c r="N118" i="2"/>
  <c r="L118" i="2"/>
  <c r="J118" i="2"/>
  <c r="H118" i="2"/>
  <c r="R117" i="2"/>
  <c r="P117" i="2"/>
  <c r="N117" i="2"/>
  <c r="L117" i="2"/>
  <c r="J117" i="2"/>
  <c r="H117" i="2"/>
  <c r="F117" i="2"/>
  <c r="S117" i="2"/>
  <c r="Q117" i="2"/>
  <c r="O117" i="2"/>
  <c r="M117" i="2"/>
  <c r="K117" i="2"/>
  <c r="I117" i="2"/>
  <c r="K19" i="1"/>
  <c r="K18" i="1"/>
  <c r="P7" i="2"/>
  <c r="N7" i="2"/>
  <c r="L7" i="2"/>
  <c r="J7" i="2"/>
  <c r="S7" i="2"/>
  <c r="Q7" i="2"/>
  <c r="O7" i="2"/>
  <c r="M7" i="2"/>
  <c r="K7" i="2"/>
  <c r="I7" i="2"/>
  <c r="F7" i="2"/>
  <c r="R7" i="2"/>
  <c r="F3" i="2"/>
</calcChain>
</file>

<file path=xl/sharedStrings.xml><?xml version="1.0" encoding="utf-8"?>
<sst xmlns="http://schemas.openxmlformats.org/spreadsheetml/2006/main" count="564" uniqueCount="106">
  <si>
    <t>Marché / Client</t>
  </si>
  <si>
    <t>Finalité</t>
  </si>
  <si>
    <t>DP UKAD
(t)</t>
  </si>
  <si>
    <t>Lingot
(t)</t>
  </si>
  <si>
    <t>Volume Copeaux UKAD
(t)</t>
  </si>
  <si>
    <t>Tarification Chutes UKAD</t>
  </si>
  <si>
    <t>Volume Massifs UKAD
(t)</t>
  </si>
  <si>
    <t>Volume Massifs AD
(t)</t>
  </si>
  <si>
    <t>Tarification Chutes AD</t>
  </si>
  <si>
    <t>Volume Copeaux AD
(t)</t>
  </si>
  <si>
    <t>Volume Massifs Client
(t)</t>
  </si>
  <si>
    <t>Volume Copeaux Client
(t)</t>
  </si>
  <si>
    <t>Tarification Chutes Client</t>
  </si>
  <si>
    <t>UKAD</t>
  </si>
  <si>
    <t>AD</t>
  </si>
  <si>
    <t>Client</t>
  </si>
  <si>
    <t>Commentaires</t>
  </si>
  <si>
    <t>UKTMP</t>
  </si>
  <si>
    <t>Identifiant</t>
  </si>
  <si>
    <t>Volume (pds) Référence
(t)</t>
  </si>
  <si>
    <t>DF</t>
  </si>
  <si>
    <t>Nb</t>
  </si>
  <si>
    <t>PMO</t>
  </si>
  <si>
    <t>Mat</t>
  </si>
  <si>
    <t>PF</t>
  </si>
  <si>
    <t>Massif</t>
  </si>
  <si>
    <t>Copeaux</t>
  </si>
  <si>
    <t>Cadence</t>
  </si>
  <si>
    <t>Grade</t>
  </si>
  <si>
    <t>Contrat Airbus pour AD</t>
  </si>
  <si>
    <t>UKAD mise au mille</t>
  </si>
  <si>
    <t>Source d'info</t>
  </si>
  <si>
    <t>Datas</t>
  </si>
  <si>
    <t>Pascal Chovet</t>
  </si>
  <si>
    <t>Mise au mille UKAD PLT, incluant une part rebut:
,20 de perte au feu
0,25 de massifs
0,55 de copeaux</t>
  </si>
  <si>
    <t>Mise à Un
DP=&gt; Lingot</t>
  </si>
  <si>
    <t>marché</t>
  </si>
  <si>
    <t>Pièces Structures Airbus</t>
  </si>
  <si>
    <t>Pamiers LF / OD</t>
  </si>
  <si>
    <t>Massif 13% du pmo, copeaux 3,6 % du PMO, on a supposé un ratio Pièce Matricée/ DP de 0,78
Ratio Buy to Fluy client de 6, on récupére 75% en copeaux.</t>
  </si>
  <si>
    <t>Contrat Airbus hors AD</t>
  </si>
  <si>
    <t>Essentiellement du carré ébauche pour Dynamet</t>
  </si>
  <si>
    <t>Boeing</t>
  </si>
  <si>
    <t>Structure Boeing</t>
  </si>
  <si>
    <t>Autre Avionneurs</t>
  </si>
  <si>
    <t>Structure Embraer, Bombardier, BizJets,..</t>
  </si>
  <si>
    <t>GE, RR, SN, PW,..</t>
  </si>
  <si>
    <t>Motoristes Pièces</t>
  </si>
  <si>
    <t>Motoristes Barres à Aubes</t>
  </si>
  <si>
    <t>Médical</t>
  </si>
  <si>
    <t>Stainless</t>
  </si>
  <si>
    <t>Source Lingot</t>
  </si>
  <si>
    <t>N° ordre</t>
  </si>
  <si>
    <t>01</t>
  </si>
  <si>
    <t>02</t>
  </si>
  <si>
    <t>03</t>
  </si>
  <si>
    <t>04</t>
  </si>
  <si>
    <t>05</t>
  </si>
  <si>
    <t>06</t>
  </si>
  <si>
    <t>07</t>
  </si>
  <si>
    <t>08</t>
  </si>
  <si>
    <t>CP</t>
  </si>
  <si>
    <t>Corrosion</t>
  </si>
  <si>
    <t>Année</t>
  </si>
  <si>
    <t xml:space="preserve">Structure Boeing </t>
  </si>
  <si>
    <t>YC R sur les volumes</t>
  </si>
  <si>
    <t>idem structures Airbus</t>
  </si>
  <si>
    <t>Structure Autres</t>
  </si>
  <si>
    <t>idem</t>
  </si>
  <si>
    <t>Structure Airbus hors AD</t>
  </si>
  <si>
    <t>On a calé 100% sur Dynamet en carrés meulés, donc pas de copeaux et mam plus faible
les massifs : 40% de la mam</t>
  </si>
  <si>
    <t>Motoristes pièces</t>
  </si>
  <si>
    <t>Même mam que structure</t>
  </si>
  <si>
    <t>motoristes Barres à Aubes</t>
  </si>
  <si>
    <t>Mise au mille 1,411, correspondant à des gammes barres
massifs: 0,118* pds vendu
copeaux : 0,185 du pds vendu</t>
  </si>
  <si>
    <t>mam idem barres à aubes</t>
  </si>
  <si>
    <t>idem structures</t>
  </si>
  <si>
    <t>Volume
(pds)</t>
  </si>
  <si>
    <t>(Tous)</t>
  </si>
  <si>
    <t>Étiquettes de colonnes</t>
  </si>
  <si>
    <t>Total général</t>
  </si>
  <si>
    <t>Étiquettes de lignes</t>
  </si>
  <si>
    <t>Somme de Volume
(pds)</t>
  </si>
  <si>
    <t>Airbus pour AD</t>
  </si>
  <si>
    <t>Airbus hors AD</t>
  </si>
  <si>
    <t>EcoTi</t>
  </si>
  <si>
    <t>Autres Avionneurs</t>
  </si>
  <si>
    <t>Structure hors Airbus</t>
  </si>
  <si>
    <t>Door Frames ou equivalent</t>
  </si>
  <si>
    <t>circ</t>
  </si>
  <si>
    <t>DP pour matriceurs</t>
  </si>
  <si>
    <t>Motoristes Aubes</t>
  </si>
  <si>
    <t>Fasteners</t>
  </si>
  <si>
    <t>DP pour filère interne</t>
  </si>
  <si>
    <t>Origine Lingot</t>
  </si>
  <si>
    <t>Airbus DoorFrame</t>
  </si>
  <si>
    <t>Marché</t>
  </si>
  <si>
    <t>C Daffos / L Foucher</t>
  </si>
  <si>
    <t>idem structure pour demi-produits, mise au mille Pamiers et client caléé sur infos Pamiers</t>
  </si>
  <si>
    <t>idem Structure Airbus + Economie Circulaire</t>
  </si>
  <si>
    <t>Calé sur DP UKAD et Mam Pamiers ligne Moteur</t>
  </si>
  <si>
    <t>Calé sur données barres</t>
  </si>
  <si>
    <t>Hypothèse de prise de marché grâce au projet interne de DP
Intégration du modèle Ph G., UKAD limité au D.P., solde gamme AD</t>
  </si>
  <si>
    <t>TA6V Corrosion</t>
  </si>
  <si>
    <t>Défense</t>
  </si>
  <si>
    <t>DP Militaire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</si>
</sst>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2" borderId="0" xfId="0" applyFill="1" applyAlignment="1">
      <alignment wrapText="1"/>
    </xf>
    <xf numFmtId="43" fontId="0" fillId="0" borderId="0" xfId="1" applyFont="1"/>
    <xf numFmtId="0" fontId="0" fillId="0" borderId="0" xfId="0" quotePrefix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11" fontId="0" fillId="0" borderId="0" xfId="0" applyNumberFormat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bert &amp; Duval" refreshedDate="40934.457531828702" createdVersion="4" refreshedVersion="4" minRefreshableVersion="3" recordCount="104">
  <cacheSource type="worksheet">
    <worksheetSource ref="A2:T106" sheet="BP"/>
  </cacheSource>
  <cacheFields count="20">
    <cacheField name="Source Lingot" numFmtId="0">
      <sharedItems count="1">
        <s v="UKTMP"/>
      </sharedItems>
    </cacheField>
    <cacheField name="N° ordre" numFmtId="0">
      <sharedItems/>
    </cacheField>
    <cacheField name="Identifiant" numFmtId="0">
      <sharedItems/>
    </cacheField>
    <cacheField name="Année" numFmtId="0">
      <sharedItems containsSemiMixedTypes="0" containsString="0" containsNumber="1" containsInteger="1" minValue="2012" maxValue="2024" count="13">
        <n v="2012"/>
        <n v="2013"/>
        <n v="2014"/>
        <n v="2015"/>
        <n v="2016"/>
        <n v="2017"/>
        <n v="2018"/>
        <n v="2019"/>
        <n v="2020"/>
        <n v="2021"/>
        <n v="2022"/>
        <n v="2023"/>
        <n v="2024"/>
      </sharedItems>
    </cacheField>
    <cacheField name="Volume_x000a_(pds)" numFmtId="0">
      <sharedItems containsSemiMixedTypes="0" containsString="0" containsNumber="1" containsInteger="1" minValue="0" maxValue="2345"/>
    </cacheField>
    <cacheField name="Marché / Client" numFmtId="0">
      <sharedItems count="9">
        <s v="Airbus pour AD"/>
        <s v="Airbus hors AD"/>
        <s v="Boeing"/>
        <s v="Autre Avionneurs"/>
        <s v="Motoristes Pièces"/>
        <s v="Motoristes Barres à Aubes"/>
        <s v="Médical"/>
        <s v="CP"/>
        <s v="Airbus" u="1"/>
      </sharedItems>
    </cacheField>
    <cacheField name="Finalité" numFmtId="0">
      <sharedItems/>
    </cacheField>
    <cacheField name="Grade" numFmtId="0">
      <sharedItems containsSemiMixedTypes="0" containsString="0" containsNumber="1" containsInteger="1" minValue="2" maxValue="23" count="3">
        <n v="5"/>
        <n v="23"/>
        <n v="2"/>
      </sharedItems>
    </cacheField>
    <cacheField name="DP UKAD_x000a_(t)" numFmtId="0">
      <sharedItems containsSemiMixedTypes="0" containsString="0" containsNumber="1" containsInteger="1" minValue="0" maxValue="2345"/>
    </cacheField>
    <cacheField name="Lingot_x000a_(t)" numFmtId="0">
      <sharedItems containsSemiMixedTypes="0" containsString="0" containsNumber="1" minValue="0" maxValue="2837.45"/>
    </cacheField>
    <cacheField name="Volume Massifs UKAD_x000a_(t)" numFmtId="0">
      <sharedItems containsSemiMixedTypes="0" containsString="0" containsNumber="1" minValue="0" maxValue="123.11249999999998"/>
    </cacheField>
    <cacheField name="Volume Copeaux UKAD_x000a_(t)" numFmtId="0">
      <sharedItems containsSemiMixedTypes="0" containsString="0" containsNumber="1" minValue="0" maxValue="270.84749999999997"/>
    </cacheField>
    <cacheField name="Tarification Chutes UKAD" numFmtId="0">
      <sharedItems/>
    </cacheField>
    <cacheField name="Volume Massifs AD_x000a_(t)" numFmtId="0">
      <sharedItems containsSemiMixedTypes="0" containsString="0" containsNumber="1" minValue="0" maxValue="304.85000000000002"/>
    </cacheField>
    <cacheField name="Volume Copeaux AD_x000a_(t)" numFmtId="0">
      <sharedItems containsSemiMixedTypes="0" containsString="0" containsNumber="1" minValue="0" maxValue="84.419999999999987"/>
    </cacheField>
    <cacheField name="Tarification Chutes AD" numFmtId="0">
      <sharedItems containsMixedTypes="1" containsNumber="1" containsInteger="1" minValue="0" maxValue="0"/>
    </cacheField>
    <cacheField name="Volume Massifs Client_x000a_(t)" numFmtId="0">
      <sharedItems containsSemiMixedTypes="0" containsString="0" containsNumber="1" containsInteger="1" minValue="0" maxValue="0"/>
    </cacheField>
    <cacheField name="Volume Copeaux Client_x000a_(t)" numFmtId="0">
      <sharedItems containsSemiMixedTypes="0" containsString="0" containsNumber="1" minValue="0" maxValue="1143.1875"/>
    </cacheField>
    <cacheField name="Tarification Chutes Client" numFmtId="0">
      <sharedItems containsSemiMixedTypes="0" containsString="0" containsNumber="1" containsInteger="1" minValue="0" maxValue="0"/>
    </cacheField>
    <cacheField name="Commentaires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04">
  <r>
    <x v="0"/>
    <s v="01"/>
    <s v="UKTMP-01"/>
    <x v="0"/>
    <n v="206"/>
    <x v="0"/>
    <s v="Contrat Airbus pour AD"/>
    <x v="0"/>
    <n v="206"/>
    <n v="249.26"/>
    <n v="10.814999999999998"/>
    <n v="23.792999999999999"/>
    <s v="marché"/>
    <n v="26.78"/>
    <n v="7.4159999999999995"/>
    <s v="marché"/>
    <n v="0"/>
    <n v="100.425"/>
    <n v="0"/>
    <m/>
  </r>
  <r>
    <x v="0"/>
    <s v="01"/>
    <s v="UKTMP-01"/>
    <x v="1"/>
    <n v="1417"/>
    <x v="0"/>
    <s v="Contrat Airbus pour AD"/>
    <x v="0"/>
    <n v="1417"/>
    <n v="1714.57"/>
    <n v="74.392499999999984"/>
    <n v="163.6635"/>
    <s v="marché"/>
    <n v="184.21"/>
    <n v="51.011999999999993"/>
    <s v="marché"/>
    <n v="0"/>
    <n v="690.78750000000002"/>
    <n v="0"/>
    <m/>
  </r>
  <r>
    <x v="0"/>
    <s v="01"/>
    <s v="UKTMP-01"/>
    <x v="2"/>
    <n v="1766"/>
    <x v="0"/>
    <s v="Contrat Airbus pour AD"/>
    <x v="0"/>
    <n v="1766"/>
    <n v="2136.86"/>
    <n v="92.714999999999989"/>
    <n v="203.97299999999998"/>
    <s v="marché"/>
    <n v="229.58"/>
    <n v="63.575999999999993"/>
    <s v="marché"/>
    <n v="0"/>
    <n v="860.92499999999995"/>
    <n v="0"/>
    <m/>
  </r>
  <r>
    <x v="0"/>
    <s v="01"/>
    <s v="UKTMP-01"/>
    <x v="3"/>
    <n v="2125"/>
    <x v="0"/>
    <s v="Contrat Airbus pour AD"/>
    <x v="0"/>
    <n v="2125"/>
    <n v="2571.25"/>
    <n v="111.56249999999999"/>
    <n v="245.43749999999997"/>
    <s v="marché"/>
    <n v="276.25"/>
    <n v="76.5"/>
    <s v="marché"/>
    <n v="0"/>
    <n v="1035.9375"/>
    <n v="0"/>
    <m/>
  </r>
  <r>
    <x v="0"/>
    <s v="01"/>
    <s v="UKTMP-01"/>
    <x v="4"/>
    <n v="2345"/>
    <x v="0"/>
    <s v="Contrat Airbus pour AD"/>
    <x v="0"/>
    <n v="2345"/>
    <n v="2837.45"/>
    <n v="123.11249999999998"/>
    <n v="270.84749999999997"/>
    <s v="marché"/>
    <n v="304.85000000000002"/>
    <n v="84.419999999999987"/>
    <s v="marché"/>
    <n v="0"/>
    <n v="1143.1875"/>
    <n v="0"/>
    <m/>
  </r>
  <r>
    <x v="0"/>
    <s v="01"/>
    <s v="UKTMP-01"/>
    <x v="5"/>
    <n v="2345"/>
    <x v="0"/>
    <s v="Contrat Airbus pour AD"/>
    <x v="0"/>
    <n v="2345"/>
    <n v="2837.45"/>
    <n v="123.11249999999998"/>
    <n v="270.84749999999997"/>
    <s v="marché"/>
    <n v="304.85000000000002"/>
    <n v="84.419999999999987"/>
    <s v="marché"/>
    <n v="0"/>
    <n v="1143.1875"/>
    <n v="0"/>
    <m/>
  </r>
  <r>
    <x v="0"/>
    <s v="01"/>
    <s v="UKTMP-01"/>
    <x v="6"/>
    <n v="2345"/>
    <x v="0"/>
    <s v="Contrat Airbus pour AD"/>
    <x v="0"/>
    <n v="2345"/>
    <n v="2837.45"/>
    <n v="123.11249999999998"/>
    <n v="270.84749999999997"/>
    <s v="marché"/>
    <n v="304.85000000000002"/>
    <n v="84.419999999999987"/>
    <s v="marché"/>
    <n v="0"/>
    <n v="1143.1875"/>
    <n v="0"/>
    <m/>
  </r>
  <r>
    <x v="0"/>
    <s v="01"/>
    <s v="UKTMP-01"/>
    <x v="7"/>
    <n v="2345"/>
    <x v="0"/>
    <s v="Contrat Airbus pour AD"/>
    <x v="0"/>
    <n v="2345"/>
    <n v="2837.45"/>
    <n v="123.11249999999998"/>
    <n v="270.84749999999997"/>
    <s v="marché"/>
    <n v="304.85000000000002"/>
    <n v="84.419999999999987"/>
    <s v="marché"/>
    <n v="0"/>
    <n v="1143.1875"/>
    <n v="0"/>
    <m/>
  </r>
  <r>
    <x v="0"/>
    <s v="01"/>
    <s v="UKTMP-01"/>
    <x v="8"/>
    <n v="2345"/>
    <x v="0"/>
    <s v="Contrat Airbus pour AD"/>
    <x v="0"/>
    <n v="2345"/>
    <n v="2837.45"/>
    <n v="123.11249999999998"/>
    <n v="270.84749999999997"/>
    <s v="marché"/>
    <n v="304.85000000000002"/>
    <n v="84.419999999999987"/>
    <s v="marché"/>
    <n v="0"/>
    <n v="1143.1875"/>
    <n v="0"/>
    <m/>
  </r>
  <r>
    <x v="0"/>
    <s v="01"/>
    <s v="UKTMP-01"/>
    <x v="9"/>
    <n v="2345"/>
    <x v="0"/>
    <s v="Contrat Airbus pour AD"/>
    <x v="0"/>
    <n v="2345"/>
    <n v="2837.45"/>
    <n v="123.11249999999998"/>
    <n v="270.84749999999997"/>
    <s v="marché"/>
    <n v="304.85000000000002"/>
    <n v="84.419999999999987"/>
    <s v="marché"/>
    <n v="0"/>
    <n v="1143.1875"/>
    <n v="0"/>
    <m/>
  </r>
  <r>
    <x v="0"/>
    <s v="01"/>
    <s v="UKTMP-01"/>
    <x v="10"/>
    <n v="2345"/>
    <x v="0"/>
    <s v="Contrat Airbus pour AD"/>
    <x v="0"/>
    <n v="2345"/>
    <n v="2837.45"/>
    <n v="123.11249999999998"/>
    <n v="270.84749999999997"/>
    <s v="marché"/>
    <n v="304.85000000000002"/>
    <n v="84.419999999999987"/>
    <s v="marché"/>
    <n v="0"/>
    <n v="1143.1875"/>
    <n v="0"/>
    <m/>
  </r>
  <r>
    <x v="0"/>
    <s v="01"/>
    <s v="UKTMP-01"/>
    <x v="11"/>
    <n v="2345"/>
    <x v="0"/>
    <s v="Contrat Airbus pour AD"/>
    <x v="0"/>
    <n v="2345"/>
    <n v="2837.45"/>
    <n v="123.11249999999998"/>
    <n v="270.84749999999997"/>
    <s v="marché"/>
    <n v="304.85000000000002"/>
    <n v="84.419999999999987"/>
    <s v="marché"/>
    <n v="0"/>
    <n v="1143.1875"/>
    <n v="0"/>
    <m/>
  </r>
  <r>
    <x v="0"/>
    <s v="01"/>
    <s v="UKTMP-01"/>
    <x v="12"/>
    <n v="2345"/>
    <x v="0"/>
    <s v="Contrat Airbus pour AD"/>
    <x v="0"/>
    <n v="2345"/>
    <n v="2837.45"/>
    <n v="123.11249999999998"/>
    <n v="270.84749999999997"/>
    <s v="marché"/>
    <n v="304.85000000000002"/>
    <n v="84.419999999999987"/>
    <s v="marché"/>
    <n v="0"/>
    <n v="1143.1875"/>
    <n v="0"/>
    <m/>
  </r>
  <r>
    <x v="0"/>
    <s v="02"/>
    <s v="UKTMP-02"/>
    <x v="0"/>
    <n v="0"/>
    <x v="1"/>
    <s v="Contrat Airbus hors AD"/>
    <x v="0"/>
    <n v="0"/>
    <n v="0"/>
    <n v="0"/>
    <n v="0"/>
    <s v="marché"/>
    <n v="0"/>
    <n v="0"/>
    <n v="0"/>
    <n v="0"/>
    <n v="0"/>
    <n v="0"/>
    <m/>
  </r>
  <r>
    <x v="0"/>
    <s v="02"/>
    <s v="UKTMP-02"/>
    <x v="1"/>
    <n v="775"/>
    <x v="1"/>
    <s v="Contrat Airbus hors AD"/>
    <x v="0"/>
    <n v="775"/>
    <n v="898.99999999999989"/>
    <n v="49.59999999999998"/>
    <n v="0"/>
    <s v="marché"/>
    <n v="0"/>
    <n v="0"/>
    <n v="0"/>
    <n v="0"/>
    <n v="0"/>
    <n v="0"/>
    <m/>
  </r>
  <r>
    <x v="0"/>
    <s v="02"/>
    <s v="UKTMP-02"/>
    <x v="2"/>
    <n v="906"/>
    <x v="1"/>
    <s v="Contrat Airbus hors AD"/>
    <x v="0"/>
    <n v="906"/>
    <n v="1050.96"/>
    <n v="57.983999999999973"/>
    <n v="0"/>
    <s v="marché"/>
    <n v="0"/>
    <n v="0"/>
    <n v="0"/>
    <n v="0"/>
    <n v="0"/>
    <n v="0"/>
    <m/>
  </r>
  <r>
    <x v="0"/>
    <s v="02"/>
    <s v="UKTMP-02"/>
    <x v="3"/>
    <n v="1011"/>
    <x v="1"/>
    <s v="Contrat Airbus hors AD"/>
    <x v="0"/>
    <n v="1011"/>
    <n v="1172.76"/>
    <n v="64.703999999999979"/>
    <n v="0"/>
    <s v="marché"/>
    <n v="0"/>
    <n v="0"/>
    <n v="0"/>
    <n v="0"/>
    <n v="0"/>
    <n v="0"/>
    <m/>
  </r>
  <r>
    <x v="0"/>
    <s v="02"/>
    <s v="UKTMP-02"/>
    <x v="4"/>
    <n v="1011"/>
    <x v="1"/>
    <s v="Contrat Airbus hors AD"/>
    <x v="0"/>
    <n v="1011"/>
    <n v="1172.76"/>
    <n v="64.703999999999979"/>
    <n v="0"/>
    <s v="marché"/>
    <n v="0"/>
    <n v="0"/>
    <n v="0"/>
    <n v="0"/>
    <n v="0"/>
    <n v="0"/>
    <m/>
  </r>
  <r>
    <x v="0"/>
    <s v="02"/>
    <s v="UKTMP-02"/>
    <x v="5"/>
    <n v="1011"/>
    <x v="1"/>
    <s v="Contrat Airbus hors AD"/>
    <x v="0"/>
    <n v="1011"/>
    <n v="1172.76"/>
    <n v="64.703999999999979"/>
    <n v="0"/>
    <s v="marché"/>
    <n v="0"/>
    <n v="0"/>
    <n v="0"/>
    <n v="0"/>
    <n v="0"/>
    <n v="0"/>
    <m/>
  </r>
  <r>
    <x v="0"/>
    <s v="02"/>
    <s v="UKTMP-02"/>
    <x v="6"/>
    <n v="1011"/>
    <x v="1"/>
    <s v="Contrat Airbus hors AD"/>
    <x v="0"/>
    <n v="1011"/>
    <n v="1172.76"/>
    <n v="64.703999999999979"/>
    <n v="0"/>
    <s v="marché"/>
    <n v="0"/>
    <n v="0"/>
    <n v="0"/>
    <n v="0"/>
    <n v="0"/>
    <n v="0"/>
    <m/>
  </r>
  <r>
    <x v="0"/>
    <s v="02"/>
    <s v="UKTMP-02"/>
    <x v="7"/>
    <n v="1011"/>
    <x v="1"/>
    <s v="Contrat Airbus hors AD"/>
    <x v="0"/>
    <n v="1011"/>
    <n v="1172.76"/>
    <n v="64.703999999999979"/>
    <n v="0"/>
    <s v="marché"/>
    <n v="0"/>
    <n v="0"/>
    <n v="0"/>
    <n v="0"/>
    <n v="0"/>
    <n v="0"/>
    <m/>
  </r>
  <r>
    <x v="0"/>
    <s v="02"/>
    <s v="UKTMP-02"/>
    <x v="8"/>
    <n v="1011"/>
    <x v="1"/>
    <s v="Contrat Airbus hors AD"/>
    <x v="0"/>
    <n v="1011"/>
    <n v="1172.76"/>
    <n v="64.703999999999979"/>
    <n v="0"/>
    <s v="marché"/>
    <n v="0"/>
    <n v="0"/>
    <n v="0"/>
    <n v="0"/>
    <n v="0"/>
    <n v="0"/>
    <m/>
  </r>
  <r>
    <x v="0"/>
    <s v="02"/>
    <s v="UKTMP-02"/>
    <x v="9"/>
    <n v="1011"/>
    <x v="1"/>
    <s v="Contrat Airbus hors AD"/>
    <x v="0"/>
    <n v="1011"/>
    <n v="1172.76"/>
    <n v="64.703999999999979"/>
    <n v="0"/>
    <s v="marché"/>
    <n v="0"/>
    <n v="0"/>
    <n v="0"/>
    <n v="0"/>
    <n v="0"/>
    <n v="0"/>
    <m/>
  </r>
  <r>
    <x v="0"/>
    <s v="02"/>
    <s v="UKTMP-02"/>
    <x v="10"/>
    <n v="1011"/>
    <x v="1"/>
    <s v="Contrat Airbus hors AD"/>
    <x v="0"/>
    <n v="1011"/>
    <n v="1172.76"/>
    <n v="64.703999999999979"/>
    <n v="0"/>
    <s v="marché"/>
    <n v="0"/>
    <n v="0"/>
    <n v="0"/>
    <n v="0"/>
    <n v="0"/>
    <n v="0"/>
    <m/>
  </r>
  <r>
    <x v="0"/>
    <s v="02"/>
    <s v="UKTMP-02"/>
    <x v="11"/>
    <n v="1011"/>
    <x v="1"/>
    <s v="Contrat Airbus hors AD"/>
    <x v="0"/>
    <n v="1011"/>
    <n v="1172.76"/>
    <n v="64.703999999999979"/>
    <n v="0"/>
    <s v="marché"/>
    <n v="0"/>
    <n v="0"/>
    <n v="0"/>
    <n v="0"/>
    <n v="0"/>
    <n v="0"/>
    <m/>
  </r>
  <r>
    <x v="0"/>
    <s v="02"/>
    <s v="UKTMP-02"/>
    <x v="12"/>
    <n v="1011"/>
    <x v="1"/>
    <s v="Contrat Airbus hors AD"/>
    <x v="0"/>
    <n v="1011"/>
    <n v="1172.76"/>
    <n v="64.703999999999979"/>
    <n v="0"/>
    <s v="marché"/>
    <n v="0"/>
    <n v="0"/>
    <n v="0"/>
    <n v="0"/>
    <n v="0"/>
    <n v="0"/>
    <m/>
  </r>
  <r>
    <x v="0"/>
    <s v="03"/>
    <s v="UKTMP-03"/>
    <x v="0"/>
    <n v="0"/>
    <x v="2"/>
    <s v="Structure Boeing"/>
    <x v="0"/>
    <n v="0"/>
    <n v="0"/>
    <n v="0"/>
    <n v="0"/>
    <s v="marché"/>
    <n v="0"/>
    <n v="0"/>
    <n v="0"/>
    <n v="0"/>
    <n v="0"/>
    <n v="0"/>
    <m/>
  </r>
  <r>
    <x v="0"/>
    <s v="03"/>
    <s v="UKTMP-03"/>
    <x v="1"/>
    <n v="45"/>
    <x v="2"/>
    <s v="Structure Boeing"/>
    <x v="0"/>
    <n v="45"/>
    <n v="54.449999999999996"/>
    <n v="2.3624999999999998"/>
    <n v="5.1974999999999998"/>
    <s v="marché"/>
    <n v="0"/>
    <n v="0"/>
    <n v="0"/>
    <n v="0"/>
    <n v="0"/>
    <n v="0"/>
    <m/>
  </r>
  <r>
    <x v="0"/>
    <s v="03"/>
    <s v="UKTMP-03"/>
    <x v="2"/>
    <n v="45"/>
    <x v="2"/>
    <s v="Structure Boeing"/>
    <x v="0"/>
    <n v="45"/>
    <n v="54.449999999999996"/>
    <n v="2.3624999999999998"/>
    <n v="5.1974999999999998"/>
    <s v="marché"/>
    <n v="0"/>
    <n v="0"/>
    <n v="0"/>
    <n v="0"/>
    <n v="0"/>
    <n v="0"/>
    <m/>
  </r>
  <r>
    <x v="0"/>
    <s v="03"/>
    <s v="UKTMP-03"/>
    <x v="3"/>
    <n v="100"/>
    <x v="2"/>
    <s v="Structure Boeing"/>
    <x v="0"/>
    <n v="100"/>
    <n v="121"/>
    <n v="5.2499999999999991"/>
    <n v="11.549999999999999"/>
    <s v="marché"/>
    <n v="0"/>
    <n v="0"/>
    <n v="0"/>
    <n v="0"/>
    <n v="0"/>
    <n v="0"/>
    <m/>
  </r>
  <r>
    <x v="0"/>
    <s v="03"/>
    <s v="UKTMP-03"/>
    <x v="4"/>
    <n v="500"/>
    <x v="2"/>
    <s v="Structure Boeing"/>
    <x v="0"/>
    <n v="500"/>
    <n v="605"/>
    <n v="26.249999999999996"/>
    <n v="57.749999999999993"/>
    <s v="marché"/>
    <n v="0"/>
    <n v="0"/>
    <n v="0"/>
    <n v="0"/>
    <n v="0"/>
    <n v="0"/>
    <m/>
  </r>
  <r>
    <x v="0"/>
    <s v="03"/>
    <s v="UKTMP-03"/>
    <x v="5"/>
    <n v="1000"/>
    <x v="2"/>
    <s v="Structure Boeing"/>
    <x v="0"/>
    <n v="1000"/>
    <n v="1210"/>
    <n v="52.499999999999993"/>
    <n v="115.49999999999999"/>
    <s v="marché"/>
    <n v="0"/>
    <n v="0"/>
    <n v="0"/>
    <n v="0"/>
    <n v="0"/>
    <n v="0"/>
    <m/>
  </r>
  <r>
    <x v="0"/>
    <s v="03"/>
    <s v="UKTMP-03"/>
    <x v="6"/>
    <n v="1000"/>
    <x v="2"/>
    <s v="Structure Boeing"/>
    <x v="0"/>
    <n v="1000"/>
    <n v="1210"/>
    <n v="52.499999999999993"/>
    <n v="115.49999999999999"/>
    <s v="marché"/>
    <n v="0"/>
    <n v="0"/>
    <n v="0"/>
    <n v="0"/>
    <n v="0"/>
    <n v="0"/>
    <m/>
  </r>
  <r>
    <x v="0"/>
    <s v="03"/>
    <s v="UKTMP-03"/>
    <x v="7"/>
    <n v="2000"/>
    <x v="2"/>
    <s v="Structure Boeing"/>
    <x v="0"/>
    <n v="2000"/>
    <n v="2420"/>
    <n v="104.99999999999999"/>
    <n v="230.99999999999997"/>
    <s v="marché"/>
    <n v="0"/>
    <n v="0"/>
    <n v="0"/>
    <n v="0"/>
    <n v="0"/>
    <n v="0"/>
    <m/>
  </r>
  <r>
    <x v="0"/>
    <s v="03"/>
    <s v="UKTMP-03"/>
    <x v="8"/>
    <n v="2000"/>
    <x v="2"/>
    <s v="Structure Boeing"/>
    <x v="0"/>
    <n v="2000"/>
    <n v="2420"/>
    <n v="104.99999999999999"/>
    <n v="230.99999999999997"/>
    <s v="marché"/>
    <n v="0"/>
    <n v="0"/>
    <n v="0"/>
    <n v="0"/>
    <n v="0"/>
    <n v="0"/>
    <m/>
  </r>
  <r>
    <x v="0"/>
    <s v="03"/>
    <s v="UKTMP-03"/>
    <x v="9"/>
    <n v="2000"/>
    <x v="2"/>
    <s v="Structure Boeing"/>
    <x v="0"/>
    <n v="2000"/>
    <n v="2420"/>
    <n v="104.99999999999999"/>
    <n v="230.99999999999997"/>
    <s v="marché"/>
    <n v="0"/>
    <n v="0"/>
    <n v="0"/>
    <n v="0"/>
    <n v="0"/>
    <n v="0"/>
    <m/>
  </r>
  <r>
    <x v="0"/>
    <s v="03"/>
    <s v="UKTMP-03"/>
    <x v="10"/>
    <n v="2000"/>
    <x v="2"/>
    <s v="Structure Boeing"/>
    <x v="0"/>
    <n v="2000"/>
    <n v="2420"/>
    <n v="104.99999999999999"/>
    <n v="230.99999999999997"/>
    <s v="marché"/>
    <n v="0"/>
    <n v="0"/>
    <n v="0"/>
    <n v="0"/>
    <n v="0"/>
    <n v="0"/>
    <m/>
  </r>
  <r>
    <x v="0"/>
    <s v="03"/>
    <s v="UKTMP-03"/>
    <x v="11"/>
    <n v="2000"/>
    <x v="2"/>
    <s v="Structure Boeing"/>
    <x v="0"/>
    <n v="2000"/>
    <n v="2420"/>
    <n v="104.99999999999999"/>
    <n v="230.99999999999997"/>
    <s v="marché"/>
    <n v="0"/>
    <n v="0"/>
    <n v="0"/>
    <n v="0"/>
    <n v="0"/>
    <n v="0"/>
    <m/>
  </r>
  <r>
    <x v="0"/>
    <s v="03"/>
    <s v="UKTMP-03"/>
    <x v="12"/>
    <n v="2000"/>
    <x v="2"/>
    <s v="Structure Boeing"/>
    <x v="0"/>
    <n v="2000"/>
    <n v="2420"/>
    <n v="104.99999999999999"/>
    <n v="230.99999999999997"/>
    <s v="marché"/>
    <n v="0"/>
    <n v="0"/>
    <n v="0"/>
    <n v="0"/>
    <n v="0"/>
    <n v="0"/>
    <m/>
  </r>
  <r>
    <x v="0"/>
    <s v="04"/>
    <s v="UKTMP-04"/>
    <x v="0"/>
    <n v="0"/>
    <x v="3"/>
    <s v="Structure Embraer, Bombardier, BizJets,.."/>
    <x v="0"/>
    <n v="0"/>
    <n v="0"/>
    <n v="0"/>
    <n v="0"/>
    <s v="marché"/>
    <n v="0"/>
    <n v="0"/>
    <n v="0"/>
    <n v="0"/>
    <n v="0"/>
    <n v="0"/>
    <m/>
  </r>
  <r>
    <x v="0"/>
    <s v="04"/>
    <s v="UKTMP-04"/>
    <x v="1"/>
    <n v="20"/>
    <x v="3"/>
    <s v="Structure Embraer, Bombardier, BizJets,.."/>
    <x v="0"/>
    <n v="20"/>
    <n v="24.2"/>
    <n v="1.0499999999999998"/>
    <n v="2.3099999999999996"/>
    <s v="marché"/>
    <n v="0"/>
    <n v="0"/>
    <n v="0"/>
    <n v="0"/>
    <n v="0"/>
    <n v="0"/>
    <m/>
  </r>
  <r>
    <x v="0"/>
    <s v="04"/>
    <s v="UKTMP-04"/>
    <x v="2"/>
    <n v="20"/>
    <x v="3"/>
    <s v="Structure Embraer, Bombardier, BizJets,.."/>
    <x v="0"/>
    <n v="20"/>
    <n v="24.2"/>
    <n v="1.0499999999999998"/>
    <n v="2.3099999999999996"/>
    <s v="marché"/>
    <n v="0"/>
    <n v="0"/>
    <n v="0"/>
    <n v="0"/>
    <n v="0"/>
    <n v="0"/>
    <m/>
  </r>
  <r>
    <x v="0"/>
    <s v="04"/>
    <s v="UKTMP-04"/>
    <x v="3"/>
    <n v="50"/>
    <x v="3"/>
    <s v="Structure Embraer, Bombardier, BizJets,.."/>
    <x v="0"/>
    <n v="50"/>
    <n v="60.5"/>
    <n v="2.6249999999999996"/>
    <n v="5.7749999999999995"/>
    <s v="marché"/>
    <n v="0"/>
    <n v="0"/>
    <n v="0"/>
    <n v="0"/>
    <n v="0"/>
    <n v="0"/>
    <m/>
  </r>
  <r>
    <x v="0"/>
    <s v="04"/>
    <s v="UKTMP-04"/>
    <x v="4"/>
    <n v="100"/>
    <x v="3"/>
    <s v="Structure Embraer, Bombardier, BizJets,.."/>
    <x v="0"/>
    <n v="100"/>
    <n v="121"/>
    <n v="5.2499999999999991"/>
    <n v="11.549999999999999"/>
    <s v="marché"/>
    <n v="0"/>
    <n v="0"/>
    <n v="0"/>
    <n v="0"/>
    <n v="0"/>
    <n v="0"/>
    <m/>
  </r>
  <r>
    <x v="0"/>
    <s v="04"/>
    <s v="UKTMP-04"/>
    <x v="5"/>
    <n v="200"/>
    <x v="3"/>
    <s v="Structure Embraer, Bombardier, BizJets,.."/>
    <x v="0"/>
    <n v="200"/>
    <n v="242"/>
    <n v="10.499999999999998"/>
    <n v="23.099999999999998"/>
    <s v="marché"/>
    <n v="0"/>
    <n v="0"/>
    <n v="0"/>
    <n v="0"/>
    <n v="0"/>
    <n v="0"/>
    <m/>
  </r>
  <r>
    <x v="0"/>
    <s v="04"/>
    <s v="UKTMP-04"/>
    <x v="6"/>
    <n v="200"/>
    <x v="3"/>
    <s v="Structure Embraer, Bombardier, BizJets,.."/>
    <x v="0"/>
    <n v="200"/>
    <n v="242"/>
    <n v="10.499999999999998"/>
    <n v="23.099999999999998"/>
    <s v="marché"/>
    <n v="0"/>
    <n v="0"/>
    <n v="0"/>
    <n v="0"/>
    <n v="0"/>
    <n v="0"/>
    <m/>
  </r>
  <r>
    <x v="0"/>
    <s v="04"/>
    <s v="UKTMP-04"/>
    <x v="7"/>
    <n v="500"/>
    <x v="3"/>
    <s v="Structure Embraer, Bombardier, BizJets,.."/>
    <x v="0"/>
    <n v="500"/>
    <n v="605"/>
    <n v="26.249999999999996"/>
    <n v="57.749999999999993"/>
    <s v="marché"/>
    <n v="0"/>
    <n v="0"/>
    <n v="0"/>
    <n v="0"/>
    <n v="0"/>
    <n v="0"/>
    <m/>
  </r>
  <r>
    <x v="0"/>
    <s v="04"/>
    <s v="UKTMP-04"/>
    <x v="8"/>
    <n v="500"/>
    <x v="3"/>
    <s v="Structure Embraer, Bombardier, BizJets,.."/>
    <x v="0"/>
    <n v="500"/>
    <n v="605"/>
    <n v="26.249999999999996"/>
    <n v="57.749999999999993"/>
    <s v="marché"/>
    <n v="0"/>
    <n v="0"/>
    <n v="0"/>
    <n v="0"/>
    <n v="0"/>
    <n v="0"/>
    <m/>
  </r>
  <r>
    <x v="0"/>
    <s v="04"/>
    <s v="UKTMP-04"/>
    <x v="9"/>
    <n v="500"/>
    <x v="3"/>
    <s v="Structure Embraer, Bombardier, BizJets,.."/>
    <x v="0"/>
    <n v="500"/>
    <n v="605"/>
    <n v="26.249999999999996"/>
    <n v="57.749999999999993"/>
    <s v="marché"/>
    <n v="0"/>
    <n v="0"/>
    <n v="0"/>
    <n v="0"/>
    <n v="0"/>
    <n v="0"/>
    <m/>
  </r>
  <r>
    <x v="0"/>
    <s v="04"/>
    <s v="UKTMP-04"/>
    <x v="10"/>
    <n v="500"/>
    <x v="3"/>
    <s v="Structure Embraer, Bombardier, BizJets,.."/>
    <x v="0"/>
    <n v="500"/>
    <n v="605"/>
    <n v="26.249999999999996"/>
    <n v="57.749999999999993"/>
    <s v="marché"/>
    <n v="0"/>
    <n v="0"/>
    <n v="0"/>
    <n v="0"/>
    <n v="0"/>
    <n v="0"/>
    <m/>
  </r>
  <r>
    <x v="0"/>
    <s v="04"/>
    <s v="UKTMP-04"/>
    <x v="11"/>
    <n v="500"/>
    <x v="3"/>
    <s v="Structure Embraer, Bombardier, BizJets,.."/>
    <x v="0"/>
    <n v="500"/>
    <n v="605"/>
    <n v="26.249999999999996"/>
    <n v="57.749999999999993"/>
    <s v="marché"/>
    <n v="0"/>
    <n v="0"/>
    <n v="0"/>
    <n v="0"/>
    <n v="0"/>
    <n v="0"/>
    <m/>
  </r>
  <r>
    <x v="0"/>
    <s v="04"/>
    <s v="UKTMP-04"/>
    <x v="12"/>
    <n v="500"/>
    <x v="3"/>
    <s v="Structure Embraer, Bombardier, BizJets,.."/>
    <x v="0"/>
    <n v="500"/>
    <n v="605"/>
    <n v="26.249999999999996"/>
    <n v="57.749999999999993"/>
    <s v="marché"/>
    <n v="0"/>
    <n v="0"/>
    <n v="0"/>
    <n v="0"/>
    <n v="0"/>
    <n v="0"/>
    <m/>
  </r>
  <r>
    <x v="0"/>
    <s v="05"/>
    <s v="UKTMP-05"/>
    <x v="0"/>
    <n v="0"/>
    <x v="4"/>
    <s v="GE, RR, SN, PW,.."/>
    <x v="0"/>
    <n v="0"/>
    <n v="0"/>
    <n v="0"/>
    <n v="0"/>
    <s v="marché"/>
    <n v="0"/>
    <n v="0"/>
    <n v="0"/>
    <n v="0"/>
    <n v="0"/>
    <n v="0"/>
    <m/>
  </r>
  <r>
    <x v="0"/>
    <s v="05"/>
    <s v="UKTMP-05"/>
    <x v="1"/>
    <n v="100"/>
    <x v="4"/>
    <s v="GE, RR, SN, PW,.."/>
    <x v="0"/>
    <n v="100"/>
    <n v="121"/>
    <n v="5.2499999999999991"/>
    <n v="11.549999999999999"/>
    <s v="marché"/>
    <n v="0"/>
    <n v="0"/>
    <n v="0"/>
    <n v="0"/>
    <n v="0"/>
    <n v="0"/>
    <m/>
  </r>
  <r>
    <x v="0"/>
    <s v="05"/>
    <s v="UKTMP-05"/>
    <x v="2"/>
    <n v="100"/>
    <x v="4"/>
    <s v="GE, RR, SN, PW,.."/>
    <x v="0"/>
    <n v="100"/>
    <n v="121"/>
    <n v="5.2499999999999991"/>
    <n v="11.549999999999999"/>
    <s v="marché"/>
    <n v="0"/>
    <n v="0"/>
    <n v="0"/>
    <n v="0"/>
    <n v="0"/>
    <n v="0"/>
    <m/>
  </r>
  <r>
    <x v="0"/>
    <s v="05"/>
    <s v="UKTMP-05"/>
    <x v="3"/>
    <n v="100"/>
    <x v="4"/>
    <s v="GE, RR, SN, PW,.."/>
    <x v="0"/>
    <n v="100"/>
    <n v="121"/>
    <n v="5.2499999999999991"/>
    <n v="11.549999999999999"/>
    <s v="marché"/>
    <n v="0"/>
    <n v="0"/>
    <n v="0"/>
    <n v="0"/>
    <n v="0"/>
    <n v="0"/>
    <m/>
  </r>
  <r>
    <x v="0"/>
    <s v="05"/>
    <s v="UKTMP-05"/>
    <x v="4"/>
    <n v="200"/>
    <x v="4"/>
    <s v="GE, RR, SN, PW,.."/>
    <x v="0"/>
    <n v="200"/>
    <n v="242"/>
    <n v="10.499999999999998"/>
    <n v="23.099999999999998"/>
    <s v="marché"/>
    <n v="0"/>
    <n v="0"/>
    <n v="0"/>
    <n v="0"/>
    <n v="0"/>
    <n v="0"/>
    <m/>
  </r>
  <r>
    <x v="0"/>
    <s v="05"/>
    <s v="UKTMP-05"/>
    <x v="5"/>
    <n v="300"/>
    <x v="4"/>
    <s v="GE, RR, SN, PW,.."/>
    <x v="0"/>
    <n v="300"/>
    <n v="363"/>
    <n v="15.749999999999996"/>
    <n v="34.65"/>
    <s v="marché"/>
    <n v="0"/>
    <n v="0"/>
    <n v="0"/>
    <n v="0"/>
    <n v="0"/>
    <n v="0"/>
    <m/>
  </r>
  <r>
    <x v="0"/>
    <s v="05"/>
    <s v="UKTMP-05"/>
    <x v="6"/>
    <n v="600"/>
    <x v="4"/>
    <s v="GE, RR, SN, PW,.."/>
    <x v="0"/>
    <n v="600"/>
    <n v="726"/>
    <n v="31.499999999999993"/>
    <n v="69.3"/>
    <s v="marché"/>
    <n v="0"/>
    <n v="0"/>
    <n v="0"/>
    <n v="0"/>
    <n v="0"/>
    <n v="0"/>
    <m/>
  </r>
  <r>
    <x v="0"/>
    <s v="05"/>
    <s v="UKTMP-05"/>
    <x v="7"/>
    <n v="800"/>
    <x v="4"/>
    <s v="GE, RR, SN, PW,.."/>
    <x v="0"/>
    <n v="800"/>
    <n v="968"/>
    <n v="41.999999999999993"/>
    <n v="92.399999999999991"/>
    <s v="marché"/>
    <n v="0"/>
    <n v="0"/>
    <n v="0"/>
    <n v="0"/>
    <n v="0"/>
    <n v="0"/>
    <m/>
  </r>
  <r>
    <x v="0"/>
    <s v="05"/>
    <s v="UKTMP-05"/>
    <x v="8"/>
    <n v="1100"/>
    <x v="4"/>
    <s v="GE, RR, SN, PW,.."/>
    <x v="0"/>
    <n v="1100"/>
    <n v="1331"/>
    <n v="57.749999999999993"/>
    <n v="127.05"/>
    <s v="marché"/>
    <n v="0"/>
    <n v="0"/>
    <n v="0"/>
    <n v="0"/>
    <n v="0"/>
    <n v="0"/>
    <m/>
  </r>
  <r>
    <x v="0"/>
    <s v="05"/>
    <s v="UKTMP-05"/>
    <x v="9"/>
    <n v="1100"/>
    <x v="4"/>
    <s v="GE, RR, SN, PW,.."/>
    <x v="0"/>
    <n v="1100"/>
    <n v="1331"/>
    <n v="57.749999999999993"/>
    <n v="127.05"/>
    <s v="marché"/>
    <n v="0"/>
    <n v="0"/>
    <n v="0"/>
    <n v="0"/>
    <n v="0"/>
    <n v="0"/>
    <m/>
  </r>
  <r>
    <x v="0"/>
    <s v="05"/>
    <s v="UKTMP-05"/>
    <x v="10"/>
    <n v="1100"/>
    <x v="4"/>
    <s v="GE, RR, SN, PW,.."/>
    <x v="0"/>
    <n v="1100"/>
    <n v="1331"/>
    <n v="57.749999999999993"/>
    <n v="127.05"/>
    <s v="marché"/>
    <n v="0"/>
    <n v="0"/>
    <n v="0"/>
    <n v="0"/>
    <n v="0"/>
    <n v="0"/>
    <m/>
  </r>
  <r>
    <x v="0"/>
    <s v="05"/>
    <s v="UKTMP-05"/>
    <x v="11"/>
    <n v="1100"/>
    <x v="4"/>
    <s v="GE, RR, SN, PW,.."/>
    <x v="0"/>
    <n v="1100"/>
    <n v="1331"/>
    <n v="57.749999999999993"/>
    <n v="127.05"/>
    <s v="marché"/>
    <n v="0"/>
    <n v="0"/>
    <n v="0"/>
    <n v="0"/>
    <n v="0"/>
    <n v="0"/>
    <m/>
  </r>
  <r>
    <x v="0"/>
    <s v="05"/>
    <s v="UKTMP-05"/>
    <x v="12"/>
    <n v="1100"/>
    <x v="4"/>
    <s v="GE, RR, SN, PW,.."/>
    <x v="0"/>
    <n v="1100"/>
    <n v="1331"/>
    <n v="57.749999999999993"/>
    <n v="127.05"/>
    <s v="marché"/>
    <n v="0"/>
    <n v="0"/>
    <n v="0"/>
    <n v="0"/>
    <n v="0"/>
    <n v="0"/>
    <m/>
  </r>
  <r>
    <x v="0"/>
    <s v="06"/>
    <s v="UKTMP-06"/>
    <x v="0"/>
    <n v="0"/>
    <x v="5"/>
    <s v="GE, RR, SN, PW,.."/>
    <x v="0"/>
    <n v="0"/>
    <n v="0"/>
    <n v="0"/>
    <n v="0"/>
    <s v="marché"/>
    <n v="0"/>
    <n v="0"/>
    <n v="0"/>
    <n v="0"/>
    <n v="0"/>
    <n v="0"/>
    <m/>
  </r>
  <r>
    <x v="0"/>
    <s v="06"/>
    <s v="UKTMP-06"/>
    <x v="1"/>
    <n v="0"/>
    <x v="5"/>
    <s v="GE, RR, SN, PW,.."/>
    <x v="0"/>
    <n v="0"/>
    <n v="0"/>
    <n v="0"/>
    <n v="0"/>
    <s v="marché"/>
    <n v="0"/>
    <n v="0"/>
    <n v="0"/>
    <n v="0"/>
    <n v="0"/>
    <n v="0"/>
    <m/>
  </r>
  <r>
    <x v="0"/>
    <s v="06"/>
    <s v="UKTMP-06"/>
    <x v="2"/>
    <n v="100"/>
    <x v="5"/>
    <s v="GE, RR, SN, PW,.."/>
    <x v="0"/>
    <n v="100"/>
    <n v="141.1"/>
    <n v="11.799999999999999"/>
    <n v="18.5"/>
    <s v="marché"/>
    <n v="0"/>
    <n v="0"/>
    <n v="0"/>
    <n v="0"/>
    <n v="0"/>
    <n v="0"/>
    <m/>
  </r>
  <r>
    <x v="0"/>
    <s v="06"/>
    <s v="UKTMP-06"/>
    <x v="3"/>
    <n v="200"/>
    <x v="5"/>
    <s v="GE, RR, SN, PW,.."/>
    <x v="0"/>
    <n v="200"/>
    <n v="282.2"/>
    <n v="23.599999999999998"/>
    <n v="37"/>
    <s v="marché"/>
    <n v="0"/>
    <n v="0"/>
    <n v="0"/>
    <n v="0"/>
    <n v="0"/>
    <n v="0"/>
    <m/>
  </r>
  <r>
    <x v="0"/>
    <s v="06"/>
    <s v="UKTMP-06"/>
    <x v="4"/>
    <n v="200"/>
    <x v="5"/>
    <s v="GE, RR, SN, PW,.."/>
    <x v="0"/>
    <n v="200"/>
    <n v="282.2"/>
    <n v="23.599999999999998"/>
    <n v="37"/>
    <s v="marché"/>
    <n v="0"/>
    <n v="0"/>
    <n v="0"/>
    <n v="0"/>
    <n v="0"/>
    <n v="0"/>
    <m/>
  </r>
  <r>
    <x v="0"/>
    <s v="06"/>
    <s v="UKTMP-06"/>
    <x v="5"/>
    <n v="200"/>
    <x v="5"/>
    <s v="GE, RR, SN, PW,.."/>
    <x v="0"/>
    <n v="200"/>
    <n v="282.2"/>
    <n v="23.599999999999998"/>
    <n v="37"/>
    <s v="marché"/>
    <n v="0"/>
    <n v="0"/>
    <n v="0"/>
    <n v="0"/>
    <n v="0"/>
    <n v="0"/>
    <m/>
  </r>
  <r>
    <x v="0"/>
    <s v="06"/>
    <s v="UKTMP-06"/>
    <x v="6"/>
    <n v="200"/>
    <x v="5"/>
    <s v="GE, RR, SN, PW,.."/>
    <x v="0"/>
    <n v="200"/>
    <n v="282.2"/>
    <n v="23.599999999999998"/>
    <n v="37"/>
    <s v="marché"/>
    <n v="0"/>
    <n v="0"/>
    <n v="0"/>
    <n v="0"/>
    <n v="0"/>
    <n v="0"/>
    <m/>
  </r>
  <r>
    <x v="0"/>
    <s v="06"/>
    <s v="UKTMP-06"/>
    <x v="7"/>
    <n v="200"/>
    <x v="5"/>
    <s v="GE, RR, SN, PW,.."/>
    <x v="0"/>
    <n v="200"/>
    <n v="282.2"/>
    <n v="23.599999999999998"/>
    <n v="37"/>
    <s v="marché"/>
    <n v="0"/>
    <n v="0"/>
    <n v="0"/>
    <n v="0"/>
    <n v="0"/>
    <n v="0"/>
    <m/>
  </r>
  <r>
    <x v="0"/>
    <s v="06"/>
    <s v="UKTMP-06"/>
    <x v="8"/>
    <n v="200"/>
    <x v="5"/>
    <s v="GE, RR, SN, PW,.."/>
    <x v="0"/>
    <n v="200"/>
    <n v="282.2"/>
    <n v="23.599999999999998"/>
    <n v="37"/>
    <s v="marché"/>
    <n v="0"/>
    <n v="0"/>
    <n v="0"/>
    <n v="0"/>
    <n v="0"/>
    <n v="0"/>
    <m/>
  </r>
  <r>
    <x v="0"/>
    <s v="06"/>
    <s v="UKTMP-06"/>
    <x v="9"/>
    <n v="200"/>
    <x v="5"/>
    <s v="GE, RR, SN, PW,.."/>
    <x v="0"/>
    <n v="200"/>
    <n v="282.2"/>
    <n v="23.599999999999998"/>
    <n v="37"/>
    <s v="marché"/>
    <n v="0"/>
    <n v="0"/>
    <n v="0"/>
    <n v="0"/>
    <n v="0"/>
    <n v="0"/>
    <m/>
  </r>
  <r>
    <x v="0"/>
    <s v="06"/>
    <s v="UKTMP-06"/>
    <x v="10"/>
    <n v="200"/>
    <x v="5"/>
    <s v="GE, RR, SN, PW,.."/>
    <x v="0"/>
    <n v="200"/>
    <n v="282.2"/>
    <n v="23.599999999999998"/>
    <n v="37"/>
    <s v="marché"/>
    <n v="0"/>
    <n v="0"/>
    <n v="0"/>
    <n v="0"/>
    <n v="0"/>
    <n v="0"/>
    <m/>
  </r>
  <r>
    <x v="0"/>
    <s v="06"/>
    <s v="UKTMP-06"/>
    <x v="11"/>
    <n v="200"/>
    <x v="5"/>
    <s v="GE, RR, SN, PW,.."/>
    <x v="0"/>
    <n v="200"/>
    <n v="282.2"/>
    <n v="23.599999999999998"/>
    <n v="37"/>
    <s v="marché"/>
    <n v="0"/>
    <n v="0"/>
    <n v="0"/>
    <n v="0"/>
    <n v="0"/>
    <n v="0"/>
    <m/>
  </r>
  <r>
    <x v="0"/>
    <s v="06"/>
    <s v="UKTMP-06"/>
    <x v="12"/>
    <n v="200"/>
    <x v="5"/>
    <s v="GE, RR, SN, PW,.."/>
    <x v="0"/>
    <n v="200"/>
    <n v="282.2"/>
    <n v="23.599999999999998"/>
    <n v="37"/>
    <s v="marché"/>
    <n v="0"/>
    <n v="0"/>
    <n v="0"/>
    <n v="0"/>
    <n v="0"/>
    <n v="0"/>
    <m/>
  </r>
  <r>
    <x v="0"/>
    <s v="07"/>
    <s v="UKTMP-07"/>
    <x v="0"/>
    <n v="10"/>
    <x v="6"/>
    <s v="Stainless"/>
    <x v="1"/>
    <n v="10"/>
    <n v="14.11"/>
    <n v="1.18"/>
    <n v="1.85"/>
    <s v="marché"/>
    <n v="0"/>
    <n v="0"/>
    <n v="0"/>
    <n v="0"/>
    <n v="0"/>
    <n v="0"/>
    <m/>
  </r>
  <r>
    <x v="0"/>
    <s v="07"/>
    <s v="UKTMP-07"/>
    <x v="1"/>
    <n v="20"/>
    <x v="6"/>
    <s v="Stainless"/>
    <x v="1"/>
    <n v="20"/>
    <n v="28.22"/>
    <n v="2.36"/>
    <n v="3.7"/>
    <s v="marché"/>
    <n v="0"/>
    <n v="0"/>
    <n v="0"/>
    <n v="0"/>
    <n v="0"/>
    <n v="0"/>
    <m/>
  </r>
  <r>
    <x v="0"/>
    <s v="07"/>
    <s v="UKTMP-07"/>
    <x v="2"/>
    <n v="50"/>
    <x v="6"/>
    <s v="Stainless"/>
    <x v="1"/>
    <n v="50"/>
    <n v="70.55"/>
    <n v="5.8999999999999995"/>
    <n v="9.25"/>
    <s v="marché"/>
    <n v="0"/>
    <n v="0"/>
    <n v="0"/>
    <n v="0"/>
    <n v="0"/>
    <n v="0"/>
    <m/>
  </r>
  <r>
    <x v="0"/>
    <s v="07"/>
    <s v="UKTMP-07"/>
    <x v="3"/>
    <n v="50"/>
    <x v="6"/>
    <s v="Stainless"/>
    <x v="1"/>
    <n v="50"/>
    <n v="70.55"/>
    <n v="5.8999999999999995"/>
    <n v="9.25"/>
    <s v="marché"/>
    <n v="0"/>
    <n v="0"/>
    <n v="0"/>
    <n v="0"/>
    <n v="0"/>
    <n v="0"/>
    <m/>
  </r>
  <r>
    <x v="0"/>
    <s v="07"/>
    <s v="UKTMP-07"/>
    <x v="4"/>
    <n v="70"/>
    <x v="6"/>
    <s v="Stainless"/>
    <x v="1"/>
    <n v="70"/>
    <n v="98.77"/>
    <n v="8.26"/>
    <n v="12.95"/>
    <s v="marché"/>
    <n v="0"/>
    <n v="0"/>
    <n v="0"/>
    <n v="0"/>
    <n v="0"/>
    <n v="0"/>
    <m/>
  </r>
  <r>
    <x v="0"/>
    <s v="07"/>
    <s v="UKTMP-07"/>
    <x v="5"/>
    <n v="100"/>
    <x v="6"/>
    <s v="Stainless"/>
    <x v="1"/>
    <n v="100"/>
    <n v="141.1"/>
    <n v="11.799999999999999"/>
    <n v="18.5"/>
    <s v="marché"/>
    <n v="0"/>
    <n v="0"/>
    <n v="0"/>
    <n v="0"/>
    <n v="0"/>
    <n v="0"/>
    <m/>
  </r>
  <r>
    <x v="0"/>
    <s v="07"/>
    <s v="UKTMP-07"/>
    <x v="6"/>
    <n v="100"/>
    <x v="6"/>
    <s v="Stainless"/>
    <x v="1"/>
    <n v="100"/>
    <n v="141.1"/>
    <n v="11.799999999999999"/>
    <n v="18.5"/>
    <s v="marché"/>
    <n v="0"/>
    <n v="0"/>
    <n v="0"/>
    <n v="0"/>
    <n v="0"/>
    <n v="0"/>
    <m/>
  </r>
  <r>
    <x v="0"/>
    <s v="07"/>
    <s v="UKTMP-07"/>
    <x v="7"/>
    <n v="120"/>
    <x v="6"/>
    <s v="Stainless"/>
    <x v="1"/>
    <n v="120"/>
    <n v="169.32"/>
    <n v="14.16"/>
    <n v="22.2"/>
    <s v="marché"/>
    <n v="0"/>
    <n v="0"/>
    <n v="0"/>
    <n v="0"/>
    <n v="0"/>
    <n v="0"/>
    <m/>
  </r>
  <r>
    <x v="0"/>
    <s v="07"/>
    <s v="UKTMP-07"/>
    <x v="8"/>
    <n v="150"/>
    <x v="6"/>
    <s v="Stainless"/>
    <x v="1"/>
    <n v="150"/>
    <n v="211.65"/>
    <n v="17.7"/>
    <n v="27.75"/>
    <s v="marché"/>
    <n v="0"/>
    <n v="0"/>
    <n v="0"/>
    <n v="0"/>
    <n v="0"/>
    <n v="0"/>
    <m/>
  </r>
  <r>
    <x v="0"/>
    <s v="07"/>
    <s v="UKTMP-07"/>
    <x v="9"/>
    <n v="150"/>
    <x v="6"/>
    <s v="Stainless"/>
    <x v="1"/>
    <n v="150"/>
    <n v="211.65"/>
    <n v="17.7"/>
    <n v="27.75"/>
    <s v="marché"/>
    <n v="0"/>
    <n v="0"/>
    <n v="0"/>
    <n v="0"/>
    <n v="0"/>
    <n v="0"/>
    <m/>
  </r>
  <r>
    <x v="0"/>
    <s v="07"/>
    <s v="UKTMP-07"/>
    <x v="10"/>
    <n v="150"/>
    <x v="6"/>
    <s v="Stainless"/>
    <x v="1"/>
    <n v="150"/>
    <n v="211.65"/>
    <n v="17.7"/>
    <n v="27.75"/>
    <s v="marché"/>
    <n v="0"/>
    <n v="0"/>
    <n v="0"/>
    <n v="0"/>
    <n v="0"/>
    <n v="0"/>
    <m/>
  </r>
  <r>
    <x v="0"/>
    <s v="07"/>
    <s v="UKTMP-07"/>
    <x v="11"/>
    <n v="150"/>
    <x v="6"/>
    <s v="Stainless"/>
    <x v="1"/>
    <n v="150"/>
    <n v="211.65"/>
    <n v="17.7"/>
    <n v="27.75"/>
    <s v="marché"/>
    <n v="0"/>
    <n v="0"/>
    <n v="0"/>
    <n v="0"/>
    <n v="0"/>
    <n v="0"/>
    <m/>
  </r>
  <r>
    <x v="0"/>
    <s v="07"/>
    <s v="UKTMP-07"/>
    <x v="12"/>
    <n v="150"/>
    <x v="6"/>
    <s v="Stainless"/>
    <x v="1"/>
    <n v="150"/>
    <n v="211.65"/>
    <n v="17.7"/>
    <n v="27.75"/>
    <s v="marché"/>
    <n v="0"/>
    <n v="0"/>
    <n v="0"/>
    <n v="0"/>
    <n v="0"/>
    <n v="0"/>
    <m/>
  </r>
  <r>
    <x v="0"/>
    <s v="08"/>
    <s v="UKTMP-08"/>
    <x v="0"/>
    <n v="50"/>
    <x v="7"/>
    <s v="Corrosion"/>
    <x v="2"/>
    <n v="50"/>
    <n v="60.5"/>
    <n v="2.6249999999999996"/>
    <n v="5.7749999999999995"/>
    <s v="marché"/>
    <n v="0"/>
    <n v="0"/>
    <n v="0"/>
    <n v="0"/>
    <n v="0"/>
    <n v="0"/>
    <m/>
  </r>
  <r>
    <x v="0"/>
    <s v="08"/>
    <s v="UKTMP-08"/>
    <x v="1"/>
    <n v="100"/>
    <x v="7"/>
    <s v="Corrosion"/>
    <x v="2"/>
    <n v="100"/>
    <n v="121"/>
    <n v="5.2499999999999991"/>
    <n v="11.549999999999999"/>
    <s v="marché"/>
    <n v="0"/>
    <n v="0"/>
    <n v="0"/>
    <n v="0"/>
    <n v="0"/>
    <n v="0"/>
    <m/>
  </r>
  <r>
    <x v="0"/>
    <s v="08"/>
    <s v="UKTMP-08"/>
    <x v="2"/>
    <n v="150"/>
    <x v="7"/>
    <s v="Corrosion"/>
    <x v="2"/>
    <n v="150"/>
    <n v="181.5"/>
    <n v="7.8749999999999982"/>
    <n v="17.324999999999999"/>
    <s v="marché"/>
    <n v="0"/>
    <n v="0"/>
    <n v="0"/>
    <n v="0"/>
    <n v="0"/>
    <n v="0"/>
    <m/>
  </r>
  <r>
    <x v="0"/>
    <s v="08"/>
    <s v="UKTMP-08"/>
    <x v="3"/>
    <n v="200"/>
    <x v="7"/>
    <s v="Corrosion"/>
    <x v="2"/>
    <n v="200"/>
    <n v="242"/>
    <n v="10.499999999999998"/>
    <n v="23.099999999999998"/>
    <s v="marché"/>
    <n v="0"/>
    <n v="0"/>
    <n v="0"/>
    <n v="0"/>
    <n v="0"/>
    <n v="0"/>
    <m/>
  </r>
  <r>
    <x v="0"/>
    <s v="08"/>
    <s v="UKTMP-08"/>
    <x v="4"/>
    <n v="250"/>
    <x v="7"/>
    <s v="Corrosion"/>
    <x v="2"/>
    <n v="250"/>
    <n v="302.5"/>
    <n v="13.124999999999998"/>
    <n v="28.874999999999996"/>
    <s v="marché"/>
    <n v="0"/>
    <n v="0"/>
    <n v="0"/>
    <n v="0"/>
    <n v="0"/>
    <n v="0"/>
    <m/>
  </r>
  <r>
    <x v="0"/>
    <s v="08"/>
    <s v="UKTMP-08"/>
    <x v="5"/>
    <n v="300"/>
    <x v="7"/>
    <s v="Corrosion"/>
    <x v="2"/>
    <n v="300"/>
    <n v="363"/>
    <n v="15.749999999999996"/>
    <n v="34.65"/>
    <s v="marché"/>
    <n v="0"/>
    <n v="0"/>
    <n v="0"/>
    <n v="0"/>
    <n v="0"/>
    <n v="0"/>
    <m/>
  </r>
  <r>
    <x v="0"/>
    <s v="08"/>
    <s v="UKTMP-08"/>
    <x v="6"/>
    <n v="400"/>
    <x v="7"/>
    <s v="Corrosion"/>
    <x v="2"/>
    <n v="400"/>
    <n v="484"/>
    <n v="20.999999999999996"/>
    <n v="46.199999999999996"/>
    <s v="marché"/>
    <n v="0"/>
    <n v="0"/>
    <n v="0"/>
    <n v="0"/>
    <n v="0"/>
    <n v="0"/>
    <m/>
  </r>
  <r>
    <x v="0"/>
    <s v="08"/>
    <s v="UKTMP-08"/>
    <x v="7"/>
    <n v="800"/>
    <x v="7"/>
    <s v="Corrosion"/>
    <x v="2"/>
    <n v="800"/>
    <n v="968"/>
    <n v="41.999999999999993"/>
    <n v="92.399999999999991"/>
    <s v="marché"/>
    <n v="0"/>
    <n v="0"/>
    <n v="0"/>
    <n v="0"/>
    <n v="0"/>
    <n v="0"/>
    <m/>
  </r>
  <r>
    <x v="0"/>
    <s v="08"/>
    <s v="UKTMP-08"/>
    <x v="8"/>
    <n v="1000"/>
    <x v="7"/>
    <s v="Corrosion"/>
    <x v="2"/>
    <n v="1000"/>
    <n v="1210"/>
    <n v="52.499999999999993"/>
    <n v="115.49999999999999"/>
    <s v="marché"/>
    <n v="0"/>
    <n v="0"/>
    <n v="0"/>
    <n v="0"/>
    <n v="0"/>
    <n v="0"/>
    <m/>
  </r>
  <r>
    <x v="0"/>
    <s v="08"/>
    <s v="UKTMP-08"/>
    <x v="9"/>
    <n v="1000"/>
    <x v="7"/>
    <s v="Corrosion"/>
    <x v="2"/>
    <n v="1000"/>
    <n v="1210"/>
    <n v="52.499999999999993"/>
    <n v="115.49999999999999"/>
    <s v="marché"/>
    <n v="0"/>
    <n v="0"/>
    <n v="0"/>
    <n v="0"/>
    <n v="0"/>
    <n v="0"/>
    <m/>
  </r>
  <r>
    <x v="0"/>
    <s v="08"/>
    <s v="UKTMP-08"/>
    <x v="10"/>
    <n v="1000"/>
    <x v="7"/>
    <s v="Corrosion"/>
    <x v="2"/>
    <n v="1000"/>
    <n v="1210"/>
    <n v="52.499999999999993"/>
    <n v="115.49999999999999"/>
    <s v="marché"/>
    <n v="0"/>
    <n v="0"/>
    <n v="0"/>
    <n v="0"/>
    <n v="0"/>
    <n v="0"/>
    <m/>
  </r>
  <r>
    <x v="0"/>
    <s v="08"/>
    <s v="UKTMP-08"/>
    <x v="11"/>
    <n v="1000"/>
    <x v="7"/>
    <s v="Corrosion"/>
    <x v="2"/>
    <n v="1000"/>
    <n v="1210"/>
    <n v="52.499999999999993"/>
    <n v="115.49999999999999"/>
    <s v="marché"/>
    <n v="0"/>
    <n v="0"/>
    <n v="0"/>
    <n v="0"/>
    <n v="0"/>
    <n v="0"/>
    <m/>
  </r>
  <r>
    <x v="0"/>
    <s v="08"/>
    <s v="UKTMP-08"/>
    <x v="12"/>
    <n v="1000"/>
    <x v="7"/>
    <s v="Corrosion"/>
    <x v="2"/>
    <n v="1000"/>
    <n v="1210"/>
    <n v="52.499999999999993"/>
    <n v="115.49999999999999"/>
    <s v="marché"/>
    <n v="0"/>
    <n v="0"/>
    <n v="0"/>
    <n v="0"/>
    <n v="0"/>
    <n v="0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" cacheId="15" applyNumberFormats="0" applyBorderFormats="0" applyFontFormats="0" applyPatternFormats="0" applyAlignmentFormats="0" applyWidthHeightFormats="1" dataCaption="Valeurs" updatedVersion="4" minRefreshableVersion="3" useAutoFormatting="1" itemPrintTitles="1" createdVersion="4" indent="0" outline="1" outlineData="1" multipleFieldFilters="0">
  <location ref="A4:O14" firstHeaderRow="1" firstDataRow="2" firstDataCol="1" rowPageCount="2" colPageCount="1"/>
  <pivotFields count="20">
    <pivotField axis="axisPage" showAll="0">
      <items count="2">
        <item x="0"/>
        <item t="default"/>
      </items>
    </pivotField>
    <pivotField showAll="0"/>
    <pivotField showAll="0"/>
    <pivotField axis="axisCol" showAl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dataField="1" showAll="0"/>
    <pivotField axis="axisRow" showAll="0">
      <items count="10">
        <item m="1" x="8"/>
        <item x="3"/>
        <item x="2"/>
        <item x="7"/>
        <item x="6"/>
        <item x="5"/>
        <item x="4"/>
        <item x="0"/>
        <item x="1"/>
        <item t="default"/>
      </items>
    </pivotField>
    <pivotField showAll="0"/>
    <pivotField axis="axisPage" multipleItemSelectionAllowed="1" showAll="0" defaultSubtotal="0">
      <items count="3">
        <item x="2"/>
        <item x="0"/>
        <item x="1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5"/>
  </rowFields>
  <rowItems count="9"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 t="grand">
      <x/>
    </i>
  </rowItems>
  <colFields count="1">
    <field x="3"/>
  </colFields>
  <colItems count="1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t="grand">
      <x/>
    </i>
  </colItems>
  <pageFields count="2">
    <pageField fld="0" hier="-1"/>
    <pageField fld="7" hier="-1"/>
  </pageFields>
  <dataFields count="1">
    <dataField name="Somme de Volume_x000a_(pds)" fld="4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9"/>
  <sheetViews>
    <sheetView workbookViewId="0">
      <selection activeCell="H24" sqref="H24"/>
    </sheetView>
  </sheetViews>
  <sheetFormatPr baseColWidth="10" defaultRowHeight="15" x14ac:dyDescent="0.25"/>
  <cols>
    <col min="1" max="1" width="11.7109375" customWidth="1"/>
    <col min="2" max="2" width="12.42578125" customWidth="1"/>
    <col min="3" max="3" width="11.28515625" customWidth="1"/>
    <col min="4" max="4" width="19.5703125" customWidth="1"/>
    <col min="5" max="5" width="25.42578125" customWidth="1"/>
    <col min="6" max="6" width="7.5703125" customWidth="1"/>
    <col min="7" max="8" width="14.28515625" customWidth="1"/>
    <col min="10" max="10" width="10.85546875" customWidth="1"/>
    <col min="11" max="11" width="10.42578125" customWidth="1"/>
    <col min="12" max="12" width="11.42578125" customWidth="1"/>
    <col min="20" max="20" width="21.5703125" customWidth="1"/>
  </cols>
  <sheetData>
    <row r="1" spans="1:20" x14ac:dyDescent="0.25">
      <c r="A1">
        <v>1</v>
      </c>
      <c r="B1">
        <v>2</v>
      </c>
      <c r="C1">
        <v>3</v>
      </c>
      <c r="D1">
        <v>4</v>
      </c>
      <c r="E1">
        <v>5</v>
      </c>
      <c r="F1">
        <v>6</v>
      </c>
      <c r="G1">
        <v>7</v>
      </c>
      <c r="H1">
        <v>8</v>
      </c>
      <c r="I1">
        <v>9</v>
      </c>
      <c r="J1">
        <v>10</v>
      </c>
      <c r="K1">
        <v>11</v>
      </c>
      <c r="L1">
        <v>12</v>
      </c>
      <c r="M1">
        <v>13</v>
      </c>
      <c r="N1">
        <v>14</v>
      </c>
      <c r="O1">
        <v>15</v>
      </c>
      <c r="P1">
        <v>16</v>
      </c>
      <c r="Q1">
        <v>17</v>
      </c>
      <c r="R1">
        <v>18</v>
      </c>
      <c r="S1">
        <v>19</v>
      </c>
      <c r="T1">
        <v>20</v>
      </c>
    </row>
    <row r="2" spans="1:20" x14ac:dyDescent="0.25">
      <c r="K2" s="2" t="s">
        <v>13</v>
      </c>
      <c r="L2" s="2"/>
      <c r="M2" s="2"/>
      <c r="N2" s="2" t="s">
        <v>14</v>
      </c>
      <c r="O2" s="2"/>
      <c r="P2" s="2"/>
      <c r="Q2" s="2" t="s">
        <v>15</v>
      </c>
      <c r="R2" s="2"/>
      <c r="S2" s="2"/>
    </row>
    <row r="3" spans="1:20" ht="60" x14ac:dyDescent="0.25">
      <c r="A3" t="s">
        <v>18</v>
      </c>
      <c r="B3" t="s">
        <v>51</v>
      </c>
      <c r="C3" t="s">
        <v>52</v>
      </c>
      <c r="D3" s="1" t="s">
        <v>0</v>
      </c>
      <c r="E3" s="1" t="s">
        <v>1</v>
      </c>
      <c r="F3" s="1" t="s">
        <v>28</v>
      </c>
      <c r="G3" s="1" t="s">
        <v>19</v>
      </c>
      <c r="H3" s="3" t="s">
        <v>35</v>
      </c>
      <c r="I3" s="1" t="s">
        <v>2</v>
      </c>
      <c r="J3" s="1" t="s">
        <v>3</v>
      </c>
      <c r="K3" s="1" t="s">
        <v>6</v>
      </c>
      <c r="L3" s="1" t="s">
        <v>4</v>
      </c>
      <c r="M3" s="1" t="s">
        <v>5</v>
      </c>
      <c r="N3" s="1" t="s">
        <v>7</v>
      </c>
      <c r="O3" s="1" t="s">
        <v>9</v>
      </c>
      <c r="P3" s="1" t="s">
        <v>8</v>
      </c>
      <c r="Q3" s="1" t="s">
        <v>10</v>
      </c>
      <c r="R3" s="1" t="s">
        <v>11</v>
      </c>
      <c r="S3" s="1" t="s">
        <v>12</v>
      </c>
      <c r="T3" s="1" t="s">
        <v>16</v>
      </c>
    </row>
    <row r="4" spans="1:20" x14ac:dyDescent="0.25">
      <c r="A4" t="str">
        <f>CONCATENATE(B4,"-",C4)</f>
        <v>UKTMP-01</v>
      </c>
      <c r="B4" t="s">
        <v>17</v>
      </c>
      <c r="C4" s="5" t="s">
        <v>53</v>
      </c>
      <c r="D4" t="s">
        <v>83</v>
      </c>
      <c r="E4" t="s">
        <v>29</v>
      </c>
      <c r="F4">
        <v>5</v>
      </c>
      <c r="G4">
        <v>1</v>
      </c>
      <c r="H4">
        <v>1.21</v>
      </c>
      <c r="I4">
        <v>1</v>
      </c>
      <c r="J4">
        <f>I4*H4</f>
        <v>1.21</v>
      </c>
      <c r="K4">
        <f>(J4-I4)*0.25</f>
        <v>5.2499999999999991E-2</v>
      </c>
      <c r="L4">
        <f>(J4-I4)*0.55</f>
        <v>0.11549999999999999</v>
      </c>
      <c r="M4" t="s">
        <v>36</v>
      </c>
      <c r="N4">
        <f>0.13*I4</f>
        <v>0.13</v>
      </c>
      <c r="O4">
        <f>0.036*I4</f>
        <v>3.5999999999999997E-2</v>
      </c>
      <c r="P4" t="s">
        <v>36</v>
      </c>
      <c r="Q4">
        <v>0</v>
      </c>
      <c r="R4">
        <f>0.78*I4*0.75*5/6</f>
        <v>0.48749999999999999</v>
      </c>
      <c r="S4" t="s">
        <v>36</v>
      </c>
    </row>
    <row r="5" spans="1:20" x14ac:dyDescent="0.25">
      <c r="A5" t="str">
        <f t="shared" ref="A5:A19" si="0">CONCATENATE(B5,"-",C5)</f>
        <v>UKTMP-02</v>
      </c>
      <c r="B5" t="s">
        <v>17</v>
      </c>
      <c r="C5" s="5" t="s">
        <v>54</v>
      </c>
      <c r="D5" t="s">
        <v>84</v>
      </c>
      <c r="E5" t="s">
        <v>40</v>
      </c>
      <c r="F5">
        <v>5</v>
      </c>
      <c r="G5">
        <v>1</v>
      </c>
      <c r="H5">
        <v>1.1599999999999999</v>
      </c>
      <c r="I5">
        <v>1</v>
      </c>
      <c r="J5">
        <f>I5*H5</f>
        <v>1.1599999999999999</v>
      </c>
      <c r="K5">
        <f>0.4*(J5-I5)</f>
        <v>6.3999999999999974E-2</v>
      </c>
      <c r="L5">
        <v>0</v>
      </c>
      <c r="M5" t="s">
        <v>36</v>
      </c>
      <c r="T5" t="s">
        <v>41</v>
      </c>
    </row>
    <row r="6" spans="1:20" x14ac:dyDescent="0.25">
      <c r="A6" t="str">
        <f t="shared" si="0"/>
        <v>UKTMP-03</v>
      </c>
      <c r="B6" t="s">
        <v>17</v>
      </c>
      <c r="C6" s="5" t="s">
        <v>55</v>
      </c>
      <c r="D6" t="s">
        <v>42</v>
      </c>
      <c r="E6" t="s">
        <v>43</v>
      </c>
      <c r="F6">
        <v>5</v>
      </c>
      <c r="G6">
        <v>1</v>
      </c>
      <c r="H6">
        <v>1.21</v>
      </c>
      <c r="I6">
        <v>1</v>
      </c>
      <c r="J6">
        <f>I6*H6</f>
        <v>1.21</v>
      </c>
      <c r="K6">
        <f>(J6-I6)*0.25</f>
        <v>5.2499999999999991E-2</v>
      </c>
      <c r="L6">
        <f>(J6-I6)*0.55</f>
        <v>0.11549999999999999</v>
      </c>
      <c r="M6" t="s">
        <v>36</v>
      </c>
    </row>
    <row r="7" spans="1:20" x14ac:dyDescent="0.25">
      <c r="A7" t="str">
        <f t="shared" si="0"/>
        <v>UKTMP-04</v>
      </c>
      <c r="B7" t="s">
        <v>17</v>
      </c>
      <c r="C7" s="5" t="s">
        <v>56</v>
      </c>
      <c r="D7" t="s">
        <v>86</v>
      </c>
      <c r="E7" t="s">
        <v>45</v>
      </c>
      <c r="F7">
        <v>5</v>
      </c>
      <c r="G7">
        <v>1</v>
      </c>
      <c r="H7">
        <v>1.21</v>
      </c>
      <c r="I7">
        <v>1</v>
      </c>
      <c r="J7">
        <f>I7*H7</f>
        <v>1.21</v>
      </c>
      <c r="K7">
        <f>(J7-I7)*0.25</f>
        <v>5.2499999999999991E-2</v>
      </c>
      <c r="L7">
        <f>(J7-I7)*0.55</f>
        <v>0.11549999999999999</v>
      </c>
      <c r="M7" t="s">
        <v>36</v>
      </c>
    </row>
    <row r="8" spans="1:20" x14ac:dyDescent="0.25">
      <c r="A8" t="str">
        <f t="shared" si="0"/>
        <v>UKTMP-05</v>
      </c>
      <c r="B8" t="s">
        <v>17</v>
      </c>
      <c r="C8" s="5" t="s">
        <v>57</v>
      </c>
      <c r="D8" t="s">
        <v>47</v>
      </c>
      <c r="E8" t="s">
        <v>46</v>
      </c>
      <c r="F8">
        <v>5</v>
      </c>
      <c r="G8">
        <v>1</v>
      </c>
      <c r="H8">
        <v>1.21</v>
      </c>
      <c r="I8">
        <v>1</v>
      </c>
      <c r="J8">
        <f>I8*H8</f>
        <v>1.21</v>
      </c>
      <c r="K8">
        <f>(J8-I8)*0.25</f>
        <v>5.2499999999999991E-2</v>
      </c>
      <c r="L8">
        <f>(J8-I8)*0.55</f>
        <v>0.11549999999999999</v>
      </c>
      <c r="M8" t="s">
        <v>36</v>
      </c>
    </row>
    <row r="9" spans="1:20" x14ac:dyDescent="0.25">
      <c r="A9" t="str">
        <f t="shared" si="0"/>
        <v>UKTMP-06</v>
      </c>
      <c r="B9" t="s">
        <v>17</v>
      </c>
      <c r="C9" s="5" t="s">
        <v>58</v>
      </c>
      <c r="D9" t="s">
        <v>48</v>
      </c>
      <c r="E9" t="s">
        <v>46</v>
      </c>
      <c r="F9">
        <v>5</v>
      </c>
      <c r="G9">
        <v>1</v>
      </c>
      <c r="H9">
        <v>1.411</v>
      </c>
      <c r="I9">
        <v>1</v>
      </c>
      <c r="J9">
        <f>I9*H9</f>
        <v>1.411</v>
      </c>
      <c r="K9">
        <f>0.118*I9</f>
        <v>0.11799999999999999</v>
      </c>
      <c r="L9">
        <f>0.185*I9</f>
        <v>0.185</v>
      </c>
      <c r="M9" t="s">
        <v>36</v>
      </c>
    </row>
    <row r="10" spans="1:20" x14ac:dyDescent="0.25">
      <c r="A10" t="str">
        <f t="shared" si="0"/>
        <v>UKTMP-07</v>
      </c>
      <c r="B10" t="s">
        <v>17</v>
      </c>
      <c r="C10" s="5" t="s">
        <v>59</v>
      </c>
      <c r="D10" t="s">
        <v>49</v>
      </c>
      <c r="E10" t="s">
        <v>50</v>
      </c>
      <c r="F10">
        <v>23</v>
      </c>
      <c r="G10">
        <v>1</v>
      </c>
      <c r="H10">
        <v>1.411</v>
      </c>
      <c r="I10">
        <v>1</v>
      </c>
      <c r="J10">
        <f>I10*H10</f>
        <v>1.411</v>
      </c>
      <c r="K10">
        <f>0.118*I10</f>
        <v>0.11799999999999999</v>
      </c>
      <c r="L10">
        <f>0.185*I10</f>
        <v>0.185</v>
      </c>
      <c r="M10" t="s">
        <v>36</v>
      </c>
    </row>
    <row r="11" spans="1:20" x14ac:dyDescent="0.25">
      <c r="A11" t="str">
        <f t="shared" si="0"/>
        <v>UKTMP-08</v>
      </c>
      <c r="B11" t="s">
        <v>17</v>
      </c>
      <c r="C11" s="5" t="s">
        <v>60</v>
      </c>
      <c r="D11" t="s">
        <v>61</v>
      </c>
      <c r="E11" t="s">
        <v>62</v>
      </c>
      <c r="F11">
        <v>2</v>
      </c>
      <c r="G11">
        <v>1</v>
      </c>
      <c r="H11">
        <v>1.21</v>
      </c>
      <c r="I11">
        <v>1</v>
      </c>
      <c r="J11">
        <f>I11*H11</f>
        <v>1.21</v>
      </c>
      <c r="K11">
        <f>(J11-I11)*0.25</f>
        <v>5.2499999999999991E-2</v>
      </c>
      <c r="L11">
        <f>(J11-I11)*0.55</f>
        <v>0.11549999999999999</v>
      </c>
      <c r="M11" t="s">
        <v>36</v>
      </c>
    </row>
    <row r="12" spans="1:20" x14ac:dyDescent="0.25">
      <c r="A12" t="str">
        <f t="shared" si="0"/>
        <v>EcoTi-01</v>
      </c>
      <c r="B12" t="s">
        <v>85</v>
      </c>
      <c r="C12" s="5" t="s">
        <v>53</v>
      </c>
      <c r="D12" t="s">
        <v>83</v>
      </c>
      <c r="E12" t="s">
        <v>88</v>
      </c>
      <c r="F12">
        <v>5</v>
      </c>
      <c r="G12">
        <v>1</v>
      </c>
      <c r="H12">
        <v>1.21</v>
      </c>
      <c r="I12">
        <v>1</v>
      </c>
      <c r="J12">
        <f>I12*H12</f>
        <v>1.21</v>
      </c>
      <c r="K12">
        <f>(J12-I12)*0.25</f>
        <v>5.2499999999999991E-2</v>
      </c>
      <c r="L12">
        <f>(J12-I12)*0.55</f>
        <v>0.11549999999999999</v>
      </c>
      <c r="M12" t="s">
        <v>89</v>
      </c>
      <c r="N12">
        <v>0.19800000000000001</v>
      </c>
      <c r="O12">
        <v>0</v>
      </c>
      <c r="P12" t="s">
        <v>89</v>
      </c>
      <c r="Q12">
        <v>0</v>
      </c>
      <c r="R12">
        <v>0.51</v>
      </c>
      <c r="S12" t="s">
        <v>89</v>
      </c>
    </row>
    <row r="13" spans="1:20" x14ac:dyDescent="0.25">
      <c r="A13" t="str">
        <f t="shared" si="0"/>
        <v>EcoTi-02</v>
      </c>
      <c r="B13" t="s">
        <v>85</v>
      </c>
      <c r="C13" s="5" t="s">
        <v>54</v>
      </c>
      <c r="D13" t="s">
        <v>86</v>
      </c>
      <c r="E13" t="s">
        <v>87</v>
      </c>
      <c r="F13">
        <v>5</v>
      </c>
      <c r="G13">
        <v>1</v>
      </c>
      <c r="H13">
        <v>1.21</v>
      </c>
      <c r="I13">
        <v>1</v>
      </c>
      <c r="J13">
        <f>I13*H13</f>
        <v>1.21</v>
      </c>
      <c r="K13">
        <f>(J13-I13)*0.25</f>
        <v>5.2499999999999991E-2</v>
      </c>
      <c r="L13">
        <f>(J13-I13)*0.55</f>
        <v>0.11549999999999999</v>
      </c>
      <c r="M13" t="s">
        <v>89</v>
      </c>
      <c r="N13">
        <f>0.13*I13</f>
        <v>0.13</v>
      </c>
      <c r="O13">
        <f>0.036*I13</f>
        <v>3.5999999999999997E-2</v>
      </c>
      <c r="P13" t="s">
        <v>89</v>
      </c>
      <c r="Q13">
        <v>0</v>
      </c>
      <c r="R13">
        <f>0.78*I13*0.75*5/6</f>
        <v>0.48749999999999999</v>
      </c>
      <c r="S13" t="s">
        <v>89</v>
      </c>
    </row>
    <row r="14" spans="1:20" x14ac:dyDescent="0.25">
      <c r="A14" t="str">
        <f t="shared" si="0"/>
        <v>EcoTi-03</v>
      </c>
      <c r="B14" t="s">
        <v>85</v>
      </c>
      <c r="C14" s="5" t="s">
        <v>55</v>
      </c>
      <c r="D14" t="s">
        <v>47</v>
      </c>
      <c r="E14" t="s">
        <v>90</v>
      </c>
      <c r="F14">
        <v>5</v>
      </c>
      <c r="G14">
        <v>1</v>
      </c>
      <c r="H14">
        <v>1.21</v>
      </c>
      <c r="I14">
        <v>1</v>
      </c>
      <c r="J14">
        <f>I14*H14</f>
        <v>1.21</v>
      </c>
      <c r="K14">
        <f>(J14-I14)*0.25</f>
        <v>5.2499999999999991E-2</v>
      </c>
      <c r="L14">
        <f>(J14-I14)*0.55</f>
        <v>0.11549999999999999</v>
      </c>
      <c r="M14" t="s">
        <v>89</v>
      </c>
      <c r="N14">
        <f>0.05*I14</f>
        <v>0.05</v>
      </c>
      <c r="O14">
        <f>0.4*I14</f>
        <v>0.4</v>
      </c>
      <c r="P14" t="s">
        <v>89</v>
      </c>
    </row>
    <row r="15" spans="1:20" x14ac:dyDescent="0.25">
      <c r="A15" t="str">
        <f t="shared" si="0"/>
        <v>EcoTi-04</v>
      </c>
      <c r="B15" t="s">
        <v>85</v>
      </c>
      <c r="C15" s="5" t="s">
        <v>56</v>
      </c>
      <c r="D15" t="s">
        <v>91</v>
      </c>
      <c r="E15" t="s">
        <v>90</v>
      </c>
      <c r="F15">
        <v>5</v>
      </c>
      <c r="G15">
        <v>1</v>
      </c>
      <c r="H15">
        <v>1.411</v>
      </c>
      <c r="I15">
        <v>1</v>
      </c>
      <c r="J15">
        <f>I15*H15</f>
        <v>1.411</v>
      </c>
      <c r="K15">
        <f>0.118*I15</f>
        <v>0.11799999999999999</v>
      </c>
      <c r="L15">
        <f>0.185*I15</f>
        <v>0.185</v>
      </c>
      <c r="M15" t="s">
        <v>89</v>
      </c>
    </row>
    <row r="16" spans="1:20" x14ac:dyDescent="0.25">
      <c r="A16" t="str">
        <f t="shared" si="0"/>
        <v>EcoTi-05</v>
      </c>
      <c r="B16" t="s">
        <v>85</v>
      </c>
      <c r="C16" s="5" t="s">
        <v>57</v>
      </c>
      <c r="D16" t="s">
        <v>92</v>
      </c>
      <c r="E16" t="s">
        <v>93</v>
      </c>
      <c r="F16">
        <v>5</v>
      </c>
      <c r="G16">
        <v>1</v>
      </c>
      <c r="H16">
        <v>1.21</v>
      </c>
      <c r="I16">
        <v>1</v>
      </c>
      <c r="J16">
        <f>I16*H16</f>
        <v>1.21</v>
      </c>
      <c r="K16">
        <f>(J16-I16)*0.25</f>
        <v>5.2499999999999991E-2</v>
      </c>
      <c r="L16">
        <f>(J16-I16)*0.55</f>
        <v>0.11549999999999999</v>
      </c>
      <c r="M16" t="s">
        <v>89</v>
      </c>
      <c r="N16">
        <v>6.5500000000000003E-2</v>
      </c>
      <c r="O16">
        <v>6.9500000000000006E-2</v>
      </c>
      <c r="P16" t="s">
        <v>89</v>
      </c>
      <c r="Q16">
        <v>0.08</v>
      </c>
      <c r="R16">
        <v>0</v>
      </c>
      <c r="S16" t="s">
        <v>89</v>
      </c>
    </row>
    <row r="17" spans="1:13" x14ac:dyDescent="0.25">
      <c r="A17" t="str">
        <f t="shared" si="0"/>
        <v>EcoTi-06</v>
      </c>
      <c r="B17" t="s">
        <v>85</v>
      </c>
      <c r="C17" s="5" t="s">
        <v>58</v>
      </c>
      <c r="D17" t="s">
        <v>49</v>
      </c>
      <c r="E17" t="s">
        <v>50</v>
      </c>
      <c r="F17">
        <v>23</v>
      </c>
      <c r="G17">
        <v>1</v>
      </c>
      <c r="H17">
        <v>1.411</v>
      </c>
      <c r="I17">
        <v>1</v>
      </c>
      <c r="J17">
        <f>I17*H17</f>
        <v>1.411</v>
      </c>
      <c r="K17">
        <f>0.118*I17</f>
        <v>0.11799999999999999</v>
      </c>
      <c r="L17">
        <f>0.185*I17</f>
        <v>0.185</v>
      </c>
      <c r="M17" t="s">
        <v>89</v>
      </c>
    </row>
    <row r="18" spans="1:13" x14ac:dyDescent="0.25">
      <c r="A18" t="str">
        <f t="shared" si="0"/>
        <v>EcoTi-07</v>
      </c>
      <c r="B18" t="s">
        <v>85</v>
      </c>
      <c r="C18" s="5" t="s">
        <v>59</v>
      </c>
      <c r="D18" t="s">
        <v>103</v>
      </c>
      <c r="E18" t="s">
        <v>62</v>
      </c>
      <c r="F18">
        <v>5</v>
      </c>
      <c r="G18">
        <v>1</v>
      </c>
      <c r="H18">
        <v>1.21</v>
      </c>
      <c r="I18">
        <v>1</v>
      </c>
      <c r="J18">
        <f>I18*H18</f>
        <v>1.21</v>
      </c>
      <c r="K18">
        <f>(J18-I18)*0.25</f>
        <v>5.2499999999999991E-2</v>
      </c>
      <c r="L18">
        <f>(J18-I18)*0.55</f>
        <v>0.11549999999999999</v>
      </c>
      <c r="M18" t="s">
        <v>89</v>
      </c>
    </row>
    <row r="19" spans="1:13" x14ac:dyDescent="0.25">
      <c r="A19" s="9" t="str">
        <f t="shared" si="0"/>
        <v>EcoTi-08</v>
      </c>
      <c r="B19" s="9" t="s">
        <v>85</v>
      </c>
      <c r="C19" s="5" t="s">
        <v>60</v>
      </c>
      <c r="D19" t="s">
        <v>105</v>
      </c>
      <c r="E19" t="s">
        <v>104</v>
      </c>
      <c r="F19">
        <v>5</v>
      </c>
      <c r="G19">
        <v>1</v>
      </c>
      <c r="H19">
        <v>1.21</v>
      </c>
      <c r="I19">
        <v>1</v>
      </c>
      <c r="J19">
        <f>I19*H19</f>
        <v>1.21</v>
      </c>
      <c r="K19">
        <f>(J19-I19)*0.25</f>
        <v>5.2499999999999991E-2</v>
      </c>
      <c r="L19">
        <f>(J19-I19)*0.55</f>
        <v>0.11549999999999999</v>
      </c>
      <c r="M19" t="s">
        <v>89</v>
      </c>
    </row>
  </sheetData>
  <mergeCells count="3">
    <mergeCell ref="K2:M2"/>
    <mergeCell ref="N2:P2"/>
    <mergeCell ref="Q2:S2"/>
  </mergeCells>
  <pageMargins left="0.25" right="0.25" top="0.75" bottom="0.75" header="0.3" footer="0.3"/>
  <pageSetup paperSize="8" scale="71" fitToHeight="0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4"/>
  <sheetViews>
    <sheetView workbookViewId="0">
      <selection activeCell="I21" sqref="I21"/>
    </sheetView>
  </sheetViews>
  <sheetFormatPr baseColWidth="10" defaultRowHeight="15" x14ac:dyDescent="0.25"/>
  <cols>
    <col min="1" max="1" width="24.28515625" bestFit="1" customWidth="1"/>
    <col min="2" max="2" width="23.85546875" customWidth="1"/>
    <col min="3" max="14" width="5" customWidth="1"/>
    <col min="15" max="15" width="12.5703125" bestFit="1" customWidth="1"/>
  </cols>
  <sheetData>
    <row r="1" spans="1:15" x14ac:dyDescent="0.25">
      <c r="A1" s="6" t="s">
        <v>51</v>
      </c>
      <c r="B1" t="s">
        <v>78</v>
      </c>
    </row>
    <row r="2" spans="1:15" x14ac:dyDescent="0.25">
      <c r="A2" s="6" t="s">
        <v>28</v>
      </c>
      <c r="B2" t="s">
        <v>78</v>
      </c>
    </row>
    <row r="4" spans="1:15" x14ac:dyDescent="0.25">
      <c r="A4" s="6" t="s">
        <v>82</v>
      </c>
      <c r="B4" s="6" t="s">
        <v>79</v>
      </c>
    </row>
    <row r="5" spans="1:15" x14ac:dyDescent="0.25">
      <c r="A5" s="6" t="s">
        <v>81</v>
      </c>
      <c r="B5">
        <v>2012</v>
      </c>
      <c r="C5">
        <v>2013</v>
      </c>
      <c r="D5">
        <v>2014</v>
      </c>
      <c r="E5">
        <v>2015</v>
      </c>
      <c r="F5">
        <v>2016</v>
      </c>
      <c r="G5">
        <v>2017</v>
      </c>
      <c r="H5">
        <v>2018</v>
      </c>
      <c r="I5">
        <v>2019</v>
      </c>
      <c r="J5">
        <v>2020</v>
      </c>
      <c r="K5">
        <v>2021</v>
      </c>
      <c r="L5">
        <v>2022</v>
      </c>
      <c r="M5">
        <v>2023</v>
      </c>
      <c r="N5">
        <v>2024</v>
      </c>
      <c r="O5" t="s">
        <v>80</v>
      </c>
    </row>
    <row r="6" spans="1:15" x14ac:dyDescent="0.25">
      <c r="A6" s="7" t="s">
        <v>44</v>
      </c>
      <c r="B6" s="8">
        <v>0</v>
      </c>
      <c r="C6" s="8">
        <v>20</v>
      </c>
      <c r="D6" s="8">
        <v>20</v>
      </c>
      <c r="E6" s="8">
        <v>50</v>
      </c>
      <c r="F6" s="8">
        <v>100</v>
      </c>
      <c r="G6" s="8">
        <v>200</v>
      </c>
      <c r="H6" s="8">
        <v>200</v>
      </c>
      <c r="I6" s="8">
        <v>500</v>
      </c>
      <c r="J6" s="8">
        <v>500</v>
      </c>
      <c r="K6" s="8">
        <v>500</v>
      </c>
      <c r="L6" s="8">
        <v>500</v>
      </c>
      <c r="M6" s="8">
        <v>500</v>
      </c>
      <c r="N6" s="8">
        <v>500</v>
      </c>
      <c r="O6" s="8">
        <v>3590</v>
      </c>
    </row>
    <row r="7" spans="1:15" x14ac:dyDescent="0.25">
      <c r="A7" s="7" t="s">
        <v>42</v>
      </c>
      <c r="B7" s="8">
        <v>0</v>
      </c>
      <c r="C7" s="8">
        <v>45</v>
      </c>
      <c r="D7" s="8">
        <v>45</v>
      </c>
      <c r="E7" s="8">
        <v>100</v>
      </c>
      <c r="F7" s="8">
        <v>500</v>
      </c>
      <c r="G7" s="8">
        <v>1000</v>
      </c>
      <c r="H7" s="8">
        <v>1000</v>
      </c>
      <c r="I7" s="8">
        <v>2000</v>
      </c>
      <c r="J7" s="8">
        <v>2000</v>
      </c>
      <c r="K7" s="8">
        <v>2000</v>
      </c>
      <c r="L7" s="8">
        <v>2000</v>
      </c>
      <c r="M7" s="8">
        <v>2000</v>
      </c>
      <c r="N7" s="8">
        <v>2000</v>
      </c>
      <c r="O7" s="8">
        <v>14690</v>
      </c>
    </row>
    <row r="8" spans="1:15" x14ac:dyDescent="0.25">
      <c r="A8" s="7" t="s">
        <v>61</v>
      </c>
      <c r="B8" s="8">
        <v>50</v>
      </c>
      <c r="C8" s="8">
        <v>100</v>
      </c>
      <c r="D8" s="8">
        <v>150</v>
      </c>
      <c r="E8" s="8">
        <v>200</v>
      </c>
      <c r="F8" s="8">
        <v>250</v>
      </c>
      <c r="G8" s="8">
        <v>300</v>
      </c>
      <c r="H8" s="8">
        <v>400</v>
      </c>
      <c r="I8" s="8">
        <v>800</v>
      </c>
      <c r="J8" s="8">
        <v>1000</v>
      </c>
      <c r="K8" s="8">
        <v>1000</v>
      </c>
      <c r="L8" s="8">
        <v>1000</v>
      </c>
      <c r="M8" s="8">
        <v>1000</v>
      </c>
      <c r="N8" s="8">
        <v>1000</v>
      </c>
      <c r="O8" s="8">
        <v>7250</v>
      </c>
    </row>
    <row r="9" spans="1:15" x14ac:dyDescent="0.25">
      <c r="A9" s="7" t="s">
        <v>49</v>
      </c>
      <c r="B9" s="8">
        <v>10</v>
      </c>
      <c r="C9" s="8">
        <v>20</v>
      </c>
      <c r="D9" s="8">
        <v>50</v>
      </c>
      <c r="E9" s="8">
        <v>50</v>
      </c>
      <c r="F9" s="8">
        <v>70</v>
      </c>
      <c r="G9" s="8">
        <v>100</v>
      </c>
      <c r="H9" s="8">
        <v>100</v>
      </c>
      <c r="I9" s="8">
        <v>120</v>
      </c>
      <c r="J9" s="8">
        <v>150</v>
      </c>
      <c r="K9" s="8">
        <v>150</v>
      </c>
      <c r="L9" s="8">
        <v>150</v>
      </c>
      <c r="M9" s="8">
        <v>150</v>
      </c>
      <c r="N9" s="8">
        <v>150</v>
      </c>
      <c r="O9" s="8">
        <v>1270</v>
      </c>
    </row>
    <row r="10" spans="1:15" x14ac:dyDescent="0.25">
      <c r="A10" s="7" t="s">
        <v>48</v>
      </c>
      <c r="B10" s="8">
        <v>0</v>
      </c>
      <c r="C10" s="8">
        <v>0</v>
      </c>
      <c r="D10" s="8">
        <v>100</v>
      </c>
      <c r="E10" s="8">
        <v>200</v>
      </c>
      <c r="F10" s="8">
        <v>200</v>
      </c>
      <c r="G10" s="8">
        <v>200</v>
      </c>
      <c r="H10" s="8">
        <v>200</v>
      </c>
      <c r="I10" s="8">
        <v>200</v>
      </c>
      <c r="J10" s="8">
        <v>200</v>
      </c>
      <c r="K10" s="8">
        <v>200</v>
      </c>
      <c r="L10" s="8">
        <v>200</v>
      </c>
      <c r="M10" s="8">
        <v>200</v>
      </c>
      <c r="N10" s="8">
        <v>200</v>
      </c>
      <c r="O10" s="8">
        <v>2100</v>
      </c>
    </row>
    <row r="11" spans="1:15" x14ac:dyDescent="0.25">
      <c r="A11" s="7" t="s">
        <v>47</v>
      </c>
      <c r="B11" s="8">
        <v>0</v>
      </c>
      <c r="C11" s="8">
        <v>100</v>
      </c>
      <c r="D11" s="8">
        <v>100</v>
      </c>
      <c r="E11" s="8">
        <v>100</v>
      </c>
      <c r="F11" s="8">
        <v>200</v>
      </c>
      <c r="G11" s="8">
        <v>300</v>
      </c>
      <c r="H11" s="8">
        <v>600</v>
      </c>
      <c r="I11" s="8">
        <v>800</v>
      </c>
      <c r="J11" s="8">
        <v>1100</v>
      </c>
      <c r="K11" s="8">
        <v>1100</v>
      </c>
      <c r="L11" s="8">
        <v>1100</v>
      </c>
      <c r="M11" s="8">
        <v>1100</v>
      </c>
      <c r="N11" s="8">
        <v>1100</v>
      </c>
      <c r="O11" s="8">
        <v>7700</v>
      </c>
    </row>
    <row r="12" spans="1:15" x14ac:dyDescent="0.25">
      <c r="A12" s="7" t="s">
        <v>83</v>
      </c>
      <c r="B12" s="8">
        <v>206</v>
      </c>
      <c r="C12" s="8">
        <v>1417</v>
      </c>
      <c r="D12" s="8">
        <v>1766</v>
      </c>
      <c r="E12" s="8">
        <v>2125</v>
      </c>
      <c r="F12" s="8">
        <v>2345</v>
      </c>
      <c r="G12" s="8">
        <v>2345</v>
      </c>
      <c r="H12" s="8">
        <v>2345</v>
      </c>
      <c r="I12" s="8">
        <v>2345</v>
      </c>
      <c r="J12" s="8">
        <v>2345</v>
      </c>
      <c r="K12" s="8">
        <v>2345</v>
      </c>
      <c r="L12" s="8">
        <v>2345</v>
      </c>
      <c r="M12" s="8">
        <v>2345</v>
      </c>
      <c r="N12" s="8">
        <v>2345</v>
      </c>
      <c r="O12" s="8">
        <v>26619</v>
      </c>
    </row>
    <row r="13" spans="1:15" x14ac:dyDescent="0.25">
      <c r="A13" s="7" t="s">
        <v>84</v>
      </c>
      <c r="B13" s="8">
        <v>0</v>
      </c>
      <c r="C13" s="8">
        <v>775</v>
      </c>
      <c r="D13" s="8">
        <v>906</v>
      </c>
      <c r="E13" s="8">
        <v>1011</v>
      </c>
      <c r="F13" s="8">
        <v>1011</v>
      </c>
      <c r="G13" s="8">
        <v>1011</v>
      </c>
      <c r="H13" s="8">
        <v>1011</v>
      </c>
      <c r="I13" s="8">
        <v>1011</v>
      </c>
      <c r="J13" s="8">
        <v>1011</v>
      </c>
      <c r="K13" s="8">
        <v>1011</v>
      </c>
      <c r="L13" s="8">
        <v>1011</v>
      </c>
      <c r="M13" s="8">
        <v>1011</v>
      </c>
      <c r="N13" s="8">
        <v>1011</v>
      </c>
      <c r="O13" s="8">
        <v>11791</v>
      </c>
    </row>
    <row r="14" spans="1:15" x14ac:dyDescent="0.25">
      <c r="A14" s="7" t="s">
        <v>80</v>
      </c>
      <c r="B14" s="8">
        <v>266</v>
      </c>
      <c r="C14" s="8">
        <v>2477</v>
      </c>
      <c r="D14" s="8">
        <v>3137</v>
      </c>
      <c r="E14" s="8">
        <v>3836</v>
      </c>
      <c r="F14" s="8">
        <v>4676</v>
      </c>
      <c r="G14" s="8">
        <v>5456</v>
      </c>
      <c r="H14" s="8">
        <v>5856</v>
      </c>
      <c r="I14" s="8">
        <v>7776</v>
      </c>
      <c r="J14" s="8">
        <v>8306</v>
      </c>
      <c r="K14" s="8">
        <v>8306</v>
      </c>
      <c r="L14" s="8">
        <v>8306</v>
      </c>
      <c r="M14" s="8">
        <v>8306</v>
      </c>
      <c r="N14" s="8">
        <v>8306</v>
      </c>
      <c r="O14" s="8">
        <v>75010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78"/>
  <sheetViews>
    <sheetView tabSelected="1" topLeftCell="A156" workbookViewId="0">
      <selection activeCell="G188" sqref="G188"/>
    </sheetView>
  </sheetViews>
  <sheetFormatPr baseColWidth="10" defaultRowHeight="15" x14ac:dyDescent="0.25"/>
  <cols>
    <col min="1" max="1" width="12.85546875" customWidth="1"/>
    <col min="2" max="2" width="5.7109375" customWidth="1"/>
    <col min="4" max="4" width="7" customWidth="1"/>
    <col min="5" max="5" width="9.28515625" customWidth="1"/>
    <col min="6" max="6" width="24.140625" customWidth="1"/>
    <col min="7" max="7" width="24.5703125" customWidth="1"/>
    <col min="8" max="8" width="6.28515625" customWidth="1"/>
    <col min="10" max="10" width="10.85546875" customWidth="1"/>
    <col min="11" max="11" width="10.42578125" customWidth="1"/>
    <col min="12" max="12" width="11.42578125" customWidth="1"/>
    <col min="20" max="20" width="21.5703125" customWidth="1"/>
  </cols>
  <sheetData>
    <row r="1" spans="1:20" x14ac:dyDescent="0.25">
      <c r="K1" s="2" t="s">
        <v>13</v>
      </c>
      <c r="L1" s="2"/>
      <c r="M1" s="2"/>
      <c r="N1" s="2" t="s">
        <v>14</v>
      </c>
      <c r="O1" s="2"/>
      <c r="P1" s="2"/>
      <c r="Q1" s="2" t="s">
        <v>15</v>
      </c>
      <c r="R1" s="2"/>
      <c r="S1" s="2"/>
    </row>
    <row r="2" spans="1:20" ht="60" x14ac:dyDescent="0.25">
      <c r="A2" t="s">
        <v>51</v>
      </c>
      <c r="B2" t="s">
        <v>52</v>
      </c>
      <c r="C2" t="s">
        <v>18</v>
      </c>
      <c r="D2" t="s">
        <v>63</v>
      </c>
      <c r="E2" s="1" t="s">
        <v>77</v>
      </c>
      <c r="F2" s="1" t="s">
        <v>0</v>
      </c>
      <c r="G2" s="1" t="s">
        <v>1</v>
      </c>
      <c r="H2" s="1" t="s">
        <v>28</v>
      </c>
      <c r="I2" s="1" t="s">
        <v>2</v>
      </c>
      <c r="J2" s="1" t="s">
        <v>3</v>
      </c>
      <c r="K2" s="1" t="s">
        <v>6</v>
      </c>
      <c r="L2" s="1" t="s">
        <v>4</v>
      </c>
      <c r="M2" s="1" t="s">
        <v>5</v>
      </c>
      <c r="N2" s="1" t="s">
        <v>7</v>
      </c>
      <c r="O2" s="1" t="s">
        <v>9</v>
      </c>
      <c r="P2" s="1" t="s">
        <v>8</v>
      </c>
      <c r="Q2" s="1" t="s">
        <v>10</v>
      </c>
      <c r="R2" s="1" t="s">
        <v>11</v>
      </c>
      <c r="S2" s="1" t="s">
        <v>12</v>
      </c>
      <c r="T2" s="1" t="s">
        <v>16</v>
      </c>
    </row>
    <row r="3" spans="1:20" x14ac:dyDescent="0.25">
      <c r="A3" t="s">
        <v>17</v>
      </c>
      <c r="B3" s="5" t="s">
        <v>53</v>
      </c>
      <c r="C3" t="str">
        <f>CONCATENATE(A3,"-",B3)</f>
        <v>UKTMP-01</v>
      </c>
      <c r="D3">
        <v>2012</v>
      </c>
      <c r="E3">
        <v>206</v>
      </c>
      <c r="F3" t="str">
        <f>VLOOKUP($C3,descmarche,4,FALSE)</f>
        <v>Airbus pour AD</v>
      </c>
      <c r="G3" t="str">
        <f>VLOOKUP($C3,descmarche,5,FALSE)</f>
        <v>Contrat Airbus pour AD</v>
      </c>
      <c r="H3">
        <f>VLOOKUP($C3,descmarche,6,FALSE)</f>
        <v>5</v>
      </c>
      <c r="I3">
        <f>VLOOKUP($C3,descmarche,9,FALSE)*$E3</f>
        <v>206</v>
      </c>
      <c r="J3">
        <f>VLOOKUP($C3,descmarche,10,FALSE)*$E3</f>
        <v>249.26</v>
      </c>
      <c r="K3">
        <f>VLOOKUP($C3,descmarche,11,FALSE)*$E3</f>
        <v>10.814999999999998</v>
      </c>
      <c r="L3">
        <f>VLOOKUP($C3,descmarche,12,FALSE)*$E3</f>
        <v>23.792999999999999</v>
      </c>
      <c r="M3" t="str">
        <f>VLOOKUP($C3,descmarche,13,FALSE)</f>
        <v>marché</v>
      </c>
      <c r="N3">
        <f>VLOOKUP($C3,descmarche,14,FALSE)*$E3</f>
        <v>26.78</v>
      </c>
      <c r="O3">
        <f>VLOOKUP($C3,descmarche,15,FALSE)*$E3</f>
        <v>7.4159999999999995</v>
      </c>
      <c r="P3" t="str">
        <f>VLOOKUP($C3,descmarche,16,FALSE)</f>
        <v>marché</v>
      </c>
      <c r="Q3">
        <f>VLOOKUP($C3,descmarche,17,FALSE)*$E3</f>
        <v>0</v>
      </c>
      <c r="R3">
        <f>VLOOKUP($C3,descmarche,18,FALSE)*$E3</f>
        <v>100.425</v>
      </c>
      <c r="S3" t="str">
        <f>VLOOKUP($C3,descmarche,19,FALSE)</f>
        <v>marché</v>
      </c>
    </row>
    <row r="4" spans="1:20" x14ac:dyDescent="0.25">
      <c r="A4" t="s">
        <v>17</v>
      </c>
      <c r="B4" s="5" t="s">
        <v>53</v>
      </c>
      <c r="C4" t="str">
        <f t="shared" ref="C4:C8" si="0">CONCATENATE(A4,"-",B4)</f>
        <v>UKTMP-01</v>
      </c>
      <c r="D4">
        <v>2013</v>
      </c>
      <c r="E4">
        <v>1417</v>
      </c>
      <c r="F4" t="str">
        <f>VLOOKUP($C4,descmarche,4,FALSE)</f>
        <v>Airbus pour AD</v>
      </c>
      <c r="G4" t="str">
        <f>VLOOKUP($C4,descmarche,5,FALSE)</f>
        <v>Contrat Airbus pour AD</v>
      </c>
      <c r="H4">
        <f>VLOOKUP($C4,descmarche,6,FALSE)</f>
        <v>5</v>
      </c>
      <c r="I4">
        <f>VLOOKUP($C4,descmarche,9,FALSE)*$E4</f>
        <v>1417</v>
      </c>
      <c r="J4">
        <f>VLOOKUP($C4,descmarche,10,FALSE)*$E4</f>
        <v>1714.57</v>
      </c>
      <c r="K4">
        <f>VLOOKUP($C4,descmarche,11,FALSE)*$E4</f>
        <v>74.392499999999984</v>
      </c>
      <c r="L4">
        <f>VLOOKUP($C4,descmarche,12,FALSE)*$E4</f>
        <v>163.6635</v>
      </c>
      <c r="M4" t="str">
        <f>VLOOKUP($C4,descmarche,13,FALSE)</f>
        <v>marché</v>
      </c>
      <c r="N4">
        <f>VLOOKUP($C4,descmarche,14,FALSE)*$E4</f>
        <v>184.21</v>
      </c>
      <c r="O4">
        <f>VLOOKUP($C4,descmarche,15,FALSE)*$E4</f>
        <v>51.011999999999993</v>
      </c>
      <c r="P4" t="str">
        <f>VLOOKUP($C4,descmarche,16,FALSE)</f>
        <v>marché</v>
      </c>
      <c r="Q4">
        <f>VLOOKUP($C4,descmarche,17,FALSE)*$E4</f>
        <v>0</v>
      </c>
      <c r="R4">
        <f>VLOOKUP($C4,descmarche,18,FALSE)*$E4</f>
        <v>690.78750000000002</v>
      </c>
      <c r="S4" t="str">
        <f>VLOOKUP($C4,descmarche,19,FALSE)</f>
        <v>marché</v>
      </c>
    </row>
    <row r="5" spans="1:20" x14ac:dyDescent="0.25">
      <c r="A5" t="s">
        <v>17</v>
      </c>
      <c r="B5" s="5" t="s">
        <v>53</v>
      </c>
      <c r="C5" t="str">
        <f t="shared" si="0"/>
        <v>UKTMP-01</v>
      </c>
      <c r="D5">
        <v>2014</v>
      </c>
      <c r="E5">
        <v>1766</v>
      </c>
      <c r="F5" t="str">
        <f>VLOOKUP($C5,descmarche,4,FALSE)</f>
        <v>Airbus pour AD</v>
      </c>
      <c r="G5" t="str">
        <f>VLOOKUP($C5,descmarche,5,FALSE)</f>
        <v>Contrat Airbus pour AD</v>
      </c>
      <c r="H5">
        <f>VLOOKUP($C5,descmarche,6,FALSE)</f>
        <v>5</v>
      </c>
      <c r="I5">
        <f>VLOOKUP($C5,descmarche,9,FALSE)*$E5</f>
        <v>1766</v>
      </c>
      <c r="J5">
        <f>VLOOKUP($C5,descmarche,10,FALSE)*$E5</f>
        <v>2136.86</v>
      </c>
      <c r="K5">
        <f>VLOOKUP($C5,descmarche,11,FALSE)*$E5</f>
        <v>92.714999999999989</v>
      </c>
      <c r="L5">
        <f>VLOOKUP($C5,descmarche,12,FALSE)*$E5</f>
        <v>203.97299999999998</v>
      </c>
      <c r="M5" t="str">
        <f>VLOOKUP($C5,descmarche,13,FALSE)</f>
        <v>marché</v>
      </c>
      <c r="N5">
        <f>VLOOKUP($C5,descmarche,14,FALSE)*$E5</f>
        <v>229.58</v>
      </c>
      <c r="O5">
        <f>VLOOKUP($C5,descmarche,15,FALSE)*$E5</f>
        <v>63.575999999999993</v>
      </c>
      <c r="P5" t="str">
        <f>VLOOKUP($C5,descmarche,16,FALSE)</f>
        <v>marché</v>
      </c>
      <c r="Q5">
        <f>VLOOKUP($C5,descmarche,17,FALSE)*$E5</f>
        <v>0</v>
      </c>
      <c r="R5">
        <f>VLOOKUP($C5,descmarche,18,FALSE)*$E5</f>
        <v>860.92499999999995</v>
      </c>
      <c r="S5" t="str">
        <f>VLOOKUP($C5,descmarche,19,FALSE)</f>
        <v>marché</v>
      </c>
    </row>
    <row r="6" spans="1:20" x14ac:dyDescent="0.25">
      <c r="A6" t="s">
        <v>17</v>
      </c>
      <c r="B6" s="5" t="s">
        <v>53</v>
      </c>
      <c r="C6" t="str">
        <f t="shared" si="0"/>
        <v>UKTMP-01</v>
      </c>
      <c r="D6">
        <v>2015</v>
      </c>
      <c r="E6">
        <v>2125</v>
      </c>
      <c r="F6" t="str">
        <f>VLOOKUP($C6,descmarche,4,FALSE)</f>
        <v>Airbus pour AD</v>
      </c>
      <c r="G6" t="str">
        <f>VLOOKUP($C6,descmarche,5,FALSE)</f>
        <v>Contrat Airbus pour AD</v>
      </c>
      <c r="H6">
        <f>VLOOKUP($C6,descmarche,6,FALSE)</f>
        <v>5</v>
      </c>
      <c r="I6">
        <f>VLOOKUP($C6,descmarche,9,FALSE)*$E6</f>
        <v>2125</v>
      </c>
      <c r="J6">
        <f>VLOOKUP($C6,descmarche,10,FALSE)*$E6</f>
        <v>2571.25</v>
      </c>
      <c r="K6">
        <f>VLOOKUP($C6,descmarche,11,FALSE)*$E6</f>
        <v>111.56249999999999</v>
      </c>
      <c r="L6">
        <f>VLOOKUP($C6,descmarche,12,FALSE)*$E6</f>
        <v>245.43749999999997</v>
      </c>
      <c r="M6" t="str">
        <f>VLOOKUP($C6,descmarche,13,FALSE)</f>
        <v>marché</v>
      </c>
      <c r="N6">
        <f>VLOOKUP($C6,descmarche,14,FALSE)*$E6</f>
        <v>276.25</v>
      </c>
      <c r="O6">
        <f>VLOOKUP($C6,descmarche,15,FALSE)*$E6</f>
        <v>76.5</v>
      </c>
      <c r="P6" t="str">
        <f>VLOOKUP($C6,descmarche,16,FALSE)</f>
        <v>marché</v>
      </c>
      <c r="Q6">
        <f>VLOOKUP($C6,descmarche,17,FALSE)*$E6</f>
        <v>0</v>
      </c>
      <c r="R6">
        <f>VLOOKUP($C6,descmarche,18,FALSE)*$E6</f>
        <v>1035.9375</v>
      </c>
      <c r="S6" t="str">
        <f>VLOOKUP($C6,descmarche,19,FALSE)</f>
        <v>marché</v>
      </c>
    </row>
    <row r="7" spans="1:20" x14ac:dyDescent="0.25">
      <c r="A7" t="s">
        <v>17</v>
      </c>
      <c r="B7" s="5" t="s">
        <v>53</v>
      </c>
      <c r="C7" t="str">
        <f t="shared" si="0"/>
        <v>UKTMP-01</v>
      </c>
      <c r="D7">
        <v>2016</v>
      </c>
      <c r="E7">
        <v>2345</v>
      </c>
      <c r="F7" t="str">
        <f>VLOOKUP($C7,descmarche,4,FALSE)</f>
        <v>Airbus pour AD</v>
      </c>
      <c r="G7" t="str">
        <f>VLOOKUP($C7,descmarche,5,FALSE)</f>
        <v>Contrat Airbus pour AD</v>
      </c>
      <c r="H7">
        <f>VLOOKUP($C7,descmarche,6,FALSE)</f>
        <v>5</v>
      </c>
      <c r="I7">
        <f>VLOOKUP($C7,descmarche,9,FALSE)*$E7</f>
        <v>2345</v>
      </c>
      <c r="J7">
        <f>VLOOKUP($C7,descmarche,10,FALSE)*$E7</f>
        <v>2837.45</v>
      </c>
      <c r="K7">
        <f>VLOOKUP($C7,descmarche,11,FALSE)*$E7</f>
        <v>123.11249999999998</v>
      </c>
      <c r="L7">
        <f>VLOOKUP($C7,descmarche,12,FALSE)*$E7</f>
        <v>270.84749999999997</v>
      </c>
      <c r="M7" t="str">
        <f>VLOOKUP($C7,descmarche,13,FALSE)</f>
        <v>marché</v>
      </c>
      <c r="N7">
        <f>VLOOKUP($C7,descmarche,14,FALSE)*$E7</f>
        <v>304.85000000000002</v>
      </c>
      <c r="O7">
        <f>VLOOKUP($C7,descmarche,15,FALSE)*$E7</f>
        <v>84.419999999999987</v>
      </c>
      <c r="P7" t="str">
        <f>VLOOKUP($C7,descmarche,16,FALSE)</f>
        <v>marché</v>
      </c>
      <c r="Q7">
        <f>VLOOKUP($C7,descmarche,17,FALSE)*$E7</f>
        <v>0</v>
      </c>
      <c r="R7">
        <f>VLOOKUP($C7,descmarche,18,FALSE)*$E7</f>
        <v>1143.1875</v>
      </c>
      <c r="S7" t="str">
        <f>VLOOKUP($C7,descmarche,19,FALSE)</f>
        <v>marché</v>
      </c>
    </row>
    <row r="8" spans="1:20" x14ac:dyDescent="0.25">
      <c r="A8" t="s">
        <v>17</v>
      </c>
      <c r="B8" s="5" t="s">
        <v>53</v>
      </c>
      <c r="C8" t="str">
        <f t="shared" si="0"/>
        <v>UKTMP-01</v>
      </c>
      <c r="D8">
        <v>2017</v>
      </c>
      <c r="E8">
        <v>2345</v>
      </c>
      <c r="F8" t="str">
        <f>VLOOKUP($C8,descmarche,4,FALSE)</f>
        <v>Airbus pour AD</v>
      </c>
      <c r="G8" t="str">
        <f>VLOOKUP($C8,descmarche,5,FALSE)</f>
        <v>Contrat Airbus pour AD</v>
      </c>
      <c r="H8">
        <f>VLOOKUP($C8,descmarche,6,FALSE)</f>
        <v>5</v>
      </c>
      <c r="I8">
        <f>VLOOKUP($C8,descmarche,9,FALSE)*$E8</f>
        <v>2345</v>
      </c>
      <c r="J8">
        <f>VLOOKUP($C8,descmarche,10,FALSE)*$E8</f>
        <v>2837.45</v>
      </c>
      <c r="K8">
        <f>VLOOKUP($C8,descmarche,11,FALSE)*$E8</f>
        <v>123.11249999999998</v>
      </c>
      <c r="L8">
        <f>VLOOKUP($C8,descmarche,12,FALSE)*$E8</f>
        <v>270.84749999999997</v>
      </c>
      <c r="M8" t="str">
        <f>VLOOKUP($C8,descmarche,13,FALSE)</f>
        <v>marché</v>
      </c>
      <c r="N8">
        <f>VLOOKUP($C8,descmarche,14,FALSE)*$E8</f>
        <v>304.85000000000002</v>
      </c>
      <c r="O8">
        <f>VLOOKUP($C8,descmarche,15,FALSE)*$E8</f>
        <v>84.419999999999987</v>
      </c>
      <c r="P8" t="str">
        <f>VLOOKUP($C8,descmarche,16,FALSE)</f>
        <v>marché</v>
      </c>
      <c r="Q8">
        <f>VLOOKUP($C8,descmarche,17,FALSE)*$E8</f>
        <v>0</v>
      </c>
      <c r="R8">
        <f>VLOOKUP($C8,descmarche,18,FALSE)*$E8</f>
        <v>1143.1875</v>
      </c>
      <c r="S8" t="str">
        <f>VLOOKUP($C8,descmarche,19,FALSE)</f>
        <v>marché</v>
      </c>
    </row>
    <row r="9" spans="1:20" x14ac:dyDescent="0.25">
      <c r="A9" t="s">
        <v>17</v>
      </c>
      <c r="B9" s="5" t="s">
        <v>53</v>
      </c>
      <c r="C9" t="str">
        <f t="shared" ref="C7:C16" si="1">CONCATENATE(A9,"-",B9)</f>
        <v>UKTMP-01</v>
      </c>
      <c r="D9">
        <v>2018</v>
      </c>
      <c r="E9">
        <v>2345</v>
      </c>
      <c r="F9" t="str">
        <f>VLOOKUP($C9,descmarche,4,FALSE)</f>
        <v>Airbus pour AD</v>
      </c>
      <c r="G9" t="str">
        <f>VLOOKUP($C9,descmarche,5,FALSE)</f>
        <v>Contrat Airbus pour AD</v>
      </c>
      <c r="H9">
        <f>VLOOKUP($C9,descmarche,6,FALSE)</f>
        <v>5</v>
      </c>
      <c r="I9">
        <f>VLOOKUP($C9,descmarche,9,FALSE)*$E9</f>
        <v>2345</v>
      </c>
      <c r="J9">
        <f>VLOOKUP($C9,descmarche,10,FALSE)*$E9</f>
        <v>2837.45</v>
      </c>
      <c r="K9">
        <f>VLOOKUP($C9,descmarche,11,FALSE)*$E9</f>
        <v>123.11249999999998</v>
      </c>
      <c r="L9">
        <f>VLOOKUP($C9,descmarche,12,FALSE)*$E9</f>
        <v>270.84749999999997</v>
      </c>
      <c r="M9" t="str">
        <f>VLOOKUP($C9,descmarche,13,FALSE)</f>
        <v>marché</v>
      </c>
      <c r="N9">
        <f>VLOOKUP($C9,descmarche,14,FALSE)*$E9</f>
        <v>304.85000000000002</v>
      </c>
      <c r="O9">
        <f>VLOOKUP($C9,descmarche,15,FALSE)*$E9</f>
        <v>84.419999999999987</v>
      </c>
      <c r="P9" t="str">
        <f>VLOOKUP($C9,descmarche,16,FALSE)</f>
        <v>marché</v>
      </c>
      <c r="Q9">
        <f>VLOOKUP($C9,descmarche,17,FALSE)*$E9</f>
        <v>0</v>
      </c>
      <c r="R9">
        <f>VLOOKUP($C9,descmarche,18,FALSE)*$E9</f>
        <v>1143.1875</v>
      </c>
      <c r="S9" t="str">
        <f>VLOOKUP($C9,descmarche,19,FALSE)</f>
        <v>marché</v>
      </c>
    </row>
    <row r="10" spans="1:20" x14ac:dyDescent="0.25">
      <c r="A10" t="s">
        <v>17</v>
      </c>
      <c r="B10" s="5" t="s">
        <v>53</v>
      </c>
      <c r="C10" t="str">
        <f t="shared" si="1"/>
        <v>UKTMP-01</v>
      </c>
      <c r="D10">
        <v>2019</v>
      </c>
      <c r="E10">
        <v>2345</v>
      </c>
      <c r="F10" t="str">
        <f>VLOOKUP($C10,descmarche,4,FALSE)</f>
        <v>Airbus pour AD</v>
      </c>
      <c r="G10" t="str">
        <f>VLOOKUP($C10,descmarche,5,FALSE)</f>
        <v>Contrat Airbus pour AD</v>
      </c>
      <c r="H10">
        <f>VLOOKUP($C10,descmarche,6,FALSE)</f>
        <v>5</v>
      </c>
      <c r="I10">
        <f>VLOOKUP($C10,descmarche,9,FALSE)*$E10</f>
        <v>2345</v>
      </c>
      <c r="J10">
        <f>VLOOKUP($C10,descmarche,10,FALSE)*$E10</f>
        <v>2837.45</v>
      </c>
      <c r="K10">
        <f>VLOOKUP($C10,descmarche,11,FALSE)*$E10</f>
        <v>123.11249999999998</v>
      </c>
      <c r="L10">
        <f>VLOOKUP($C10,descmarche,12,FALSE)*$E10</f>
        <v>270.84749999999997</v>
      </c>
      <c r="M10" t="str">
        <f>VLOOKUP($C10,descmarche,13,FALSE)</f>
        <v>marché</v>
      </c>
      <c r="N10">
        <f>VLOOKUP($C10,descmarche,14,FALSE)*$E10</f>
        <v>304.85000000000002</v>
      </c>
      <c r="O10">
        <f>VLOOKUP($C10,descmarche,15,FALSE)*$E10</f>
        <v>84.419999999999987</v>
      </c>
      <c r="P10" t="str">
        <f>VLOOKUP($C10,descmarche,16,FALSE)</f>
        <v>marché</v>
      </c>
      <c r="Q10">
        <f>VLOOKUP($C10,descmarche,17,FALSE)*$E10</f>
        <v>0</v>
      </c>
      <c r="R10">
        <f>VLOOKUP($C10,descmarche,18,FALSE)*$E10</f>
        <v>1143.1875</v>
      </c>
      <c r="S10" t="str">
        <f>VLOOKUP($C10,descmarche,19,FALSE)</f>
        <v>marché</v>
      </c>
    </row>
    <row r="11" spans="1:20" x14ac:dyDescent="0.25">
      <c r="A11" t="s">
        <v>17</v>
      </c>
      <c r="B11" s="5" t="s">
        <v>53</v>
      </c>
      <c r="C11" t="str">
        <f t="shared" si="1"/>
        <v>UKTMP-01</v>
      </c>
      <c r="D11">
        <v>2020</v>
      </c>
      <c r="E11">
        <v>2345</v>
      </c>
      <c r="F11" t="str">
        <f>VLOOKUP($C11,descmarche,4,FALSE)</f>
        <v>Airbus pour AD</v>
      </c>
      <c r="G11" t="str">
        <f>VLOOKUP($C11,descmarche,5,FALSE)</f>
        <v>Contrat Airbus pour AD</v>
      </c>
      <c r="H11">
        <f>VLOOKUP($C11,descmarche,6,FALSE)</f>
        <v>5</v>
      </c>
      <c r="I11">
        <f>VLOOKUP($C11,descmarche,9,FALSE)*$E11</f>
        <v>2345</v>
      </c>
      <c r="J11">
        <f>VLOOKUP($C11,descmarche,10,FALSE)*$E11</f>
        <v>2837.45</v>
      </c>
      <c r="K11">
        <f>VLOOKUP($C11,descmarche,11,FALSE)*$E11</f>
        <v>123.11249999999998</v>
      </c>
      <c r="L11">
        <f>VLOOKUP($C11,descmarche,12,FALSE)*$E11</f>
        <v>270.84749999999997</v>
      </c>
      <c r="M11" t="str">
        <f>VLOOKUP($C11,descmarche,13,FALSE)</f>
        <v>marché</v>
      </c>
      <c r="N11">
        <f>VLOOKUP($C11,descmarche,14,FALSE)*$E11</f>
        <v>304.85000000000002</v>
      </c>
      <c r="O11">
        <f>VLOOKUP($C11,descmarche,15,FALSE)*$E11</f>
        <v>84.419999999999987</v>
      </c>
      <c r="P11" t="str">
        <f>VLOOKUP($C11,descmarche,16,FALSE)</f>
        <v>marché</v>
      </c>
      <c r="Q11">
        <f>VLOOKUP($C11,descmarche,17,FALSE)*$E11</f>
        <v>0</v>
      </c>
      <c r="R11">
        <f>VLOOKUP($C11,descmarche,18,FALSE)*$E11</f>
        <v>1143.1875</v>
      </c>
      <c r="S11" t="str">
        <f>VLOOKUP($C11,descmarche,19,FALSE)</f>
        <v>marché</v>
      </c>
    </row>
    <row r="12" spans="1:20" x14ac:dyDescent="0.25">
      <c r="A12" t="s">
        <v>17</v>
      </c>
      <c r="B12" s="5" t="s">
        <v>53</v>
      </c>
      <c r="C12" t="str">
        <f t="shared" si="1"/>
        <v>UKTMP-01</v>
      </c>
      <c r="D12">
        <v>2021</v>
      </c>
      <c r="E12">
        <v>2345</v>
      </c>
      <c r="F12" t="str">
        <f>VLOOKUP($C12,descmarche,4,FALSE)</f>
        <v>Airbus pour AD</v>
      </c>
      <c r="G12" t="str">
        <f>VLOOKUP($C12,descmarche,5,FALSE)</f>
        <v>Contrat Airbus pour AD</v>
      </c>
      <c r="H12">
        <f>VLOOKUP($C12,descmarche,6,FALSE)</f>
        <v>5</v>
      </c>
      <c r="I12">
        <f>VLOOKUP($C12,descmarche,9,FALSE)*$E12</f>
        <v>2345</v>
      </c>
      <c r="J12">
        <f>VLOOKUP($C12,descmarche,10,FALSE)*$E12</f>
        <v>2837.45</v>
      </c>
      <c r="K12">
        <f>VLOOKUP($C12,descmarche,11,FALSE)*$E12</f>
        <v>123.11249999999998</v>
      </c>
      <c r="L12">
        <f>VLOOKUP($C12,descmarche,12,FALSE)*$E12</f>
        <v>270.84749999999997</v>
      </c>
      <c r="M12" t="str">
        <f>VLOOKUP($C12,descmarche,13,FALSE)</f>
        <v>marché</v>
      </c>
      <c r="N12">
        <f>VLOOKUP($C12,descmarche,14,FALSE)*$E12</f>
        <v>304.85000000000002</v>
      </c>
      <c r="O12">
        <f>VLOOKUP($C12,descmarche,15,FALSE)*$E12</f>
        <v>84.419999999999987</v>
      </c>
      <c r="P12" t="str">
        <f>VLOOKUP($C12,descmarche,16,FALSE)</f>
        <v>marché</v>
      </c>
      <c r="Q12">
        <f>VLOOKUP($C12,descmarche,17,FALSE)*$E12</f>
        <v>0</v>
      </c>
      <c r="R12">
        <f>VLOOKUP($C12,descmarche,18,FALSE)*$E12</f>
        <v>1143.1875</v>
      </c>
      <c r="S12" t="str">
        <f>VLOOKUP($C12,descmarche,19,FALSE)</f>
        <v>marché</v>
      </c>
    </row>
    <row r="13" spans="1:20" x14ac:dyDescent="0.25">
      <c r="A13" t="s">
        <v>17</v>
      </c>
      <c r="B13" s="5" t="s">
        <v>53</v>
      </c>
      <c r="C13" t="str">
        <f t="shared" si="1"/>
        <v>UKTMP-01</v>
      </c>
      <c r="D13">
        <v>2022</v>
      </c>
      <c r="E13">
        <v>2345</v>
      </c>
      <c r="F13" t="str">
        <f>VLOOKUP($C13,descmarche,4,FALSE)</f>
        <v>Airbus pour AD</v>
      </c>
      <c r="G13" t="str">
        <f>VLOOKUP($C13,descmarche,5,FALSE)</f>
        <v>Contrat Airbus pour AD</v>
      </c>
      <c r="H13">
        <f>VLOOKUP($C13,descmarche,6,FALSE)</f>
        <v>5</v>
      </c>
      <c r="I13">
        <f>VLOOKUP($C13,descmarche,9,FALSE)*$E13</f>
        <v>2345</v>
      </c>
      <c r="J13">
        <f>VLOOKUP($C13,descmarche,10,FALSE)*$E13</f>
        <v>2837.45</v>
      </c>
      <c r="K13">
        <f>VLOOKUP($C13,descmarche,11,FALSE)*$E13</f>
        <v>123.11249999999998</v>
      </c>
      <c r="L13">
        <f>VLOOKUP($C13,descmarche,12,FALSE)*$E13</f>
        <v>270.84749999999997</v>
      </c>
      <c r="M13" t="str">
        <f>VLOOKUP($C13,descmarche,13,FALSE)</f>
        <v>marché</v>
      </c>
      <c r="N13">
        <f>VLOOKUP($C13,descmarche,14,FALSE)*$E13</f>
        <v>304.85000000000002</v>
      </c>
      <c r="O13">
        <f>VLOOKUP($C13,descmarche,15,FALSE)*$E13</f>
        <v>84.419999999999987</v>
      </c>
      <c r="P13" t="str">
        <f>VLOOKUP($C13,descmarche,16,FALSE)</f>
        <v>marché</v>
      </c>
      <c r="Q13">
        <f>VLOOKUP($C13,descmarche,17,FALSE)*$E13</f>
        <v>0</v>
      </c>
      <c r="R13">
        <f>VLOOKUP($C13,descmarche,18,FALSE)*$E13</f>
        <v>1143.1875</v>
      </c>
      <c r="S13" t="str">
        <f>VLOOKUP($C13,descmarche,19,FALSE)</f>
        <v>marché</v>
      </c>
    </row>
    <row r="14" spans="1:20" x14ac:dyDescent="0.25">
      <c r="A14" t="s">
        <v>17</v>
      </c>
      <c r="B14" s="5" t="s">
        <v>53</v>
      </c>
      <c r="C14" t="str">
        <f t="shared" si="1"/>
        <v>UKTMP-01</v>
      </c>
      <c r="D14">
        <v>2023</v>
      </c>
      <c r="E14">
        <v>2345</v>
      </c>
      <c r="F14" t="str">
        <f>VLOOKUP($C14,descmarche,4,FALSE)</f>
        <v>Airbus pour AD</v>
      </c>
      <c r="G14" t="str">
        <f>VLOOKUP($C14,descmarche,5,FALSE)</f>
        <v>Contrat Airbus pour AD</v>
      </c>
      <c r="H14">
        <f>VLOOKUP($C14,descmarche,6,FALSE)</f>
        <v>5</v>
      </c>
      <c r="I14">
        <f>VLOOKUP($C14,descmarche,9,FALSE)*$E14</f>
        <v>2345</v>
      </c>
      <c r="J14">
        <f>VLOOKUP($C14,descmarche,10,FALSE)*$E14</f>
        <v>2837.45</v>
      </c>
      <c r="K14">
        <f>VLOOKUP($C14,descmarche,11,FALSE)*$E14</f>
        <v>123.11249999999998</v>
      </c>
      <c r="L14">
        <f>VLOOKUP($C14,descmarche,12,FALSE)*$E14</f>
        <v>270.84749999999997</v>
      </c>
      <c r="M14" t="str">
        <f>VLOOKUP($C14,descmarche,13,FALSE)</f>
        <v>marché</v>
      </c>
      <c r="N14">
        <f>VLOOKUP($C14,descmarche,14,FALSE)*$E14</f>
        <v>304.85000000000002</v>
      </c>
      <c r="O14">
        <f>VLOOKUP($C14,descmarche,15,FALSE)*$E14</f>
        <v>84.419999999999987</v>
      </c>
      <c r="P14" t="str">
        <f>VLOOKUP($C14,descmarche,16,FALSE)</f>
        <v>marché</v>
      </c>
      <c r="Q14">
        <f>VLOOKUP($C14,descmarche,17,FALSE)*$E14</f>
        <v>0</v>
      </c>
      <c r="R14">
        <f>VLOOKUP($C14,descmarche,18,FALSE)*$E14</f>
        <v>1143.1875</v>
      </c>
      <c r="S14" t="str">
        <f>VLOOKUP($C14,descmarche,19,FALSE)</f>
        <v>marché</v>
      </c>
    </row>
    <row r="15" spans="1:20" x14ac:dyDescent="0.25">
      <c r="A15" t="s">
        <v>17</v>
      </c>
      <c r="B15" s="5" t="s">
        <v>53</v>
      </c>
      <c r="C15" t="str">
        <f t="shared" si="1"/>
        <v>UKTMP-01</v>
      </c>
      <c r="D15">
        <v>2024</v>
      </c>
      <c r="E15">
        <v>2345</v>
      </c>
      <c r="F15" t="str">
        <f>VLOOKUP($C15,descmarche,4,FALSE)</f>
        <v>Airbus pour AD</v>
      </c>
      <c r="G15" t="str">
        <f>VLOOKUP($C15,descmarche,5,FALSE)</f>
        <v>Contrat Airbus pour AD</v>
      </c>
      <c r="H15">
        <f>VLOOKUP($C15,descmarche,6,FALSE)</f>
        <v>5</v>
      </c>
      <c r="I15">
        <f>VLOOKUP($C15,descmarche,9,FALSE)*$E15</f>
        <v>2345</v>
      </c>
      <c r="J15">
        <f>VLOOKUP($C15,descmarche,10,FALSE)*$E15</f>
        <v>2837.45</v>
      </c>
      <c r="K15">
        <f>VLOOKUP($C15,descmarche,11,FALSE)*$E15</f>
        <v>123.11249999999998</v>
      </c>
      <c r="L15">
        <f>VLOOKUP($C15,descmarche,12,FALSE)*$E15</f>
        <v>270.84749999999997</v>
      </c>
      <c r="M15" t="str">
        <f>VLOOKUP($C15,descmarche,13,FALSE)</f>
        <v>marché</v>
      </c>
      <c r="N15">
        <f>VLOOKUP($C15,descmarche,14,FALSE)*$E15</f>
        <v>304.85000000000002</v>
      </c>
      <c r="O15">
        <f>VLOOKUP($C15,descmarche,15,FALSE)*$E15</f>
        <v>84.419999999999987</v>
      </c>
      <c r="P15" t="str">
        <f>VLOOKUP($C15,descmarche,16,FALSE)</f>
        <v>marché</v>
      </c>
      <c r="Q15">
        <f>VLOOKUP($C15,descmarche,17,FALSE)*$E15</f>
        <v>0</v>
      </c>
      <c r="R15">
        <f>VLOOKUP($C15,descmarche,18,FALSE)*$E15</f>
        <v>1143.1875</v>
      </c>
      <c r="S15" t="str">
        <f>VLOOKUP($C15,descmarche,19,FALSE)</f>
        <v>marché</v>
      </c>
    </row>
    <row r="16" spans="1:20" x14ac:dyDescent="0.25">
      <c r="A16" t="s">
        <v>17</v>
      </c>
      <c r="B16" s="5" t="s">
        <v>54</v>
      </c>
      <c r="C16" t="str">
        <f t="shared" si="1"/>
        <v>UKTMP-02</v>
      </c>
      <c r="D16">
        <v>2012</v>
      </c>
      <c r="E16">
        <v>0</v>
      </c>
      <c r="F16" t="str">
        <f>VLOOKUP($C16,descmarche,4,FALSE)</f>
        <v>Airbus hors AD</v>
      </c>
      <c r="G16" t="str">
        <f>VLOOKUP($C16,descmarche,5,FALSE)</f>
        <v>Contrat Airbus hors AD</v>
      </c>
      <c r="H16">
        <f>VLOOKUP($C16,descmarche,6,FALSE)</f>
        <v>5</v>
      </c>
      <c r="I16">
        <f>VLOOKUP($C16,descmarche,9,FALSE)*$E16</f>
        <v>0</v>
      </c>
      <c r="J16">
        <f>VLOOKUP($C16,descmarche,10,FALSE)*$E16</f>
        <v>0</v>
      </c>
      <c r="K16">
        <f>VLOOKUP($C16,descmarche,11,FALSE)*$E16</f>
        <v>0</v>
      </c>
      <c r="L16">
        <f>VLOOKUP($C16,descmarche,12,FALSE)*$E16</f>
        <v>0</v>
      </c>
      <c r="M16" t="str">
        <f>VLOOKUP($C16,descmarche,13,FALSE)</f>
        <v>marché</v>
      </c>
      <c r="N16">
        <f>VLOOKUP($C16,descmarche,14,FALSE)*$E16</f>
        <v>0</v>
      </c>
      <c r="O16">
        <f>VLOOKUP($C16,descmarche,15,FALSE)*$E16</f>
        <v>0</v>
      </c>
      <c r="P16">
        <f>VLOOKUP($C16,descmarche,16,FALSE)</f>
        <v>0</v>
      </c>
      <c r="Q16">
        <f>VLOOKUP($C16,descmarche,17,FALSE)*$E16</f>
        <v>0</v>
      </c>
      <c r="R16">
        <f>VLOOKUP($C16,descmarche,18,FALSE)*$E16</f>
        <v>0</v>
      </c>
      <c r="S16">
        <f>VLOOKUP($C16,descmarche,19,FALSE)</f>
        <v>0</v>
      </c>
    </row>
    <row r="17" spans="1:19" x14ac:dyDescent="0.25">
      <c r="A17" t="s">
        <v>17</v>
      </c>
      <c r="B17" s="5" t="s">
        <v>54</v>
      </c>
      <c r="C17" t="str">
        <f t="shared" ref="C17:C20" si="2">CONCATENATE(A17,"-",B17)</f>
        <v>UKTMP-02</v>
      </c>
      <c r="D17">
        <v>2013</v>
      </c>
      <c r="E17">
        <v>775</v>
      </c>
      <c r="F17" t="str">
        <f>VLOOKUP($C17,descmarche,4,FALSE)</f>
        <v>Airbus hors AD</v>
      </c>
      <c r="G17" t="str">
        <f>VLOOKUP($C17,descmarche,5,FALSE)</f>
        <v>Contrat Airbus hors AD</v>
      </c>
      <c r="H17">
        <f>VLOOKUP($C17,descmarche,6,FALSE)</f>
        <v>5</v>
      </c>
      <c r="I17">
        <f>VLOOKUP($C17,descmarche,9,FALSE)*$E17</f>
        <v>775</v>
      </c>
      <c r="J17">
        <f>VLOOKUP($C17,descmarche,10,FALSE)*$E17</f>
        <v>898.99999999999989</v>
      </c>
      <c r="K17">
        <f>VLOOKUP($C17,descmarche,11,FALSE)*$E17</f>
        <v>49.59999999999998</v>
      </c>
      <c r="L17">
        <f>VLOOKUP($C17,descmarche,12,FALSE)*$E17</f>
        <v>0</v>
      </c>
      <c r="M17" t="str">
        <f>VLOOKUP($C17,descmarche,13,FALSE)</f>
        <v>marché</v>
      </c>
      <c r="N17">
        <f>VLOOKUP($C17,descmarche,14,FALSE)*$E17</f>
        <v>0</v>
      </c>
      <c r="O17">
        <f>VLOOKUP($C17,descmarche,15,FALSE)*$E17</f>
        <v>0</v>
      </c>
      <c r="P17">
        <f>VLOOKUP($C17,descmarche,16,FALSE)</f>
        <v>0</v>
      </c>
      <c r="Q17">
        <f>VLOOKUP($C17,descmarche,17,FALSE)*$E17</f>
        <v>0</v>
      </c>
      <c r="R17">
        <f>VLOOKUP($C17,descmarche,18,FALSE)*$E17</f>
        <v>0</v>
      </c>
      <c r="S17">
        <f>VLOOKUP($C17,descmarche,19,FALSE)</f>
        <v>0</v>
      </c>
    </row>
    <row r="18" spans="1:19" x14ac:dyDescent="0.25">
      <c r="A18" t="s">
        <v>17</v>
      </c>
      <c r="B18" s="5" t="s">
        <v>54</v>
      </c>
      <c r="C18" t="str">
        <f t="shared" si="2"/>
        <v>UKTMP-02</v>
      </c>
      <c r="D18">
        <v>2014</v>
      </c>
      <c r="E18">
        <v>906</v>
      </c>
      <c r="F18" t="str">
        <f>VLOOKUP($C18,descmarche,4,FALSE)</f>
        <v>Airbus hors AD</v>
      </c>
      <c r="G18" t="str">
        <f>VLOOKUP($C18,descmarche,5,FALSE)</f>
        <v>Contrat Airbus hors AD</v>
      </c>
      <c r="H18">
        <f>VLOOKUP($C18,descmarche,6,FALSE)</f>
        <v>5</v>
      </c>
      <c r="I18">
        <f>VLOOKUP($C18,descmarche,9,FALSE)*$E18</f>
        <v>906</v>
      </c>
      <c r="J18">
        <f>VLOOKUP($C18,descmarche,10,FALSE)*$E18</f>
        <v>1050.96</v>
      </c>
      <c r="K18">
        <f>VLOOKUP($C18,descmarche,11,FALSE)*$E18</f>
        <v>57.983999999999973</v>
      </c>
      <c r="L18">
        <f>VLOOKUP($C18,descmarche,12,FALSE)*$E18</f>
        <v>0</v>
      </c>
      <c r="M18" t="str">
        <f>VLOOKUP($C18,descmarche,13,FALSE)</f>
        <v>marché</v>
      </c>
      <c r="N18">
        <f>VLOOKUP($C18,descmarche,14,FALSE)*$E18</f>
        <v>0</v>
      </c>
      <c r="O18">
        <f>VLOOKUP($C18,descmarche,15,FALSE)*$E18</f>
        <v>0</v>
      </c>
      <c r="P18">
        <f>VLOOKUP($C18,descmarche,16,FALSE)</f>
        <v>0</v>
      </c>
      <c r="Q18">
        <f>VLOOKUP($C18,descmarche,17,FALSE)*$E18</f>
        <v>0</v>
      </c>
      <c r="R18">
        <f>VLOOKUP($C18,descmarche,18,FALSE)*$E18</f>
        <v>0</v>
      </c>
      <c r="S18">
        <f>VLOOKUP($C18,descmarche,19,FALSE)</f>
        <v>0</v>
      </c>
    </row>
    <row r="19" spans="1:19" x14ac:dyDescent="0.25">
      <c r="A19" t="s">
        <v>17</v>
      </c>
      <c r="B19" s="5" t="s">
        <v>54</v>
      </c>
      <c r="C19" t="str">
        <f t="shared" ref="C19:C30" si="3">CONCATENATE(A19,"-",B19)</f>
        <v>UKTMP-02</v>
      </c>
      <c r="D19">
        <v>2015</v>
      </c>
      <c r="E19">
        <v>1011</v>
      </c>
      <c r="F19" t="str">
        <f>VLOOKUP($C19,descmarche,4,FALSE)</f>
        <v>Airbus hors AD</v>
      </c>
      <c r="G19" t="str">
        <f>VLOOKUP($C19,descmarche,5,FALSE)</f>
        <v>Contrat Airbus hors AD</v>
      </c>
      <c r="H19">
        <f>VLOOKUP($C19,descmarche,6,FALSE)</f>
        <v>5</v>
      </c>
      <c r="I19">
        <f>VLOOKUP($C19,descmarche,9,FALSE)*$E19</f>
        <v>1011</v>
      </c>
      <c r="J19">
        <f>VLOOKUP($C19,descmarche,10,FALSE)*$E19</f>
        <v>1172.76</v>
      </c>
      <c r="K19">
        <f>VLOOKUP($C19,descmarche,11,FALSE)*$E19</f>
        <v>64.703999999999979</v>
      </c>
      <c r="L19">
        <f>VLOOKUP($C19,descmarche,12,FALSE)*$E19</f>
        <v>0</v>
      </c>
      <c r="M19" t="str">
        <f>VLOOKUP($C19,descmarche,13,FALSE)</f>
        <v>marché</v>
      </c>
      <c r="N19">
        <f>VLOOKUP($C19,descmarche,14,FALSE)*$E19</f>
        <v>0</v>
      </c>
      <c r="O19">
        <f>VLOOKUP($C19,descmarche,15,FALSE)*$E19</f>
        <v>0</v>
      </c>
      <c r="P19">
        <f>VLOOKUP($C19,descmarche,16,FALSE)</f>
        <v>0</v>
      </c>
      <c r="Q19">
        <f>VLOOKUP($C19,descmarche,17,FALSE)*$E19</f>
        <v>0</v>
      </c>
      <c r="R19">
        <f>VLOOKUP($C19,descmarche,18,FALSE)*$E19</f>
        <v>0</v>
      </c>
      <c r="S19">
        <f>VLOOKUP($C19,descmarche,19,FALSE)</f>
        <v>0</v>
      </c>
    </row>
    <row r="20" spans="1:19" x14ac:dyDescent="0.25">
      <c r="A20" t="s">
        <v>17</v>
      </c>
      <c r="B20" s="5" t="s">
        <v>54</v>
      </c>
      <c r="C20" t="str">
        <f t="shared" si="3"/>
        <v>UKTMP-02</v>
      </c>
      <c r="D20">
        <v>2016</v>
      </c>
      <c r="E20">
        <v>1011</v>
      </c>
      <c r="F20" t="str">
        <f>VLOOKUP($C20,descmarche,4,FALSE)</f>
        <v>Airbus hors AD</v>
      </c>
      <c r="G20" t="str">
        <f>VLOOKUP($C20,descmarche,5,FALSE)</f>
        <v>Contrat Airbus hors AD</v>
      </c>
      <c r="H20">
        <f>VLOOKUP($C20,descmarche,6,FALSE)</f>
        <v>5</v>
      </c>
      <c r="I20">
        <f>VLOOKUP($C20,descmarche,9,FALSE)*$E20</f>
        <v>1011</v>
      </c>
      <c r="J20">
        <f>VLOOKUP($C20,descmarche,10,FALSE)*$E20</f>
        <v>1172.76</v>
      </c>
      <c r="K20">
        <f>VLOOKUP($C20,descmarche,11,FALSE)*$E20</f>
        <v>64.703999999999979</v>
      </c>
      <c r="L20">
        <f>VLOOKUP($C20,descmarche,12,FALSE)*$E20</f>
        <v>0</v>
      </c>
      <c r="M20" t="str">
        <f>VLOOKUP($C20,descmarche,13,FALSE)</f>
        <v>marché</v>
      </c>
      <c r="N20">
        <f>VLOOKUP($C20,descmarche,14,FALSE)*$E20</f>
        <v>0</v>
      </c>
      <c r="O20">
        <f>VLOOKUP($C20,descmarche,15,FALSE)*$E20</f>
        <v>0</v>
      </c>
      <c r="P20">
        <f>VLOOKUP($C20,descmarche,16,FALSE)</f>
        <v>0</v>
      </c>
      <c r="Q20">
        <f>VLOOKUP($C20,descmarche,17,FALSE)*$E20</f>
        <v>0</v>
      </c>
      <c r="R20">
        <f>VLOOKUP($C20,descmarche,18,FALSE)*$E20</f>
        <v>0</v>
      </c>
      <c r="S20">
        <f>VLOOKUP($C20,descmarche,19,FALSE)</f>
        <v>0</v>
      </c>
    </row>
    <row r="21" spans="1:19" x14ac:dyDescent="0.25">
      <c r="A21" t="s">
        <v>17</v>
      </c>
      <c r="B21" s="5" t="s">
        <v>54</v>
      </c>
      <c r="C21" t="str">
        <f t="shared" si="3"/>
        <v>UKTMP-02</v>
      </c>
      <c r="D21">
        <v>2017</v>
      </c>
      <c r="E21">
        <v>1011</v>
      </c>
      <c r="F21" t="str">
        <f>VLOOKUP($C21,descmarche,4,FALSE)</f>
        <v>Airbus hors AD</v>
      </c>
      <c r="G21" t="str">
        <f>VLOOKUP($C21,descmarche,5,FALSE)</f>
        <v>Contrat Airbus hors AD</v>
      </c>
      <c r="H21">
        <f>VLOOKUP($C21,descmarche,6,FALSE)</f>
        <v>5</v>
      </c>
      <c r="I21">
        <f>VLOOKUP($C21,descmarche,9,FALSE)*$E21</f>
        <v>1011</v>
      </c>
      <c r="J21">
        <f>VLOOKUP($C21,descmarche,10,FALSE)*$E21</f>
        <v>1172.76</v>
      </c>
      <c r="K21">
        <f>VLOOKUP($C21,descmarche,11,FALSE)*$E21</f>
        <v>64.703999999999979</v>
      </c>
      <c r="L21">
        <f>VLOOKUP($C21,descmarche,12,FALSE)*$E21</f>
        <v>0</v>
      </c>
      <c r="M21" t="str">
        <f>VLOOKUP($C21,descmarche,13,FALSE)</f>
        <v>marché</v>
      </c>
      <c r="N21">
        <f>VLOOKUP($C21,descmarche,14,FALSE)*$E21</f>
        <v>0</v>
      </c>
      <c r="O21">
        <f>VLOOKUP($C21,descmarche,15,FALSE)*$E21</f>
        <v>0</v>
      </c>
      <c r="P21">
        <f>VLOOKUP($C21,descmarche,16,FALSE)</f>
        <v>0</v>
      </c>
      <c r="Q21">
        <f>VLOOKUP($C21,descmarche,17,FALSE)*$E21</f>
        <v>0</v>
      </c>
      <c r="R21">
        <f>VLOOKUP($C21,descmarche,18,FALSE)*$E21</f>
        <v>0</v>
      </c>
      <c r="S21">
        <f>VLOOKUP($C21,descmarche,19,FALSE)</f>
        <v>0</v>
      </c>
    </row>
    <row r="22" spans="1:19" x14ac:dyDescent="0.25">
      <c r="A22" t="s">
        <v>17</v>
      </c>
      <c r="B22" s="5" t="s">
        <v>54</v>
      </c>
      <c r="C22" t="str">
        <f t="shared" si="3"/>
        <v>UKTMP-02</v>
      </c>
      <c r="D22">
        <v>2018</v>
      </c>
      <c r="E22">
        <v>1011</v>
      </c>
      <c r="F22" t="str">
        <f>VLOOKUP($C22,descmarche,4,FALSE)</f>
        <v>Airbus hors AD</v>
      </c>
      <c r="G22" t="str">
        <f>VLOOKUP($C22,descmarche,5,FALSE)</f>
        <v>Contrat Airbus hors AD</v>
      </c>
      <c r="H22">
        <f>VLOOKUP($C22,descmarche,6,FALSE)</f>
        <v>5</v>
      </c>
      <c r="I22">
        <f>VLOOKUP($C22,descmarche,9,FALSE)*$E22</f>
        <v>1011</v>
      </c>
      <c r="J22">
        <f>VLOOKUP($C22,descmarche,10,FALSE)*$E22</f>
        <v>1172.76</v>
      </c>
      <c r="K22">
        <f>VLOOKUP($C22,descmarche,11,FALSE)*$E22</f>
        <v>64.703999999999979</v>
      </c>
      <c r="L22">
        <f>VLOOKUP($C22,descmarche,12,FALSE)*$E22</f>
        <v>0</v>
      </c>
      <c r="M22" t="str">
        <f>VLOOKUP($C22,descmarche,13,FALSE)</f>
        <v>marché</v>
      </c>
      <c r="N22">
        <f>VLOOKUP($C22,descmarche,14,FALSE)*$E22</f>
        <v>0</v>
      </c>
      <c r="O22">
        <f>VLOOKUP($C22,descmarche,15,FALSE)*$E22</f>
        <v>0</v>
      </c>
      <c r="P22">
        <f>VLOOKUP($C22,descmarche,16,FALSE)</f>
        <v>0</v>
      </c>
      <c r="Q22">
        <f>VLOOKUP($C22,descmarche,17,FALSE)*$E22</f>
        <v>0</v>
      </c>
      <c r="R22">
        <f>VLOOKUP($C22,descmarche,18,FALSE)*$E22</f>
        <v>0</v>
      </c>
      <c r="S22">
        <f>VLOOKUP($C22,descmarche,19,FALSE)</f>
        <v>0</v>
      </c>
    </row>
    <row r="23" spans="1:19" x14ac:dyDescent="0.25">
      <c r="A23" t="s">
        <v>17</v>
      </c>
      <c r="B23" s="5" t="s">
        <v>54</v>
      </c>
      <c r="C23" t="str">
        <f t="shared" si="3"/>
        <v>UKTMP-02</v>
      </c>
      <c r="D23">
        <v>2019</v>
      </c>
      <c r="E23">
        <v>1011</v>
      </c>
      <c r="F23" t="str">
        <f>VLOOKUP($C23,descmarche,4,FALSE)</f>
        <v>Airbus hors AD</v>
      </c>
      <c r="G23" t="str">
        <f>VLOOKUP($C23,descmarche,5,FALSE)</f>
        <v>Contrat Airbus hors AD</v>
      </c>
      <c r="H23">
        <f>VLOOKUP($C23,descmarche,6,FALSE)</f>
        <v>5</v>
      </c>
      <c r="I23">
        <f>VLOOKUP($C23,descmarche,9,FALSE)*$E23</f>
        <v>1011</v>
      </c>
      <c r="J23">
        <f>VLOOKUP($C23,descmarche,10,FALSE)*$E23</f>
        <v>1172.76</v>
      </c>
      <c r="K23">
        <f>VLOOKUP($C23,descmarche,11,FALSE)*$E23</f>
        <v>64.703999999999979</v>
      </c>
      <c r="L23">
        <f>VLOOKUP($C23,descmarche,12,FALSE)*$E23</f>
        <v>0</v>
      </c>
      <c r="M23" t="str">
        <f>VLOOKUP($C23,descmarche,13,FALSE)</f>
        <v>marché</v>
      </c>
      <c r="N23">
        <f>VLOOKUP($C23,descmarche,14,FALSE)*$E23</f>
        <v>0</v>
      </c>
      <c r="O23">
        <f>VLOOKUP($C23,descmarche,15,FALSE)*$E23</f>
        <v>0</v>
      </c>
      <c r="P23">
        <f>VLOOKUP($C23,descmarche,16,FALSE)</f>
        <v>0</v>
      </c>
      <c r="Q23">
        <f>VLOOKUP($C23,descmarche,17,FALSE)*$E23</f>
        <v>0</v>
      </c>
      <c r="R23">
        <f>VLOOKUP($C23,descmarche,18,FALSE)*$E23</f>
        <v>0</v>
      </c>
      <c r="S23">
        <f>VLOOKUP($C23,descmarche,19,FALSE)</f>
        <v>0</v>
      </c>
    </row>
    <row r="24" spans="1:19" x14ac:dyDescent="0.25">
      <c r="A24" t="s">
        <v>17</v>
      </c>
      <c r="B24" s="5" t="s">
        <v>54</v>
      </c>
      <c r="C24" t="str">
        <f t="shared" si="3"/>
        <v>UKTMP-02</v>
      </c>
      <c r="D24">
        <v>2020</v>
      </c>
      <c r="E24">
        <v>1011</v>
      </c>
      <c r="F24" t="str">
        <f>VLOOKUP($C24,descmarche,4,FALSE)</f>
        <v>Airbus hors AD</v>
      </c>
      <c r="G24" t="str">
        <f>VLOOKUP($C24,descmarche,5,FALSE)</f>
        <v>Contrat Airbus hors AD</v>
      </c>
      <c r="H24">
        <f>VLOOKUP($C24,descmarche,6,FALSE)</f>
        <v>5</v>
      </c>
      <c r="I24">
        <f>VLOOKUP($C24,descmarche,9,FALSE)*$E24</f>
        <v>1011</v>
      </c>
      <c r="J24">
        <f>VLOOKUP($C24,descmarche,10,FALSE)*$E24</f>
        <v>1172.76</v>
      </c>
      <c r="K24">
        <f>VLOOKUP($C24,descmarche,11,FALSE)*$E24</f>
        <v>64.703999999999979</v>
      </c>
      <c r="L24">
        <f>VLOOKUP($C24,descmarche,12,FALSE)*$E24</f>
        <v>0</v>
      </c>
      <c r="M24" t="str">
        <f>VLOOKUP($C24,descmarche,13,FALSE)</f>
        <v>marché</v>
      </c>
      <c r="N24">
        <f>VLOOKUP($C24,descmarche,14,FALSE)*$E24</f>
        <v>0</v>
      </c>
      <c r="O24">
        <f>VLOOKUP($C24,descmarche,15,FALSE)*$E24</f>
        <v>0</v>
      </c>
      <c r="P24">
        <f>VLOOKUP($C24,descmarche,16,FALSE)</f>
        <v>0</v>
      </c>
      <c r="Q24">
        <f>VLOOKUP($C24,descmarche,17,FALSE)*$E24</f>
        <v>0</v>
      </c>
      <c r="R24">
        <f>VLOOKUP($C24,descmarche,18,FALSE)*$E24</f>
        <v>0</v>
      </c>
      <c r="S24">
        <f>VLOOKUP($C24,descmarche,19,FALSE)</f>
        <v>0</v>
      </c>
    </row>
    <row r="25" spans="1:19" x14ac:dyDescent="0.25">
      <c r="A25" t="s">
        <v>17</v>
      </c>
      <c r="B25" s="5" t="s">
        <v>54</v>
      </c>
      <c r="C25" t="str">
        <f t="shared" si="3"/>
        <v>UKTMP-02</v>
      </c>
      <c r="D25">
        <v>2021</v>
      </c>
      <c r="E25">
        <v>1011</v>
      </c>
      <c r="F25" t="str">
        <f>VLOOKUP($C25,descmarche,4,FALSE)</f>
        <v>Airbus hors AD</v>
      </c>
      <c r="G25" t="str">
        <f>VLOOKUP($C25,descmarche,5,FALSE)</f>
        <v>Contrat Airbus hors AD</v>
      </c>
      <c r="H25">
        <f>VLOOKUP($C25,descmarche,6,FALSE)</f>
        <v>5</v>
      </c>
      <c r="I25">
        <f>VLOOKUP($C25,descmarche,9,FALSE)*$E25</f>
        <v>1011</v>
      </c>
      <c r="J25">
        <f>VLOOKUP($C25,descmarche,10,FALSE)*$E25</f>
        <v>1172.76</v>
      </c>
      <c r="K25">
        <f>VLOOKUP($C25,descmarche,11,FALSE)*$E25</f>
        <v>64.703999999999979</v>
      </c>
      <c r="L25">
        <f>VLOOKUP($C25,descmarche,12,FALSE)*$E25</f>
        <v>0</v>
      </c>
      <c r="M25" t="str">
        <f>VLOOKUP($C25,descmarche,13,FALSE)</f>
        <v>marché</v>
      </c>
      <c r="N25">
        <f>VLOOKUP($C25,descmarche,14,FALSE)*$E25</f>
        <v>0</v>
      </c>
      <c r="O25">
        <f>VLOOKUP($C25,descmarche,15,FALSE)*$E25</f>
        <v>0</v>
      </c>
      <c r="P25">
        <f>VLOOKUP($C25,descmarche,16,FALSE)</f>
        <v>0</v>
      </c>
      <c r="Q25">
        <f>VLOOKUP($C25,descmarche,17,FALSE)*$E25</f>
        <v>0</v>
      </c>
      <c r="R25">
        <f>VLOOKUP($C25,descmarche,18,FALSE)*$E25</f>
        <v>0</v>
      </c>
      <c r="S25">
        <f>VLOOKUP($C25,descmarche,19,FALSE)</f>
        <v>0</v>
      </c>
    </row>
    <row r="26" spans="1:19" x14ac:dyDescent="0.25">
      <c r="A26" t="s">
        <v>17</v>
      </c>
      <c r="B26" s="5" t="s">
        <v>54</v>
      </c>
      <c r="C26" t="str">
        <f t="shared" si="3"/>
        <v>UKTMP-02</v>
      </c>
      <c r="D26">
        <v>2022</v>
      </c>
      <c r="E26">
        <v>1011</v>
      </c>
      <c r="F26" t="str">
        <f>VLOOKUP($C26,descmarche,4,FALSE)</f>
        <v>Airbus hors AD</v>
      </c>
      <c r="G26" t="str">
        <f>VLOOKUP($C26,descmarche,5,FALSE)</f>
        <v>Contrat Airbus hors AD</v>
      </c>
      <c r="H26">
        <f>VLOOKUP($C26,descmarche,6,FALSE)</f>
        <v>5</v>
      </c>
      <c r="I26">
        <f>VLOOKUP($C26,descmarche,9,FALSE)*$E26</f>
        <v>1011</v>
      </c>
      <c r="J26">
        <f>VLOOKUP($C26,descmarche,10,FALSE)*$E26</f>
        <v>1172.76</v>
      </c>
      <c r="K26">
        <f>VLOOKUP($C26,descmarche,11,FALSE)*$E26</f>
        <v>64.703999999999979</v>
      </c>
      <c r="L26">
        <f>VLOOKUP($C26,descmarche,12,FALSE)*$E26</f>
        <v>0</v>
      </c>
      <c r="M26" t="str">
        <f>VLOOKUP($C26,descmarche,13,FALSE)</f>
        <v>marché</v>
      </c>
      <c r="N26">
        <f>VLOOKUP($C26,descmarche,14,FALSE)*$E26</f>
        <v>0</v>
      </c>
      <c r="O26">
        <f>VLOOKUP($C26,descmarche,15,FALSE)*$E26</f>
        <v>0</v>
      </c>
      <c r="P26">
        <f>VLOOKUP($C26,descmarche,16,FALSE)</f>
        <v>0</v>
      </c>
      <c r="Q26">
        <f>VLOOKUP($C26,descmarche,17,FALSE)*$E26</f>
        <v>0</v>
      </c>
      <c r="R26">
        <f>VLOOKUP($C26,descmarche,18,FALSE)*$E26</f>
        <v>0</v>
      </c>
      <c r="S26">
        <f>VLOOKUP($C26,descmarche,19,FALSE)</f>
        <v>0</v>
      </c>
    </row>
    <row r="27" spans="1:19" x14ac:dyDescent="0.25">
      <c r="A27" t="s">
        <v>17</v>
      </c>
      <c r="B27" s="5" t="s">
        <v>54</v>
      </c>
      <c r="C27" t="str">
        <f t="shared" si="3"/>
        <v>UKTMP-02</v>
      </c>
      <c r="D27">
        <v>2023</v>
      </c>
      <c r="E27">
        <v>1011</v>
      </c>
      <c r="F27" t="str">
        <f>VLOOKUP($C27,descmarche,4,FALSE)</f>
        <v>Airbus hors AD</v>
      </c>
      <c r="G27" t="str">
        <f>VLOOKUP($C27,descmarche,5,FALSE)</f>
        <v>Contrat Airbus hors AD</v>
      </c>
      <c r="H27">
        <f>VLOOKUP($C27,descmarche,6,FALSE)</f>
        <v>5</v>
      </c>
      <c r="I27">
        <f>VLOOKUP($C27,descmarche,9,FALSE)*$E27</f>
        <v>1011</v>
      </c>
      <c r="J27">
        <f>VLOOKUP($C27,descmarche,10,FALSE)*$E27</f>
        <v>1172.76</v>
      </c>
      <c r="K27">
        <f>VLOOKUP($C27,descmarche,11,FALSE)*$E27</f>
        <v>64.703999999999979</v>
      </c>
      <c r="L27">
        <f>VLOOKUP($C27,descmarche,12,FALSE)*$E27</f>
        <v>0</v>
      </c>
      <c r="M27" t="str">
        <f>VLOOKUP($C27,descmarche,13,FALSE)</f>
        <v>marché</v>
      </c>
      <c r="N27">
        <f>VLOOKUP($C27,descmarche,14,FALSE)*$E27</f>
        <v>0</v>
      </c>
      <c r="O27">
        <f>VLOOKUP($C27,descmarche,15,FALSE)*$E27</f>
        <v>0</v>
      </c>
      <c r="P27">
        <f>VLOOKUP($C27,descmarche,16,FALSE)</f>
        <v>0</v>
      </c>
      <c r="Q27">
        <f>VLOOKUP($C27,descmarche,17,FALSE)*$E27</f>
        <v>0</v>
      </c>
      <c r="R27">
        <f>VLOOKUP($C27,descmarche,18,FALSE)*$E27</f>
        <v>0</v>
      </c>
      <c r="S27">
        <f>VLOOKUP($C27,descmarche,19,FALSE)</f>
        <v>0</v>
      </c>
    </row>
    <row r="28" spans="1:19" x14ac:dyDescent="0.25">
      <c r="A28" t="s">
        <v>17</v>
      </c>
      <c r="B28" s="5" t="s">
        <v>54</v>
      </c>
      <c r="C28" t="str">
        <f t="shared" si="3"/>
        <v>UKTMP-02</v>
      </c>
      <c r="D28">
        <v>2024</v>
      </c>
      <c r="E28">
        <v>1011</v>
      </c>
      <c r="F28" t="str">
        <f>VLOOKUP($C28,descmarche,4,FALSE)</f>
        <v>Airbus hors AD</v>
      </c>
      <c r="G28" t="str">
        <f>VLOOKUP($C28,descmarche,5,FALSE)</f>
        <v>Contrat Airbus hors AD</v>
      </c>
      <c r="H28">
        <f>VLOOKUP($C28,descmarche,6,FALSE)</f>
        <v>5</v>
      </c>
      <c r="I28">
        <f>VLOOKUP($C28,descmarche,9,FALSE)*$E28</f>
        <v>1011</v>
      </c>
      <c r="J28">
        <f>VLOOKUP($C28,descmarche,10,FALSE)*$E28</f>
        <v>1172.76</v>
      </c>
      <c r="K28">
        <f>VLOOKUP($C28,descmarche,11,FALSE)*$E28</f>
        <v>64.703999999999979</v>
      </c>
      <c r="L28">
        <f>VLOOKUP($C28,descmarche,12,FALSE)*$E28</f>
        <v>0</v>
      </c>
      <c r="M28" t="str">
        <f>VLOOKUP($C28,descmarche,13,FALSE)</f>
        <v>marché</v>
      </c>
      <c r="N28">
        <f>VLOOKUP($C28,descmarche,14,FALSE)*$E28</f>
        <v>0</v>
      </c>
      <c r="O28">
        <f>VLOOKUP($C28,descmarche,15,FALSE)*$E28</f>
        <v>0</v>
      </c>
      <c r="P28">
        <f>VLOOKUP($C28,descmarche,16,FALSE)</f>
        <v>0</v>
      </c>
      <c r="Q28">
        <f>VLOOKUP($C28,descmarche,17,FALSE)*$E28</f>
        <v>0</v>
      </c>
      <c r="R28">
        <f>VLOOKUP($C28,descmarche,18,FALSE)*$E28</f>
        <v>0</v>
      </c>
      <c r="S28">
        <f>VLOOKUP($C28,descmarche,19,FALSE)</f>
        <v>0</v>
      </c>
    </row>
    <row r="29" spans="1:19" x14ac:dyDescent="0.25">
      <c r="A29" t="s">
        <v>17</v>
      </c>
      <c r="B29" s="5" t="s">
        <v>55</v>
      </c>
      <c r="C29" t="str">
        <f t="shared" si="3"/>
        <v>UKTMP-03</v>
      </c>
      <c r="D29">
        <v>2012</v>
      </c>
      <c r="E29">
        <v>0</v>
      </c>
      <c r="F29" t="str">
        <f>VLOOKUP($C29,descmarche,4,FALSE)</f>
        <v>Boeing</v>
      </c>
      <c r="G29" t="str">
        <f>VLOOKUP($C29,descmarche,5,FALSE)</f>
        <v>Structure Boeing</v>
      </c>
      <c r="H29">
        <f>VLOOKUP($C29,descmarche,6,FALSE)</f>
        <v>5</v>
      </c>
      <c r="I29">
        <f>VLOOKUP($C29,descmarche,9,FALSE)*$E29</f>
        <v>0</v>
      </c>
      <c r="J29">
        <f>VLOOKUP($C29,descmarche,10,FALSE)*$E29</f>
        <v>0</v>
      </c>
      <c r="K29">
        <f>VLOOKUP($C29,descmarche,11,FALSE)*$E29</f>
        <v>0</v>
      </c>
      <c r="L29">
        <f>VLOOKUP($C29,descmarche,12,FALSE)*$E29</f>
        <v>0</v>
      </c>
      <c r="M29" t="str">
        <f>VLOOKUP($C29,descmarche,13,FALSE)</f>
        <v>marché</v>
      </c>
      <c r="N29">
        <f>VLOOKUP($C29,descmarche,14,FALSE)*$E29</f>
        <v>0</v>
      </c>
      <c r="O29">
        <f>VLOOKUP($C29,descmarche,15,FALSE)*$E29</f>
        <v>0</v>
      </c>
      <c r="P29">
        <f>VLOOKUP($C29,descmarche,16,FALSE)</f>
        <v>0</v>
      </c>
      <c r="Q29">
        <f>VLOOKUP($C29,descmarche,17,FALSE)*$E29</f>
        <v>0</v>
      </c>
      <c r="R29">
        <f>VLOOKUP($C29,descmarche,18,FALSE)*$E29</f>
        <v>0</v>
      </c>
      <c r="S29">
        <f>VLOOKUP($C29,descmarche,19,FALSE)</f>
        <v>0</v>
      </c>
    </row>
    <row r="30" spans="1:19" x14ac:dyDescent="0.25">
      <c r="A30" t="s">
        <v>17</v>
      </c>
      <c r="B30" s="5" t="s">
        <v>55</v>
      </c>
      <c r="C30" t="str">
        <f t="shared" si="3"/>
        <v>UKTMP-03</v>
      </c>
      <c r="D30">
        <v>2013</v>
      </c>
      <c r="E30">
        <v>45</v>
      </c>
      <c r="F30" t="str">
        <f>VLOOKUP($C30,descmarche,4,FALSE)</f>
        <v>Boeing</v>
      </c>
      <c r="G30" t="str">
        <f>VLOOKUP($C30,descmarche,5,FALSE)</f>
        <v>Structure Boeing</v>
      </c>
      <c r="H30">
        <f>VLOOKUP($C30,descmarche,6,FALSE)</f>
        <v>5</v>
      </c>
      <c r="I30">
        <f>VLOOKUP($C30,descmarche,9,FALSE)*$E30</f>
        <v>45</v>
      </c>
      <c r="J30">
        <f>VLOOKUP($C30,descmarche,10,FALSE)*$E30</f>
        <v>54.449999999999996</v>
      </c>
      <c r="K30">
        <f>VLOOKUP($C30,descmarche,11,FALSE)*$E30</f>
        <v>2.3624999999999998</v>
      </c>
      <c r="L30">
        <f>VLOOKUP($C30,descmarche,12,FALSE)*$E30</f>
        <v>5.1974999999999998</v>
      </c>
      <c r="M30" t="str">
        <f>VLOOKUP($C30,descmarche,13,FALSE)</f>
        <v>marché</v>
      </c>
      <c r="N30">
        <f>VLOOKUP($C30,descmarche,14,FALSE)*$E30</f>
        <v>0</v>
      </c>
      <c r="O30">
        <f>VLOOKUP($C30,descmarche,15,FALSE)*$E30</f>
        <v>0</v>
      </c>
      <c r="P30">
        <f>VLOOKUP($C30,descmarche,16,FALSE)</f>
        <v>0</v>
      </c>
      <c r="Q30">
        <f>VLOOKUP($C30,descmarche,17,FALSE)*$E30</f>
        <v>0</v>
      </c>
      <c r="R30">
        <f>VLOOKUP($C30,descmarche,18,FALSE)*$E30</f>
        <v>0</v>
      </c>
      <c r="S30">
        <f>VLOOKUP($C30,descmarche,19,FALSE)</f>
        <v>0</v>
      </c>
    </row>
    <row r="31" spans="1:19" x14ac:dyDescent="0.25">
      <c r="A31" t="s">
        <v>17</v>
      </c>
      <c r="B31" s="5" t="s">
        <v>55</v>
      </c>
      <c r="C31" t="str">
        <f t="shared" ref="C31:C43" si="4">CONCATENATE(A31,"-",B31)</f>
        <v>UKTMP-03</v>
      </c>
      <c r="D31">
        <v>2014</v>
      </c>
      <c r="E31">
        <v>45</v>
      </c>
      <c r="F31" t="str">
        <f>VLOOKUP($C31,descmarche,4,FALSE)</f>
        <v>Boeing</v>
      </c>
      <c r="G31" t="str">
        <f>VLOOKUP($C31,descmarche,5,FALSE)</f>
        <v>Structure Boeing</v>
      </c>
      <c r="H31">
        <f>VLOOKUP($C31,descmarche,6,FALSE)</f>
        <v>5</v>
      </c>
      <c r="I31">
        <f>VLOOKUP($C31,descmarche,9,FALSE)*$E31</f>
        <v>45</v>
      </c>
      <c r="J31">
        <f>VLOOKUP($C31,descmarche,10,FALSE)*$E31</f>
        <v>54.449999999999996</v>
      </c>
      <c r="K31">
        <f>VLOOKUP($C31,descmarche,11,FALSE)*$E31</f>
        <v>2.3624999999999998</v>
      </c>
      <c r="L31">
        <f>VLOOKUP($C31,descmarche,12,FALSE)*$E31</f>
        <v>5.1974999999999998</v>
      </c>
      <c r="M31" t="str">
        <f>VLOOKUP($C31,descmarche,13,FALSE)</f>
        <v>marché</v>
      </c>
      <c r="N31">
        <f>VLOOKUP($C31,descmarche,14,FALSE)*$E31</f>
        <v>0</v>
      </c>
      <c r="O31">
        <f>VLOOKUP($C31,descmarche,15,FALSE)*$E31</f>
        <v>0</v>
      </c>
      <c r="P31">
        <f>VLOOKUP($C31,descmarche,16,FALSE)</f>
        <v>0</v>
      </c>
      <c r="Q31">
        <f>VLOOKUP($C31,descmarche,17,FALSE)*$E31</f>
        <v>0</v>
      </c>
      <c r="R31">
        <f>VLOOKUP($C31,descmarche,18,FALSE)*$E31</f>
        <v>0</v>
      </c>
      <c r="S31">
        <f>VLOOKUP($C31,descmarche,19,FALSE)</f>
        <v>0</v>
      </c>
    </row>
    <row r="32" spans="1:19" x14ac:dyDescent="0.25">
      <c r="A32" t="s">
        <v>17</v>
      </c>
      <c r="B32" s="5" t="s">
        <v>55</v>
      </c>
      <c r="C32" t="str">
        <f t="shared" si="4"/>
        <v>UKTMP-03</v>
      </c>
      <c r="D32">
        <v>2015</v>
      </c>
      <c r="E32">
        <v>100</v>
      </c>
      <c r="F32" t="str">
        <f>VLOOKUP($C32,descmarche,4,FALSE)</f>
        <v>Boeing</v>
      </c>
      <c r="G32" t="str">
        <f>VLOOKUP($C32,descmarche,5,FALSE)</f>
        <v>Structure Boeing</v>
      </c>
      <c r="H32">
        <f>VLOOKUP($C32,descmarche,6,FALSE)</f>
        <v>5</v>
      </c>
      <c r="I32">
        <f>VLOOKUP($C32,descmarche,9,FALSE)*$E32</f>
        <v>100</v>
      </c>
      <c r="J32">
        <f>VLOOKUP($C32,descmarche,10,FALSE)*$E32</f>
        <v>121</v>
      </c>
      <c r="K32">
        <f>VLOOKUP($C32,descmarche,11,FALSE)*$E32</f>
        <v>5.2499999999999991</v>
      </c>
      <c r="L32">
        <f>VLOOKUP($C32,descmarche,12,FALSE)*$E32</f>
        <v>11.549999999999999</v>
      </c>
      <c r="M32" t="str">
        <f>VLOOKUP($C32,descmarche,13,FALSE)</f>
        <v>marché</v>
      </c>
      <c r="N32">
        <f>VLOOKUP($C32,descmarche,14,FALSE)*$E32</f>
        <v>0</v>
      </c>
      <c r="O32">
        <f>VLOOKUP($C32,descmarche,15,FALSE)*$E32</f>
        <v>0</v>
      </c>
      <c r="P32">
        <f>VLOOKUP($C32,descmarche,16,FALSE)</f>
        <v>0</v>
      </c>
      <c r="Q32">
        <f>VLOOKUP($C32,descmarche,17,FALSE)*$E32</f>
        <v>0</v>
      </c>
      <c r="R32">
        <f>VLOOKUP($C32,descmarche,18,FALSE)*$E32</f>
        <v>0</v>
      </c>
      <c r="S32">
        <f>VLOOKUP($C32,descmarche,19,FALSE)</f>
        <v>0</v>
      </c>
    </row>
    <row r="33" spans="1:19" x14ac:dyDescent="0.25">
      <c r="A33" t="s">
        <v>17</v>
      </c>
      <c r="B33" s="5" t="s">
        <v>55</v>
      </c>
      <c r="C33" t="str">
        <f t="shared" si="4"/>
        <v>UKTMP-03</v>
      </c>
      <c r="D33">
        <v>2016</v>
      </c>
      <c r="E33">
        <v>500</v>
      </c>
      <c r="F33" t="str">
        <f>VLOOKUP($C33,descmarche,4,FALSE)</f>
        <v>Boeing</v>
      </c>
      <c r="G33" t="str">
        <f>VLOOKUP($C33,descmarche,5,FALSE)</f>
        <v>Structure Boeing</v>
      </c>
      <c r="H33">
        <f>VLOOKUP($C33,descmarche,6,FALSE)</f>
        <v>5</v>
      </c>
      <c r="I33">
        <f>VLOOKUP($C33,descmarche,9,FALSE)*$E33</f>
        <v>500</v>
      </c>
      <c r="J33">
        <f>VLOOKUP($C33,descmarche,10,FALSE)*$E33</f>
        <v>605</v>
      </c>
      <c r="K33">
        <f>VLOOKUP($C33,descmarche,11,FALSE)*$E33</f>
        <v>26.249999999999996</v>
      </c>
      <c r="L33">
        <f>VLOOKUP($C33,descmarche,12,FALSE)*$E33</f>
        <v>57.749999999999993</v>
      </c>
      <c r="M33" t="str">
        <f>VLOOKUP($C33,descmarche,13,FALSE)</f>
        <v>marché</v>
      </c>
      <c r="N33">
        <f>VLOOKUP($C33,descmarche,14,FALSE)*$E33</f>
        <v>0</v>
      </c>
      <c r="O33">
        <f>VLOOKUP($C33,descmarche,15,FALSE)*$E33</f>
        <v>0</v>
      </c>
      <c r="P33">
        <f>VLOOKUP($C33,descmarche,16,FALSE)</f>
        <v>0</v>
      </c>
      <c r="Q33">
        <f>VLOOKUP($C33,descmarche,17,FALSE)*$E33</f>
        <v>0</v>
      </c>
      <c r="R33">
        <f>VLOOKUP($C33,descmarche,18,FALSE)*$E33</f>
        <v>0</v>
      </c>
      <c r="S33">
        <f>VLOOKUP($C33,descmarche,19,FALSE)</f>
        <v>0</v>
      </c>
    </row>
    <row r="34" spans="1:19" x14ac:dyDescent="0.25">
      <c r="A34" t="s">
        <v>17</v>
      </c>
      <c r="B34" s="5" t="s">
        <v>55</v>
      </c>
      <c r="C34" t="str">
        <f t="shared" si="4"/>
        <v>UKTMP-03</v>
      </c>
      <c r="D34">
        <v>2017</v>
      </c>
      <c r="E34">
        <v>1000</v>
      </c>
      <c r="F34" t="str">
        <f>VLOOKUP($C34,descmarche,4,FALSE)</f>
        <v>Boeing</v>
      </c>
      <c r="G34" t="str">
        <f>VLOOKUP($C34,descmarche,5,FALSE)</f>
        <v>Structure Boeing</v>
      </c>
      <c r="H34">
        <f>VLOOKUP($C34,descmarche,6,FALSE)</f>
        <v>5</v>
      </c>
      <c r="I34">
        <f>VLOOKUP($C34,descmarche,9,FALSE)*$E34</f>
        <v>1000</v>
      </c>
      <c r="J34">
        <f>VLOOKUP($C34,descmarche,10,FALSE)*$E34</f>
        <v>1210</v>
      </c>
      <c r="K34">
        <f>VLOOKUP($C34,descmarche,11,FALSE)*$E34</f>
        <v>52.499999999999993</v>
      </c>
      <c r="L34">
        <f>VLOOKUP($C34,descmarche,12,FALSE)*$E34</f>
        <v>115.49999999999999</v>
      </c>
      <c r="M34" t="str">
        <f>VLOOKUP($C34,descmarche,13,FALSE)</f>
        <v>marché</v>
      </c>
      <c r="N34">
        <f>VLOOKUP($C34,descmarche,14,FALSE)*$E34</f>
        <v>0</v>
      </c>
      <c r="O34">
        <f>VLOOKUP($C34,descmarche,15,FALSE)*$E34</f>
        <v>0</v>
      </c>
      <c r="P34">
        <f>VLOOKUP($C34,descmarche,16,FALSE)</f>
        <v>0</v>
      </c>
      <c r="Q34">
        <f>VLOOKUP($C34,descmarche,17,FALSE)*$E34</f>
        <v>0</v>
      </c>
      <c r="R34">
        <f>VLOOKUP($C34,descmarche,18,FALSE)*$E34</f>
        <v>0</v>
      </c>
      <c r="S34">
        <f>VLOOKUP($C34,descmarche,19,FALSE)</f>
        <v>0</v>
      </c>
    </row>
    <row r="35" spans="1:19" x14ac:dyDescent="0.25">
      <c r="A35" t="s">
        <v>17</v>
      </c>
      <c r="B35" s="5" t="s">
        <v>55</v>
      </c>
      <c r="C35" t="str">
        <f t="shared" si="4"/>
        <v>UKTMP-03</v>
      </c>
      <c r="D35">
        <v>2018</v>
      </c>
      <c r="E35">
        <v>1000</v>
      </c>
      <c r="F35" t="str">
        <f>VLOOKUP($C35,descmarche,4,FALSE)</f>
        <v>Boeing</v>
      </c>
      <c r="G35" t="str">
        <f>VLOOKUP($C35,descmarche,5,FALSE)</f>
        <v>Structure Boeing</v>
      </c>
      <c r="H35">
        <f>VLOOKUP($C35,descmarche,6,FALSE)</f>
        <v>5</v>
      </c>
      <c r="I35">
        <f>VLOOKUP($C35,descmarche,9,FALSE)*$E35</f>
        <v>1000</v>
      </c>
      <c r="J35">
        <f>VLOOKUP($C35,descmarche,10,FALSE)*$E35</f>
        <v>1210</v>
      </c>
      <c r="K35">
        <f>VLOOKUP($C35,descmarche,11,FALSE)*$E35</f>
        <v>52.499999999999993</v>
      </c>
      <c r="L35">
        <f>VLOOKUP($C35,descmarche,12,FALSE)*$E35</f>
        <v>115.49999999999999</v>
      </c>
      <c r="M35" t="str">
        <f>VLOOKUP($C35,descmarche,13,FALSE)</f>
        <v>marché</v>
      </c>
      <c r="N35">
        <f>VLOOKUP($C35,descmarche,14,FALSE)*$E35</f>
        <v>0</v>
      </c>
      <c r="O35">
        <f>VLOOKUP($C35,descmarche,15,FALSE)*$E35</f>
        <v>0</v>
      </c>
      <c r="P35">
        <f>VLOOKUP($C35,descmarche,16,FALSE)</f>
        <v>0</v>
      </c>
      <c r="Q35">
        <f>VLOOKUP($C35,descmarche,17,FALSE)*$E35</f>
        <v>0</v>
      </c>
      <c r="R35">
        <f>VLOOKUP($C35,descmarche,18,FALSE)*$E35</f>
        <v>0</v>
      </c>
      <c r="S35">
        <f>VLOOKUP($C35,descmarche,19,FALSE)</f>
        <v>0</v>
      </c>
    </row>
    <row r="36" spans="1:19" x14ac:dyDescent="0.25">
      <c r="A36" t="s">
        <v>17</v>
      </c>
      <c r="B36" s="5" t="s">
        <v>55</v>
      </c>
      <c r="C36" t="str">
        <f t="shared" si="4"/>
        <v>UKTMP-03</v>
      </c>
      <c r="D36">
        <v>2019</v>
      </c>
      <c r="E36">
        <v>2000</v>
      </c>
      <c r="F36" t="str">
        <f>VLOOKUP($C36,descmarche,4,FALSE)</f>
        <v>Boeing</v>
      </c>
      <c r="G36" t="str">
        <f>VLOOKUP($C36,descmarche,5,FALSE)</f>
        <v>Structure Boeing</v>
      </c>
      <c r="H36">
        <f>VLOOKUP($C36,descmarche,6,FALSE)</f>
        <v>5</v>
      </c>
      <c r="I36">
        <f>VLOOKUP($C36,descmarche,9,FALSE)*$E36</f>
        <v>2000</v>
      </c>
      <c r="J36">
        <f>VLOOKUP($C36,descmarche,10,FALSE)*$E36</f>
        <v>2420</v>
      </c>
      <c r="K36">
        <f>VLOOKUP($C36,descmarche,11,FALSE)*$E36</f>
        <v>104.99999999999999</v>
      </c>
      <c r="L36">
        <f>VLOOKUP($C36,descmarche,12,FALSE)*$E36</f>
        <v>230.99999999999997</v>
      </c>
      <c r="M36" t="str">
        <f>VLOOKUP($C36,descmarche,13,FALSE)</f>
        <v>marché</v>
      </c>
      <c r="N36">
        <f>VLOOKUP($C36,descmarche,14,FALSE)*$E36</f>
        <v>0</v>
      </c>
      <c r="O36">
        <f>VLOOKUP($C36,descmarche,15,FALSE)*$E36</f>
        <v>0</v>
      </c>
      <c r="P36">
        <f>VLOOKUP($C36,descmarche,16,FALSE)</f>
        <v>0</v>
      </c>
      <c r="Q36">
        <f>VLOOKUP($C36,descmarche,17,FALSE)*$E36</f>
        <v>0</v>
      </c>
      <c r="R36">
        <f>VLOOKUP($C36,descmarche,18,FALSE)*$E36</f>
        <v>0</v>
      </c>
      <c r="S36">
        <f>VLOOKUP($C36,descmarche,19,FALSE)</f>
        <v>0</v>
      </c>
    </row>
    <row r="37" spans="1:19" x14ac:dyDescent="0.25">
      <c r="A37" t="s">
        <v>17</v>
      </c>
      <c r="B37" s="5" t="s">
        <v>55</v>
      </c>
      <c r="C37" t="str">
        <f t="shared" si="4"/>
        <v>UKTMP-03</v>
      </c>
      <c r="D37">
        <v>2020</v>
      </c>
      <c r="E37">
        <v>2000</v>
      </c>
      <c r="F37" t="str">
        <f>VLOOKUP($C37,descmarche,4,FALSE)</f>
        <v>Boeing</v>
      </c>
      <c r="G37" t="str">
        <f>VLOOKUP($C37,descmarche,5,FALSE)</f>
        <v>Structure Boeing</v>
      </c>
      <c r="H37">
        <f>VLOOKUP($C37,descmarche,6,FALSE)</f>
        <v>5</v>
      </c>
      <c r="I37">
        <f>VLOOKUP($C37,descmarche,9,FALSE)*$E37</f>
        <v>2000</v>
      </c>
      <c r="J37">
        <f>VLOOKUP($C37,descmarche,10,FALSE)*$E37</f>
        <v>2420</v>
      </c>
      <c r="K37">
        <f>VLOOKUP($C37,descmarche,11,FALSE)*$E37</f>
        <v>104.99999999999999</v>
      </c>
      <c r="L37">
        <f>VLOOKUP($C37,descmarche,12,FALSE)*$E37</f>
        <v>230.99999999999997</v>
      </c>
      <c r="M37" t="str">
        <f>VLOOKUP($C37,descmarche,13,FALSE)</f>
        <v>marché</v>
      </c>
      <c r="N37">
        <f>VLOOKUP($C37,descmarche,14,FALSE)*$E37</f>
        <v>0</v>
      </c>
      <c r="O37">
        <f>VLOOKUP($C37,descmarche,15,FALSE)*$E37</f>
        <v>0</v>
      </c>
      <c r="P37">
        <f>VLOOKUP($C37,descmarche,16,FALSE)</f>
        <v>0</v>
      </c>
      <c r="Q37">
        <f>VLOOKUP($C37,descmarche,17,FALSE)*$E37</f>
        <v>0</v>
      </c>
      <c r="R37">
        <f>VLOOKUP($C37,descmarche,18,FALSE)*$E37</f>
        <v>0</v>
      </c>
      <c r="S37">
        <f>VLOOKUP($C37,descmarche,19,FALSE)</f>
        <v>0</v>
      </c>
    </row>
    <row r="38" spans="1:19" x14ac:dyDescent="0.25">
      <c r="A38" t="s">
        <v>17</v>
      </c>
      <c r="B38" s="5" t="s">
        <v>55</v>
      </c>
      <c r="C38" t="str">
        <f t="shared" si="4"/>
        <v>UKTMP-03</v>
      </c>
      <c r="D38">
        <v>2021</v>
      </c>
      <c r="E38">
        <v>2000</v>
      </c>
      <c r="F38" t="str">
        <f>VLOOKUP($C38,descmarche,4,FALSE)</f>
        <v>Boeing</v>
      </c>
      <c r="G38" t="str">
        <f>VLOOKUP($C38,descmarche,5,FALSE)</f>
        <v>Structure Boeing</v>
      </c>
      <c r="H38">
        <f>VLOOKUP($C38,descmarche,6,FALSE)</f>
        <v>5</v>
      </c>
      <c r="I38">
        <f>VLOOKUP($C38,descmarche,9,FALSE)*$E38</f>
        <v>2000</v>
      </c>
      <c r="J38">
        <f>VLOOKUP($C38,descmarche,10,FALSE)*$E38</f>
        <v>2420</v>
      </c>
      <c r="K38">
        <f>VLOOKUP($C38,descmarche,11,FALSE)*$E38</f>
        <v>104.99999999999999</v>
      </c>
      <c r="L38">
        <f>VLOOKUP($C38,descmarche,12,FALSE)*$E38</f>
        <v>230.99999999999997</v>
      </c>
      <c r="M38" t="str">
        <f>VLOOKUP($C38,descmarche,13,FALSE)</f>
        <v>marché</v>
      </c>
      <c r="N38">
        <f>VLOOKUP($C38,descmarche,14,FALSE)*$E38</f>
        <v>0</v>
      </c>
      <c r="O38">
        <f>VLOOKUP($C38,descmarche,15,FALSE)*$E38</f>
        <v>0</v>
      </c>
      <c r="P38">
        <f>VLOOKUP($C38,descmarche,16,FALSE)</f>
        <v>0</v>
      </c>
      <c r="Q38">
        <f>VLOOKUP($C38,descmarche,17,FALSE)*$E38</f>
        <v>0</v>
      </c>
      <c r="R38">
        <f>VLOOKUP($C38,descmarche,18,FALSE)*$E38</f>
        <v>0</v>
      </c>
      <c r="S38">
        <f>VLOOKUP($C38,descmarche,19,FALSE)</f>
        <v>0</v>
      </c>
    </row>
    <row r="39" spans="1:19" x14ac:dyDescent="0.25">
      <c r="A39" t="s">
        <v>17</v>
      </c>
      <c r="B39" s="5" t="s">
        <v>55</v>
      </c>
      <c r="C39" t="str">
        <f t="shared" si="4"/>
        <v>UKTMP-03</v>
      </c>
      <c r="D39">
        <v>2022</v>
      </c>
      <c r="E39">
        <v>2000</v>
      </c>
      <c r="F39" t="str">
        <f>VLOOKUP($C39,descmarche,4,FALSE)</f>
        <v>Boeing</v>
      </c>
      <c r="G39" t="str">
        <f>VLOOKUP($C39,descmarche,5,FALSE)</f>
        <v>Structure Boeing</v>
      </c>
      <c r="H39">
        <f>VLOOKUP($C39,descmarche,6,FALSE)</f>
        <v>5</v>
      </c>
      <c r="I39">
        <f>VLOOKUP($C39,descmarche,9,FALSE)*$E39</f>
        <v>2000</v>
      </c>
      <c r="J39">
        <f>VLOOKUP($C39,descmarche,10,FALSE)*$E39</f>
        <v>2420</v>
      </c>
      <c r="K39">
        <f>VLOOKUP($C39,descmarche,11,FALSE)*$E39</f>
        <v>104.99999999999999</v>
      </c>
      <c r="L39">
        <f>VLOOKUP($C39,descmarche,12,FALSE)*$E39</f>
        <v>230.99999999999997</v>
      </c>
      <c r="M39" t="str">
        <f>VLOOKUP($C39,descmarche,13,FALSE)</f>
        <v>marché</v>
      </c>
      <c r="N39">
        <f>VLOOKUP($C39,descmarche,14,FALSE)*$E39</f>
        <v>0</v>
      </c>
      <c r="O39">
        <f>VLOOKUP($C39,descmarche,15,FALSE)*$E39</f>
        <v>0</v>
      </c>
      <c r="P39">
        <f>VLOOKUP($C39,descmarche,16,FALSE)</f>
        <v>0</v>
      </c>
      <c r="Q39">
        <f>VLOOKUP($C39,descmarche,17,FALSE)*$E39</f>
        <v>0</v>
      </c>
      <c r="R39">
        <f>VLOOKUP($C39,descmarche,18,FALSE)*$E39</f>
        <v>0</v>
      </c>
      <c r="S39">
        <f>VLOOKUP($C39,descmarche,19,FALSE)</f>
        <v>0</v>
      </c>
    </row>
    <row r="40" spans="1:19" x14ac:dyDescent="0.25">
      <c r="A40" t="s">
        <v>17</v>
      </c>
      <c r="B40" s="5" t="s">
        <v>55</v>
      </c>
      <c r="C40" t="str">
        <f t="shared" si="4"/>
        <v>UKTMP-03</v>
      </c>
      <c r="D40">
        <v>2023</v>
      </c>
      <c r="E40">
        <v>2000</v>
      </c>
      <c r="F40" t="str">
        <f>VLOOKUP($C40,descmarche,4,FALSE)</f>
        <v>Boeing</v>
      </c>
      <c r="G40" t="str">
        <f>VLOOKUP($C40,descmarche,5,FALSE)</f>
        <v>Structure Boeing</v>
      </c>
      <c r="H40">
        <f>VLOOKUP($C40,descmarche,6,FALSE)</f>
        <v>5</v>
      </c>
      <c r="I40">
        <f>VLOOKUP($C40,descmarche,9,FALSE)*$E40</f>
        <v>2000</v>
      </c>
      <c r="J40">
        <f>VLOOKUP($C40,descmarche,10,FALSE)*$E40</f>
        <v>2420</v>
      </c>
      <c r="K40">
        <f>VLOOKUP($C40,descmarche,11,FALSE)*$E40</f>
        <v>104.99999999999999</v>
      </c>
      <c r="L40">
        <f>VLOOKUP($C40,descmarche,12,FALSE)*$E40</f>
        <v>230.99999999999997</v>
      </c>
      <c r="M40" t="str">
        <f>VLOOKUP($C40,descmarche,13,FALSE)</f>
        <v>marché</v>
      </c>
      <c r="N40">
        <f>VLOOKUP($C40,descmarche,14,FALSE)*$E40</f>
        <v>0</v>
      </c>
      <c r="O40">
        <f>VLOOKUP($C40,descmarche,15,FALSE)*$E40</f>
        <v>0</v>
      </c>
      <c r="P40">
        <f>VLOOKUP($C40,descmarche,16,FALSE)</f>
        <v>0</v>
      </c>
      <c r="Q40">
        <f>VLOOKUP($C40,descmarche,17,FALSE)*$E40</f>
        <v>0</v>
      </c>
      <c r="R40">
        <f>VLOOKUP($C40,descmarche,18,FALSE)*$E40</f>
        <v>0</v>
      </c>
      <c r="S40">
        <f>VLOOKUP($C40,descmarche,19,FALSE)</f>
        <v>0</v>
      </c>
    </row>
    <row r="41" spans="1:19" x14ac:dyDescent="0.25">
      <c r="A41" t="s">
        <v>17</v>
      </c>
      <c r="B41" s="5" t="s">
        <v>55</v>
      </c>
      <c r="C41" t="str">
        <f t="shared" si="4"/>
        <v>UKTMP-03</v>
      </c>
      <c r="D41">
        <v>2024</v>
      </c>
      <c r="E41">
        <v>2000</v>
      </c>
      <c r="F41" t="str">
        <f>VLOOKUP($C41,descmarche,4,FALSE)</f>
        <v>Boeing</v>
      </c>
      <c r="G41" t="str">
        <f>VLOOKUP($C41,descmarche,5,FALSE)</f>
        <v>Structure Boeing</v>
      </c>
      <c r="H41">
        <f>VLOOKUP($C41,descmarche,6,FALSE)</f>
        <v>5</v>
      </c>
      <c r="I41">
        <f>VLOOKUP($C41,descmarche,9,FALSE)*$E41</f>
        <v>2000</v>
      </c>
      <c r="J41">
        <f>VLOOKUP($C41,descmarche,10,FALSE)*$E41</f>
        <v>2420</v>
      </c>
      <c r="K41">
        <f>VLOOKUP($C41,descmarche,11,FALSE)*$E41</f>
        <v>104.99999999999999</v>
      </c>
      <c r="L41">
        <f>VLOOKUP($C41,descmarche,12,FALSE)*$E41</f>
        <v>230.99999999999997</v>
      </c>
      <c r="M41" t="str">
        <f>VLOOKUP($C41,descmarche,13,FALSE)</f>
        <v>marché</v>
      </c>
      <c r="N41">
        <f>VLOOKUP($C41,descmarche,14,FALSE)*$E41</f>
        <v>0</v>
      </c>
      <c r="O41">
        <f>VLOOKUP($C41,descmarche,15,FALSE)*$E41</f>
        <v>0</v>
      </c>
      <c r="P41">
        <f>VLOOKUP($C41,descmarche,16,FALSE)</f>
        <v>0</v>
      </c>
      <c r="Q41">
        <f>VLOOKUP($C41,descmarche,17,FALSE)*$E41</f>
        <v>0</v>
      </c>
      <c r="R41">
        <f>VLOOKUP($C41,descmarche,18,FALSE)*$E41</f>
        <v>0</v>
      </c>
      <c r="S41">
        <f>VLOOKUP($C41,descmarche,19,FALSE)</f>
        <v>0</v>
      </c>
    </row>
    <row r="42" spans="1:19" x14ac:dyDescent="0.25">
      <c r="A42" t="s">
        <v>17</v>
      </c>
      <c r="B42" s="5" t="s">
        <v>56</v>
      </c>
      <c r="C42" t="str">
        <f t="shared" si="4"/>
        <v>UKTMP-04</v>
      </c>
      <c r="D42">
        <v>2012</v>
      </c>
      <c r="E42">
        <v>0</v>
      </c>
      <c r="F42" t="str">
        <f>VLOOKUP($C42,descmarche,4,FALSE)</f>
        <v>Autres Avionneurs</v>
      </c>
      <c r="G42" t="str">
        <f>VLOOKUP($C42,descmarche,5,FALSE)</f>
        <v>Structure Embraer, Bombardier, BizJets,..</v>
      </c>
      <c r="H42">
        <f>VLOOKUP($C42,descmarche,6,FALSE)</f>
        <v>5</v>
      </c>
      <c r="I42">
        <f>VLOOKUP($C42,descmarche,9,FALSE)*$E42</f>
        <v>0</v>
      </c>
      <c r="J42">
        <f>VLOOKUP($C42,descmarche,10,FALSE)*$E42</f>
        <v>0</v>
      </c>
      <c r="K42">
        <f>VLOOKUP($C42,descmarche,11,FALSE)*$E42</f>
        <v>0</v>
      </c>
      <c r="L42">
        <f>VLOOKUP($C42,descmarche,12,FALSE)*$E42</f>
        <v>0</v>
      </c>
      <c r="M42" t="str">
        <f>VLOOKUP($C42,descmarche,13,FALSE)</f>
        <v>marché</v>
      </c>
      <c r="N42">
        <f>VLOOKUP($C42,descmarche,14,FALSE)*$E42</f>
        <v>0</v>
      </c>
      <c r="O42">
        <f>VLOOKUP($C42,descmarche,15,FALSE)*$E42</f>
        <v>0</v>
      </c>
      <c r="P42">
        <f>VLOOKUP($C42,descmarche,16,FALSE)</f>
        <v>0</v>
      </c>
      <c r="Q42">
        <f>VLOOKUP($C42,descmarche,17,FALSE)*$E42</f>
        <v>0</v>
      </c>
      <c r="R42">
        <f>VLOOKUP($C42,descmarche,18,FALSE)*$E42</f>
        <v>0</v>
      </c>
      <c r="S42">
        <f>VLOOKUP($C42,descmarche,19,FALSE)</f>
        <v>0</v>
      </c>
    </row>
    <row r="43" spans="1:19" x14ac:dyDescent="0.25">
      <c r="A43" t="s">
        <v>17</v>
      </c>
      <c r="B43" s="5" t="s">
        <v>56</v>
      </c>
      <c r="C43" t="str">
        <f t="shared" si="4"/>
        <v>UKTMP-04</v>
      </c>
      <c r="D43">
        <v>2013</v>
      </c>
      <c r="E43">
        <v>20</v>
      </c>
      <c r="F43" t="str">
        <f>VLOOKUP($C43,descmarche,4,FALSE)</f>
        <v>Autres Avionneurs</v>
      </c>
      <c r="G43" t="str">
        <f>VLOOKUP($C43,descmarche,5,FALSE)</f>
        <v>Structure Embraer, Bombardier, BizJets,..</v>
      </c>
      <c r="H43">
        <f>VLOOKUP($C43,descmarche,6,FALSE)</f>
        <v>5</v>
      </c>
      <c r="I43">
        <f>VLOOKUP($C43,descmarche,9,FALSE)*$E43</f>
        <v>20</v>
      </c>
      <c r="J43">
        <f>VLOOKUP($C43,descmarche,10,FALSE)*$E43</f>
        <v>24.2</v>
      </c>
      <c r="K43">
        <f>VLOOKUP($C43,descmarche,11,FALSE)*$E43</f>
        <v>1.0499999999999998</v>
      </c>
      <c r="L43">
        <f>VLOOKUP($C43,descmarche,12,FALSE)*$E43</f>
        <v>2.3099999999999996</v>
      </c>
      <c r="M43" t="str">
        <f>VLOOKUP($C43,descmarche,13,FALSE)</f>
        <v>marché</v>
      </c>
      <c r="N43">
        <f>VLOOKUP($C43,descmarche,14,FALSE)*$E43</f>
        <v>0</v>
      </c>
      <c r="O43">
        <f>VLOOKUP($C43,descmarche,15,FALSE)*$E43</f>
        <v>0</v>
      </c>
      <c r="P43">
        <f>VLOOKUP($C43,descmarche,16,FALSE)</f>
        <v>0</v>
      </c>
      <c r="Q43">
        <f>VLOOKUP($C43,descmarche,17,FALSE)*$E43</f>
        <v>0</v>
      </c>
      <c r="R43">
        <f>VLOOKUP($C43,descmarche,18,FALSE)*$E43</f>
        <v>0</v>
      </c>
      <c r="S43">
        <f>VLOOKUP($C43,descmarche,19,FALSE)</f>
        <v>0</v>
      </c>
    </row>
    <row r="44" spans="1:19" x14ac:dyDescent="0.25">
      <c r="A44" t="s">
        <v>17</v>
      </c>
      <c r="B44" s="5" t="s">
        <v>56</v>
      </c>
      <c r="C44" t="str">
        <f t="shared" ref="C44:C56" si="5">CONCATENATE(A44,"-",B44)</f>
        <v>UKTMP-04</v>
      </c>
      <c r="D44">
        <v>2014</v>
      </c>
      <c r="E44">
        <v>20</v>
      </c>
      <c r="F44" t="str">
        <f>VLOOKUP($C44,descmarche,4,FALSE)</f>
        <v>Autres Avionneurs</v>
      </c>
      <c r="G44" t="str">
        <f>VLOOKUP($C44,descmarche,5,FALSE)</f>
        <v>Structure Embraer, Bombardier, BizJets,..</v>
      </c>
      <c r="H44">
        <f>VLOOKUP($C44,descmarche,6,FALSE)</f>
        <v>5</v>
      </c>
      <c r="I44">
        <f>VLOOKUP($C44,descmarche,9,FALSE)*$E44</f>
        <v>20</v>
      </c>
      <c r="J44">
        <f>VLOOKUP($C44,descmarche,10,FALSE)*$E44</f>
        <v>24.2</v>
      </c>
      <c r="K44">
        <f>VLOOKUP($C44,descmarche,11,FALSE)*$E44</f>
        <v>1.0499999999999998</v>
      </c>
      <c r="L44">
        <f>VLOOKUP($C44,descmarche,12,FALSE)*$E44</f>
        <v>2.3099999999999996</v>
      </c>
      <c r="M44" t="str">
        <f>VLOOKUP($C44,descmarche,13,FALSE)</f>
        <v>marché</v>
      </c>
      <c r="N44">
        <f>VLOOKUP($C44,descmarche,14,FALSE)*$E44</f>
        <v>0</v>
      </c>
      <c r="O44">
        <f>VLOOKUP($C44,descmarche,15,FALSE)*$E44</f>
        <v>0</v>
      </c>
      <c r="P44">
        <f>VLOOKUP($C44,descmarche,16,FALSE)</f>
        <v>0</v>
      </c>
      <c r="Q44">
        <f>VLOOKUP($C44,descmarche,17,FALSE)*$E44</f>
        <v>0</v>
      </c>
      <c r="R44">
        <f>VLOOKUP($C44,descmarche,18,FALSE)*$E44</f>
        <v>0</v>
      </c>
      <c r="S44">
        <f>VLOOKUP($C44,descmarche,19,FALSE)</f>
        <v>0</v>
      </c>
    </row>
    <row r="45" spans="1:19" x14ac:dyDescent="0.25">
      <c r="A45" t="s">
        <v>17</v>
      </c>
      <c r="B45" s="5" t="s">
        <v>56</v>
      </c>
      <c r="C45" t="str">
        <f t="shared" si="5"/>
        <v>UKTMP-04</v>
      </c>
      <c r="D45">
        <v>2015</v>
      </c>
      <c r="E45">
        <v>50</v>
      </c>
      <c r="F45" t="str">
        <f>VLOOKUP($C45,descmarche,4,FALSE)</f>
        <v>Autres Avionneurs</v>
      </c>
      <c r="G45" t="str">
        <f>VLOOKUP($C45,descmarche,5,FALSE)</f>
        <v>Structure Embraer, Bombardier, BizJets,..</v>
      </c>
      <c r="H45">
        <f>VLOOKUP($C45,descmarche,6,FALSE)</f>
        <v>5</v>
      </c>
      <c r="I45">
        <f>VLOOKUP($C45,descmarche,9,FALSE)*$E45</f>
        <v>50</v>
      </c>
      <c r="J45">
        <f>VLOOKUP($C45,descmarche,10,FALSE)*$E45</f>
        <v>60.5</v>
      </c>
      <c r="K45">
        <f>VLOOKUP($C45,descmarche,11,FALSE)*$E45</f>
        <v>2.6249999999999996</v>
      </c>
      <c r="L45">
        <f>VLOOKUP($C45,descmarche,12,FALSE)*$E45</f>
        <v>5.7749999999999995</v>
      </c>
      <c r="M45" t="str">
        <f>VLOOKUP($C45,descmarche,13,FALSE)</f>
        <v>marché</v>
      </c>
      <c r="N45">
        <f>VLOOKUP($C45,descmarche,14,FALSE)*$E45</f>
        <v>0</v>
      </c>
      <c r="O45">
        <f>VLOOKUP($C45,descmarche,15,FALSE)*$E45</f>
        <v>0</v>
      </c>
      <c r="P45">
        <f>VLOOKUP($C45,descmarche,16,FALSE)</f>
        <v>0</v>
      </c>
      <c r="Q45">
        <f>VLOOKUP($C45,descmarche,17,FALSE)*$E45</f>
        <v>0</v>
      </c>
      <c r="R45">
        <f>VLOOKUP($C45,descmarche,18,FALSE)*$E45</f>
        <v>0</v>
      </c>
      <c r="S45">
        <f>VLOOKUP($C45,descmarche,19,FALSE)</f>
        <v>0</v>
      </c>
    </row>
    <row r="46" spans="1:19" x14ac:dyDescent="0.25">
      <c r="A46" t="s">
        <v>17</v>
      </c>
      <c r="B46" s="5" t="s">
        <v>56</v>
      </c>
      <c r="C46" t="str">
        <f t="shared" si="5"/>
        <v>UKTMP-04</v>
      </c>
      <c r="D46">
        <v>2016</v>
      </c>
      <c r="E46">
        <v>100</v>
      </c>
      <c r="F46" t="str">
        <f>VLOOKUP($C46,descmarche,4,FALSE)</f>
        <v>Autres Avionneurs</v>
      </c>
      <c r="G46" t="str">
        <f>VLOOKUP($C46,descmarche,5,FALSE)</f>
        <v>Structure Embraer, Bombardier, BizJets,..</v>
      </c>
      <c r="H46">
        <f>VLOOKUP($C46,descmarche,6,FALSE)</f>
        <v>5</v>
      </c>
      <c r="I46">
        <f>VLOOKUP($C46,descmarche,9,FALSE)*$E46</f>
        <v>100</v>
      </c>
      <c r="J46">
        <f>VLOOKUP($C46,descmarche,10,FALSE)*$E46</f>
        <v>121</v>
      </c>
      <c r="K46">
        <f>VLOOKUP($C46,descmarche,11,FALSE)*$E46</f>
        <v>5.2499999999999991</v>
      </c>
      <c r="L46">
        <f>VLOOKUP($C46,descmarche,12,FALSE)*$E46</f>
        <v>11.549999999999999</v>
      </c>
      <c r="M46" t="str">
        <f>VLOOKUP($C46,descmarche,13,FALSE)</f>
        <v>marché</v>
      </c>
      <c r="N46">
        <f>VLOOKUP($C46,descmarche,14,FALSE)*$E46</f>
        <v>0</v>
      </c>
      <c r="O46">
        <f>VLOOKUP($C46,descmarche,15,FALSE)*$E46</f>
        <v>0</v>
      </c>
      <c r="P46">
        <f>VLOOKUP($C46,descmarche,16,FALSE)</f>
        <v>0</v>
      </c>
      <c r="Q46">
        <f>VLOOKUP($C46,descmarche,17,FALSE)*$E46</f>
        <v>0</v>
      </c>
      <c r="R46">
        <f>VLOOKUP($C46,descmarche,18,FALSE)*$E46</f>
        <v>0</v>
      </c>
      <c r="S46">
        <f>VLOOKUP($C46,descmarche,19,FALSE)</f>
        <v>0</v>
      </c>
    </row>
    <row r="47" spans="1:19" x14ac:dyDescent="0.25">
      <c r="A47" t="s">
        <v>17</v>
      </c>
      <c r="B47" s="5" t="s">
        <v>56</v>
      </c>
      <c r="C47" t="str">
        <f t="shared" si="5"/>
        <v>UKTMP-04</v>
      </c>
      <c r="D47">
        <v>2017</v>
      </c>
      <c r="E47">
        <v>200</v>
      </c>
      <c r="F47" t="str">
        <f>VLOOKUP($C47,descmarche,4,FALSE)</f>
        <v>Autres Avionneurs</v>
      </c>
      <c r="G47" t="str">
        <f>VLOOKUP($C47,descmarche,5,FALSE)</f>
        <v>Structure Embraer, Bombardier, BizJets,..</v>
      </c>
      <c r="H47">
        <f>VLOOKUP($C47,descmarche,6,FALSE)</f>
        <v>5</v>
      </c>
      <c r="I47">
        <f>VLOOKUP($C47,descmarche,9,FALSE)*$E47</f>
        <v>200</v>
      </c>
      <c r="J47">
        <f>VLOOKUP($C47,descmarche,10,FALSE)*$E47</f>
        <v>242</v>
      </c>
      <c r="K47">
        <f>VLOOKUP($C47,descmarche,11,FALSE)*$E47</f>
        <v>10.499999999999998</v>
      </c>
      <c r="L47">
        <f>VLOOKUP($C47,descmarche,12,FALSE)*$E47</f>
        <v>23.099999999999998</v>
      </c>
      <c r="M47" t="str">
        <f>VLOOKUP($C47,descmarche,13,FALSE)</f>
        <v>marché</v>
      </c>
      <c r="N47">
        <f>VLOOKUP($C47,descmarche,14,FALSE)*$E47</f>
        <v>0</v>
      </c>
      <c r="O47">
        <f>VLOOKUP($C47,descmarche,15,FALSE)*$E47</f>
        <v>0</v>
      </c>
      <c r="P47">
        <f>VLOOKUP($C47,descmarche,16,FALSE)</f>
        <v>0</v>
      </c>
      <c r="Q47">
        <f>VLOOKUP($C47,descmarche,17,FALSE)*$E47</f>
        <v>0</v>
      </c>
      <c r="R47">
        <f>VLOOKUP($C47,descmarche,18,FALSE)*$E47</f>
        <v>0</v>
      </c>
      <c r="S47">
        <f>VLOOKUP($C47,descmarche,19,FALSE)</f>
        <v>0</v>
      </c>
    </row>
    <row r="48" spans="1:19" x14ac:dyDescent="0.25">
      <c r="A48" t="s">
        <v>17</v>
      </c>
      <c r="B48" s="5" t="s">
        <v>56</v>
      </c>
      <c r="C48" t="str">
        <f t="shared" si="5"/>
        <v>UKTMP-04</v>
      </c>
      <c r="D48">
        <v>2018</v>
      </c>
      <c r="E48">
        <v>200</v>
      </c>
      <c r="F48" t="str">
        <f>VLOOKUP($C48,descmarche,4,FALSE)</f>
        <v>Autres Avionneurs</v>
      </c>
      <c r="G48" t="str">
        <f>VLOOKUP($C48,descmarche,5,FALSE)</f>
        <v>Structure Embraer, Bombardier, BizJets,..</v>
      </c>
      <c r="H48">
        <f>VLOOKUP($C48,descmarche,6,FALSE)</f>
        <v>5</v>
      </c>
      <c r="I48">
        <f>VLOOKUP($C48,descmarche,9,FALSE)*$E48</f>
        <v>200</v>
      </c>
      <c r="J48">
        <f>VLOOKUP($C48,descmarche,10,FALSE)*$E48</f>
        <v>242</v>
      </c>
      <c r="K48">
        <f>VLOOKUP($C48,descmarche,11,FALSE)*$E48</f>
        <v>10.499999999999998</v>
      </c>
      <c r="L48">
        <f>VLOOKUP($C48,descmarche,12,FALSE)*$E48</f>
        <v>23.099999999999998</v>
      </c>
      <c r="M48" t="str">
        <f>VLOOKUP($C48,descmarche,13,FALSE)</f>
        <v>marché</v>
      </c>
      <c r="N48">
        <f>VLOOKUP($C48,descmarche,14,FALSE)*$E48</f>
        <v>0</v>
      </c>
      <c r="O48">
        <f>VLOOKUP($C48,descmarche,15,FALSE)*$E48</f>
        <v>0</v>
      </c>
      <c r="P48">
        <f>VLOOKUP($C48,descmarche,16,FALSE)</f>
        <v>0</v>
      </c>
      <c r="Q48">
        <f>VLOOKUP($C48,descmarche,17,FALSE)*$E48</f>
        <v>0</v>
      </c>
      <c r="R48">
        <f>VLOOKUP($C48,descmarche,18,FALSE)*$E48</f>
        <v>0</v>
      </c>
      <c r="S48">
        <f>VLOOKUP($C48,descmarche,19,FALSE)</f>
        <v>0</v>
      </c>
    </row>
    <row r="49" spans="1:19" x14ac:dyDescent="0.25">
      <c r="A49" t="s">
        <v>17</v>
      </c>
      <c r="B49" s="5" t="s">
        <v>56</v>
      </c>
      <c r="C49" t="str">
        <f t="shared" si="5"/>
        <v>UKTMP-04</v>
      </c>
      <c r="D49">
        <v>2019</v>
      </c>
      <c r="E49">
        <v>500</v>
      </c>
      <c r="F49" t="str">
        <f>VLOOKUP($C49,descmarche,4,FALSE)</f>
        <v>Autres Avionneurs</v>
      </c>
      <c r="G49" t="str">
        <f>VLOOKUP($C49,descmarche,5,FALSE)</f>
        <v>Structure Embraer, Bombardier, BizJets,..</v>
      </c>
      <c r="H49">
        <f>VLOOKUP($C49,descmarche,6,FALSE)</f>
        <v>5</v>
      </c>
      <c r="I49">
        <f>VLOOKUP($C49,descmarche,9,FALSE)*$E49</f>
        <v>500</v>
      </c>
      <c r="J49">
        <f>VLOOKUP($C49,descmarche,10,FALSE)*$E49</f>
        <v>605</v>
      </c>
      <c r="K49">
        <f>VLOOKUP($C49,descmarche,11,FALSE)*$E49</f>
        <v>26.249999999999996</v>
      </c>
      <c r="L49">
        <f>VLOOKUP($C49,descmarche,12,FALSE)*$E49</f>
        <v>57.749999999999993</v>
      </c>
      <c r="M49" t="str">
        <f>VLOOKUP($C49,descmarche,13,FALSE)</f>
        <v>marché</v>
      </c>
      <c r="N49">
        <f>VLOOKUP($C49,descmarche,14,FALSE)*$E49</f>
        <v>0</v>
      </c>
      <c r="O49">
        <f>VLOOKUP($C49,descmarche,15,FALSE)*$E49</f>
        <v>0</v>
      </c>
      <c r="P49">
        <f>VLOOKUP($C49,descmarche,16,FALSE)</f>
        <v>0</v>
      </c>
      <c r="Q49">
        <f>VLOOKUP($C49,descmarche,17,FALSE)*$E49</f>
        <v>0</v>
      </c>
      <c r="R49">
        <f>VLOOKUP($C49,descmarche,18,FALSE)*$E49</f>
        <v>0</v>
      </c>
      <c r="S49">
        <f>VLOOKUP($C49,descmarche,19,FALSE)</f>
        <v>0</v>
      </c>
    </row>
    <row r="50" spans="1:19" x14ac:dyDescent="0.25">
      <c r="A50" t="s">
        <v>17</v>
      </c>
      <c r="B50" s="5" t="s">
        <v>56</v>
      </c>
      <c r="C50" t="str">
        <f t="shared" si="5"/>
        <v>UKTMP-04</v>
      </c>
      <c r="D50">
        <v>2020</v>
      </c>
      <c r="E50">
        <v>500</v>
      </c>
      <c r="F50" t="str">
        <f>VLOOKUP($C50,descmarche,4,FALSE)</f>
        <v>Autres Avionneurs</v>
      </c>
      <c r="G50" t="str">
        <f>VLOOKUP($C50,descmarche,5,FALSE)</f>
        <v>Structure Embraer, Bombardier, BizJets,..</v>
      </c>
      <c r="H50">
        <f>VLOOKUP($C50,descmarche,6,FALSE)</f>
        <v>5</v>
      </c>
      <c r="I50">
        <f>VLOOKUP($C50,descmarche,9,FALSE)*$E50</f>
        <v>500</v>
      </c>
      <c r="J50">
        <f>VLOOKUP($C50,descmarche,10,FALSE)*$E50</f>
        <v>605</v>
      </c>
      <c r="K50">
        <f>VLOOKUP($C50,descmarche,11,FALSE)*$E50</f>
        <v>26.249999999999996</v>
      </c>
      <c r="L50">
        <f>VLOOKUP($C50,descmarche,12,FALSE)*$E50</f>
        <v>57.749999999999993</v>
      </c>
      <c r="M50" t="str">
        <f>VLOOKUP($C50,descmarche,13,FALSE)</f>
        <v>marché</v>
      </c>
      <c r="N50">
        <f>VLOOKUP($C50,descmarche,14,FALSE)*$E50</f>
        <v>0</v>
      </c>
      <c r="O50">
        <f>VLOOKUP($C50,descmarche,15,FALSE)*$E50</f>
        <v>0</v>
      </c>
      <c r="P50">
        <f>VLOOKUP($C50,descmarche,16,FALSE)</f>
        <v>0</v>
      </c>
      <c r="Q50">
        <f>VLOOKUP($C50,descmarche,17,FALSE)*$E50</f>
        <v>0</v>
      </c>
      <c r="R50">
        <f>VLOOKUP($C50,descmarche,18,FALSE)*$E50</f>
        <v>0</v>
      </c>
      <c r="S50">
        <f>VLOOKUP($C50,descmarche,19,FALSE)</f>
        <v>0</v>
      </c>
    </row>
    <row r="51" spans="1:19" x14ac:dyDescent="0.25">
      <c r="A51" t="s">
        <v>17</v>
      </c>
      <c r="B51" s="5" t="s">
        <v>56</v>
      </c>
      <c r="C51" t="str">
        <f t="shared" si="5"/>
        <v>UKTMP-04</v>
      </c>
      <c r="D51">
        <v>2021</v>
      </c>
      <c r="E51">
        <v>500</v>
      </c>
      <c r="F51" t="str">
        <f>VLOOKUP($C51,descmarche,4,FALSE)</f>
        <v>Autres Avionneurs</v>
      </c>
      <c r="G51" t="str">
        <f>VLOOKUP($C51,descmarche,5,FALSE)</f>
        <v>Structure Embraer, Bombardier, BizJets,..</v>
      </c>
      <c r="H51">
        <f>VLOOKUP($C51,descmarche,6,FALSE)</f>
        <v>5</v>
      </c>
      <c r="I51">
        <f>VLOOKUP($C51,descmarche,9,FALSE)*$E51</f>
        <v>500</v>
      </c>
      <c r="J51">
        <f>VLOOKUP($C51,descmarche,10,FALSE)*$E51</f>
        <v>605</v>
      </c>
      <c r="K51">
        <f>VLOOKUP($C51,descmarche,11,FALSE)*$E51</f>
        <v>26.249999999999996</v>
      </c>
      <c r="L51">
        <f>VLOOKUP($C51,descmarche,12,FALSE)*$E51</f>
        <v>57.749999999999993</v>
      </c>
      <c r="M51" t="str">
        <f>VLOOKUP($C51,descmarche,13,FALSE)</f>
        <v>marché</v>
      </c>
      <c r="N51">
        <f>VLOOKUP($C51,descmarche,14,FALSE)*$E51</f>
        <v>0</v>
      </c>
      <c r="O51">
        <f>VLOOKUP($C51,descmarche,15,FALSE)*$E51</f>
        <v>0</v>
      </c>
      <c r="P51">
        <f>VLOOKUP($C51,descmarche,16,FALSE)</f>
        <v>0</v>
      </c>
      <c r="Q51">
        <f>VLOOKUP($C51,descmarche,17,FALSE)*$E51</f>
        <v>0</v>
      </c>
      <c r="R51">
        <f>VLOOKUP($C51,descmarche,18,FALSE)*$E51</f>
        <v>0</v>
      </c>
      <c r="S51">
        <f>VLOOKUP($C51,descmarche,19,FALSE)</f>
        <v>0</v>
      </c>
    </row>
    <row r="52" spans="1:19" x14ac:dyDescent="0.25">
      <c r="A52" t="s">
        <v>17</v>
      </c>
      <c r="B52" s="5" t="s">
        <v>56</v>
      </c>
      <c r="C52" t="str">
        <f t="shared" si="5"/>
        <v>UKTMP-04</v>
      </c>
      <c r="D52">
        <v>2022</v>
      </c>
      <c r="E52">
        <v>500</v>
      </c>
      <c r="F52" t="str">
        <f>VLOOKUP($C52,descmarche,4,FALSE)</f>
        <v>Autres Avionneurs</v>
      </c>
      <c r="G52" t="str">
        <f>VLOOKUP($C52,descmarche,5,FALSE)</f>
        <v>Structure Embraer, Bombardier, BizJets,..</v>
      </c>
      <c r="H52">
        <f>VLOOKUP($C52,descmarche,6,FALSE)</f>
        <v>5</v>
      </c>
      <c r="I52">
        <f>VLOOKUP($C52,descmarche,9,FALSE)*$E52</f>
        <v>500</v>
      </c>
      <c r="J52">
        <f>VLOOKUP($C52,descmarche,10,FALSE)*$E52</f>
        <v>605</v>
      </c>
      <c r="K52">
        <f>VLOOKUP($C52,descmarche,11,FALSE)*$E52</f>
        <v>26.249999999999996</v>
      </c>
      <c r="L52">
        <f>VLOOKUP($C52,descmarche,12,FALSE)*$E52</f>
        <v>57.749999999999993</v>
      </c>
      <c r="M52" t="str">
        <f>VLOOKUP($C52,descmarche,13,FALSE)</f>
        <v>marché</v>
      </c>
      <c r="N52">
        <f>VLOOKUP($C52,descmarche,14,FALSE)*$E52</f>
        <v>0</v>
      </c>
      <c r="O52">
        <f>VLOOKUP($C52,descmarche,15,FALSE)*$E52</f>
        <v>0</v>
      </c>
      <c r="P52">
        <f>VLOOKUP($C52,descmarche,16,FALSE)</f>
        <v>0</v>
      </c>
      <c r="Q52">
        <f>VLOOKUP($C52,descmarche,17,FALSE)*$E52</f>
        <v>0</v>
      </c>
      <c r="R52">
        <f>VLOOKUP($C52,descmarche,18,FALSE)*$E52</f>
        <v>0</v>
      </c>
      <c r="S52">
        <f>VLOOKUP($C52,descmarche,19,FALSE)</f>
        <v>0</v>
      </c>
    </row>
    <row r="53" spans="1:19" x14ac:dyDescent="0.25">
      <c r="A53" t="s">
        <v>17</v>
      </c>
      <c r="B53" s="5" t="s">
        <v>56</v>
      </c>
      <c r="C53" t="str">
        <f t="shared" si="5"/>
        <v>UKTMP-04</v>
      </c>
      <c r="D53">
        <v>2023</v>
      </c>
      <c r="E53">
        <v>500</v>
      </c>
      <c r="F53" t="str">
        <f>VLOOKUP($C53,descmarche,4,FALSE)</f>
        <v>Autres Avionneurs</v>
      </c>
      <c r="G53" t="str">
        <f>VLOOKUP($C53,descmarche,5,FALSE)</f>
        <v>Structure Embraer, Bombardier, BizJets,..</v>
      </c>
      <c r="H53">
        <f>VLOOKUP($C53,descmarche,6,FALSE)</f>
        <v>5</v>
      </c>
      <c r="I53">
        <f>VLOOKUP($C53,descmarche,9,FALSE)*$E53</f>
        <v>500</v>
      </c>
      <c r="J53">
        <f>VLOOKUP($C53,descmarche,10,FALSE)*$E53</f>
        <v>605</v>
      </c>
      <c r="K53">
        <f>VLOOKUP($C53,descmarche,11,FALSE)*$E53</f>
        <v>26.249999999999996</v>
      </c>
      <c r="L53">
        <f>VLOOKUP($C53,descmarche,12,FALSE)*$E53</f>
        <v>57.749999999999993</v>
      </c>
      <c r="M53" t="str">
        <f>VLOOKUP($C53,descmarche,13,FALSE)</f>
        <v>marché</v>
      </c>
      <c r="N53">
        <f>VLOOKUP($C53,descmarche,14,FALSE)*$E53</f>
        <v>0</v>
      </c>
      <c r="O53">
        <f>VLOOKUP($C53,descmarche,15,FALSE)*$E53</f>
        <v>0</v>
      </c>
      <c r="P53">
        <f>VLOOKUP($C53,descmarche,16,FALSE)</f>
        <v>0</v>
      </c>
      <c r="Q53">
        <f>VLOOKUP($C53,descmarche,17,FALSE)*$E53</f>
        <v>0</v>
      </c>
      <c r="R53">
        <f>VLOOKUP($C53,descmarche,18,FALSE)*$E53</f>
        <v>0</v>
      </c>
      <c r="S53">
        <f>VLOOKUP($C53,descmarche,19,FALSE)</f>
        <v>0</v>
      </c>
    </row>
    <row r="54" spans="1:19" x14ac:dyDescent="0.25">
      <c r="A54" t="s">
        <v>17</v>
      </c>
      <c r="B54" s="5" t="s">
        <v>56</v>
      </c>
      <c r="C54" t="str">
        <f t="shared" si="5"/>
        <v>UKTMP-04</v>
      </c>
      <c r="D54">
        <v>2024</v>
      </c>
      <c r="E54">
        <v>500</v>
      </c>
      <c r="F54" t="str">
        <f>VLOOKUP($C54,descmarche,4,FALSE)</f>
        <v>Autres Avionneurs</v>
      </c>
      <c r="G54" t="str">
        <f>VLOOKUP($C54,descmarche,5,FALSE)</f>
        <v>Structure Embraer, Bombardier, BizJets,..</v>
      </c>
      <c r="H54">
        <f>VLOOKUP($C54,descmarche,6,FALSE)</f>
        <v>5</v>
      </c>
      <c r="I54">
        <f>VLOOKUP($C54,descmarche,9,FALSE)*$E54</f>
        <v>500</v>
      </c>
      <c r="J54">
        <f>VLOOKUP($C54,descmarche,10,FALSE)*$E54</f>
        <v>605</v>
      </c>
      <c r="K54">
        <f>VLOOKUP($C54,descmarche,11,FALSE)*$E54</f>
        <v>26.249999999999996</v>
      </c>
      <c r="L54">
        <f>VLOOKUP($C54,descmarche,12,FALSE)*$E54</f>
        <v>57.749999999999993</v>
      </c>
      <c r="M54" t="str">
        <f>VLOOKUP($C54,descmarche,13,FALSE)</f>
        <v>marché</v>
      </c>
      <c r="N54">
        <f>VLOOKUP($C54,descmarche,14,FALSE)*$E54</f>
        <v>0</v>
      </c>
      <c r="O54">
        <f>VLOOKUP($C54,descmarche,15,FALSE)*$E54</f>
        <v>0</v>
      </c>
      <c r="P54">
        <f>VLOOKUP($C54,descmarche,16,FALSE)</f>
        <v>0</v>
      </c>
      <c r="Q54">
        <f>VLOOKUP($C54,descmarche,17,FALSE)*$E54</f>
        <v>0</v>
      </c>
      <c r="R54">
        <f>VLOOKUP($C54,descmarche,18,FALSE)*$E54</f>
        <v>0</v>
      </c>
      <c r="S54">
        <f>VLOOKUP($C54,descmarche,19,FALSE)</f>
        <v>0</v>
      </c>
    </row>
    <row r="55" spans="1:19" x14ac:dyDescent="0.25">
      <c r="A55" t="s">
        <v>17</v>
      </c>
      <c r="B55" s="5" t="s">
        <v>57</v>
      </c>
      <c r="C55" t="str">
        <f t="shared" si="5"/>
        <v>UKTMP-05</v>
      </c>
      <c r="D55">
        <v>2012</v>
      </c>
      <c r="E55">
        <v>0</v>
      </c>
      <c r="F55" t="str">
        <f>VLOOKUP($C55,descmarche,4,FALSE)</f>
        <v>Motoristes Pièces</v>
      </c>
      <c r="G55" t="str">
        <f>VLOOKUP($C55,descmarche,5,FALSE)</f>
        <v>GE, RR, SN, PW,..</v>
      </c>
      <c r="H55">
        <f>VLOOKUP($C55,descmarche,6,FALSE)</f>
        <v>5</v>
      </c>
      <c r="I55">
        <f>VLOOKUP($C55,descmarche,9,FALSE)*$E55</f>
        <v>0</v>
      </c>
      <c r="J55">
        <f>VLOOKUP($C55,descmarche,10,FALSE)*$E55</f>
        <v>0</v>
      </c>
      <c r="K55">
        <f>VLOOKUP($C55,descmarche,11,FALSE)*$E55</f>
        <v>0</v>
      </c>
      <c r="L55">
        <f>VLOOKUP($C55,descmarche,12,FALSE)*$E55</f>
        <v>0</v>
      </c>
      <c r="M55" t="str">
        <f>VLOOKUP($C55,descmarche,13,FALSE)</f>
        <v>marché</v>
      </c>
      <c r="N55">
        <f>VLOOKUP($C55,descmarche,14,FALSE)*$E55</f>
        <v>0</v>
      </c>
      <c r="O55">
        <f>VLOOKUP($C55,descmarche,15,FALSE)*$E55</f>
        <v>0</v>
      </c>
      <c r="P55">
        <f>VLOOKUP($C55,descmarche,16,FALSE)</f>
        <v>0</v>
      </c>
      <c r="Q55">
        <f>VLOOKUP($C55,descmarche,17,FALSE)*$E55</f>
        <v>0</v>
      </c>
      <c r="R55">
        <f>VLOOKUP($C55,descmarche,18,FALSE)*$E55</f>
        <v>0</v>
      </c>
      <c r="S55">
        <f>VLOOKUP($C55,descmarche,19,FALSE)</f>
        <v>0</v>
      </c>
    </row>
    <row r="56" spans="1:19" x14ac:dyDescent="0.25">
      <c r="A56" t="s">
        <v>17</v>
      </c>
      <c r="B56" s="5" t="s">
        <v>57</v>
      </c>
      <c r="C56" t="str">
        <f t="shared" si="5"/>
        <v>UKTMP-05</v>
      </c>
      <c r="D56">
        <v>2013</v>
      </c>
      <c r="E56">
        <v>100</v>
      </c>
      <c r="F56" t="str">
        <f>VLOOKUP($C56,descmarche,4,FALSE)</f>
        <v>Motoristes Pièces</v>
      </c>
      <c r="G56" t="str">
        <f>VLOOKUP($C56,descmarche,5,FALSE)</f>
        <v>GE, RR, SN, PW,..</v>
      </c>
      <c r="H56">
        <f>VLOOKUP($C56,descmarche,6,FALSE)</f>
        <v>5</v>
      </c>
      <c r="I56">
        <f>VLOOKUP($C56,descmarche,9,FALSE)*$E56</f>
        <v>100</v>
      </c>
      <c r="J56">
        <f>VLOOKUP($C56,descmarche,10,FALSE)*$E56</f>
        <v>121</v>
      </c>
      <c r="K56">
        <f>VLOOKUP($C56,descmarche,11,FALSE)*$E56</f>
        <v>5.2499999999999991</v>
      </c>
      <c r="L56">
        <f>VLOOKUP($C56,descmarche,12,FALSE)*$E56</f>
        <v>11.549999999999999</v>
      </c>
      <c r="M56" t="str">
        <f>VLOOKUP($C56,descmarche,13,FALSE)</f>
        <v>marché</v>
      </c>
      <c r="N56">
        <f>VLOOKUP($C56,descmarche,14,FALSE)*$E56</f>
        <v>0</v>
      </c>
      <c r="O56">
        <f>VLOOKUP($C56,descmarche,15,FALSE)*$E56</f>
        <v>0</v>
      </c>
      <c r="P56">
        <f>VLOOKUP($C56,descmarche,16,FALSE)</f>
        <v>0</v>
      </c>
      <c r="Q56">
        <f>VLOOKUP($C56,descmarche,17,FALSE)*$E56</f>
        <v>0</v>
      </c>
      <c r="R56">
        <f>VLOOKUP($C56,descmarche,18,FALSE)*$E56</f>
        <v>0</v>
      </c>
      <c r="S56">
        <f>VLOOKUP($C56,descmarche,19,FALSE)</f>
        <v>0</v>
      </c>
    </row>
    <row r="57" spans="1:19" x14ac:dyDescent="0.25">
      <c r="A57" t="s">
        <v>17</v>
      </c>
      <c r="B57" s="5" t="s">
        <v>57</v>
      </c>
      <c r="C57" t="str">
        <f t="shared" ref="C57:C69" si="6">CONCATENATE(A57,"-",B57)</f>
        <v>UKTMP-05</v>
      </c>
      <c r="D57">
        <v>2014</v>
      </c>
      <c r="E57">
        <v>100</v>
      </c>
      <c r="F57" t="str">
        <f>VLOOKUP($C57,descmarche,4,FALSE)</f>
        <v>Motoristes Pièces</v>
      </c>
      <c r="G57" t="str">
        <f>VLOOKUP($C57,descmarche,5,FALSE)</f>
        <v>GE, RR, SN, PW,..</v>
      </c>
      <c r="H57">
        <f>VLOOKUP($C57,descmarche,6,FALSE)</f>
        <v>5</v>
      </c>
      <c r="I57">
        <f>VLOOKUP($C57,descmarche,9,FALSE)*$E57</f>
        <v>100</v>
      </c>
      <c r="J57">
        <f>VLOOKUP($C57,descmarche,10,FALSE)*$E57</f>
        <v>121</v>
      </c>
      <c r="K57">
        <f>VLOOKUP($C57,descmarche,11,FALSE)*$E57</f>
        <v>5.2499999999999991</v>
      </c>
      <c r="L57">
        <f>VLOOKUP($C57,descmarche,12,FALSE)*$E57</f>
        <v>11.549999999999999</v>
      </c>
      <c r="M57" t="str">
        <f>VLOOKUP($C57,descmarche,13,FALSE)</f>
        <v>marché</v>
      </c>
      <c r="N57">
        <f>VLOOKUP($C57,descmarche,14,FALSE)*$E57</f>
        <v>0</v>
      </c>
      <c r="O57">
        <f>VLOOKUP($C57,descmarche,15,FALSE)*$E57</f>
        <v>0</v>
      </c>
      <c r="P57">
        <f>VLOOKUP($C57,descmarche,16,FALSE)</f>
        <v>0</v>
      </c>
      <c r="Q57">
        <f>VLOOKUP($C57,descmarche,17,FALSE)*$E57</f>
        <v>0</v>
      </c>
      <c r="R57">
        <f>VLOOKUP($C57,descmarche,18,FALSE)*$E57</f>
        <v>0</v>
      </c>
      <c r="S57">
        <f>VLOOKUP($C57,descmarche,19,FALSE)</f>
        <v>0</v>
      </c>
    </row>
    <row r="58" spans="1:19" x14ac:dyDescent="0.25">
      <c r="A58" t="s">
        <v>17</v>
      </c>
      <c r="B58" s="5" t="s">
        <v>57</v>
      </c>
      <c r="C58" t="str">
        <f t="shared" si="6"/>
        <v>UKTMP-05</v>
      </c>
      <c r="D58">
        <v>2015</v>
      </c>
      <c r="E58">
        <v>100</v>
      </c>
      <c r="F58" t="str">
        <f>VLOOKUP($C58,descmarche,4,FALSE)</f>
        <v>Motoristes Pièces</v>
      </c>
      <c r="G58" t="str">
        <f>VLOOKUP($C58,descmarche,5,FALSE)</f>
        <v>GE, RR, SN, PW,..</v>
      </c>
      <c r="H58">
        <f>VLOOKUP($C58,descmarche,6,FALSE)</f>
        <v>5</v>
      </c>
      <c r="I58">
        <f>VLOOKUP($C58,descmarche,9,FALSE)*$E58</f>
        <v>100</v>
      </c>
      <c r="J58">
        <f>VLOOKUP($C58,descmarche,10,FALSE)*$E58</f>
        <v>121</v>
      </c>
      <c r="K58">
        <f>VLOOKUP($C58,descmarche,11,FALSE)*$E58</f>
        <v>5.2499999999999991</v>
      </c>
      <c r="L58">
        <f>VLOOKUP($C58,descmarche,12,FALSE)*$E58</f>
        <v>11.549999999999999</v>
      </c>
      <c r="M58" t="str">
        <f>VLOOKUP($C58,descmarche,13,FALSE)</f>
        <v>marché</v>
      </c>
      <c r="N58">
        <f>VLOOKUP($C58,descmarche,14,FALSE)*$E58</f>
        <v>0</v>
      </c>
      <c r="O58">
        <f>VLOOKUP($C58,descmarche,15,FALSE)*$E58</f>
        <v>0</v>
      </c>
      <c r="P58">
        <f>VLOOKUP($C58,descmarche,16,FALSE)</f>
        <v>0</v>
      </c>
      <c r="Q58">
        <f>VLOOKUP($C58,descmarche,17,FALSE)*$E58</f>
        <v>0</v>
      </c>
      <c r="R58">
        <f>VLOOKUP($C58,descmarche,18,FALSE)*$E58</f>
        <v>0</v>
      </c>
      <c r="S58">
        <f>VLOOKUP($C58,descmarche,19,FALSE)</f>
        <v>0</v>
      </c>
    </row>
    <row r="59" spans="1:19" x14ac:dyDescent="0.25">
      <c r="A59" t="s">
        <v>17</v>
      </c>
      <c r="B59" s="5" t="s">
        <v>57</v>
      </c>
      <c r="C59" t="str">
        <f t="shared" si="6"/>
        <v>UKTMP-05</v>
      </c>
      <c r="D59">
        <v>2016</v>
      </c>
      <c r="E59">
        <v>200</v>
      </c>
      <c r="F59" t="str">
        <f>VLOOKUP($C59,descmarche,4,FALSE)</f>
        <v>Motoristes Pièces</v>
      </c>
      <c r="G59" t="str">
        <f>VLOOKUP($C59,descmarche,5,FALSE)</f>
        <v>GE, RR, SN, PW,..</v>
      </c>
      <c r="H59">
        <f>VLOOKUP($C59,descmarche,6,FALSE)</f>
        <v>5</v>
      </c>
      <c r="I59">
        <f>VLOOKUP($C59,descmarche,9,FALSE)*$E59</f>
        <v>200</v>
      </c>
      <c r="J59">
        <f>VLOOKUP($C59,descmarche,10,FALSE)*$E59</f>
        <v>242</v>
      </c>
      <c r="K59">
        <f>VLOOKUP($C59,descmarche,11,FALSE)*$E59</f>
        <v>10.499999999999998</v>
      </c>
      <c r="L59">
        <f>VLOOKUP($C59,descmarche,12,FALSE)*$E59</f>
        <v>23.099999999999998</v>
      </c>
      <c r="M59" t="str">
        <f>VLOOKUP($C59,descmarche,13,FALSE)</f>
        <v>marché</v>
      </c>
      <c r="N59">
        <f>VLOOKUP($C59,descmarche,14,FALSE)*$E59</f>
        <v>0</v>
      </c>
      <c r="O59">
        <f>VLOOKUP($C59,descmarche,15,FALSE)*$E59</f>
        <v>0</v>
      </c>
      <c r="P59">
        <f>VLOOKUP($C59,descmarche,16,FALSE)</f>
        <v>0</v>
      </c>
      <c r="Q59">
        <f>VLOOKUP($C59,descmarche,17,FALSE)*$E59</f>
        <v>0</v>
      </c>
      <c r="R59">
        <f>VLOOKUP($C59,descmarche,18,FALSE)*$E59</f>
        <v>0</v>
      </c>
      <c r="S59">
        <f>VLOOKUP($C59,descmarche,19,FALSE)</f>
        <v>0</v>
      </c>
    </row>
    <row r="60" spans="1:19" x14ac:dyDescent="0.25">
      <c r="A60" t="s">
        <v>17</v>
      </c>
      <c r="B60" s="5" t="s">
        <v>57</v>
      </c>
      <c r="C60" t="str">
        <f t="shared" si="6"/>
        <v>UKTMP-05</v>
      </c>
      <c r="D60">
        <v>2017</v>
      </c>
      <c r="E60">
        <v>300</v>
      </c>
      <c r="F60" t="str">
        <f>VLOOKUP($C60,descmarche,4,FALSE)</f>
        <v>Motoristes Pièces</v>
      </c>
      <c r="G60" t="str">
        <f>VLOOKUP($C60,descmarche,5,FALSE)</f>
        <v>GE, RR, SN, PW,..</v>
      </c>
      <c r="H60">
        <f>VLOOKUP($C60,descmarche,6,FALSE)</f>
        <v>5</v>
      </c>
      <c r="I60">
        <f>VLOOKUP($C60,descmarche,9,FALSE)*$E60</f>
        <v>300</v>
      </c>
      <c r="J60">
        <f>VLOOKUP($C60,descmarche,10,FALSE)*$E60</f>
        <v>363</v>
      </c>
      <c r="K60">
        <f>VLOOKUP($C60,descmarche,11,FALSE)*$E60</f>
        <v>15.749999999999996</v>
      </c>
      <c r="L60">
        <f>VLOOKUP($C60,descmarche,12,FALSE)*$E60</f>
        <v>34.65</v>
      </c>
      <c r="M60" t="str">
        <f>VLOOKUP($C60,descmarche,13,FALSE)</f>
        <v>marché</v>
      </c>
      <c r="N60">
        <f>VLOOKUP($C60,descmarche,14,FALSE)*$E60</f>
        <v>0</v>
      </c>
      <c r="O60">
        <f>VLOOKUP($C60,descmarche,15,FALSE)*$E60</f>
        <v>0</v>
      </c>
      <c r="P60">
        <f>VLOOKUP($C60,descmarche,16,FALSE)</f>
        <v>0</v>
      </c>
      <c r="Q60">
        <f>VLOOKUP($C60,descmarche,17,FALSE)*$E60</f>
        <v>0</v>
      </c>
      <c r="R60">
        <f>VLOOKUP($C60,descmarche,18,FALSE)*$E60</f>
        <v>0</v>
      </c>
      <c r="S60">
        <f>VLOOKUP($C60,descmarche,19,FALSE)</f>
        <v>0</v>
      </c>
    </row>
    <row r="61" spans="1:19" x14ac:dyDescent="0.25">
      <c r="A61" t="s">
        <v>17</v>
      </c>
      <c r="B61" s="5" t="s">
        <v>57</v>
      </c>
      <c r="C61" t="str">
        <f t="shared" si="6"/>
        <v>UKTMP-05</v>
      </c>
      <c r="D61">
        <v>2018</v>
      </c>
      <c r="E61">
        <v>600</v>
      </c>
      <c r="F61" t="str">
        <f>VLOOKUP($C61,descmarche,4,FALSE)</f>
        <v>Motoristes Pièces</v>
      </c>
      <c r="G61" t="str">
        <f>VLOOKUP($C61,descmarche,5,FALSE)</f>
        <v>GE, RR, SN, PW,..</v>
      </c>
      <c r="H61">
        <f>VLOOKUP($C61,descmarche,6,FALSE)</f>
        <v>5</v>
      </c>
      <c r="I61">
        <f>VLOOKUP($C61,descmarche,9,FALSE)*$E61</f>
        <v>600</v>
      </c>
      <c r="J61">
        <f>VLOOKUP($C61,descmarche,10,FALSE)*$E61</f>
        <v>726</v>
      </c>
      <c r="K61">
        <f>VLOOKUP($C61,descmarche,11,FALSE)*$E61</f>
        <v>31.499999999999993</v>
      </c>
      <c r="L61">
        <f>VLOOKUP($C61,descmarche,12,FALSE)*$E61</f>
        <v>69.3</v>
      </c>
      <c r="M61" t="str">
        <f>VLOOKUP($C61,descmarche,13,FALSE)</f>
        <v>marché</v>
      </c>
      <c r="N61">
        <f>VLOOKUP($C61,descmarche,14,FALSE)*$E61</f>
        <v>0</v>
      </c>
      <c r="O61">
        <f>VLOOKUP($C61,descmarche,15,FALSE)*$E61</f>
        <v>0</v>
      </c>
      <c r="P61">
        <f>VLOOKUP($C61,descmarche,16,FALSE)</f>
        <v>0</v>
      </c>
      <c r="Q61">
        <f>VLOOKUP($C61,descmarche,17,FALSE)*$E61</f>
        <v>0</v>
      </c>
      <c r="R61">
        <f>VLOOKUP($C61,descmarche,18,FALSE)*$E61</f>
        <v>0</v>
      </c>
      <c r="S61">
        <f>VLOOKUP($C61,descmarche,19,FALSE)</f>
        <v>0</v>
      </c>
    </row>
    <row r="62" spans="1:19" x14ac:dyDescent="0.25">
      <c r="A62" t="s">
        <v>17</v>
      </c>
      <c r="B62" s="5" t="s">
        <v>57</v>
      </c>
      <c r="C62" t="str">
        <f t="shared" si="6"/>
        <v>UKTMP-05</v>
      </c>
      <c r="D62">
        <v>2019</v>
      </c>
      <c r="E62">
        <v>800</v>
      </c>
      <c r="F62" t="str">
        <f>VLOOKUP($C62,descmarche,4,FALSE)</f>
        <v>Motoristes Pièces</v>
      </c>
      <c r="G62" t="str">
        <f>VLOOKUP($C62,descmarche,5,FALSE)</f>
        <v>GE, RR, SN, PW,..</v>
      </c>
      <c r="H62">
        <f>VLOOKUP($C62,descmarche,6,FALSE)</f>
        <v>5</v>
      </c>
      <c r="I62">
        <f>VLOOKUP($C62,descmarche,9,FALSE)*$E62</f>
        <v>800</v>
      </c>
      <c r="J62">
        <f>VLOOKUP($C62,descmarche,10,FALSE)*$E62</f>
        <v>968</v>
      </c>
      <c r="K62">
        <f>VLOOKUP($C62,descmarche,11,FALSE)*$E62</f>
        <v>41.999999999999993</v>
      </c>
      <c r="L62">
        <f>VLOOKUP($C62,descmarche,12,FALSE)*$E62</f>
        <v>92.399999999999991</v>
      </c>
      <c r="M62" t="str">
        <f>VLOOKUP($C62,descmarche,13,FALSE)</f>
        <v>marché</v>
      </c>
      <c r="N62">
        <f>VLOOKUP($C62,descmarche,14,FALSE)*$E62</f>
        <v>0</v>
      </c>
      <c r="O62">
        <f>VLOOKUP($C62,descmarche,15,FALSE)*$E62</f>
        <v>0</v>
      </c>
      <c r="P62">
        <f>VLOOKUP($C62,descmarche,16,FALSE)</f>
        <v>0</v>
      </c>
      <c r="Q62">
        <f>VLOOKUP($C62,descmarche,17,FALSE)*$E62</f>
        <v>0</v>
      </c>
      <c r="R62">
        <f>VLOOKUP($C62,descmarche,18,FALSE)*$E62</f>
        <v>0</v>
      </c>
      <c r="S62">
        <f>VLOOKUP($C62,descmarche,19,FALSE)</f>
        <v>0</v>
      </c>
    </row>
    <row r="63" spans="1:19" x14ac:dyDescent="0.25">
      <c r="A63" t="s">
        <v>17</v>
      </c>
      <c r="B63" s="5" t="s">
        <v>57</v>
      </c>
      <c r="C63" t="str">
        <f t="shared" si="6"/>
        <v>UKTMP-05</v>
      </c>
      <c r="D63">
        <v>2020</v>
      </c>
      <c r="E63">
        <v>1100</v>
      </c>
      <c r="F63" t="str">
        <f>VLOOKUP($C63,descmarche,4,FALSE)</f>
        <v>Motoristes Pièces</v>
      </c>
      <c r="G63" t="str">
        <f>VLOOKUP($C63,descmarche,5,FALSE)</f>
        <v>GE, RR, SN, PW,..</v>
      </c>
      <c r="H63">
        <f>VLOOKUP($C63,descmarche,6,FALSE)</f>
        <v>5</v>
      </c>
      <c r="I63">
        <f>VLOOKUP($C63,descmarche,9,FALSE)*$E63</f>
        <v>1100</v>
      </c>
      <c r="J63">
        <f>VLOOKUP($C63,descmarche,10,FALSE)*$E63</f>
        <v>1331</v>
      </c>
      <c r="K63">
        <f>VLOOKUP($C63,descmarche,11,FALSE)*$E63</f>
        <v>57.749999999999993</v>
      </c>
      <c r="L63">
        <f>VLOOKUP($C63,descmarche,12,FALSE)*$E63</f>
        <v>127.05</v>
      </c>
      <c r="M63" t="str">
        <f>VLOOKUP($C63,descmarche,13,FALSE)</f>
        <v>marché</v>
      </c>
      <c r="N63">
        <f>VLOOKUP($C63,descmarche,14,FALSE)*$E63</f>
        <v>0</v>
      </c>
      <c r="O63">
        <f>VLOOKUP($C63,descmarche,15,FALSE)*$E63</f>
        <v>0</v>
      </c>
      <c r="P63">
        <f>VLOOKUP($C63,descmarche,16,FALSE)</f>
        <v>0</v>
      </c>
      <c r="Q63">
        <f>VLOOKUP($C63,descmarche,17,FALSE)*$E63</f>
        <v>0</v>
      </c>
      <c r="R63">
        <f>VLOOKUP($C63,descmarche,18,FALSE)*$E63</f>
        <v>0</v>
      </c>
      <c r="S63">
        <f>VLOOKUP($C63,descmarche,19,FALSE)</f>
        <v>0</v>
      </c>
    </row>
    <row r="64" spans="1:19" x14ac:dyDescent="0.25">
      <c r="A64" t="s">
        <v>17</v>
      </c>
      <c r="B64" s="5" t="s">
        <v>57</v>
      </c>
      <c r="C64" t="str">
        <f t="shared" si="6"/>
        <v>UKTMP-05</v>
      </c>
      <c r="D64">
        <v>2021</v>
      </c>
      <c r="E64">
        <v>1100</v>
      </c>
      <c r="F64" t="str">
        <f>VLOOKUP($C64,descmarche,4,FALSE)</f>
        <v>Motoristes Pièces</v>
      </c>
      <c r="G64" t="str">
        <f>VLOOKUP($C64,descmarche,5,FALSE)</f>
        <v>GE, RR, SN, PW,..</v>
      </c>
      <c r="H64">
        <f>VLOOKUP($C64,descmarche,6,FALSE)</f>
        <v>5</v>
      </c>
      <c r="I64">
        <f>VLOOKUP($C64,descmarche,9,FALSE)*$E64</f>
        <v>1100</v>
      </c>
      <c r="J64">
        <f>VLOOKUP($C64,descmarche,10,FALSE)*$E64</f>
        <v>1331</v>
      </c>
      <c r="K64">
        <f>VLOOKUP($C64,descmarche,11,FALSE)*$E64</f>
        <v>57.749999999999993</v>
      </c>
      <c r="L64">
        <f>VLOOKUP($C64,descmarche,12,FALSE)*$E64</f>
        <v>127.05</v>
      </c>
      <c r="M64" t="str">
        <f>VLOOKUP($C64,descmarche,13,FALSE)</f>
        <v>marché</v>
      </c>
      <c r="N64">
        <f>VLOOKUP($C64,descmarche,14,FALSE)*$E64</f>
        <v>0</v>
      </c>
      <c r="O64">
        <f>VLOOKUP($C64,descmarche,15,FALSE)*$E64</f>
        <v>0</v>
      </c>
      <c r="P64">
        <f>VLOOKUP($C64,descmarche,16,FALSE)</f>
        <v>0</v>
      </c>
      <c r="Q64">
        <f>VLOOKUP($C64,descmarche,17,FALSE)*$E64</f>
        <v>0</v>
      </c>
      <c r="R64">
        <f>VLOOKUP($C64,descmarche,18,FALSE)*$E64</f>
        <v>0</v>
      </c>
      <c r="S64">
        <f>VLOOKUP($C64,descmarche,19,FALSE)</f>
        <v>0</v>
      </c>
    </row>
    <row r="65" spans="1:19" x14ac:dyDescent="0.25">
      <c r="A65" t="s">
        <v>17</v>
      </c>
      <c r="B65" s="5" t="s">
        <v>57</v>
      </c>
      <c r="C65" t="str">
        <f t="shared" si="6"/>
        <v>UKTMP-05</v>
      </c>
      <c r="D65">
        <v>2022</v>
      </c>
      <c r="E65">
        <v>1100</v>
      </c>
      <c r="F65" t="str">
        <f>VLOOKUP($C65,descmarche,4,FALSE)</f>
        <v>Motoristes Pièces</v>
      </c>
      <c r="G65" t="str">
        <f>VLOOKUP($C65,descmarche,5,FALSE)</f>
        <v>GE, RR, SN, PW,..</v>
      </c>
      <c r="H65">
        <f>VLOOKUP($C65,descmarche,6,FALSE)</f>
        <v>5</v>
      </c>
      <c r="I65">
        <f>VLOOKUP($C65,descmarche,9,FALSE)*$E65</f>
        <v>1100</v>
      </c>
      <c r="J65">
        <f>VLOOKUP($C65,descmarche,10,FALSE)*$E65</f>
        <v>1331</v>
      </c>
      <c r="K65">
        <f>VLOOKUP($C65,descmarche,11,FALSE)*$E65</f>
        <v>57.749999999999993</v>
      </c>
      <c r="L65">
        <f>VLOOKUP($C65,descmarche,12,FALSE)*$E65</f>
        <v>127.05</v>
      </c>
      <c r="M65" t="str">
        <f>VLOOKUP($C65,descmarche,13,FALSE)</f>
        <v>marché</v>
      </c>
      <c r="N65">
        <f>VLOOKUP($C65,descmarche,14,FALSE)*$E65</f>
        <v>0</v>
      </c>
      <c r="O65">
        <f>VLOOKUP($C65,descmarche,15,FALSE)*$E65</f>
        <v>0</v>
      </c>
      <c r="P65">
        <f>VLOOKUP($C65,descmarche,16,FALSE)</f>
        <v>0</v>
      </c>
      <c r="Q65">
        <f>VLOOKUP($C65,descmarche,17,FALSE)*$E65</f>
        <v>0</v>
      </c>
      <c r="R65">
        <f>VLOOKUP($C65,descmarche,18,FALSE)*$E65</f>
        <v>0</v>
      </c>
      <c r="S65">
        <f>VLOOKUP($C65,descmarche,19,FALSE)</f>
        <v>0</v>
      </c>
    </row>
    <row r="66" spans="1:19" x14ac:dyDescent="0.25">
      <c r="A66" t="s">
        <v>17</v>
      </c>
      <c r="B66" s="5" t="s">
        <v>57</v>
      </c>
      <c r="C66" t="str">
        <f t="shared" si="6"/>
        <v>UKTMP-05</v>
      </c>
      <c r="D66">
        <v>2023</v>
      </c>
      <c r="E66">
        <v>1100</v>
      </c>
      <c r="F66" t="str">
        <f>VLOOKUP($C66,descmarche,4,FALSE)</f>
        <v>Motoristes Pièces</v>
      </c>
      <c r="G66" t="str">
        <f>VLOOKUP($C66,descmarche,5,FALSE)</f>
        <v>GE, RR, SN, PW,..</v>
      </c>
      <c r="H66">
        <f>VLOOKUP($C66,descmarche,6,FALSE)</f>
        <v>5</v>
      </c>
      <c r="I66">
        <f>VLOOKUP($C66,descmarche,9,FALSE)*$E66</f>
        <v>1100</v>
      </c>
      <c r="J66">
        <f>VLOOKUP($C66,descmarche,10,FALSE)*$E66</f>
        <v>1331</v>
      </c>
      <c r="K66">
        <f>VLOOKUP($C66,descmarche,11,FALSE)*$E66</f>
        <v>57.749999999999993</v>
      </c>
      <c r="L66">
        <f>VLOOKUP($C66,descmarche,12,FALSE)*$E66</f>
        <v>127.05</v>
      </c>
      <c r="M66" t="str">
        <f>VLOOKUP($C66,descmarche,13,FALSE)</f>
        <v>marché</v>
      </c>
      <c r="N66">
        <f>VLOOKUP($C66,descmarche,14,FALSE)*$E66</f>
        <v>0</v>
      </c>
      <c r="O66">
        <f>VLOOKUP($C66,descmarche,15,FALSE)*$E66</f>
        <v>0</v>
      </c>
      <c r="P66">
        <f>VLOOKUP($C66,descmarche,16,FALSE)</f>
        <v>0</v>
      </c>
      <c r="Q66">
        <f>VLOOKUP($C66,descmarche,17,FALSE)*$E66</f>
        <v>0</v>
      </c>
      <c r="R66">
        <f>VLOOKUP($C66,descmarche,18,FALSE)*$E66</f>
        <v>0</v>
      </c>
      <c r="S66">
        <f>VLOOKUP($C66,descmarche,19,FALSE)</f>
        <v>0</v>
      </c>
    </row>
    <row r="67" spans="1:19" x14ac:dyDescent="0.25">
      <c r="A67" t="s">
        <v>17</v>
      </c>
      <c r="B67" s="5" t="s">
        <v>57</v>
      </c>
      <c r="C67" t="str">
        <f t="shared" si="6"/>
        <v>UKTMP-05</v>
      </c>
      <c r="D67">
        <v>2024</v>
      </c>
      <c r="E67">
        <v>1100</v>
      </c>
      <c r="F67" t="str">
        <f>VLOOKUP($C67,descmarche,4,FALSE)</f>
        <v>Motoristes Pièces</v>
      </c>
      <c r="G67" t="str">
        <f>VLOOKUP($C67,descmarche,5,FALSE)</f>
        <v>GE, RR, SN, PW,..</v>
      </c>
      <c r="H67">
        <f>VLOOKUP($C67,descmarche,6,FALSE)</f>
        <v>5</v>
      </c>
      <c r="I67">
        <f>VLOOKUP($C67,descmarche,9,FALSE)*$E67</f>
        <v>1100</v>
      </c>
      <c r="J67">
        <f>VLOOKUP($C67,descmarche,10,FALSE)*$E67</f>
        <v>1331</v>
      </c>
      <c r="K67">
        <f>VLOOKUP($C67,descmarche,11,FALSE)*$E67</f>
        <v>57.749999999999993</v>
      </c>
      <c r="L67">
        <f>VLOOKUP($C67,descmarche,12,FALSE)*$E67</f>
        <v>127.05</v>
      </c>
      <c r="M67" t="str">
        <f>VLOOKUP($C67,descmarche,13,FALSE)</f>
        <v>marché</v>
      </c>
      <c r="N67">
        <f>VLOOKUP($C67,descmarche,14,FALSE)*$E67</f>
        <v>0</v>
      </c>
      <c r="O67">
        <f>VLOOKUP($C67,descmarche,15,FALSE)*$E67</f>
        <v>0</v>
      </c>
      <c r="P67">
        <f>VLOOKUP($C67,descmarche,16,FALSE)</f>
        <v>0</v>
      </c>
      <c r="Q67">
        <f>VLOOKUP($C67,descmarche,17,FALSE)*$E67</f>
        <v>0</v>
      </c>
      <c r="R67">
        <f>VLOOKUP($C67,descmarche,18,FALSE)*$E67</f>
        <v>0</v>
      </c>
      <c r="S67">
        <f>VLOOKUP($C67,descmarche,19,FALSE)</f>
        <v>0</v>
      </c>
    </row>
    <row r="68" spans="1:19" x14ac:dyDescent="0.25">
      <c r="A68" t="s">
        <v>17</v>
      </c>
      <c r="B68" s="5" t="s">
        <v>58</v>
      </c>
      <c r="C68" t="str">
        <f t="shared" si="6"/>
        <v>UKTMP-06</v>
      </c>
      <c r="D68">
        <v>2012</v>
      </c>
      <c r="E68">
        <v>0</v>
      </c>
      <c r="F68" t="str">
        <f>VLOOKUP($C68,descmarche,4,FALSE)</f>
        <v>Motoristes Barres à Aubes</v>
      </c>
      <c r="G68" t="str">
        <f>VLOOKUP($C68,descmarche,5,FALSE)</f>
        <v>GE, RR, SN, PW,..</v>
      </c>
      <c r="H68">
        <f>VLOOKUP($C68,descmarche,6,FALSE)</f>
        <v>5</v>
      </c>
      <c r="I68">
        <f>VLOOKUP($C68,descmarche,9,FALSE)*$E68</f>
        <v>0</v>
      </c>
      <c r="J68">
        <f>VLOOKUP($C68,descmarche,10,FALSE)*$E68</f>
        <v>0</v>
      </c>
      <c r="K68">
        <f>VLOOKUP($C68,descmarche,11,FALSE)*$E68</f>
        <v>0</v>
      </c>
      <c r="L68">
        <f>VLOOKUP($C68,descmarche,12,FALSE)*$E68</f>
        <v>0</v>
      </c>
      <c r="M68" t="str">
        <f>VLOOKUP($C68,descmarche,13,FALSE)</f>
        <v>marché</v>
      </c>
      <c r="N68">
        <f>VLOOKUP($C68,descmarche,14,FALSE)*$E68</f>
        <v>0</v>
      </c>
      <c r="O68">
        <f>VLOOKUP($C68,descmarche,15,FALSE)*$E68</f>
        <v>0</v>
      </c>
      <c r="P68">
        <f>VLOOKUP($C68,descmarche,16,FALSE)</f>
        <v>0</v>
      </c>
      <c r="Q68">
        <f>VLOOKUP($C68,descmarche,17,FALSE)*$E68</f>
        <v>0</v>
      </c>
      <c r="R68">
        <f>VLOOKUP($C68,descmarche,18,FALSE)*$E68</f>
        <v>0</v>
      </c>
      <c r="S68">
        <f>VLOOKUP($C68,descmarche,19,FALSE)</f>
        <v>0</v>
      </c>
    </row>
    <row r="69" spans="1:19" x14ac:dyDescent="0.25">
      <c r="A69" t="s">
        <v>17</v>
      </c>
      <c r="B69" s="5" t="s">
        <v>58</v>
      </c>
      <c r="C69" t="str">
        <f t="shared" si="6"/>
        <v>UKTMP-06</v>
      </c>
      <c r="D69">
        <v>2013</v>
      </c>
      <c r="E69">
        <v>0</v>
      </c>
      <c r="F69" t="str">
        <f>VLOOKUP($C69,descmarche,4,FALSE)</f>
        <v>Motoristes Barres à Aubes</v>
      </c>
      <c r="G69" t="str">
        <f>VLOOKUP($C69,descmarche,5,FALSE)</f>
        <v>GE, RR, SN, PW,..</v>
      </c>
      <c r="H69">
        <f>VLOOKUP($C69,descmarche,6,FALSE)</f>
        <v>5</v>
      </c>
      <c r="I69">
        <f>VLOOKUP($C69,descmarche,9,FALSE)*$E69</f>
        <v>0</v>
      </c>
      <c r="J69">
        <f>VLOOKUP($C69,descmarche,10,FALSE)*$E69</f>
        <v>0</v>
      </c>
      <c r="K69">
        <f>VLOOKUP($C69,descmarche,11,FALSE)*$E69</f>
        <v>0</v>
      </c>
      <c r="L69">
        <f>VLOOKUP($C69,descmarche,12,FALSE)*$E69</f>
        <v>0</v>
      </c>
      <c r="M69" t="str">
        <f>VLOOKUP($C69,descmarche,13,FALSE)</f>
        <v>marché</v>
      </c>
      <c r="N69">
        <f>VLOOKUP($C69,descmarche,14,FALSE)*$E69</f>
        <v>0</v>
      </c>
      <c r="O69">
        <f>VLOOKUP($C69,descmarche,15,FALSE)*$E69</f>
        <v>0</v>
      </c>
      <c r="P69">
        <f>VLOOKUP($C69,descmarche,16,FALSE)</f>
        <v>0</v>
      </c>
      <c r="Q69">
        <f>VLOOKUP($C69,descmarche,17,FALSE)*$E69</f>
        <v>0</v>
      </c>
      <c r="R69">
        <f>VLOOKUP($C69,descmarche,18,FALSE)*$E69</f>
        <v>0</v>
      </c>
      <c r="S69">
        <f>VLOOKUP($C69,descmarche,19,FALSE)</f>
        <v>0</v>
      </c>
    </row>
    <row r="70" spans="1:19" x14ac:dyDescent="0.25">
      <c r="A70" t="s">
        <v>17</v>
      </c>
      <c r="B70" s="5" t="s">
        <v>58</v>
      </c>
      <c r="C70" t="str">
        <f t="shared" ref="C70:C82" si="7">CONCATENATE(A70,"-",B70)</f>
        <v>UKTMP-06</v>
      </c>
      <c r="D70">
        <v>2014</v>
      </c>
      <c r="E70">
        <v>100</v>
      </c>
      <c r="F70" t="str">
        <f>VLOOKUP($C70,descmarche,4,FALSE)</f>
        <v>Motoristes Barres à Aubes</v>
      </c>
      <c r="G70" t="str">
        <f>VLOOKUP($C70,descmarche,5,FALSE)</f>
        <v>GE, RR, SN, PW,..</v>
      </c>
      <c r="H70">
        <f>VLOOKUP($C70,descmarche,6,FALSE)</f>
        <v>5</v>
      </c>
      <c r="I70">
        <f>VLOOKUP($C70,descmarche,9,FALSE)*$E70</f>
        <v>100</v>
      </c>
      <c r="J70">
        <f>VLOOKUP($C70,descmarche,10,FALSE)*$E70</f>
        <v>141.1</v>
      </c>
      <c r="K70">
        <f>VLOOKUP($C70,descmarche,11,FALSE)*$E70</f>
        <v>11.799999999999999</v>
      </c>
      <c r="L70">
        <f>VLOOKUP($C70,descmarche,12,FALSE)*$E70</f>
        <v>18.5</v>
      </c>
      <c r="M70" t="str">
        <f>VLOOKUP($C70,descmarche,13,FALSE)</f>
        <v>marché</v>
      </c>
      <c r="N70">
        <f>VLOOKUP($C70,descmarche,14,FALSE)*$E70</f>
        <v>0</v>
      </c>
      <c r="O70">
        <f>VLOOKUP($C70,descmarche,15,FALSE)*$E70</f>
        <v>0</v>
      </c>
      <c r="P70">
        <f>VLOOKUP($C70,descmarche,16,FALSE)</f>
        <v>0</v>
      </c>
      <c r="Q70">
        <f>VLOOKUP($C70,descmarche,17,FALSE)*$E70</f>
        <v>0</v>
      </c>
      <c r="R70">
        <f>VLOOKUP($C70,descmarche,18,FALSE)*$E70</f>
        <v>0</v>
      </c>
      <c r="S70">
        <f>VLOOKUP($C70,descmarche,19,FALSE)</f>
        <v>0</v>
      </c>
    </row>
    <row r="71" spans="1:19" x14ac:dyDescent="0.25">
      <c r="A71" t="s">
        <v>17</v>
      </c>
      <c r="B71" s="5" t="s">
        <v>58</v>
      </c>
      <c r="C71" t="str">
        <f t="shared" si="7"/>
        <v>UKTMP-06</v>
      </c>
      <c r="D71">
        <v>2015</v>
      </c>
      <c r="E71">
        <v>200</v>
      </c>
      <c r="F71" t="str">
        <f>VLOOKUP($C71,descmarche,4,FALSE)</f>
        <v>Motoristes Barres à Aubes</v>
      </c>
      <c r="G71" t="str">
        <f>VLOOKUP($C71,descmarche,5,FALSE)</f>
        <v>GE, RR, SN, PW,..</v>
      </c>
      <c r="H71">
        <f>VLOOKUP($C71,descmarche,6,FALSE)</f>
        <v>5</v>
      </c>
      <c r="I71">
        <f>VLOOKUP($C71,descmarche,9,FALSE)*$E71</f>
        <v>200</v>
      </c>
      <c r="J71">
        <f>VLOOKUP($C71,descmarche,10,FALSE)*$E71</f>
        <v>282.2</v>
      </c>
      <c r="K71">
        <f>VLOOKUP($C71,descmarche,11,FALSE)*$E71</f>
        <v>23.599999999999998</v>
      </c>
      <c r="L71">
        <f>VLOOKUP($C71,descmarche,12,FALSE)*$E71</f>
        <v>37</v>
      </c>
      <c r="M71" t="str">
        <f>VLOOKUP($C71,descmarche,13,FALSE)</f>
        <v>marché</v>
      </c>
      <c r="N71">
        <f>VLOOKUP($C71,descmarche,14,FALSE)*$E71</f>
        <v>0</v>
      </c>
      <c r="O71">
        <f>VLOOKUP($C71,descmarche,15,FALSE)*$E71</f>
        <v>0</v>
      </c>
      <c r="P71">
        <f>VLOOKUP($C71,descmarche,16,FALSE)</f>
        <v>0</v>
      </c>
      <c r="Q71">
        <f>VLOOKUP($C71,descmarche,17,FALSE)*$E71</f>
        <v>0</v>
      </c>
      <c r="R71">
        <f>VLOOKUP($C71,descmarche,18,FALSE)*$E71</f>
        <v>0</v>
      </c>
      <c r="S71">
        <f>VLOOKUP($C71,descmarche,19,FALSE)</f>
        <v>0</v>
      </c>
    </row>
    <row r="72" spans="1:19" x14ac:dyDescent="0.25">
      <c r="A72" t="s">
        <v>17</v>
      </c>
      <c r="B72" s="5" t="s">
        <v>58</v>
      </c>
      <c r="C72" t="str">
        <f t="shared" si="7"/>
        <v>UKTMP-06</v>
      </c>
      <c r="D72">
        <v>2016</v>
      </c>
      <c r="E72">
        <v>200</v>
      </c>
      <c r="F72" t="str">
        <f>VLOOKUP($C72,descmarche,4,FALSE)</f>
        <v>Motoristes Barres à Aubes</v>
      </c>
      <c r="G72" t="str">
        <f>VLOOKUP($C72,descmarche,5,FALSE)</f>
        <v>GE, RR, SN, PW,..</v>
      </c>
      <c r="H72">
        <f>VLOOKUP($C72,descmarche,6,FALSE)</f>
        <v>5</v>
      </c>
      <c r="I72">
        <f>VLOOKUP($C72,descmarche,9,FALSE)*$E72</f>
        <v>200</v>
      </c>
      <c r="J72">
        <f>VLOOKUP($C72,descmarche,10,FALSE)*$E72</f>
        <v>282.2</v>
      </c>
      <c r="K72">
        <f>VLOOKUP($C72,descmarche,11,FALSE)*$E72</f>
        <v>23.599999999999998</v>
      </c>
      <c r="L72">
        <f>VLOOKUP($C72,descmarche,12,FALSE)*$E72</f>
        <v>37</v>
      </c>
      <c r="M72" t="str">
        <f>VLOOKUP($C72,descmarche,13,FALSE)</f>
        <v>marché</v>
      </c>
      <c r="N72">
        <f>VLOOKUP($C72,descmarche,14,FALSE)*$E72</f>
        <v>0</v>
      </c>
      <c r="O72">
        <f>VLOOKUP($C72,descmarche,15,FALSE)*$E72</f>
        <v>0</v>
      </c>
      <c r="P72">
        <f>VLOOKUP($C72,descmarche,16,FALSE)</f>
        <v>0</v>
      </c>
      <c r="Q72">
        <f>VLOOKUP($C72,descmarche,17,FALSE)*$E72</f>
        <v>0</v>
      </c>
      <c r="R72">
        <f>VLOOKUP($C72,descmarche,18,FALSE)*$E72</f>
        <v>0</v>
      </c>
      <c r="S72">
        <f>VLOOKUP($C72,descmarche,19,FALSE)</f>
        <v>0</v>
      </c>
    </row>
    <row r="73" spans="1:19" x14ac:dyDescent="0.25">
      <c r="A73" t="s">
        <v>17</v>
      </c>
      <c r="B73" s="5" t="s">
        <v>58</v>
      </c>
      <c r="C73" t="str">
        <f t="shared" si="7"/>
        <v>UKTMP-06</v>
      </c>
      <c r="D73">
        <v>2017</v>
      </c>
      <c r="E73">
        <v>200</v>
      </c>
      <c r="F73" t="str">
        <f>VLOOKUP($C73,descmarche,4,FALSE)</f>
        <v>Motoristes Barres à Aubes</v>
      </c>
      <c r="G73" t="str">
        <f>VLOOKUP($C73,descmarche,5,FALSE)</f>
        <v>GE, RR, SN, PW,..</v>
      </c>
      <c r="H73">
        <f>VLOOKUP($C73,descmarche,6,FALSE)</f>
        <v>5</v>
      </c>
      <c r="I73">
        <f>VLOOKUP($C73,descmarche,9,FALSE)*$E73</f>
        <v>200</v>
      </c>
      <c r="J73">
        <f>VLOOKUP($C73,descmarche,10,FALSE)*$E73</f>
        <v>282.2</v>
      </c>
      <c r="K73">
        <f>VLOOKUP($C73,descmarche,11,FALSE)*$E73</f>
        <v>23.599999999999998</v>
      </c>
      <c r="L73">
        <f>VLOOKUP($C73,descmarche,12,FALSE)*$E73</f>
        <v>37</v>
      </c>
      <c r="M73" t="str">
        <f>VLOOKUP($C73,descmarche,13,FALSE)</f>
        <v>marché</v>
      </c>
      <c r="N73">
        <f>VLOOKUP($C73,descmarche,14,FALSE)*$E73</f>
        <v>0</v>
      </c>
      <c r="O73">
        <f>VLOOKUP($C73,descmarche,15,FALSE)*$E73</f>
        <v>0</v>
      </c>
      <c r="P73">
        <f>VLOOKUP($C73,descmarche,16,FALSE)</f>
        <v>0</v>
      </c>
      <c r="Q73">
        <f>VLOOKUP($C73,descmarche,17,FALSE)*$E73</f>
        <v>0</v>
      </c>
      <c r="R73">
        <f>VLOOKUP($C73,descmarche,18,FALSE)*$E73</f>
        <v>0</v>
      </c>
      <c r="S73">
        <f>VLOOKUP($C73,descmarche,19,FALSE)</f>
        <v>0</v>
      </c>
    </row>
    <row r="74" spans="1:19" x14ac:dyDescent="0.25">
      <c r="A74" t="s">
        <v>17</v>
      </c>
      <c r="B74" s="5" t="s">
        <v>58</v>
      </c>
      <c r="C74" t="str">
        <f t="shared" si="7"/>
        <v>UKTMP-06</v>
      </c>
      <c r="D74">
        <v>2018</v>
      </c>
      <c r="E74">
        <v>200</v>
      </c>
      <c r="F74" t="str">
        <f>VLOOKUP($C74,descmarche,4,FALSE)</f>
        <v>Motoristes Barres à Aubes</v>
      </c>
      <c r="G74" t="str">
        <f>VLOOKUP($C74,descmarche,5,FALSE)</f>
        <v>GE, RR, SN, PW,..</v>
      </c>
      <c r="H74">
        <f>VLOOKUP($C74,descmarche,6,FALSE)</f>
        <v>5</v>
      </c>
      <c r="I74">
        <f>VLOOKUP($C74,descmarche,9,FALSE)*$E74</f>
        <v>200</v>
      </c>
      <c r="J74">
        <f>VLOOKUP($C74,descmarche,10,FALSE)*$E74</f>
        <v>282.2</v>
      </c>
      <c r="K74">
        <f>VLOOKUP($C74,descmarche,11,FALSE)*$E74</f>
        <v>23.599999999999998</v>
      </c>
      <c r="L74">
        <f>VLOOKUP($C74,descmarche,12,FALSE)*$E74</f>
        <v>37</v>
      </c>
      <c r="M74" t="str">
        <f>VLOOKUP($C74,descmarche,13,FALSE)</f>
        <v>marché</v>
      </c>
      <c r="N74">
        <f>VLOOKUP($C74,descmarche,14,FALSE)*$E74</f>
        <v>0</v>
      </c>
      <c r="O74">
        <f>VLOOKUP($C74,descmarche,15,FALSE)*$E74</f>
        <v>0</v>
      </c>
      <c r="P74">
        <f>VLOOKUP($C74,descmarche,16,FALSE)</f>
        <v>0</v>
      </c>
      <c r="Q74">
        <f>VLOOKUP($C74,descmarche,17,FALSE)*$E74</f>
        <v>0</v>
      </c>
      <c r="R74">
        <f>VLOOKUP($C74,descmarche,18,FALSE)*$E74</f>
        <v>0</v>
      </c>
      <c r="S74">
        <f>VLOOKUP($C74,descmarche,19,FALSE)</f>
        <v>0</v>
      </c>
    </row>
    <row r="75" spans="1:19" x14ac:dyDescent="0.25">
      <c r="A75" t="s">
        <v>17</v>
      </c>
      <c r="B75" s="5" t="s">
        <v>58</v>
      </c>
      <c r="C75" t="str">
        <f t="shared" si="7"/>
        <v>UKTMP-06</v>
      </c>
      <c r="D75">
        <v>2019</v>
      </c>
      <c r="E75">
        <v>200</v>
      </c>
      <c r="F75" t="str">
        <f>VLOOKUP($C75,descmarche,4,FALSE)</f>
        <v>Motoristes Barres à Aubes</v>
      </c>
      <c r="G75" t="str">
        <f>VLOOKUP($C75,descmarche,5,FALSE)</f>
        <v>GE, RR, SN, PW,..</v>
      </c>
      <c r="H75">
        <f>VLOOKUP($C75,descmarche,6,FALSE)</f>
        <v>5</v>
      </c>
      <c r="I75">
        <f>VLOOKUP($C75,descmarche,9,FALSE)*$E75</f>
        <v>200</v>
      </c>
      <c r="J75">
        <f>VLOOKUP($C75,descmarche,10,FALSE)*$E75</f>
        <v>282.2</v>
      </c>
      <c r="K75">
        <f>VLOOKUP($C75,descmarche,11,FALSE)*$E75</f>
        <v>23.599999999999998</v>
      </c>
      <c r="L75">
        <f>VLOOKUP($C75,descmarche,12,FALSE)*$E75</f>
        <v>37</v>
      </c>
      <c r="M75" t="str">
        <f>VLOOKUP($C75,descmarche,13,FALSE)</f>
        <v>marché</v>
      </c>
      <c r="N75">
        <f>VLOOKUP($C75,descmarche,14,FALSE)*$E75</f>
        <v>0</v>
      </c>
      <c r="O75">
        <f>VLOOKUP($C75,descmarche,15,FALSE)*$E75</f>
        <v>0</v>
      </c>
      <c r="P75">
        <f>VLOOKUP($C75,descmarche,16,FALSE)</f>
        <v>0</v>
      </c>
      <c r="Q75">
        <f>VLOOKUP($C75,descmarche,17,FALSE)*$E75</f>
        <v>0</v>
      </c>
      <c r="R75">
        <f>VLOOKUP($C75,descmarche,18,FALSE)*$E75</f>
        <v>0</v>
      </c>
      <c r="S75">
        <f>VLOOKUP($C75,descmarche,19,FALSE)</f>
        <v>0</v>
      </c>
    </row>
    <row r="76" spans="1:19" x14ac:dyDescent="0.25">
      <c r="A76" t="s">
        <v>17</v>
      </c>
      <c r="B76" s="5" t="s">
        <v>58</v>
      </c>
      <c r="C76" t="str">
        <f t="shared" si="7"/>
        <v>UKTMP-06</v>
      </c>
      <c r="D76">
        <v>2020</v>
      </c>
      <c r="E76">
        <v>200</v>
      </c>
      <c r="F76" t="str">
        <f>VLOOKUP($C76,descmarche,4,FALSE)</f>
        <v>Motoristes Barres à Aubes</v>
      </c>
      <c r="G76" t="str">
        <f>VLOOKUP($C76,descmarche,5,FALSE)</f>
        <v>GE, RR, SN, PW,..</v>
      </c>
      <c r="H76">
        <f>VLOOKUP($C76,descmarche,6,FALSE)</f>
        <v>5</v>
      </c>
      <c r="I76">
        <f>VLOOKUP($C76,descmarche,9,FALSE)*$E76</f>
        <v>200</v>
      </c>
      <c r="J76">
        <f>VLOOKUP($C76,descmarche,10,FALSE)*$E76</f>
        <v>282.2</v>
      </c>
      <c r="K76">
        <f>VLOOKUP($C76,descmarche,11,FALSE)*$E76</f>
        <v>23.599999999999998</v>
      </c>
      <c r="L76">
        <f>VLOOKUP($C76,descmarche,12,FALSE)*$E76</f>
        <v>37</v>
      </c>
      <c r="M76" t="str">
        <f>VLOOKUP($C76,descmarche,13,FALSE)</f>
        <v>marché</v>
      </c>
      <c r="N76">
        <f>VLOOKUP($C76,descmarche,14,FALSE)*$E76</f>
        <v>0</v>
      </c>
      <c r="O76">
        <f>VLOOKUP($C76,descmarche,15,FALSE)*$E76</f>
        <v>0</v>
      </c>
      <c r="P76">
        <f>VLOOKUP($C76,descmarche,16,FALSE)</f>
        <v>0</v>
      </c>
      <c r="Q76">
        <f>VLOOKUP($C76,descmarche,17,FALSE)*$E76</f>
        <v>0</v>
      </c>
      <c r="R76">
        <f>VLOOKUP($C76,descmarche,18,FALSE)*$E76</f>
        <v>0</v>
      </c>
      <c r="S76">
        <f>VLOOKUP($C76,descmarche,19,FALSE)</f>
        <v>0</v>
      </c>
    </row>
    <row r="77" spans="1:19" x14ac:dyDescent="0.25">
      <c r="A77" t="s">
        <v>17</v>
      </c>
      <c r="B77" s="5" t="s">
        <v>58</v>
      </c>
      <c r="C77" t="str">
        <f t="shared" si="7"/>
        <v>UKTMP-06</v>
      </c>
      <c r="D77">
        <v>2021</v>
      </c>
      <c r="E77">
        <v>200</v>
      </c>
      <c r="F77" t="str">
        <f>VLOOKUP($C77,descmarche,4,FALSE)</f>
        <v>Motoristes Barres à Aubes</v>
      </c>
      <c r="G77" t="str">
        <f>VLOOKUP($C77,descmarche,5,FALSE)</f>
        <v>GE, RR, SN, PW,..</v>
      </c>
      <c r="H77">
        <f>VLOOKUP($C77,descmarche,6,FALSE)</f>
        <v>5</v>
      </c>
      <c r="I77">
        <f>VLOOKUP($C77,descmarche,9,FALSE)*$E77</f>
        <v>200</v>
      </c>
      <c r="J77">
        <f>VLOOKUP($C77,descmarche,10,FALSE)*$E77</f>
        <v>282.2</v>
      </c>
      <c r="K77">
        <f>VLOOKUP($C77,descmarche,11,FALSE)*$E77</f>
        <v>23.599999999999998</v>
      </c>
      <c r="L77">
        <f>VLOOKUP($C77,descmarche,12,FALSE)*$E77</f>
        <v>37</v>
      </c>
      <c r="M77" t="str">
        <f>VLOOKUP($C77,descmarche,13,FALSE)</f>
        <v>marché</v>
      </c>
      <c r="N77">
        <f>VLOOKUP($C77,descmarche,14,FALSE)*$E77</f>
        <v>0</v>
      </c>
      <c r="O77">
        <f>VLOOKUP($C77,descmarche,15,FALSE)*$E77</f>
        <v>0</v>
      </c>
      <c r="P77">
        <f>VLOOKUP($C77,descmarche,16,FALSE)</f>
        <v>0</v>
      </c>
      <c r="Q77">
        <f>VLOOKUP($C77,descmarche,17,FALSE)*$E77</f>
        <v>0</v>
      </c>
      <c r="R77">
        <f>VLOOKUP($C77,descmarche,18,FALSE)*$E77</f>
        <v>0</v>
      </c>
      <c r="S77">
        <f>VLOOKUP($C77,descmarche,19,FALSE)</f>
        <v>0</v>
      </c>
    </row>
    <row r="78" spans="1:19" x14ac:dyDescent="0.25">
      <c r="A78" t="s">
        <v>17</v>
      </c>
      <c r="B78" s="5" t="s">
        <v>58</v>
      </c>
      <c r="C78" t="str">
        <f t="shared" si="7"/>
        <v>UKTMP-06</v>
      </c>
      <c r="D78">
        <v>2022</v>
      </c>
      <c r="E78">
        <v>200</v>
      </c>
      <c r="F78" t="str">
        <f>VLOOKUP($C78,descmarche,4,FALSE)</f>
        <v>Motoristes Barres à Aubes</v>
      </c>
      <c r="G78" t="str">
        <f>VLOOKUP($C78,descmarche,5,FALSE)</f>
        <v>GE, RR, SN, PW,..</v>
      </c>
      <c r="H78">
        <f>VLOOKUP($C78,descmarche,6,FALSE)</f>
        <v>5</v>
      </c>
      <c r="I78">
        <f>VLOOKUP($C78,descmarche,9,FALSE)*$E78</f>
        <v>200</v>
      </c>
      <c r="J78">
        <f>VLOOKUP($C78,descmarche,10,FALSE)*$E78</f>
        <v>282.2</v>
      </c>
      <c r="K78">
        <f>VLOOKUP($C78,descmarche,11,FALSE)*$E78</f>
        <v>23.599999999999998</v>
      </c>
      <c r="L78">
        <f>VLOOKUP($C78,descmarche,12,FALSE)*$E78</f>
        <v>37</v>
      </c>
      <c r="M78" t="str">
        <f>VLOOKUP($C78,descmarche,13,FALSE)</f>
        <v>marché</v>
      </c>
      <c r="N78">
        <f>VLOOKUP($C78,descmarche,14,FALSE)*$E78</f>
        <v>0</v>
      </c>
      <c r="O78">
        <f>VLOOKUP($C78,descmarche,15,FALSE)*$E78</f>
        <v>0</v>
      </c>
      <c r="P78">
        <f>VLOOKUP($C78,descmarche,16,FALSE)</f>
        <v>0</v>
      </c>
      <c r="Q78">
        <f>VLOOKUP($C78,descmarche,17,FALSE)*$E78</f>
        <v>0</v>
      </c>
      <c r="R78">
        <f>VLOOKUP($C78,descmarche,18,FALSE)*$E78</f>
        <v>0</v>
      </c>
      <c r="S78">
        <f>VLOOKUP($C78,descmarche,19,FALSE)</f>
        <v>0</v>
      </c>
    </row>
    <row r="79" spans="1:19" x14ac:dyDescent="0.25">
      <c r="A79" t="s">
        <v>17</v>
      </c>
      <c r="B79" s="5" t="s">
        <v>58</v>
      </c>
      <c r="C79" t="str">
        <f t="shared" si="7"/>
        <v>UKTMP-06</v>
      </c>
      <c r="D79">
        <v>2023</v>
      </c>
      <c r="E79">
        <v>200</v>
      </c>
      <c r="F79" t="str">
        <f>VLOOKUP($C79,descmarche,4,FALSE)</f>
        <v>Motoristes Barres à Aubes</v>
      </c>
      <c r="G79" t="str">
        <f>VLOOKUP($C79,descmarche,5,FALSE)</f>
        <v>GE, RR, SN, PW,..</v>
      </c>
      <c r="H79">
        <f>VLOOKUP($C79,descmarche,6,FALSE)</f>
        <v>5</v>
      </c>
      <c r="I79">
        <f>VLOOKUP($C79,descmarche,9,FALSE)*$E79</f>
        <v>200</v>
      </c>
      <c r="J79">
        <f>VLOOKUP($C79,descmarche,10,FALSE)*$E79</f>
        <v>282.2</v>
      </c>
      <c r="K79">
        <f>VLOOKUP($C79,descmarche,11,FALSE)*$E79</f>
        <v>23.599999999999998</v>
      </c>
      <c r="L79">
        <f>VLOOKUP($C79,descmarche,12,FALSE)*$E79</f>
        <v>37</v>
      </c>
      <c r="M79" t="str">
        <f>VLOOKUP($C79,descmarche,13,FALSE)</f>
        <v>marché</v>
      </c>
      <c r="N79">
        <f>VLOOKUP($C79,descmarche,14,FALSE)*$E79</f>
        <v>0</v>
      </c>
      <c r="O79">
        <f>VLOOKUP($C79,descmarche,15,FALSE)*$E79</f>
        <v>0</v>
      </c>
      <c r="P79">
        <f>VLOOKUP($C79,descmarche,16,FALSE)</f>
        <v>0</v>
      </c>
      <c r="Q79">
        <f>VLOOKUP($C79,descmarche,17,FALSE)*$E79</f>
        <v>0</v>
      </c>
      <c r="R79">
        <f>VLOOKUP($C79,descmarche,18,FALSE)*$E79</f>
        <v>0</v>
      </c>
      <c r="S79">
        <f>VLOOKUP($C79,descmarche,19,FALSE)</f>
        <v>0</v>
      </c>
    </row>
    <row r="80" spans="1:19" x14ac:dyDescent="0.25">
      <c r="A80" t="s">
        <v>17</v>
      </c>
      <c r="B80" s="5" t="s">
        <v>58</v>
      </c>
      <c r="C80" t="str">
        <f t="shared" si="7"/>
        <v>UKTMP-06</v>
      </c>
      <c r="D80">
        <v>2024</v>
      </c>
      <c r="E80">
        <v>200</v>
      </c>
      <c r="F80" t="str">
        <f>VLOOKUP($C80,descmarche,4,FALSE)</f>
        <v>Motoristes Barres à Aubes</v>
      </c>
      <c r="G80" t="str">
        <f>VLOOKUP($C80,descmarche,5,FALSE)</f>
        <v>GE, RR, SN, PW,..</v>
      </c>
      <c r="H80">
        <f>VLOOKUP($C80,descmarche,6,FALSE)</f>
        <v>5</v>
      </c>
      <c r="I80">
        <f>VLOOKUP($C80,descmarche,9,FALSE)*$E80</f>
        <v>200</v>
      </c>
      <c r="J80">
        <f>VLOOKUP($C80,descmarche,10,FALSE)*$E80</f>
        <v>282.2</v>
      </c>
      <c r="K80">
        <f>VLOOKUP($C80,descmarche,11,FALSE)*$E80</f>
        <v>23.599999999999998</v>
      </c>
      <c r="L80">
        <f>VLOOKUP($C80,descmarche,12,FALSE)*$E80</f>
        <v>37</v>
      </c>
      <c r="M80" t="str">
        <f>VLOOKUP($C80,descmarche,13,FALSE)</f>
        <v>marché</v>
      </c>
      <c r="N80">
        <f>VLOOKUP($C80,descmarche,14,FALSE)*$E80</f>
        <v>0</v>
      </c>
      <c r="O80">
        <f>VLOOKUP($C80,descmarche,15,FALSE)*$E80</f>
        <v>0</v>
      </c>
      <c r="P80">
        <f>VLOOKUP($C80,descmarche,16,FALSE)</f>
        <v>0</v>
      </c>
      <c r="Q80">
        <f>VLOOKUP($C80,descmarche,17,FALSE)*$E80</f>
        <v>0</v>
      </c>
      <c r="R80">
        <f>VLOOKUP($C80,descmarche,18,FALSE)*$E80</f>
        <v>0</v>
      </c>
      <c r="S80">
        <f>VLOOKUP($C80,descmarche,19,FALSE)</f>
        <v>0</v>
      </c>
    </row>
    <row r="81" spans="1:19" x14ac:dyDescent="0.25">
      <c r="A81" t="s">
        <v>17</v>
      </c>
      <c r="B81" s="5" t="s">
        <v>59</v>
      </c>
      <c r="C81" t="str">
        <f t="shared" si="7"/>
        <v>UKTMP-07</v>
      </c>
      <c r="D81">
        <v>2012</v>
      </c>
      <c r="E81">
        <v>10</v>
      </c>
      <c r="F81" t="str">
        <f>VLOOKUP($C81,descmarche,4,FALSE)</f>
        <v>Médical</v>
      </c>
      <c r="G81" t="str">
        <f>VLOOKUP($C81,descmarche,5,FALSE)</f>
        <v>Stainless</v>
      </c>
      <c r="H81">
        <f>VLOOKUP($C81,descmarche,6,FALSE)</f>
        <v>23</v>
      </c>
      <c r="I81">
        <f>VLOOKUP($C81,descmarche,9,FALSE)*$E81</f>
        <v>10</v>
      </c>
      <c r="J81">
        <f>VLOOKUP($C81,descmarche,10,FALSE)*$E81</f>
        <v>14.11</v>
      </c>
      <c r="K81">
        <f>VLOOKUP($C81,descmarche,11,FALSE)*$E81</f>
        <v>1.18</v>
      </c>
      <c r="L81">
        <f>VLOOKUP($C81,descmarche,12,FALSE)*$E81</f>
        <v>1.85</v>
      </c>
      <c r="M81" t="str">
        <f>VLOOKUP($C81,descmarche,13,FALSE)</f>
        <v>marché</v>
      </c>
      <c r="N81">
        <f>VLOOKUP($C81,descmarche,14,FALSE)*$E81</f>
        <v>0</v>
      </c>
      <c r="O81">
        <f>VLOOKUP($C81,descmarche,15,FALSE)*$E81</f>
        <v>0</v>
      </c>
      <c r="P81">
        <f>VLOOKUP($C81,descmarche,16,FALSE)</f>
        <v>0</v>
      </c>
      <c r="Q81">
        <f>VLOOKUP($C81,descmarche,17,FALSE)*$E81</f>
        <v>0</v>
      </c>
      <c r="R81">
        <f>VLOOKUP($C81,descmarche,18,FALSE)*$E81</f>
        <v>0</v>
      </c>
      <c r="S81">
        <f>VLOOKUP($C81,descmarche,19,FALSE)</f>
        <v>0</v>
      </c>
    </row>
    <row r="82" spans="1:19" x14ac:dyDescent="0.25">
      <c r="A82" t="s">
        <v>17</v>
      </c>
      <c r="B82" s="5" t="s">
        <v>59</v>
      </c>
      <c r="C82" t="str">
        <f t="shared" si="7"/>
        <v>UKTMP-07</v>
      </c>
      <c r="D82">
        <v>2013</v>
      </c>
      <c r="E82">
        <v>20</v>
      </c>
      <c r="F82" t="str">
        <f>VLOOKUP($C82,descmarche,4,FALSE)</f>
        <v>Médical</v>
      </c>
      <c r="G82" t="str">
        <f>VLOOKUP($C82,descmarche,5,FALSE)</f>
        <v>Stainless</v>
      </c>
      <c r="H82">
        <f>VLOOKUP($C82,descmarche,6,FALSE)</f>
        <v>23</v>
      </c>
      <c r="I82">
        <f>VLOOKUP($C82,descmarche,9,FALSE)*$E82</f>
        <v>20</v>
      </c>
      <c r="J82">
        <f>VLOOKUP($C82,descmarche,10,FALSE)*$E82</f>
        <v>28.22</v>
      </c>
      <c r="K82">
        <f>VLOOKUP($C82,descmarche,11,FALSE)*$E82</f>
        <v>2.36</v>
      </c>
      <c r="L82">
        <f>VLOOKUP($C82,descmarche,12,FALSE)*$E82</f>
        <v>3.7</v>
      </c>
      <c r="M82" t="str">
        <f>VLOOKUP($C82,descmarche,13,FALSE)</f>
        <v>marché</v>
      </c>
      <c r="N82">
        <f>VLOOKUP($C82,descmarche,14,FALSE)*$E82</f>
        <v>0</v>
      </c>
      <c r="O82">
        <f>VLOOKUP($C82,descmarche,15,FALSE)*$E82</f>
        <v>0</v>
      </c>
      <c r="P82">
        <f>VLOOKUP($C82,descmarche,16,FALSE)</f>
        <v>0</v>
      </c>
      <c r="Q82">
        <f>VLOOKUP($C82,descmarche,17,FALSE)*$E82</f>
        <v>0</v>
      </c>
      <c r="R82">
        <f>VLOOKUP($C82,descmarche,18,FALSE)*$E82</f>
        <v>0</v>
      </c>
      <c r="S82">
        <f>VLOOKUP($C82,descmarche,19,FALSE)</f>
        <v>0</v>
      </c>
    </row>
    <row r="83" spans="1:19" x14ac:dyDescent="0.25">
      <c r="A83" t="s">
        <v>17</v>
      </c>
      <c r="B83" s="5" t="s">
        <v>59</v>
      </c>
      <c r="C83" t="str">
        <f t="shared" ref="C83:C95" si="8">CONCATENATE(A83,"-",B83)</f>
        <v>UKTMP-07</v>
      </c>
      <c r="D83">
        <v>2014</v>
      </c>
      <c r="E83">
        <v>50</v>
      </c>
      <c r="F83" t="str">
        <f>VLOOKUP($C83,descmarche,4,FALSE)</f>
        <v>Médical</v>
      </c>
      <c r="G83" t="str">
        <f>VLOOKUP($C83,descmarche,5,FALSE)</f>
        <v>Stainless</v>
      </c>
      <c r="H83">
        <f>VLOOKUP($C83,descmarche,6,FALSE)</f>
        <v>23</v>
      </c>
      <c r="I83">
        <f>VLOOKUP($C83,descmarche,9,FALSE)*$E83</f>
        <v>50</v>
      </c>
      <c r="J83">
        <f>VLOOKUP($C83,descmarche,10,FALSE)*$E83</f>
        <v>70.55</v>
      </c>
      <c r="K83">
        <f>VLOOKUP($C83,descmarche,11,FALSE)*$E83</f>
        <v>5.8999999999999995</v>
      </c>
      <c r="L83">
        <f>VLOOKUP($C83,descmarche,12,FALSE)*$E83</f>
        <v>9.25</v>
      </c>
      <c r="M83" t="str">
        <f>VLOOKUP($C83,descmarche,13,FALSE)</f>
        <v>marché</v>
      </c>
      <c r="N83">
        <f>VLOOKUP($C83,descmarche,14,FALSE)*$E83</f>
        <v>0</v>
      </c>
      <c r="O83">
        <f>VLOOKUP($C83,descmarche,15,FALSE)*$E83</f>
        <v>0</v>
      </c>
      <c r="P83">
        <f>VLOOKUP($C83,descmarche,16,FALSE)</f>
        <v>0</v>
      </c>
      <c r="Q83">
        <f>VLOOKUP($C83,descmarche,17,FALSE)*$E83</f>
        <v>0</v>
      </c>
      <c r="R83">
        <f>VLOOKUP($C83,descmarche,18,FALSE)*$E83</f>
        <v>0</v>
      </c>
      <c r="S83">
        <f>VLOOKUP($C83,descmarche,19,FALSE)</f>
        <v>0</v>
      </c>
    </row>
    <row r="84" spans="1:19" x14ac:dyDescent="0.25">
      <c r="A84" t="s">
        <v>17</v>
      </c>
      <c r="B84" s="5" t="s">
        <v>59</v>
      </c>
      <c r="C84" t="str">
        <f t="shared" si="8"/>
        <v>UKTMP-07</v>
      </c>
      <c r="D84">
        <v>2015</v>
      </c>
      <c r="E84">
        <v>50</v>
      </c>
      <c r="F84" t="str">
        <f>VLOOKUP($C84,descmarche,4,FALSE)</f>
        <v>Médical</v>
      </c>
      <c r="G84" t="str">
        <f>VLOOKUP($C84,descmarche,5,FALSE)</f>
        <v>Stainless</v>
      </c>
      <c r="H84">
        <f>VLOOKUP($C84,descmarche,6,FALSE)</f>
        <v>23</v>
      </c>
      <c r="I84">
        <f>VLOOKUP($C84,descmarche,9,FALSE)*$E84</f>
        <v>50</v>
      </c>
      <c r="J84">
        <f>VLOOKUP($C84,descmarche,10,FALSE)*$E84</f>
        <v>70.55</v>
      </c>
      <c r="K84">
        <f>VLOOKUP($C84,descmarche,11,FALSE)*$E84</f>
        <v>5.8999999999999995</v>
      </c>
      <c r="L84">
        <f>VLOOKUP($C84,descmarche,12,FALSE)*$E84</f>
        <v>9.25</v>
      </c>
      <c r="M84" t="str">
        <f>VLOOKUP($C84,descmarche,13,FALSE)</f>
        <v>marché</v>
      </c>
      <c r="N84">
        <f>VLOOKUP($C84,descmarche,14,FALSE)*$E84</f>
        <v>0</v>
      </c>
      <c r="O84">
        <f>VLOOKUP($C84,descmarche,15,FALSE)*$E84</f>
        <v>0</v>
      </c>
      <c r="P84">
        <f>VLOOKUP($C84,descmarche,16,FALSE)</f>
        <v>0</v>
      </c>
      <c r="Q84">
        <f>VLOOKUP($C84,descmarche,17,FALSE)*$E84</f>
        <v>0</v>
      </c>
      <c r="R84">
        <f>VLOOKUP($C84,descmarche,18,FALSE)*$E84</f>
        <v>0</v>
      </c>
      <c r="S84">
        <f>VLOOKUP($C84,descmarche,19,FALSE)</f>
        <v>0</v>
      </c>
    </row>
    <row r="85" spans="1:19" x14ac:dyDescent="0.25">
      <c r="A85" t="s">
        <v>17</v>
      </c>
      <c r="B85" s="5" t="s">
        <v>59</v>
      </c>
      <c r="C85" t="str">
        <f t="shared" si="8"/>
        <v>UKTMP-07</v>
      </c>
      <c r="D85">
        <v>2016</v>
      </c>
      <c r="E85">
        <v>70</v>
      </c>
      <c r="F85" t="str">
        <f>VLOOKUP($C85,descmarche,4,FALSE)</f>
        <v>Médical</v>
      </c>
      <c r="G85" t="str">
        <f>VLOOKUP($C85,descmarche,5,FALSE)</f>
        <v>Stainless</v>
      </c>
      <c r="H85">
        <f>VLOOKUP($C85,descmarche,6,FALSE)</f>
        <v>23</v>
      </c>
      <c r="I85">
        <f>VLOOKUP($C85,descmarche,9,FALSE)*$E85</f>
        <v>70</v>
      </c>
      <c r="J85">
        <f>VLOOKUP($C85,descmarche,10,FALSE)*$E85</f>
        <v>98.77</v>
      </c>
      <c r="K85">
        <f>VLOOKUP($C85,descmarche,11,FALSE)*$E85</f>
        <v>8.26</v>
      </c>
      <c r="L85">
        <f>VLOOKUP($C85,descmarche,12,FALSE)*$E85</f>
        <v>12.95</v>
      </c>
      <c r="M85" t="str">
        <f>VLOOKUP($C85,descmarche,13,FALSE)</f>
        <v>marché</v>
      </c>
      <c r="N85">
        <f>VLOOKUP($C85,descmarche,14,FALSE)*$E85</f>
        <v>0</v>
      </c>
      <c r="O85">
        <f>VLOOKUP($C85,descmarche,15,FALSE)*$E85</f>
        <v>0</v>
      </c>
      <c r="P85">
        <f>VLOOKUP($C85,descmarche,16,FALSE)</f>
        <v>0</v>
      </c>
      <c r="Q85">
        <f>VLOOKUP($C85,descmarche,17,FALSE)*$E85</f>
        <v>0</v>
      </c>
      <c r="R85">
        <f>VLOOKUP($C85,descmarche,18,FALSE)*$E85</f>
        <v>0</v>
      </c>
      <c r="S85">
        <f>VLOOKUP($C85,descmarche,19,FALSE)</f>
        <v>0</v>
      </c>
    </row>
    <row r="86" spans="1:19" x14ac:dyDescent="0.25">
      <c r="A86" t="s">
        <v>17</v>
      </c>
      <c r="B86" s="5" t="s">
        <v>59</v>
      </c>
      <c r="C86" t="str">
        <f t="shared" si="8"/>
        <v>UKTMP-07</v>
      </c>
      <c r="D86">
        <v>2017</v>
      </c>
      <c r="E86">
        <v>100</v>
      </c>
      <c r="F86" t="str">
        <f>VLOOKUP($C86,descmarche,4,FALSE)</f>
        <v>Médical</v>
      </c>
      <c r="G86" t="str">
        <f>VLOOKUP($C86,descmarche,5,FALSE)</f>
        <v>Stainless</v>
      </c>
      <c r="H86">
        <f>VLOOKUP($C86,descmarche,6,FALSE)</f>
        <v>23</v>
      </c>
      <c r="I86">
        <f>VLOOKUP($C86,descmarche,9,FALSE)*$E86</f>
        <v>100</v>
      </c>
      <c r="J86">
        <f>VLOOKUP($C86,descmarche,10,FALSE)*$E86</f>
        <v>141.1</v>
      </c>
      <c r="K86">
        <f>VLOOKUP($C86,descmarche,11,FALSE)*$E86</f>
        <v>11.799999999999999</v>
      </c>
      <c r="L86">
        <f>VLOOKUP($C86,descmarche,12,FALSE)*$E86</f>
        <v>18.5</v>
      </c>
      <c r="M86" t="str">
        <f>VLOOKUP($C86,descmarche,13,FALSE)</f>
        <v>marché</v>
      </c>
      <c r="N86">
        <f>VLOOKUP($C86,descmarche,14,FALSE)*$E86</f>
        <v>0</v>
      </c>
      <c r="O86">
        <f>VLOOKUP($C86,descmarche,15,FALSE)*$E86</f>
        <v>0</v>
      </c>
      <c r="P86">
        <f>VLOOKUP($C86,descmarche,16,FALSE)</f>
        <v>0</v>
      </c>
      <c r="Q86">
        <f>VLOOKUP($C86,descmarche,17,FALSE)*$E86</f>
        <v>0</v>
      </c>
      <c r="R86">
        <f>VLOOKUP($C86,descmarche,18,FALSE)*$E86</f>
        <v>0</v>
      </c>
      <c r="S86">
        <f>VLOOKUP($C86,descmarche,19,FALSE)</f>
        <v>0</v>
      </c>
    </row>
    <row r="87" spans="1:19" x14ac:dyDescent="0.25">
      <c r="A87" t="s">
        <v>17</v>
      </c>
      <c r="B87" s="5" t="s">
        <v>59</v>
      </c>
      <c r="C87" t="str">
        <f t="shared" si="8"/>
        <v>UKTMP-07</v>
      </c>
      <c r="D87">
        <v>2018</v>
      </c>
      <c r="E87">
        <v>100</v>
      </c>
      <c r="F87" t="str">
        <f>VLOOKUP($C87,descmarche,4,FALSE)</f>
        <v>Médical</v>
      </c>
      <c r="G87" t="str">
        <f>VLOOKUP($C87,descmarche,5,FALSE)</f>
        <v>Stainless</v>
      </c>
      <c r="H87">
        <f>VLOOKUP($C87,descmarche,6,FALSE)</f>
        <v>23</v>
      </c>
      <c r="I87">
        <f>VLOOKUP($C87,descmarche,9,FALSE)*$E87</f>
        <v>100</v>
      </c>
      <c r="J87">
        <f>VLOOKUP($C87,descmarche,10,FALSE)*$E87</f>
        <v>141.1</v>
      </c>
      <c r="K87">
        <f>VLOOKUP($C87,descmarche,11,FALSE)*$E87</f>
        <v>11.799999999999999</v>
      </c>
      <c r="L87">
        <f>VLOOKUP($C87,descmarche,12,FALSE)*$E87</f>
        <v>18.5</v>
      </c>
      <c r="M87" t="str">
        <f>VLOOKUP($C87,descmarche,13,FALSE)</f>
        <v>marché</v>
      </c>
      <c r="N87">
        <f>VLOOKUP($C87,descmarche,14,FALSE)*$E87</f>
        <v>0</v>
      </c>
      <c r="O87">
        <f>VLOOKUP($C87,descmarche,15,FALSE)*$E87</f>
        <v>0</v>
      </c>
      <c r="P87">
        <f>VLOOKUP($C87,descmarche,16,FALSE)</f>
        <v>0</v>
      </c>
      <c r="Q87">
        <f>VLOOKUP($C87,descmarche,17,FALSE)*$E87</f>
        <v>0</v>
      </c>
      <c r="R87">
        <f>VLOOKUP($C87,descmarche,18,FALSE)*$E87</f>
        <v>0</v>
      </c>
      <c r="S87">
        <f>VLOOKUP($C87,descmarche,19,FALSE)</f>
        <v>0</v>
      </c>
    </row>
    <row r="88" spans="1:19" x14ac:dyDescent="0.25">
      <c r="A88" t="s">
        <v>17</v>
      </c>
      <c r="B88" s="5" t="s">
        <v>59</v>
      </c>
      <c r="C88" t="str">
        <f t="shared" si="8"/>
        <v>UKTMP-07</v>
      </c>
      <c r="D88">
        <v>2019</v>
      </c>
      <c r="E88">
        <v>120</v>
      </c>
      <c r="F88" t="str">
        <f>VLOOKUP($C88,descmarche,4,FALSE)</f>
        <v>Médical</v>
      </c>
      <c r="G88" t="str">
        <f>VLOOKUP($C88,descmarche,5,FALSE)</f>
        <v>Stainless</v>
      </c>
      <c r="H88">
        <f>VLOOKUP($C88,descmarche,6,FALSE)</f>
        <v>23</v>
      </c>
      <c r="I88">
        <f>VLOOKUP($C88,descmarche,9,FALSE)*$E88</f>
        <v>120</v>
      </c>
      <c r="J88">
        <f>VLOOKUP($C88,descmarche,10,FALSE)*$E88</f>
        <v>169.32</v>
      </c>
      <c r="K88">
        <f>VLOOKUP($C88,descmarche,11,FALSE)*$E88</f>
        <v>14.16</v>
      </c>
      <c r="L88">
        <f>VLOOKUP($C88,descmarche,12,FALSE)*$E88</f>
        <v>22.2</v>
      </c>
      <c r="M88" t="str">
        <f>VLOOKUP($C88,descmarche,13,FALSE)</f>
        <v>marché</v>
      </c>
      <c r="N88">
        <f>VLOOKUP($C88,descmarche,14,FALSE)*$E88</f>
        <v>0</v>
      </c>
      <c r="O88">
        <f>VLOOKUP($C88,descmarche,15,FALSE)*$E88</f>
        <v>0</v>
      </c>
      <c r="P88">
        <f>VLOOKUP($C88,descmarche,16,FALSE)</f>
        <v>0</v>
      </c>
      <c r="Q88">
        <f>VLOOKUP($C88,descmarche,17,FALSE)*$E88</f>
        <v>0</v>
      </c>
      <c r="R88">
        <f>VLOOKUP($C88,descmarche,18,FALSE)*$E88</f>
        <v>0</v>
      </c>
      <c r="S88">
        <f>VLOOKUP($C88,descmarche,19,FALSE)</f>
        <v>0</v>
      </c>
    </row>
    <row r="89" spans="1:19" x14ac:dyDescent="0.25">
      <c r="A89" t="s">
        <v>17</v>
      </c>
      <c r="B89" s="5" t="s">
        <v>59</v>
      </c>
      <c r="C89" t="str">
        <f t="shared" si="8"/>
        <v>UKTMP-07</v>
      </c>
      <c r="D89">
        <v>2020</v>
      </c>
      <c r="E89">
        <v>150</v>
      </c>
      <c r="F89" t="str">
        <f>VLOOKUP($C89,descmarche,4,FALSE)</f>
        <v>Médical</v>
      </c>
      <c r="G89" t="str">
        <f>VLOOKUP($C89,descmarche,5,FALSE)</f>
        <v>Stainless</v>
      </c>
      <c r="H89">
        <f>VLOOKUP($C89,descmarche,6,FALSE)</f>
        <v>23</v>
      </c>
      <c r="I89">
        <f>VLOOKUP($C89,descmarche,9,FALSE)*$E89</f>
        <v>150</v>
      </c>
      <c r="J89">
        <f>VLOOKUP($C89,descmarche,10,FALSE)*$E89</f>
        <v>211.65</v>
      </c>
      <c r="K89">
        <f>VLOOKUP($C89,descmarche,11,FALSE)*$E89</f>
        <v>17.7</v>
      </c>
      <c r="L89">
        <f>VLOOKUP($C89,descmarche,12,FALSE)*$E89</f>
        <v>27.75</v>
      </c>
      <c r="M89" t="str">
        <f>VLOOKUP($C89,descmarche,13,FALSE)</f>
        <v>marché</v>
      </c>
      <c r="N89">
        <f>VLOOKUP($C89,descmarche,14,FALSE)*$E89</f>
        <v>0</v>
      </c>
      <c r="O89">
        <f>VLOOKUP($C89,descmarche,15,FALSE)*$E89</f>
        <v>0</v>
      </c>
      <c r="P89">
        <f>VLOOKUP($C89,descmarche,16,FALSE)</f>
        <v>0</v>
      </c>
      <c r="Q89">
        <f>VLOOKUP($C89,descmarche,17,FALSE)*$E89</f>
        <v>0</v>
      </c>
      <c r="R89">
        <f>VLOOKUP($C89,descmarche,18,FALSE)*$E89</f>
        <v>0</v>
      </c>
      <c r="S89">
        <f>VLOOKUP($C89,descmarche,19,FALSE)</f>
        <v>0</v>
      </c>
    </row>
    <row r="90" spans="1:19" x14ac:dyDescent="0.25">
      <c r="A90" t="s">
        <v>17</v>
      </c>
      <c r="B90" s="5" t="s">
        <v>59</v>
      </c>
      <c r="C90" t="str">
        <f t="shared" si="8"/>
        <v>UKTMP-07</v>
      </c>
      <c r="D90">
        <v>2021</v>
      </c>
      <c r="E90">
        <v>150</v>
      </c>
      <c r="F90" t="str">
        <f>VLOOKUP($C90,descmarche,4,FALSE)</f>
        <v>Médical</v>
      </c>
      <c r="G90" t="str">
        <f>VLOOKUP($C90,descmarche,5,FALSE)</f>
        <v>Stainless</v>
      </c>
      <c r="H90">
        <f>VLOOKUP($C90,descmarche,6,FALSE)</f>
        <v>23</v>
      </c>
      <c r="I90">
        <f>VLOOKUP($C90,descmarche,9,FALSE)*$E90</f>
        <v>150</v>
      </c>
      <c r="J90">
        <f>VLOOKUP($C90,descmarche,10,FALSE)*$E90</f>
        <v>211.65</v>
      </c>
      <c r="K90">
        <f>VLOOKUP($C90,descmarche,11,FALSE)*$E90</f>
        <v>17.7</v>
      </c>
      <c r="L90">
        <f>VLOOKUP($C90,descmarche,12,FALSE)*$E90</f>
        <v>27.75</v>
      </c>
      <c r="M90" t="str">
        <f>VLOOKUP($C90,descmarche,13,FALSE)</f>
        <v>marché</v>
      </c>
      <c r="N90">
        <f>VLOOKUP($C90,descmarche,14,FALSE)*$E90</f>
        <v>0</v>
      </c>
      <c r="O90">
        <f>VLOOKUP($C90,descmarche,15,FALSE)*$E90</f>
        <v>0</v>
      </c>
      <c r="P90">
        <f>VLOOKUP($C90,descmarche,16,FALSE)</f>
        <v>0</v>
      </c>
      <c r="Q90">
        <f>VLOOKUP($C90,descmarche,17,FALSE)*$E90</f>
        <v>0</v>
      </c>
      <c r="R90">
        <f>VLOOKUP($C90,descmarche,18,FALSE)*$E90</f>
        <v>0</v>
      </c>
      <c r="S90">
        <f>VLOOKUP($C90,descmarche,19,FALSE)</f>
        <v>0</v>
      </c>
    </row>
    <row r="91" spans="1:19" x14ac:dyDescent="0.25">
      <c r="A91" t="s">
        <v>17</v>
      </c>
      <c r="B91" s="5" t="s">
        <v>59</v>
      </c>
      <c r="C91" t="str">
        <f t="shared" si="8"/>
        <v>UKTMP-07</v>
      </c>
      <c r="D91">
        <v>2022</v>
      </c>
      <c r="E91">
        <v>150</v>
      </c>
      <c r="F91" t="str">
        <f>VLOOKUP($C91,descmarche,4,FALSE)</f>
        <v>Médical</v>
      </c>
      <c r="G91" t="str">
        <f>VLOOKUP($C91,descmarche,5,FALSE)</f>
        <v>Stainless</v>
      </c>
      <c r="H91">
        <f>VLOOKUP($C91,descmarche,6,FALSE)</f>
        <v>23</v>
      </c>
      <c r="I91">
        <f>VLOOKUP($C91,descmarche,9,FALSE)*$E91</f>
        <v>150</v>
      </c>
      <c r="J91">
        <f>VLOOKUP($C91,descmarche,10,FALSE)*$E91</f>
        <v>211.65</v>
      </c>
      <c r="K91">
        <f>VLOOKUP($C91,descmarche,11,FALSE)*$E91</f>
        <v>17.7</v>
      </c>
      <c r="L91">
        <f>VLOOKUP($C91,descmarche,12,FALSE)*$E91</f>
        <v>27.75</v>
      </c>
      <c r="M91" t="str">
        <f>VLOOKUP($C91,descmarche,13,FALSE)</f>
        <v>marché</v>
      </c>
      <c r="N91">
        <f>VLOOKUP($C91,descmarche,14,FALSE)*$E91</f>
        <v>0</v>
      </c>
      <c r="O91">
        <f>VLOOKUP($C91,descmarche,15,FALSE)*$E91</f>
        <v>0</v>
      </c>
      <c r="P91">
        <f>VLOOKUP($C91,descmarche,16,FALSE)</f>
        <v>0</v>
      </c>
      <c r="Q91">
        <f>VLOOKUP($C91,descmarche,17,FALSE)*$E91</f>
        <v>0</v>
      </c>
      <c r="R91">
        <f>VLOOKUP($C91,descmarche,18,FALSE)*$E91</f>
        <v>0</v>
      </c>
      <c r="S91">
        <f>VLOOKUP($C91,descmarche,19,FALSE)</f>
        <v>0</v>
      </c>
    </row>
    <row r="92" spans="1:19" x14ac:dyDescent="0.25">
      <c r="A92" t="s">
        <v>17</v>
      </c>
      <c r="B92" s="5" t="s">
        <v>59</v>
      </c>
      <c r="C92" t="str">
        <f t="shared" si="8"/>
        <v>UKTMP-07</v>
      </c>
      <c r="D92">
        <v>2023</v>
      </c>
      <c r="E92">
        <v>150</v>
      </c>
      <c r="F92" t="str">
        <f>VLOOKUP($C92,descmarche,4,FALSE)</f>
        <v>Médical</v>
      </c>
      <c r="G92" t="str">
        <f>VLOOKUP($C92,descmarche,5,FALSE)</f>
        <v>Stainless</v>
      </c>
      <c r="H92">
        <f>VLOOKUP($C92,descmarche,6,FALSE)</f>
        <v>23</v>
      </c>
      <c r="I92">
        <f>VLOOKUP($C92,descmarche,9,FALSE)*$E92</f>
        <v>150</v>
      </c>
      <c r="J92">
        <f>VLOOKUP($C92,descmarche,10,FALSE)*$E92</f>
        <v>211.65</v>
      </c>
      <c r="K92">
        <f>VLOOKUP($C92,descmarche,11,FALSE)*$E92</f>
        <v>17.7</v>
      </c>
      <c r="L92">
        <f>VLOOKUP($C92,descmarche,12,FALSE)*$E92</f>
        <v>27.75</v>
      </c>
      <c r="M92" t="str">
        <f>VLOOKUP($C92,descmarche,13,FALSE)</f>
        <v>marché</v>
      </c>
      <c r="N92">
        <f>VLOOKUP($C92,descmarche,14,FALSE)*$E92</f>
        <v>0</v>
      </c>
      <c r="O92">
        <f>VLOOKUP($C92,descmarche,15,FALSE)*$E92</f>
        <v>0</v>
      </c>
      <c r="P92">
        <f>VLOOKUP($C92,descmarche,16,FALSE)</f>
        <v>0</v>
      </c>
      <c r="Q92">
        <f>VLOOKUP($C92,descmarche,17,FALSE)*$E92</f>
        <v>0</v>
      </c>
      <c r="R92">
        <f>VLOOKUP($C92,descmarche,18,FALSE)*$E92</f>
        <v>0</v>
      </c>
      <c r="S92">
        <f>VLOOKUP($C92,descmarche,19,FALSE)</f>
        <v>0</v>
      </c>
    </row>
    <row r="93" spans="1:19" x14ac:dyDescent="0.25">
      <c r="A93" t="s">
        <v>17</v>
      </c>
      <c r="B93" s="5" t="s">
        <v>59</v>
      </c>
      <c r="C93" t="str">
        <f t="shared" si="8"/>
        <v>UKTMP-07</v>
      </c>
      <c r="D93">
        <v>2024</v>
      </c>
      <c r="E93">
        <v>150</v>
      </c>
      <c r="F93" t="str">
        <f>VLOOKUP($C93,descmarche,4,FALSE)</f>
        <v>Médical</v>
      </c>
      <c r="G93" t="str">
        <f>VLOOKUP($C93,descmarche,5,FALSE)</f>
        <v>Stainless</v>
      </c>
      <c r="H93">
        <f>VLOOKUP($C93,descmarche,6,FALSE)</f>
        <v>23</v>
      </c>
      <c r="I93">
        <f>VLOOKUP($C93,descmarche,9,FALSE)*$E93</f>
        <v>150</v>
      </c>
      <c r="J93">
        <f>VLOOKUP($C93,descmarche,10,FALSE)*$E93</f>
        <v>211.65</v>
      </c>
      <c r="K93">
        <f>VLOOKUP($C93,descmarche,11,FALSE)*$E93</f>
        <v>17.7</v>
      </c>
      <c r="L93">
        <f>VLOOKUP($C93,descmarche,12,FALSE)*$E93</f>
        <v>27.75</v>
      </c>
      <c r="M93" t="str">
        <f>VLOOKUP($C93,descmarche,13,FALSE)</f>
        <v>marché</v>
      </c>
      <c r="N93">
        <f>VLOOKUP($C93,descmarche,14,FALSE)*$E93</f>
        <v>0</v>
      </c>
      <c r="O93">
        <f>VLOOKUP($C93,descmarche,15,FALSE)*$E93</f>
        <v>0</v>
      </c>
      <c r="P93">
        <f>VLOOKUP($C93,descmarche,16,FALSE)</f>
        <v>0</v>
      </c>
      <c r="Q93">
        <f>VLOOKUP($C93,descmarche,17,FALSE)*$E93</f>
        <v>0</v>
      </c>
      <c r="R93">
        <f>VLOOKUP($C93,descmarche,18,FALSE)*$E93</f>
        <v>0</v>
      </c>
      <c r="S93">
        <f>VLOOKUP($C93,descmarche,19,FALSE)</f>
        <v>0</v>
      </c>
    </row>
    <row r="94" spans="1:19" x14ac:dyDescent="0.25">
      <c r="A94" t="s">
        <v>17</v>
      </c>
      <c r="B94" s="5" t="s">
        <v>60</v>
      </c>
      <c r="C94" t="str">
        <f t="shared" si="8"/>
        <v>UKTMP-08</v>
      </c>
      <c r="D94">
        <v>2012</v>
      </c>
      <c r="E94">
        <v>50</v>
      </c>
      <c r="F94" t="str">
        <f>VLOOKUP($C94,descmarche,4,FALSE)</f>
        <v>CP</v>
      </c>
      <c r="G94" t="str">
        <f>VLOOKUP($C94,descmarche,5,FALSE)</f>
        <v>Corrosion</v>
      </c>
      <c r="H94">
        <f>VLOOKUP($C94,descmarche,6,FALSE)</f>
        <v>2</v>
      </c>
      <c r="I94">
        <f>VLOOKUP($C94,descmarche,9,FALSE)*$E94</f>
        <v>50</v>
      </c>
      <c r="J94">
        <f>VLOOKUP($C94,descmarche,10,FALSE)*$E94</f>
        <v>60.5</v>
      </c>
      <c r="K94">
        <f>VLOOKUP($C94,descmarche,11,FALSE)*$E94</f>
        <v>2.6249999999999996</v>
      </c>
      <c r="L94">
        <f>VLOOKUP($C94,descmarche,12,FALSE)*$E94</f>
        <v>5.7749999999999995</v>
      </c>
      <c r="M94" t="str">
        <f>VLOOKUP($C94,descmarche,13,FALSE)</f>
        <v>marché</v>
      </c>
      <c r="N94">
        <f>VLOOKUP($C94,descmarche,14,FALSE)*$E94</f>
        <v>0</v>
      </c>
      <c r="O94">
        <f>VLOOKUP($C94,descmarche,15,FALSE)*$E94</f>
        <v>0</v>
      </c>
      <c r="P94">
        <f>VLOOKUP($C94,descmarche,16,FALSE)</f>
        <v>0</v>
      </c>
      <c r="Q94">
        <f>VLOOKUP($C94,descmarche,17,FALSE)*$E94</f>
        <v>0</v>
      </c>
      <c r="R94">
        <f>VLOOKUP($C94,descmarche,18,FALSE)*$E94</f>
        <v>0</v>
      </c>
      <c r="S94">
        <f>VLOOKUP($C94,descmarche,19,FALSE)</f>
        <v>0</v>
      </c>
    </row>
    <row r="95" spans="1:19" x14ac:dyDescent="0.25">
      <c r="A95" t="s">
        <v>17</v>
      </c>
      <c r="B95" s="5" t="s">
        <v>60</v>
      </c>
      <c r="C95" t="str">
        <f t="shared" si="8"/>
        <v>UKTMP-08</v>
      </c>
      <c r="D95">
        <v>2013</v>
      </c>
      <c r="E95">
        <v>100</v>
      </c>
      <c r="F95" t="str">
        <f>VLOOKUP($C95,descmarche,4,FALSE)</f>
        <v>CP</v>
      </c>
      <c r="G95" t="str">
        <f>VLOOKUP($C95,descmarche,5,FALSE)</f>
        <v>Corrosion</v>
      </c>
      <c r="H95">
        <f>VLOOKUP($C95,descmarche,6,FALSE)</f>
        <v>2</v>
      </c>
      <c r="I95">
        <f>VLOOKUP($C95,descmarche,9,FALSE)*$E95</f>
        <v>100</v>
      </c>
      <c r="J95">
        <f>VLOOKUP($C95,descmarche,10,FALSE)*$E95</f>
        <v>121</v>
      </c>
      <c r="K95">
        <f>VLOOKUP($C95,descmarche,11,FALSE)*$E95</f>
        <v>5.2499999999999991</v>
      </c>
      <c r="L95">
        <f>VLOOKUP($C95,descmarche,12,FALSE)*$E95</f>
        <v>11.549999999999999</v>
      </c>
      <c r="M95" t="str">
        <f>VLOOKUP($C95,descmarche,13,FALSE)</f>
        <v>marché</v>
      </c>
      <c r="N95">
        <f>VLOOKUP($C95,descmarche,14,FALSE)*$E95</f>
        <v>0</v>
      </c>
      <c r="O95">
        <f>VLOOKUP($C95,descmarche,15,FALSE)*$E95</f>
        <v>0</v>
      </c>
      <c r="P95">
        <f>VLOOKUP($C95,descmarche,16,FALSE)</f>
        <v>0</v>
      </c>
      <c r="Q95">
        <f>VLOOKUP($C95,descmarche,17,FALSE)*$E95</f>
        <v>0</v>
      </c>
      <c r="R95">
        <f>VLOOKUP($C95,descmarche,18,FALSE)*$E95</f>
        <v>0</v>
      </c>
      <c r="S95">
        <f>VLOOKUP($C95,descmarche,19,FALSE)</f>
        <v>0</v>
      </c>
    </row>
    <row r="96" spans="1:19" x14ac:dyDescent="0.25">
      <c r="A96" t="s">
        <v>17</v>
      </c>
      <c r="B96" s="5" t="s">
        <v>60</v>
      </c>
      <c r="C96" t="str">
        <f t="shared" ref="C96:C159" si="9">CONCATENATE(A96,"-",B96)</f>
        <v>UKTMP-08</v>
      </c>
      <c r="D96">
        <v>2014</v>
      </c>
      <c r="E96">
        <v>150</v>
      </c>
      <c r="F96" t="str">
        <f>VLOOKUP($C96,descmarche,4,FALSE)</f>
        <v>CP</v>
      </c>
      <c r="G96" t="str">
        <f>VLOOKUP($C96,descmarche,5,FALSE)</f>
        <v>Corrosion</v>
      </c>
      <c r="H96">
        <f>VLOOKUP($C96,descmarche,6,FALSE)</f>
        <v>2</v>
      </c>
      <c r="I96">
        <f>VLOOKUP($C96,descmarche,9,FALSE)*$E96</f>
        <v>150</v>
      </c>
      <c r="J96">
        <f>VLOOKUP($C96,descmarche,10,FALSE)*$E96</f>
        <v>181.5</v>
      </c>
      <c r="K96">
        <f>VLOOKUP($C96,descmarche,11,FALSE)*$E96</f>
        <v>7.8749999999999982</v>
      </c>
      <c r="L96">
        <f>VLOOKUP($C96,descmarche,12,FALSE)*$E96</f>
        <v>17.324999999999999</v>
      </c>
      <c r="M96" t="str">
        <f>VLOOKUP($C96,descmarche,13,FALSE)</f>
        <v>marché</v>
      </c>
      <c r="N96">
        <f>VLOOKUP($C96,descmarche,14,FALSE)*$E96</f>
        <v>0</v>
      </c>
      <c r="O96">
        <f>VLOOKUP($C96,descmarche,15,FALSE)*$E96</f>
        <v>0</v>
      </c>
      <c r="P96">
        <f>VLOOKUP($C96,descmarche,16,FALSE)</f>
        <v>0</v>
      </c>
      <c r="Q96">
        <f>VLOOKUP($C96,descmarche,17,FALSE)*$E96</f>
        <v>0</v>
      </c>
      <c r="R96">
        <f>VLOOKUP($C96,descmarche,18,FALSE)*$E96</f>
        <v>0</v>
      </c>
      <c r="S96">
        <f>VLOOKUP($C96,descmarche,19,FALSE)</f>
        <v>0</v>
      </c>
    </row>
    <row r="97" spans="1:19" x14ac:dyDescent="0.25">
      <c r="A97" t="s">
        <v>17</v>
      </c>
      <c r="B97" s="5" t="s">
        <v>60</v>
      </c>
      <c r="C97" t="str">
        <f t="shared" si="9"/>
        <v>UKTMP-08</v>
      </c>
      <c r="D97">
        <v>2015</v>
      </c>
      <c r="E97">
        <v>200</v>
      </c>
      <c r="F97" t="str">
        <f>VLOOKUP($C97,descmarche,4,FALSE)</f>
        <v>CP</v>
      </c>
      <c r="G97" t="str">
        <f>VLOOKUP($C97,descmarche,5,FALSE)</f>
        <v>Corrosion</v>
      </c>
      <c r="H97">
        <f>VLOOKUP($C97,descmarche,6,FALSE)</f>
        <v>2</v>
      </c>
      <c r="I97">
        <f>VLOOKUP($C97,descmarche,9,FALSE)*$E97</f>
        <v>200</v>
      </c>
      <c r="J97">
        <f>VLOOKUP($C97,descmarche,10,FALSE)*$E97</f>
        <v>242</v>
      </c>
      <c r="K97">
        <f>VLOOKUP($C97,descmarche,11,FALSE)*$E97</f>
        <v>10.499999999999998</v>
      </c>
      <c r="L97">
        <f>VLOOKUP($C97,descmarche,12,FALSE)*$E97</f>
        <v>23.099999999999998</v>
      </c>
      <c r="M97" t="str">
        <f>VLOOKUP($C97,descmarche,13,FALSE)</f>
        <v>marché</v>
      </c>
      <c r="N97">
        <f>VLOOKUP($C97,descmarche,14,FALSE)*$E97</f>
        <v>0</v>
      </c>
      <c r="O97">
        <f>VLOOKUP($C97,descmarche,15,FALSE)*$E97</f>
        <v>0</v>
      </c>
      <c r="P97">
        <f>VLOOKUP($C97,descmarche,16,FALSE)</f>
        <v>0</v>
      </c>
      <c r="Q97">
        <f>VLOOKUP($C97,descmarche,17,FALSE)*$E97</f>
        <v>0</v>
      </c>
      <c r="R97">
        <f>VLOOKUP($C97,descmarche,18,FALSE)*$E97</f>
        <v>0</v>
      </c>
      <c r="S97">
        <f>VLOOKUP($C97,descmarche,19,FALSE)</f>
        <v>0</v>
      </c>
    </row>
    <row r="98" spans="1:19" x14ac:dyDescent="0.25">
      <c r="A98" t="s">
        <v>17</v>
      </c>
      <c r="B98" s="5" t="s">
        <v>60</v>
      </c>
      <c r="C98" t="str">
        <f t="shared" si="9"/>
        <v>UKTMP-08</v>
      </c>
      <c r="D98">
        <v>2016</v>
      </c>
      <c r="E98">
        <v>250</v>
      </c>
      <c r="F98" t="str">
        <f>VLOOKUP($C98,descmarche,4,FALSE)</f>
        <v>CP</v>
      </c>
      <c r="G98" t="str">
        <f>VLOOKUP($C98,descmarche,5,FALSE)</f>
        <v>Corrosion</v>
      </c>
      <c r="H98">
        <f>VLOOKUP($C98,descmarche,6,FALSE)</f>
        <v>2</v>
      </c>
      <c r="I98">
        <f>VLOOKUP($C98,descmarche,9,FALSE)*$E98</f>
        <v>250</v>
      </c>
      <c r="J98">
        <f>VLOOKUP($C98,descmarche,10,FALSE)*$E98</f>
        <v>302.5</v>
      </c>
      <c r="K98">
        <f>VLOOKUP($C98,descmarche,11,FALSE)*$E98</f>
        <v>13.124999999999998</v>
      </c>
      <c r="L98">
        <f>VLOOKUP($C98,descmarche,12,FALSE)*$E98</f>
        <v>28.874999999999996</v>
      </c>
      <c r="M98" t="str">
        <f>VLOOKUP($C98,descmarche,13,FALSE)</f>
        <v>marché</v>
      </c>
      <c r="N98">
        <f>VLOOKUP($C98,descmarche,14,FALSE)*$E98</f>
        <v>0</v>
      </c>
      <c r="O98">
        <f>VLOOKUP($C98,descmarche,15,FALSE)*$E98</f>
        <v>0</v>
      </c>
      <c r="P98">
        <f>VLOOKUP($C98,descmarche,16,FALSE)</f>
        <v>0</v>
      </c>
      <c r="Q98">
        <f>VLOOKUP($C98,descmarche,17,FALSE)*$E98</f>
        <v>0</v>
      </c>
      <c r="R98">
        <f>VLOOKUP($C98,descmarche,18,FALSE)*$E98</f>
        <v>0</v>
      </c>
      <c r="S98">
        <f>VLOOKUP($C98,descmarche,19,FALSE)</f>
        <v>0</v>
      </c>
    </row>
    <row r="99" spans="1:19" x14ac:dyDescent="0.25">
      <c r="A99" t="s">
        <v>17</v>
      </c>
      <c r="B99" s="5" t="s">
        <v>60</v>
      </c>
      <c r="C99" t="str">
        <f t="shared" si="9"/>
        <v>UKTMP-08</v>
      </c>
      <c r="D99">
        <v>2017</v>
      </c>
      <c r="E99">
        <v>300</v>
      </c>
      <c r="F99" t="str">
        <f>VLOOKUP($C99,descmarche,4,FALSE)</f>
        <v>CP</v>
      </c>
      <c r="G99" t="str">
        <f>VLOOKUP($C99,descmarche,5,FALSE)</f>
        <v>Corrosion</v>
      </c>
      <c r="H99">
        <f>VLOOKUP($C99,descmarche,6,FALSE)</f>
        <v>2</v>
      </c>
      <c r="I99">
        <f>VLOOKUP($C99,descmarche,9,FALSE)*$E99</f>
        <v>300</v>
      </c>
      <c r="J99">
        <f>VLOOKUP($C99,descmarche,10,FALSE)*$E99</f>
        <v>363</v>
      </c>
      <c r="K99">
        <f>VLOOKUP($C99,descmarche,11,FALSE)*$E99</f>
        <v>15.749999999999996</v>
      </c>
      <c r="L99">
        <f>VLOOKUP($C99,descmarche,12,FALSE)*$E99</f>
        <v>34.65</v>
      </c>
      <c r="M99" t="str">
        <f>VLOOKUP($C99,descmarche,13,FALSE)</f>
        <v>marché</v>
      </c>
      <c r="N99">
        <f>VLOOKUP($C99,descmarche,14,FALSE)*$E99</f>
        <v>0</v>
      </c>
      <c r="O99">
        <f>VLOOKUP($C99,descmarche,15,FALSE)*$E99</f>
        <v>0</v>
      </c>
      <c r="P99">
        <f>VLOOKUP($C99,descmarche,16,FALSE)</f>
        <v>0</v>
      </c>
      <c r="Q99">
        <f>VLOOKUP($C99,descmarche,17,FALSE)*$E99</f>
        <v>0</v>
      </c>
      <c r="R99">
        <f>VLOOKUP($C99,descmarche,18,FALSE)*$E99</f>
        <v>0</v>
      </c>
      <c r="S99">
        <f>VLOOKUP($C99,descmarche,19,FALSE)</f>
        <v>0</v>
      </c>
    </row>
    <row r="100" spans="1:19" x14ac:dyDescent="0.25">
      <c r="A100" t="s">
        <v>17</v>
      </c>
      <c r="B100" s="5" t="s">
        <v>60</v>
      </c>
      <c r="C100" t="str">
        <f t="shared" si="9"/>
        <v>UKTMP-08</v>
      </c>
      <c r="D100">
        <v>2018</v>
      </c>
      <c r="E100">
        <v>400</v>
      </c>
      <c r="F100" t="str">
        <f>VLOOKUP($C100,descmarche,4,FALSE)</f>
        <v>CP</v>
      </c>
      <c r="G100" t="str">
        <f>VLOOKUP($C100,descmarche,5,FALSE)</f>
        <v>Corrosion</v>
      </c>
      <c r="H100">
        <f>VLOOKUP($C100,descmarche,6,FALSE)</f>
        <v>2</v>
      </c>
      <c r="I100">
        <f>VLOOKUP($C100,descmarche,9,FALSE)*$E100</f>
        <v>400</v>
      </c>
      <c r="J100">
        <f>VLOOKUP($C100,descmarche,10,FALSE)*$E100</f>
        <v>484</v>
      </c>
      <c r="K100">
        <f>VLOOKUP($C100,descmarche,11,FALSE)*$E100</f>
        <v>20.999999999999996</v>
      </c>
      <c r="L100">
        <f>VLOOKUP($C100,descmarche,12,FALSE)*$E100</f>
        <v>46.199999999999996</v>
      </c>
      <c r="M100" t="str">
        <f>VLOOKUP($C100,descmarche,13,FALSE)</f>
        <v>marché</v>
      </c>
      <c r="N100">
        <f>VLOOKUP($C100,descmarche,14,FALSE)*$E100</f>
        <v>0</v>
      </c>
      <c r="O100">
        <f>VLOOKUP($C100,descmarche,15,FALSE)*$E100</f>
        <v>0</v>
      </c>
      <c r="P100">
        <f>VLOOKUP($C100,descmarche,16,FALSE)</f>
        <v>0</v>
      </c>
      <c r="Q100">
        <f>VLOOKUP($C100,descmarche,17,FALSE)*$E100</f>
        <v>0</v>
      </c>
      <c r="R100">
        <f>VLOOKUP($C100,descmarche,18,FALSE)*$E100</f>
        <v>0</v>
      </c>
      <c r="S100">
        <f>VLOOKUP($C100,descmarche,19,FALSE)</f>
        <v>0</v>
      </c>
    </row>
    <row r="101" spans="1:19" x14ac:dyDescent="0.25">
      <c r="A101" t="s">
        <v>17</v>
      </c>
      <c r="B101" s="5" t="s">
        <v>60</v>
      </c>
      <c r="C101" t="str">
        <f t="shared" si="9"/>
        <v>UKTMP-08</v>
      </c>
      <c r="D101">
        <v>2019</v>
      </c>
      <c r="E101">
        <v>800</v>
      </c>
      <c r="F101" t="str">
        <f>VLOOKUP($C101,descmarche,4,FALSE)</f>
        <v>CP</v>
      </c>
      <c r="G101" t="str">
        <f>VLOOKUP($C101,descmarche,5,FALSE)</f>
        <v>Corrosion</v>
      </c>
      <c r="H101">
        <f>VLOOKUP($C101,descmarche,6,FALSE)</f>
        <v>2</v>
      </c>
      <c r="I101">
        <f>VLOOKUP($C101,descmarche,9,FALSE)*$E101</f>
        <v>800</v>
      </c>
      <c r="J101">
        <f>VLOOKUP($C101,descmarche,10,FALSE)*$E101</f>
        <v>968</v>
      </c>
      <c r="K101">
        <f>VLOOKUP($C101,descmarche,11,FALSE)*$E101</f>
        <v>41.999999999999993</v>
      </c>
      <c r="L101">
        <f>VLOOKUP($C101,descmarche,12,FALSE)*$E101</f>
        <v>92.399999999999991</v>
      </c>
      <c r="M101" t="str">
        <f>VLOOKUP($C101,descmarche,13,FALSE)</f>
        <v>marché</v>
      </c>
      <c r="N101">
        <f>VLOOKUP($C101,descmarche,14,FALSE)*$E101</f>
        <v>0</v>
      </c>
      <c r="O101">
        <f>VLOOKUP($C101,descmarche,15,FALSE)*$E101</f>
        <v>0</v>
      </c>
      <c r="P101">
        <f>VLOOKUP($C101,descmarche,16,FALSE)</f>
        <v>0</v>
      </c>
      <c r="Q101">
        <f>VLOOKUP($C101,descmarche,17,FALSE)*$E101</f>
        <v>0</v>
      </c>
      <c r="R101">
        <f>VLOOKUP($C101,descmarche,18,FALSE)*$E101</f>
        <v>0</v>
      </c>
      <c r="S101">
        <f>VLOOKUP($C101,descmarche,19,FALSE)</f>
        <v>0</v>
      </c>
    </row>
    <row r="102" spans="1:19" x14ac:dyDescent="0.25">
      <c r="A102" t="s">
        <v>17</v>
      </c>
      <c r="B102" s="5" t="s">
        <v>60</v>
      </c>
      <c r="C102" t="str">
        <f t="shared" si="9"/>
        <v>UKTMP-08</v>
      </c>
      <c r="D102">
        <v>2020</v>
      </c>
      <c r="E102">
        <v>1000</v>
      </c>
      <c r="F102" t="str">
        <f>VLOOKUP($C102,descmarche,4,FALSE)</f>
        <v>CP</v>
      </c>
      <c r="G102" t="str">
        <f>VLOOKUP($C102,descmarche,5,FALSE)</f>
        <v>Corrosion</v>
      </c>
      <c r="H102">
        <f>VLOOKUP($C102,descmarche,6,FALSE)</f>
        <v>2</v>
      </c>
      <c r="I102">
        <f>VLOOKUP($C102,descmarche,9,FALSE)*$E102</f>
        <v>1000</v>
      </c>
      <c r="J102">
        <f>VLOOKUP($C102,descmarche,10,FALSE)*$E102</f>
        <v>1210</v>
      </c>
      <c r="K102">
        <f>VLOOKUP($C102,descmarche,11,FALSE)*$E102</f>
        <v>52.499999999999993</v>
      </c>
      <c r="L102">
        <f>VLOOKUP($C102,descmarche,12,FALSE)*$E102</f>
        <v>115.49999999999999</v>
      </c>
      <c r="M102" t="str">
        <f>VLOOKUP($C102,descmarche,13,FALSE)</f>
        <v>marché</v>
      </c>
      <c r="N102">
        <f>VLOOKUP($C102,descmarche,14,FALSE)*$E102</f>
        <v>0</v>
      </c>
      <c r="O102">
        <f>VLOOKUP($C102,descmarche,15,FALSE)*$E102</f>
        <v>0</v>
      </c>
      <c r="P102">
        <f>VLOOKUP($C102,descmarche,16,FALSE)</f>
        <v>0</v>
      </c>
      <c r="Q102">
        <f>VLOOKUP($C102,descmarche,17,FALSE)*$E102</f>
        <v>0</v>
      </c>
      <c r="R102">
        <f>VLOOKUP($C102,descmarche,18,FALSE)*$E102</f>
        <v>0</v>
      </c>
      <c r="S102">
        <f>VLOOKUP($C102,descmarche,19,FALSE)</f>
        <v>0</v>
      </c>
    </row>
    <row r="103" spans="1:19" x14ac:dyDescent="0.25">
      <c r="A103" t="s">
        <v>17</v>
      </c>
      <c r="B103" s="5" t="s">
        <v>60</v>
      </c>
      <c r="C103" t="str">
        <f t="shared" si="9"/>
        <v>UKTMP-08</v>
      </c>
      <c r="D103">
        <v>2021</v>
      </c>
      <c r="E103">
        <v>1000</v>
      </c>
      <c r="F103" t="str">
        <f>VLOOKUP($C103,descmarche,4,FALSE)</f>
        <v>CP</v>
      </c>
      <c r="G103" t="str">
        <f>VLOOKUP($C103,descmarche,5,FALSE)</f>
        <v>Corrosion</v>
      </c>
      <c r="H103">
        <f>VLOOKUP($C103,descmarche,6,FALSE)</f>
        <v>2</v>
      </c>
      <c r="I103">
        <f>VLOOKUP($C103,descmarche,9,FALSE)*$E103</f>
        <v>1000</v>
      </c>
      <c r="J103">
        <f>VLOOKUP($C103,descmarche,10,FALSE)*$E103</f>
        <v>1210</v>
      </c>
      <c r="K103">
        <f>VLOOKUP($C103,descmarche,11,FALSE)*$E103</f>
        <v>52.499999999999993</v>
      </c>
      <c r="L103">
        <f>VLOOKUP($C103,descmarche,12,FALSE)*$E103</f>
        <v>115.49999999999999</v>
      </c>
      <c r="M103" t="str">
        <f>VLOOKUP($C103,descmarche,13,FALSE)</f>
        <v>marché</v>
      </c>
      <c r="N103">
        <f>VLOOKUP($C103,descmarche,14,FALSE)*$E103</f>
        <v>0</v>
      </c>
      <c r="O103">
        <f>VLOOKUP($C103,descmarche,15,FALSE)*$E103</f>
        <v>0</v>
      </c>
      <c r="P103">
        <f>VLOOKUP($C103,descmarche,16,FALSE)</f>
        <v>0</v>
      </c>
      <c r="Q103">
        <f>VLOOKUP($C103,descmarche,17,FALSE)*$E103</f>
        <v>0</v>
      </c>
      <c r="R103">
        <f>VLOOKUP($C103,descmarche,18,FALSE)*$E103</f>
        <v>0</v>
      </c>
      <c r="S103">
        <f>VLOOKUP($C103,descmarche,19,FALSE)</f>
        <v>0</v>
      </c>
    </row>
    <row r="104" spans="1:19" x14ac:dyDescent="0.25">
      <c r="A104" t="s">
        <v>17</v>
      </c>
      <c r="B104" s="5" t="s">
        <v>60</v>
      </c>
      <c r="C104" t="str">
        <f t="shared" si="9"/>
        <v>UKTMP-08</v>
      </c>
      <c r="D104">
        <v>2022</v>
      </c>
      <c r="E104">
        <v>1000</v>
      </c>
      <c r="F104" t="str">
        <f>VLOOKUP($C104,descmarche,4,FALSE)</f>
        <v>CP</v>
      </c>
      <c r="G104" t="str">
        <f>VLOOKUP($C104,descmarche,5,FALSE)</f>
        <v>Corrosion</v>
      </c>
      <c r="H104">
        <f>VLOOKUP($C104,descmarche,6,FALSE)</f>
        <v>2</v>
      </c>
      <c r="I104">
        <f>VLOOKUP($C104,descmarche,9,FALSE)*$E104</f>
        <v>1000</v>
      </c>
      <c r="J104">
        <f>VLOOKUP($C104,descmarche,10,FALSE)*$E104</f>
        <v>1210</v>
      </c>
      <c r="K104">
        <f>VLOOKUP($C104,descmarche,11,FALSE)*$E104</f>
        <v>52.499999999999993</v>
      </c>
      <c r="L104">
        <f>VLOOKUP($C104,descmarche,12,FALSE)*$E104</f>
        <v>115.49999999999999</v>
      </c>
      <c r="M104" t="str">
        <f>VLOOKUP($C104,descmarche,13,FALSE)</f>
        <v>marché</v>
      </c>
      <c r="N104">
        <f>VLOOKUP($C104,descmarche,14,FALSE)*$E104</f>
        <v>0</v>
      </c>
      <c r="O104">
        <f>VLOOKUP($C104,descmarche,15,FALSE)*$E104</f>
        <v>0</v>
      </c>
      <c r="P104">
        <f>VLOOKUP($C104,descmarche,16,FALSE)</f>
        <v>0</v>
      </c>
      <c r="Q104">
        <f>VLOOKUP($C104,descmarche,17,FALSE)*$E104</f>
        <v>0</v>
      </c>
      <c r="R104">
        <f>VLOOKUP($C104,descmarche,18,FALSE)*$E104</f>
        <v>0</v>
      </c>
      <c r="S104">
        <f>VLOOKUP($C104,descmarche,19,FALSE)</f>
        <v>0</v>
      </c>
    </row>
    <row r="105" spans="1:19" x14ac:dyDescent="0.25">
      <c r="A105" t="s">
        <v>17</v>
      </c>
      <c r="B105" s="5" t="s">
        <v>60</v>
      </c>
      <c r="C105" t="str">
        <f t="shared" si="9"/>
        <v>UKTMP-08</v>
      </c>
      <c r="D105">
        <v>2023</v>
      </c>
      <c r="E105">
        <v>1000</v>
      </c>
      <c r="F105" t="str">
        <f>VLOOKUP($C105,descmarche,4,FALSE)</f>
        <v>CP</v>
      </c>
      <c r="G105" t="str">
        <f>VLOOKUP($C105,descmarche,5,FALSE)</f>
        <v>Corrosion</v>
      </c>
      <c r="H105">
        <f>VLOOKUP($C105,descmarche,6,FALSE)</f>
        <v>2</v>
      </c>
      <c r="I105">
        <f>VLOOKUP($C105,descmarche,9,FALSE)*$E105</f>
        <v>1000</v>
      </c>
      <c r="J105">
        <f>VLOOKUP($C105,descmarche,10,FALSE)*$E105</f>
        <v>1210</v>
      </c>
      <c r="K105">
        <f>VLOOKUP($C105,descmarche,11,FALSE)*$E105</f>
        <v>52.499999999999993</v>
      </c>
      <c r="L105">
        <f>VLOOKUP($C105,descmarche,12,FALSE)*$E105</f>
        <v>115.49999999999999</v>
      </c>
      <c r="M105" t="str">
        <f>VLOOKUP($C105,descmarche,13,FALSE)</f>
        <v>marché</v>
      </c>
      <c r="N105">
        <f>VLOOKUP($C105,descmarche,14,FALSE)*$E105</f>
        <v>0</v>
      </c>
      <c r="O105">
        <f>VLOOKUP($C105,descmarche,15,FALSE)*$E105</f>
        <v>0</v>
      </c>
      <c r="P105">
        <f>VLOOKUP($C105,descmarche,16,FALSE)</f>
        <v>0</v>
      </c>
      <c r="Q105">
        <f>VLOOKUP($C105,descmarche,17,FALSE)*$E105</f>
        <v>0</v>
      </c>
      <c r="R105">
        <f>VLOOKUP($C105,descmarche,18,FALSE)*$E105</f>
        <v>0</v>
      </c>
      <c r="S105">
        <f>VLOOKUP($C105,descmarche,19,FALSE)</f>
        <v>0</v>
      </c>
    </row>
    <row r="106" spans="1:19" x14ac:dyDescent="0.25">
      <c r="A106" t="s">
        <v>17</v>
      </c>
      <c r="B106" s="5" t="s">
        <v>60</v>
      </c>
      <c r="C106" t="str">
        <f t="shared" si="9"/>
        <v>UKTMP-08</v>
      </c>
      <c r="D106">
        <v>2024</v>
      </c>
      <c r="E106">
        <v>1000</v>
      </c>
      <c r="F106" t="str">
        <f>VLOOKUP($C106,descmarche,4,FALSE)</f>
        <v>CP</v>
      </c>
      <c r="G106" t="str">
        <f>VLOOKUP($C106,descmarche,5,FALSE)</f>
        <v>Corrosion</v>
      </c>
      <c r="H106">
        <f>VLOOKUP($C106,descmarche,6,FALSE)</f>
        <v>2</v>
      </c>
      <c r="I106">
        <f>VLOOKUP($C106,descmarche,9,FALSE)*$E106</f>
        <v>1000</v>
      </c>
      <c r="J106">
        <f>VLOOKUP($C106,descmarche,10,FALSE)*$E106</f>
        <v>1210</v>
      </c>
      <c r="K106">
        <f>VLOOKUP($C106,descmarche,11,FALSE)*$E106</f>
        <v>52.499999999999993</v>
      </c>
      <c r="L106">
        <f>VLOOKUP($C106,descmarche,12,FALSE)*$E106</f>
        <v>115.49999999999999</v>
      </c>
      <c r="M106" t="str">
        <f>VLOOKUP($C106,descmarche,13,FALSE)</f>
        <v>marché</v>
      </c>
      <c r="N106">
        <f>VLOOKUP($C106,descmarche,14,FALSE)*$E106</f>
        <v>0</v>
      </c>
      <c r="O106">
        <f>VLOOKUP($C106,descmarche,15,FALSE)*$E106</f>
        <v>0</v>
      </c>
      <c r="P106">
        <f>VLOOKUP($C106,descmarche,16,FALSE)</f>
        <v>0</v>
      </c>
      <c r="Q106">
        <f>VLOOKUP($C106,descmarche,17,FALSE)*$E106</f>
        <v>0</v>
      </c>
      <c r="R106">
        <f>VLOOKUP($C106,descmarche,18,FALSE)*$E106</f>
        <v>0</v>
      </c>
      <c r="S106">
        <f>VLOOKUP($C106,descmarche,19,FALSE)</f>
        <v>0</v>
      </c>
    </row>
    <row r="107" spans="1:19" x14ac:dyDescent="0.25">
      <c r="A107" t="s">
        <v>85</v>
      </c>
      <c r="B107" s="5" t="s">
        <v>53</v>
      </c>
      <c r="C107" t="str">
        <f t="shared" si="9"/>
        <v>EcoTi-01</v>
      </c>
      <c r="D107">
        <v>2016</v>
      </c>
      <c r="E107">
        <v>200</v>
      </c>
      <c r="F107" t="str">
        <f>VLOOKUP($C107,descmarche,4,FALSE)</f>
        <v>Airbus pour AD</v>
      </c>
      <c r="G107" t="str">
        <f>VLOOKUP($C107,descmarche,5,FALSE)</f>
        <v>Door Frames ou equivalent</v>
      </c>
      <c r="H107">
        <f>VLOOKUP($C107,descmarche,6,FALSE)</f>
        <v>5</v>
      </c>
      <c r="I107">
        <f>VLOOKUP($C107,descmarche,9,FALSE)*$E107</f>
        <v>200</v>
      </c>
      <c r="J107">
        <f>VLOOKUP($C107,descmarche,10,FALSE)*$E107</f>
        <v>242</v>
      </c>
      <c r="K107">
        <f>VLOOKUP($C107,descmarche,11,FALSE)*$E107</f>
        <v>10.499999999999998</v>
      </c>
      <c r="L107">
        <f>VLOOKUP($C107,descmarche,12,FALSE)*$E107</f>
        <v>23.099999999999998</v>
      </c>
      <c r="M107" t="str">
        <f>VLOOKUP($C107,descmarche,13,FALSE)</f>
        <v>circ</v>
      </c>
      <c r="N107">
        <f>VLOOKUP($C107,descmarche,14,FALSE)*$E107</f>
        <v>39.6</v>
      </c>
      <c r="O107">
        <f>VLOOKUP($C107,descmarche,15,FALSE)*$E107</f>
        <v>0</v>
      </c>
      <c r="P107" t="str">
        <f>VLOOKUP($C107,descmarche,16,FALSE)</f>
        <v>circ</v>
      </c>
      <c r="Q107">
        <f>VLOOKUP($C107,descmarche,17,FALSE)*$E107</f>
        <v>0</v>
      </c>
      <c r="R107">
        <f>VLOOKUP($C107,descmarche,18,FALSE)*$E107</f>
        <v>102</v>
      </c>
      <c r="S107" t="str">
        <f>VLOOKUP($C107,descmarche,19,FALSE)</f>
        <v>circ</v>
      </c>
    </row>
    <row r="108" spans="1:19" x14ac:dyDescent="0.25">
      <c r="A108" t="s">
        <v>85</v>
      </c>
      <c r="B108" s="5" t="s">
        <v>53</v>
      </c>
      <c r="C108" t="str">
        <f t="shared" si="9"/>
        <v>EcoTi-01</v>
      </c>
      <c r="D108">
        <v>2017</v>
      </c>
      <c r="E108">
        <v>400</v>
      </c>
      <c r="F108" t="str">
        <f>VLOOKUP($C108,descmarche,4,FALSE)</f>
        <v>Airbus pour AD</v>
      </c>
      <c r="G108" t="str">
        <f>VLOOKUP($C108,descmarche,5,FALSE)</f>
        <v>Door Frames ou equivalent</v>
      </c>
      <c r="H108">
        <f>VLOOKUP($C108,descmarche,6,FALSE)</f>
        <v>5</v>
      </c>
      <c r="I108">
        <f>VLOOKUP($C108,descmarche,9,FALSE)*$E108</f>
        <v>400</v>
      </c>
      <c r="J108">
        <f>VLOOKUP($C108,descmarche,10,FALSE)*$E108</f>
        <v>484</v>
      </c>
      <c r="K108">
        <f>VLOOKUP($C108,descmarche,11,FALSE)*$E108</f>
        <v>20.999999999999996</v>
      </c>
      <c r="L108">
        <f>VLOOKUP($C108,descmarche,12,FALSE)*$E108</f>
        <v>46.199999999999996</v>
      </c>
      <c r="M108" t="str">
        <f>VLOOKUP($C108,descmarche,13,FALSE)</f>
        <v>circ</v>
      </c>
      <c r="N108">
        <f>VLOOKUP($C108,descmarche,14,FALSE)*$E108</f>
        <v>79.2</v>
      </c>
      <c r="O108">
        <f>VLOOKUP($C108,descmarche,15,FALSE)*$E108</f>
        <v>0</v>
      </c>
      <c r="P108" t="str">
        <f>VLOOKUP($C108,descmarche,16,FALSE)</f>
        <v>circ</v>
      </c>
      <c r="Q108">
        <f>VLOOKUP($C108,descmarche,17,FALSE)*$E108</f>
        <v>0</v>
      </c>
      <c r="R108">
        <f>VLOOKUP($C108,descmarche,18,FALSE)*$E108</f>
        <v>204</v>
      </c>
      <c r="S108" t="str">
        <f>VLOOKUP($C108,descmarche,19,FALSE)</f>
        <v>circ</v>
      </c>
    </row>
    <row r="109" spans="1:19" x14ac:dyDescent="0.25">
      <c r="A109" t="s">
        <v>85</v>
      </c>
      <c r="B109" s="5" t="s">
        <v>53</v>
      </c>
      <c r="C109" t="str">
        <f t="shared" si="9"/>
        <v>EcoTi-01</v>
      </c>
      <c r="D109">
        <v>2018</v>
      </c>
      <c r="E109">
        <v>600</v>
      </c>
      <c r="F109" t="str">
        <f>VLOOKUP($C109,descmarche,4,FALSE)</f>
        <v>Airbus pour AD</v>
      </c>
      <c r="G109" t="str">
        <f>VLOOKUP($C109,descmarche,5,FALSE)</f>
        <v>Door Frames ou equivalent</v>
      </c>
      <c r="H109">
        <f>VLOOKUP($C109,descmarche,6,FALSE)</f>
        <v>5</v>
      </c>
      <c r="I109">
        <f>VLOOKUP($C109,descmarche,9,FALSE)*$E109</f>
        <v>600</v>
      </c>
      <c r="J109">
        <f>VLOOKUP($C109,descmarche,10,FALSE)*$E109</f>
        <v>726</v>
      </c>
      <c r="K109">
        <f>VLOOKUP($C109,descmarche,11,FALSE)*$E109</f>
        <v>31.499999999999993</v>
      </c>
      <c r="L109">
        <f>VLOOKUP($C109,descmarche,12,FALSE)*$E109</f>
        <v>69.3</v>
      </c>
      <c r="M109" t="str">
        <f>VLOOKUP($C109,descmarche,13,FALSE)</f>
        <v>circ</v>
      </c>
      <c r="N109">
        <f>VLOOKUP($C109,descmarche,14,FALSE)*$E109</f>
        <v>118.80000000000001</v>
      </c>
      <c r="O109">
        <f>VLOOKUP($C109,descmarche,15,FALSE)*$E109</f>
        <v>0</v>
      </c>
      <c r="P109" t="str">
        <f>VLOOKUP($C109,descmarche,16,FALSE)</f>
        <v>circ</v>
      </c>
      <c r="Q109">
        <f>VLOOKUP($C109,descmarche,17,FALSE)*$E109</f>
        <v>0</v>
      </c>
      <c r="R109">
        <f>VLOOKUP($C109,descmarche,18,FALSE)*$E109</f>
        <v>306</v>
      </c>
      <c r="S109" t="str">
        <f>VLOOKUP($C109,descmarche,19,FALSE)</f>
        <v>circ</v>
      </c>
    </row>
    <row r="110" spans="1:19" x14ac:dyDescent="0.25">
      <c r="A110" t="s">
        <v>85</v>
      </c>
      <c r="B110" s="5" t="s">
        <v>53</v>
      </c>
      <c r="C110" t="str">
        <f t="shared" si="9"/>
        <v>EcoTi-01</v>
      </c>
      <c r="D110">
        <v>2019</v>
      </c>
      <c r="E110">
        <v>600</v>
      </c>
      <c r="F110" t="str">
        <f>VLOOKUP($C110,descmarche,4,FALSE)</f>
        <v>Airbus pour AD</v>
      </c>
      <c r="G110" t="str">
        <f>VLOOKUP($C110,descmarche,5,FALSE)</f>
        <v>Door Frames ou equivalent</v>
      </c>
      <c r="H110">
        <f>VLOOKUP($C110,descmarche,6,FALSE)</f>
        <v>5</v>
      </c>
      <c r="I110">
        <f>VLOOKUP($C110,descmarche,9,FALSE)*$E110</f>
        <v>600</v>
      </c>
      <c r="J110">
        <f>VLOOKUP($C110,descmarche,10,FALSE)*$E110</f>
        <v>726</v>
      </c>
      <c r="K110">
        <f>VLOOKUP($C110,descmarche,11,FALSE)*$E110</f>
        <v>31.499999999999993</v>
      </c>
      <c r="L110">
        <f>VLOOKUP($C110,descmarche,12,FALSE)*$E110</f>
        <v>69.3</v>
      </c>
      <c r="M110" t="str">
        <f>VLOOKUP($C110,descmarche,13,FALSE)</f>
        <v>circ</v>
      </c>
      <c r="N110">
        <f>VLOOKUP($C110,descmarche,14,FALSE)*$E110</f>
        <v>118.80000000000001</v>
      </c>
      <c r="O110">
        <f>VLOOKUP($C110,descmarche,15,FALSE)*$E110</f>
        <v>0</v>
      </c>
      <c r="P110" t="str">
        <f>VLOOKUP($C110,descmarche,16,FALSE)</f>
        <v>circ</v>
      </c>
      <c r="Q110">
        <f>VLOOKUP($C110,descmarche,17,FALSE)*$E110</f>
        <v>0</v>
      </c>
      <c r="R110">
        <f>VLOOKUP($C110,descmarche,18,FALSE)*$E110</f>
        <v>306</v>
      </c>
      <c r="S110" t="str">
        <f>VLOOKUP($C110,descmarche,19,FALSE)</f>
        <v>circ</v>
      </c>
    </row>
    <row r="111" spans="1:19" x14ac:dyDescent="0.25">
      <c r="A111" t="s">
        <v>85</v>
      </c>
      <c r="B111" s="5" t="s">
        <v>53</v>
      </c>
      <c r="C111" t="str">
        <f t="shared" si="9"/>
        <v>EcoTi-01</v>
      </c>
      <c r="D111">
        <v>2020</v>
      </c>
      <c r="E111">
        <v>600</v>
      </c>
      <c r="F111" t="str">
        <f>VLOOKUP($C111,descmarche,4,FALSE)</f>
        <v>Airbus pour AD</v>
      </c>
      <c r="G111" t="str">
        <f>VLOOKUP($C111,descmarche,5,FALSE)</f>
        <v>Door Frames ou equivalent</v>
      </c>
      <c r="H111">
        <f>VLOOKUP($C111,descmarche,6,FALSE)</f>
        <v>5</v>
      </c>
      <c r="I111">
        <f>VLOOKUP($C111,descmarche,9,FALSE)*$E111</f>
        <v>600</v>
      </c>
      <c r="J111">
        <f>VLOOKUP($C111,descmarche,10,FALSE)*$E111</f>
        <v>726</v>
      </c>
      <c r="K111">
        <f>VLOOKUP($C111,descmarche,11,FALSE)*$E111</f>
        <v>31.499999999999993</v>
      </c>
      <c r="L111">
        <f>VLOOKUP($C111,descmarche,12,FALSE)*$E111</f>
        <v>69.3</v>
      </c>
      <c r="M111" t="str">
        <f>VLOOKUP($C111,descmarche,13,FALSE)</f>
        <v>circ</v>
      </c>
      <c r="N111">
        <f>VLOOKUP($C111,descmarche,14,FALSE)*$E111</f>
        <v>118.80000000000001</v>
      </c>
      <c r="O111">
        <f>VLOOKUP($C111,descmarche,15,FALSE)*$E111</f>
        <v>0</v>
      </c>
      <c r="P111" t="str">
        <f>VLOOKUP($C111,descmarche,16,FALSE)</f>
        <v>circ</v>
      </c>
      <c r="Q111">
        <f>VLOOKUP($C111,descmarche,17,FALSE)*$E111</f>
        <v>0</v>
      </c>
      <c r="R111">
        <f>VLOOKUP($C111,descmarche,18,FALSE)*$E111</f>
        <v>306</v>
      </c>
      <c r="S111" t="str">
        <f>VLOOKUP($C111,descmarche,19,FALSE)</f>
        <v>circ</v>
      </c>
    </row>
    <row r="112" spans="1:19" x14ac:dyDescent="0.25">
      <c r="A112" t="s">
        <v>85</v>
      </c>
      <c r="B112" s="5" t="s">
        <v>53</v>
      </c>
      <c r="C112" t="str">
        <f t="shared" si="9"/>
        <v>EcoTi-01</v>
      </c>
      <c r="D112">
        <v>2021</v>
      </c>
      <c r="E112">
        <v>600</v>
      </c>
      <c r="F112" t="str">
        <f>VLOOKUP($C112,descmarche,4,FALSE)</f>
        <v>Airbus pour AD</v>
      </c>
      <c r="G112" t="str">
        <f>VLOOKUP($C112,descmarche,5,FALSE)</f>
        <v>Door Frames ou equivalent</v>
      </c>
      <c r="H112">
        <f>VLOOKUP($C112,descmarche,6,FALSE)</f>
        <v>5</v>
      </c>
      <c r="I112">
        <f>VLOOKUP($C112,descmarche,9,FALSE)*$E112</f>
        <v>600</v>
      </c>
      <c r="J112">
        <f>VLOOKUP($C112,descmarche,10,FALSE)*$E112</f>
        <v>726</v>
      </c>
      <c r="K112">
        <f>VLOOKUP($C112,descmarche,11,FALSE)*$E112</f>
        <v>31.499999999999993</v>
      </c>
      <c r="L112">
        <f>VLOOKUP($C112,descmarche,12,FALSE)*$E112</f>
        <v>69.3</v>
      </c>
      <c r="M112" t="str">
        <f>VLOOKUP($C112,descmarche,13,FALSE)</f>
        <v>circ</v>
      </c>
      <c r="N112">
        <f>VLOOKUP($C112,descmarche,14,FALSE)*$E112</f>
        <v>118.80000000000001</v>
      </c>
      <c r="O112">
        <f>VLOOKUP($C112,descmarche,15,FALSE)*$E112</f>
        <v>0</v>
      </c>
      <c r="P112" t="str">
        <f>VLOOKUP($C112,descmarche,16,FALSE)</f>
        <v>circ</v>
      </c>
      <c r="Q112">
        <f>VLOOKUP($C112,descmarche,17,FALSE)*$E112</f>
        <v>0</v>
      </c>
      <c r="R112">
        <f>VLOOKUP($C112,descmarche,18,FALSE)*$E112</f>
        <v>306</v>
      </c>
      <c r="S112" t="str">
        <f>VLOOKUP($C112,descmarche,19,FALSE)</f>
        <v>circ</v>
      </c>
    </row>
    <row r="113" spans="1:19" x14ac:dyDescent="0.25">
      <c r="A113" t="s">
        <v>85</v>
      </c>
      <c r="B113" s="5" t="s">
        <v>53</v>
      </c>
      <c r="C113" t="str">
        <f t="shared" si="9"/>
        <v>EcoTi-01</v>
      </c>
      <c r="D113">
        <v>2022</v>
      </c>
      <c r="E113">
        <v>600</v>
      </c>
      <c r="F113" t="str">
        <f>VLOOKUP($C113,descmarche,4,FALSE)</f>
        <v>Airbus pour AD</v>
      </c>
      <c r="G113" t="str">
        <f>VLOOKUP($C113,descmarche,5,FALSE)</f>
        <v>Door Frames ou equivalent</v>
      </c>
      <c r="H113">
        <f>VLOOKUP($C113,descmarche,6,FALSE)</f>
        <v>5</v>
      </c>
      <c r="I113">
        <f>VLOOKUP($C113,descmarche,9,FALSE)*$E113</f>
        <v>600</v>
      </c>
      <c r="J113">
        <f>VLOOKUP($C113,descmarche,10,FALSE)*$E113</f>
        <v>726</v>
      </c>
      <c r="K113">
        <f>VLOOKUP($C113,descmarche,11,FALSE)*$E113</f>
        <v>31.499999999999993</v>
      </c>
      <c r="L113">
        <f>VLOOKUP($C113,descmarche,12,FALSE)*$E113</f>
        <v>69.3</v>
      </c>
      <c r="M113" t="str">
        <f>VLOOKUP($C113,descmarche,13,FALSE)</f>
        <v>circ</v>
      </c>
      <c r="N113">
        <f>VLOOKUP($C113,descmarche,14,FALSE)*$E113</f>
        <v>118.80000000000001</v>
      </c>
      <c r="O113">
        <f>VLOOKUP($C113,descmarche,15,FALSE)*$E113</f>
        <v>0</v>
      </c>
      <c r="P113" t="str">
        <f>VLOOKUP($C113,descmarche,16,FALSE)</f>
        <v>circ</v>
      </c>
      <c r="Q113">
        <f>VLOOKUP($C113,descmarche,17,FALSE)*$E113</f>
        <v>0</v>
      </c>
      <c r="R113">
        <f>VLOOKUP($C113,descmarche,18,FALSE)*$E113</f>
        <v>306</v>
      </c>
      <c r="S113" t="str">
        <f>VLOOKUP($C113,descmarche,19,FALSE)</f>
        <v>circ</v>
      </c>
    </row>
    <row r="114" spans="1:19" x14ac:dyDescent="0.25">
      <c r="A114" t="s">
        <v>85</v>
      </c>
      <c r="B114" s="5" t="s">
        <v>53</v>
      </c>
      <c r="C114" t="str">
        <f t="shared" si="9"/>
        <v>EcoTi-01</v>
      </c>
      <c r="D114">
        <v>2023</v>
      </c>
      <c r="E114">
        <v>600</v>
      </c>
      <c r="F114" t="str">
        <f>VLOOKUP($C114,descmarche,4,FALSE)</f>
        <v>Airbus pour AD</v>
      </c>
      <c r="G114" t="str">
        <f>VLOOKUP($C114,descmarche,5,FALSE)</f>
        <v>Door Frames ou equivalent</v>
      </c>
      <c r="H114">
        <f>VLOOKUP($C114,descmarche,6,FALSE)</f>
        <v>5</v>
      </c>
      <c r="I114">
        <f>VLOOKUP($C114,descmarche,9,FALSE)*$E114</f>
        <v>600</v>
      </c>
      <c r="J114">
        <f>VLOOKUP($C114,descmarche,10,FALSE)*$E114</f>
        <v>726</v>
      </c>
      <c r="K114">
        <f>VLOOKUP($C114,descmarche,11,FALSE)*$E114</f>
        <v>31.499999999999993</v>
      </c>
      <c r="L114">
        <f>VLOOKUP($C114,descmarche,12,FALSE)*$E114</f>
        <v>69.3</v>
      </c>
      <c r="M114" t="str">
        <f>VLOOKUP($C114,descmarche,13,FALSE)</f>
        <v>circ</v>
      </c>
      <c r="N114">
        <f>VLOOKUP($C114,descmarche,14,FALSE)*$E114</f>
        <v>118.80000000000001</v>
      </c>
      <c r="O114">
        <f>VLOOKUP($C114,descmarche,15,FALSE)*$E114</f>
        <v>0</v>
      </c>
      <c r="P114" t="str">
        <f>VLOOKUP($C114,descmarche,16,FALSE)</f>
        <v>circ</v>
      </c>
      <c r="Q114">
        <f>VLOOKUP($C114,descmarche,17,FALSE)*$E114</f>
        <v>0</v>
      </c>
      <c r="R114">
        <f>VLOOKUP($C114,descmarche,18,FALSE)*$E114</f>
        <v>306</v>
      </c>
      <c r="S114" t="str">
        <f>VLOOKUP($C114,descmarche,19,FALSE)</f>
        <v>circ</v>
      </c>
    </row>
    <row r="115" spans="1:19" x14ac:dyDescent="0.25">
      <c r="A115" t="s">
        <v>85</v>
      </c>
      <c r="B115" s="5" t="s">
        <v>53</v>
      </c>
      <c r="C115" t="str">
        <f t="shared" si="9"/>
        <v>EcoTi-01</v>
      </c>
      <c r="D115">
        <v>2024</v>
      </c>
      <c r="E115">
        <v>600</v>
      </c>
      <c r="F115" t="str">
        <f>VLOOKUP($C115,descmarche,4,FALSE)</f>
        <v>Airbus pour AD</v>
      </c>
      <c r="G115" t="str">
        <f>VLOOKUP($C115,descmarche,5,FALSE)</f>
        <v>Door Frames ou equivalent</v>
      </c>
      <c r="H115">
        <f>VLOOKUP($C115,descmarche,6,FALSE)</f>
        <v>5</v>
      </c>
      <c r="I115">
        <f>VLOOKUP($C115,descmarche,9,FALSE)*$E115</f>
        <v>600</v>
      </c>
      <c r="J115">
        <f>VLOOKUP($C115,descmarche,10,FALSE)*$E115</f>
        <v>726</v>
      </c>
      <c r="K115">
        <f>VLOOKUP($C115,descmarche,11,FALSE)*$E115</f>
        <v>31.499999999999993</v>
      </c>
      <c r="L115">
        <f>VLOOKUP($C115,descmarche,12,FALSE)*$E115</f>
        <v>69.3</v>
      </c>
      <c r="M115" t="str">
        <f>VLOOKUP($C115,descmarche,13,FALSE)</f>
        <v>circ</v>
      </c>
      <c r="N115">
        <f>VLOOKUP($C115,descmarche,14,FALSE)*$E115</f>
        <v>118.80000000000001</v>
      </c>
      <c r="O115">
        <f>VLOOKUP($C115,descmarche,15,FALSE)*$E115</f>
        <v>0</v>
      </c>
      <c r="P115" t="str">
        <f>VLOOKUP($C115,descmarche,16,FALSE)</f>
        <v>circ</v>
      </c>
      <c r="Q115">
        <f>VLOOKUP($C115,descmarche,17,FALSE)*$E115</f>
        <v>0</v>
      </c>
      <c r="R115">
        <f>VLOOKUP($C115,descmarche,18,FALSE)*$E115</f>
        <v>306</v>
      </c>
      <c r="S115" t="str">
        <f>VLOOKUP($C115,descmarche,19,FALSE)</f>
        <v>circ</v>
      </c>
    </row>
    <row r="116" spans="1:19" x14ac:dyDescent="0.25">
      <c r="A116" t="s">
        <v>85</v>
      </c>
      <c r="B116" s="5" t="s">
        <v>54</v>
      </c>
      <c r="C116" t="str">
        <f t="shared" si="9"/>
        <v>EcoTi-02</v>
      </c>
      <c r="D116">
        <v>2016</v>
      </c>
      <c r="E116">
        <v>100</v>
      </c>
      <c r="F116" t="str">
        <f>VLOOKUP($C116,descmarche,4,FALSE)</f>
        <v>Autres Avionneurs</v>
      </c>
      <c r="G116" t="str">
        <f>VLOOKUP($C116,descmarche,5,FALSE)</f>
        <v>Structure hors Airbus</v>
      </c>
      <c r="H116">
        <f>VLOOKUP($C116,descmarche,6,FALSE)</f>
        <v>5</v>
      </c>
      <c r="I116">
        <f>VLOOKUP($C116,descmarche,9,FALSE)*$E116</f>
        <v>100</v>
      </c>
      <c r="J116">
        <f>VLOOKUP($C116,descmarche,10,FALSE)*$E116</f>
        <v>121</v>
      </c>
      <c r="K116">
        <f>VLOOKUP($C116,descmarche,11,FALSE)*$E116</f>
        <v>5.2499999999999991</v>
      </c>
      <c r="L116">
        <f>VLOOKUP($C116,descmarche,12,FALSE)*$E116</f>
        <v>11.549999999999999</v>
      </c>
      <c r="M116" t="str">
        <f>VLOOKUP($C116,descmarche,13,FALSE)</f>
        <v>circ</v>
      </c>
      <c r="N116">
        <f>VLOOKUP($C116,descmarche,14,FALSE)*$E116</f>
        <v>13</v>
      </c>
      <c r="O116">
        <f>VLOOKUP($C116,descmarche,15,FALSE)*$E116</f>
        <v>3.5999999999999996</v>
      </c>
      <c r="P116" t="str">
        <f>VLOOKUP($C116,descmarche,16,FALSE)</f>
        <v>circ</v>
      </c>
      <c r="Q116">
        <f>VLOOKUP($C116,descmarche,17,FALSE)*$E116</f>
        <v>0</v>
      </c>
      <c r="R116">
        <f>VLOOKUP($C116,descmarche,18,FALSE)*$E116</f>
        <v>48.75</v>
      </c>
      <c r="S116" t="str">
        <f>VLOOKUP($C116,descmarche,19,FALSE)</f>
        <v>circ</v>
      </c>
    </row>
    <row r="117" spans="1:19" x14ac:dyDescent="0.25">
      <c r="A117" t="s">
        <v>85</v>
      </c>
      <c r="B117" s="5" t="s">
        <v>54</v>
      </c>
      <c r="C117" t="str">
        <f t="shared" si="9"/>
        <v>EcoTi-02</v>
      </c>
      <c r="D117">
        <v>2017</v>
      </c>
      <c r="E117">
        <v>200</v>
      </c>
      <c r="F117" t="str">
        <f>VLOOKUP($C117,descmarche,4,FALSE)</f>
        <v>Autres Avionneurs</v>
      </c>
      <c r="G117" t="str">
        <f>VLOOKUP($C117,descmarche,5,FALSE)</f>
        <v>Structure hors Airbus</v>
      </c>
      <c r="H117">
        <f>VLOOKUP($C117,descmarche,6,FALSE)</f>
        <v>5</v>
      </c>
      <c r="I117">
        <f>VLOOKUP($C117,descmarche,9,FALSE)*$E117</f>
        <v>200</v>
      </c>
      <c r="J117">
        <f>VLOOKUP($C117,descmarche,10,FALSE)*$E117</f>
        <v>242</v>
      </c>
      <c r="K117">
        <f>VLOOKUP($C117,descmarche,11,FALSE)*$E117</f>
        <v>10.499999999999998</v>
      </c>
      <c r="L117">
        <f>VLOOKUP($C117,descmarche,12,FALSE)*$E117</f>
        <v>23.099999999999998</v>
      </c>
      <c r="M117" t="str">
        <f>VLOOKUP($C117,descmarche,13,FALSE)</f>
        <v>circ</v>
      </c>
      <c r="N117">
        <f>VLOOKUP($C117,descmarche,14,FALSE)*$E117</f>
        <v>26</v>
      </c>
      <c r="O117">
        <f>VLOOKUP($C117,descmarche,15,FALSE)*$E117</f>
        <v>7.1999999999999993</v>
      </c>
      <c r="P117" t="str">
        <f>VLOOKUP($C117,descmarche,16,FALSE)</f>
        <v>circ</v>
      </c>
      <c r="Q117">
        <f>VLOOKUP($C117,descmarche,17,FALSE)*$E117</f>
        <v>0</v>
      </c>
      <c r="R117">
        <f>VLOOKUP($C117,descmarche,18,FALSE)*$E117</f>
        <v>97.5</v>
      </c>
      <c r="S117" t="str">
        <f>VLOOKUP($C117,descmarche,19,FALSE)</f>
        <v>circ</v>
      </c>
    </row>
    <row r="118" spans="1:19" x14ac:dyDescent="0.25">
      <c r="A118" t="s">
        <v>85</v>
      </c>
      <c r="B118" s="5" t="s">
        <v>54</v>
      </c>
      <c r="C118" t="str">
        <f t="shared" si="9"/>
        <v>EcoTi-02</v>
      </c>
      <c r="D118">
        <v>2018</v>
      </c>
      <c r="E118">
        <v>300</v>
      </c>
      <c r="F118" t="str">
        <f>VLOOKUP($C118,descmarche,4,FALSE)</f>
        <v>Autres Avionneurs</v>
      </c>
      <c r="G118" t="str">
        <f>VLOOKUP($C118,descmarche,5,FALSE)</f>
        <v>Structure hors Airbus</v>
      </c>
      <c r="H118">
        <f>VLOOKUP($C118,descmarche,6,FALSE)</f>
        <v>5</v>
      </c>
      <c r="I118">
        <f>VLOOKUP($C118,descmarche,9,FALSE)*$E118</f>
        <v>300</v>
      </c>
      <c r="J118">
        <f>VLOOKUP($C118,descmarche,10,FALSE)*$E118</f>
        <v>363</v>
      </c>
      <c r="K118">
        <f>VLOOKUP($C118,descmarche,11,FALSE)*$E118</f>
        <v>15.749999999999996</v>
      </c>
      <c r="L118">
        <f>VLOOKUP($C118,descmarche,12,FALSE)*$E118</f>
        <v>34.65</v>
      </c>
      <c r="M118" t="str">
        <f>VLOOKUP($C118,descmarche,13,FALSE)</f>
        <v>circ</v>
      </c>
      <c r="N118">
        <f>VLOOKUP($C118,descmarche,14,FALSE)*$E118</f>
        <v>39</v>
      </c>
      <c r="O118">
        <f>VLOOKUP($C118,descmarche,15,FALSE)*$E118</f>
        <v>10.799999999999999</v>
      </c>
      <c r="P118" t="str">
        <f>VLOOKUP($C118,descmarche,16,FALSE)</f>
        <v>circ</v>
      </c>
      <c r="Q118">
        <f>VLOOKUP($C118,descmarche,17,FALSE)*$E118</f>
        <v>0</v>
      </c>
      <c r="R118">
        <f>VLOOKUP($C118,descmarche,18,FALSE)*$E118</f>
        <v>146.25</v>
      </c>
      <c r="S118" t="str">
        <f>VLOOKUP($C118,descmarche,19,FALSE)</f>
        <v>circ</v>
      </c>
    </row>
    <row r="119" spans="1:19" x14ac:dyDescent="0.25">
      <c r="A119" t="s">
        <v>85</v>
      </c>
      <c r="B119" s="5" t="s">
        <v>54</v>
      </c>
      <c r="C119" t="str">
        <f t="shared" si="9"/>
        <v>EcoTi-02</v>
      </c>
      <c r="D119">
        <v>2019</v>
      </c>
      <c r="E119">
        <v>300</v>
      </c>
      <c r="F119" t="str">
        <f>VLOOKUP($C119,descmarche,4,FALSE)</f>
        <v>Autres Avionneurs</v>
      </c>
      <c r="G119" t="str">
        <f>VLOOKUP($C119,descmarche,5,FALSE)</f>
        <v>Structure hors Airbus</v>
      </c>
      <c r="H119">
        <f>VLOOKUP($C119,descmarche,6,FALSE)</f>
        <v>5</v>
      </c>
      <c r="I119">
        <f>VLOOKUP($C119,descmarche,9,FALSE)*$E119</f>
        <v>300</v>
      </c>
      <c r="J119">
        <f>VLOOKUP($C119,descmarche,10,FALSE)*$E119</f>
        <v>363</v>
      </c>
      <c r="K119">
        <f>VLOOKUP($C119,descmarche,11,FALSE)*$E119</f>
        <v>15.749999999999996</v>
      </c>
      <c r="L119">
        <f>VLOOKUP($C119,descmarche,12,FALSE)*$E119</f>
        <v>34.65</v>
      </c>
      <c r="M119" t="str">
        <f>VLOOKUP($C119,descmarche,13,FALSE)</f>
        <v>circ</v>
      </c>
      <c r="N119">
        <f>VLOOKUP($C119,descmarche,14,FALSE)*$E119</f>
        <v>39</v>
      </c>
      <c r="O119">
        <f>VLOOKUP($C119,descmarche,15,FALSE)*$E119</f>
        <v>10.799999999999999</v>
      </c>
      <c r="P119" t="str">
        <f>VLOOKUP($C119,descmarche,16,FALSE)</f>
        <v>circ</v>
      </c>
      <c r="Q119">
        <f>VLOOKUP($C119,descmarche,17,FALSE)*$E119</f>
        <v>0</v>
      </c>
      <c r="R119">
        <f>VLOOKUP($C119,descmarche,18,FALSE)*$E119</f>
        <v>146.25</v>
      </c>
      <c r="S119" t="str">
        <f>VLOOKUP($C119,descmarche,19,FALSE)</f>
        <v>circ</v>
      </c>
    </row>
    <row r="120" spans="1:19" x14ac:dyDescent="0.25">
      <c r="A120" t="s">
        <v>85</v>
      </c>
      <c r="B120" s="5" t="s">
        <v>54</v>
      </c>
      <c r="C120" t="str">
        <f t="shared" si="9"/>
        <v>EcoTi-02</v>
      </c>
      <c r="D120">
        <v>2020</v>
      </c>
      <c r="E120">
        <v>300</v>
      </c>
      <c r="F120" t="str">
        <f>VLOOKUP($C120,descmarche,4,FALSE)</f>
        <v>Autres Avionneurs</v>
      </c>
      <c r="G120" t="str">
        <f>VLOOKUP($C120,descmarche,5,FALSE)</f>
        <v>Structure hors Airbus</v>
      </c>
      <c r="H120">
        <f>VLOOKUP($C120,descmarche,6,FALSE)</f>
        <v>5</v>
      </c>
      <c r="I120">
        <f>VLOOKUP($C120,descmarche,9,FALSE)*$E120</f>
        <v>300</v>
      </c>
      <c r="J120">
        <f>VLOOKUP($C120,descmarche,10,FALSE)*$E120</f>
        <v>363</v>
      </c>
      <c r="K120">
        <f>VLOOKUP($C120,descmarche,11,FALSE)*$E120</f>
        <v>15.749999999999996</v>
      </c>
      <c r="L120">
        <f>VLOOKUP($C120,descmarche,12,FALSE)*$E120</f>
        <v>34.65</v>
      </c>
      <c r="M120" t="str">
        <f>VLOOKUP($C120,descmarche,13,FALSE)</f>
        <v>circ</v>
      </c>
      <c r="N120">
        <f>VLOOKUP($C120,descmarche,14,FALSE)*$E120</f>
        <v>39</v>
      </c>
      <c r="O120">
        <f>VLOOKUP($C120,descmarche,15,FALSE)*$E120</f>
        <v>10.799999999999999</v>
      </c>
      <c r="P120" t="str">
        <f>VLOOKUP($C120,descmarche,16,FALSE)</f>
        <v>circ</v>
      </c>
      <c r="Q120">
        <f>VLOOKUP($C120,descmarche,17,FALSE)*$E120</f>
        <v>0</v>
      </c>
      <c r="R120">
        <f>VLOOKUP($C120,descmarche,18,FALSE)*$E120</f>
        <v>146.25</v>
      </c>
      <c r="S120" t="str">
        <f>VLOOKUP($C120,descmarche,19,FALSE)</f>
        <v>circ</v>
      </c>
    </row>
    <row r="121" spans="1:19" x14ac:dyDescent="0.25">
      <c r="A121" t="s">
        <v>85</v>
      </c>
      <c r="B121" s="5" t="s">
        <v>54</v>
      </c>
      <c r="C121" t="str">
        <f t="shared" si="9"/>
        <v>EcoTi-02</v>
      </c>
      <c r="D121">
        <v>2021</v>
      </c>
      <c r="E121">
        <v>300</v>
      </c>
      <c r="F121" t="str">
        <f>VLOOKUP($C121,descmarche,4,FALSE)</f>
        <v>Autres Avionneurs</v>
      </c>
      <c r="G121" t="str">
        <f>VLOOKUP($C121,descmarche,5,FALSE)</f>
        <v>Structure hors Airbus</v>
      </c>
      <c r="H121">
        <f>VLOOKUP($C121,descmarche,6,FALSE)</f>
        <v>5</v>
      </c>
      <c r="I121">
        <f>VLOOKUP($C121,descmarche,9,FALSE)*$E121</f>
        <v>300</v>
      </c>
      <c r="J121">
        <f>VLOOKUP($C121,descmarche,10,FALSE)*$E121</f>
        <v>363</v>
      </c>
      <c r="K121">
        <f>VLOOKUP($C121,descmarche,11,FALSE)*$E121</f>
        <v>15.749999999999996</v>
      </c>
      <c r="L121">
        <f>VLOOKUP($C121,descmarche,12,FALSE)*$E121</f>
        <v>34.65</v>
      </c>
      <c r="M121" t="str">
        <f>VLOOKUP($C121,descmarche,13,FALSE)</f>
        <v>circ</v>
      </c>
      <c r="N121">
        <f>VLOOKUP($C121,descmarche,14,FALSE)*$E121</f>
        <v>39</v>
      </c>
      <c r="O121">
        <f>VLOOKUP($C121,descmarche,15,FALSE)*$E121</f>
        <v>10.799999999999999</v>
      </c>
      <c r="P121" t="str">
        <f>VLOOKUP($C121,descmarche,16,FALSE)</f>
        <v>circ</v>
      </c>
      <c r="Q121">
        <f>VLOOKUP($C121,descmarche,17,FALSE)*$E121</f>
        <v>0</v>
      </c>
      <c r="R121">
        <f>VLOOKUP($C121,descmarche,18,FALSE)*$E121</f>
        <v>146.25</v>
      </c>
      <c r="S121" t="str">
        <f>VLOOKUP($C121,descmarche,19,FALSE)</f>
        <v>circ</v>
      </c>
    </row>
    <row r="122" spans="1:19" x14ac:dyDescent="0.25">
      <c r="A122" t="s">
        <v>85</v>
      </c>
      <c r="B122" s="5" t="s">
        <v>54</v>
      </c>
      <c r="C122" t="str">
        <f t="shared" si="9"/>
        <v>EcoTi-02</v>
      </c>
      <c r="D122">
        <v>2022</v>
      </c>
      <c r="E122">
        <v>300</v>
      </c>
      <c r="F122" t="str">
        <f>VLOOKUP($C122,descmarche,4,FALSE)</f>
        <v>Autres Avionneurs</v>
      </c>
      <c r="G122" t="str">
        <f>VLOOKUP($C122,descmarche,5,FALSE)</f>
        <v>Structure hors Airbus</v>
      </c>
      <c r="H122">
        <f>VLOOKUP($C122,descmarche,6,FALSE)</f>
        <v>5</v>
      </c>
      <c r="I122">
        <f>VLOOKUP($C122,descmarche,9,FALSE)*$E122</f>
        <v>300</v>
      </c>
      <c r="J122">
        <f>VLOOKUP($C122,descmarche,10,FALSE)*$E122</f>
        <v>363</v>
      </c>
      <c r="K122">
        <f>VLOOKUP($C122,descmarche,11,FALSE)*$E122</f>
        <v>15.749999999999996</v>
      </c>
      <c r="L122">
        <f>VLOOKUP($C122,descmarche,12,FALSE)*$E122</f>
        <v>34.65</v>
      </c>
      <c r="M122" t="str">
        <f>VLOOKUP($C122,descmarche,13,FALSE)</f>
        <v>circ</v>
      </c>
      <c r="N122">
        <f>VLOOKUP($C122,descmarche,14,FALSE)*$E122</f>
        <v>39</v>
      </c>
      <c r="O122">
        <f>VLOOKUP($C122,descmarche,15,FALSE)*$E122</f>
        <v>10.799999999999999</v>
      </c>
      <c r="P122" t="str">
        <f>VLOOKUP($C122,descmarche,16,FALSE)</f>
        <v>circ</v>
      </c>
      <c r="Q122">
        <f>VLOOKUP($C122,descmarche,17,FALSE)*$E122</f>
        <v>0</v>
      </c>
      <c r="R122">
        <f>VLOOKUP($C122,descmarche,18,FALSE)*$E122</f>
        <v>146.25</v>
      </c>
      <c r="S122" t="str">
        <f>VLOOKUP($C122,descmarche,19,FALSE)</f>
        <v>circ</v>
      </c>
    </row>
    <row r="123" spans="1:19" x14ac:dyDescent="0.25">
      <c r="A123" t="s">
        <v>85</v>
      </c>
      <c r="B123" s="5" t="s">
        <v>54</v>
      </c>
      <c r="C123" t="str">
        <f t="shared" si="9"/>
        <v>EcoTi-02</v>
      </c>
      <c r="D123">
        <v>2023</v>
      </c>
      <c r="E123">
        <v>300</v>
      </c>
      <c r="F123" t="str">
        <f>VLOOKUP($C123,descmarche,4,FALSE)</f>
        <v>Autres Avionneurs</v>
      </c>
      <c r="G123" t="str">
        <f>VLOOKUP($C123,descmarche,5,FALSE)</f>
        <v>Structure hors Airbus</v>
      </c>
      <c r="H123">
        <f>VLOOKUP($C123,descmarche,6,FALSE)</f>
        <v>5</v>
      </c>
      <c r="I123">
        <f>VLOOKUP($C123,descmarche,9,FALSE)*$E123</f>
        <v>300</v>
      </c>
      <c r="J123">
        <f>VLOOKUP($C123,descmarche,10,FALSE)*$E123</f>
        <v>363</v>
      </c>
      <c r="K123">
        <f>VLOOKUP($C123,descmarche,11,FALSE)*$E123</f>
        <v>15.749999999999996</v>
      </c>
      <c r="L123">
        <f>VLOOKUP($C123,descmarche,12,FALSE)*$E123</f>
        <v>34.65</v>
      </c>
      <c r="M123" t="str">
        <f>VLOOKUP($C123,descmarche,13,FALSE)</f>
        <v>circ</v>
      </c>
      <c r="N123">
        <f>VLOOKUP($C123,descmarche,14,FALSE)*$E123</f>
        <v>39</v>
      </c>
      <c r="O123">
        <f>VLOOKUP($C123,descmarche,15,FALSE)*$E123</f>
        <v>10.799999999999999</v>
      </c>
      <c r="P123" t="str">
        <f>VLOOKUP($C123,descmarche,16,FALSE)</f>
        <v>circ</v>
      </c>
      <c r="Q123">
        <f>VLOOKUP($C123,descmarche,17,FALSE)*$E123</f>
        <v>0</v>
      </c>
      <c r="R123">
        <f>VLOOKUP($C123,descmarche,18,FALSE)*$E123</f>
        <v>146.25</v>
      </c>
      <c r="S123" t="str">
        <f>VLOOKUP($C123,descmarche,19,FALSE)</f>
        <v>circ</v>
      </c>
    </row>
    <row r="124" spans="1:19" x14ac:dyDescent="0.25">
      <c r="A124" t="s">
        <v>85</v>
      </c>
      <c r="B124" s="5" t="s">
        <v>54</v>
      </c>
      <c r="C124" t="str">
        <f t="shared" si="9"/>
        <v>EcoTi-02</v>
      </c>
      <c r="D124">
        <v>2024</v>
      </c>
      <c r="E124">
        <v>300</v>
      </c>
      <c r="F124" t="str">
        <f>VLOOKUP($C124,descmarche,4,FALSE)</f>
        <v>Autres Avionneurs</v>
      </c>
      <c r="G124" t="str">
        <f>VLOOKUP($C124,descmarche,5,FALSE)</f>
        <v>Structure hors Airbus</v>
      </c>
      <c r="H124">
        <f>VLOOKUP($C124,descmarche,6,FALSE)</f>
        <v>5</v>
      </c>
      <c r="I124">
        <f>VLOOKUP($C124,descmarche,9,FALSE)*$E124</f>
        <v>300</v>
      </c>
      <c r="J124">
        <f>VLOOKUP($C124,descmarche,10,FALSE)*$E124</f>
        <v>363</v>
      </c>
      <c r="K124">
        <f>VLOOKUP($C124,descmarche,11,FALSE)*$E124</f>
        <v>15.749999999999996</v>
      </c>
      <c r="L124">
        <f>VLOOKUP($C124,descmarche,12,FALSE)*$E124</f>
        <v>34.65</v>
      </c>
      <c r="M124" t="str">
        <f>VLOOKUP($C124,descmarche,13,FALSE)</f>
        <v>circ</v>
      </c>
      <c r="N124">
        <f>VLOOKUP($C124,descmarche,14,FALSE)*$E124</f>
        <v>39</v>
      </c>
      <c r="O124">
        <f>VLOOKUP($C124,descmarche,15,FALSE)*$E124</f>
        <v>10.799999999999999</v>
      </c>
      <c r="P124" t="str">
        <f>VLOOKUP($C124,descmarche,16,FALSE)</f>
        <v>circ</v>
      </c>
      <c r="Q124">
        <f>VLOOKUP($C124,descmarche,17,FALSE)*$E124</f>
        <v>0</v>
      </c>
      <c r="R124">
        <f>VLOOKUP($C124,descmarche,18,FALSE)*$E124</f>
        <v>146.25</v>
      </c>
      <c r="S124" t="str">
        <f>VLOOKUP($C124,descmarche,19,FALSE)</f>
        <v>circ</v>
      </c>
    </row>
    <row r="125" spans="1:19" x14ac:dyDescent="0.25">
      <c r="A125" t="s">
        <v>85</v>
      </c>
      <c r="B125" s="5" t="s">
        <v>55</v>
      </c>
      <c r="C125" t="str">
        <f t="shared" si="9"/>
        <v>EcoTi-03</v>
      </c>
      <c r="D125">
        <v>2016</v>
      </c>
      <c r="E125">
        <v>25</v>
      </c>
      <c r="F125" t="str">
        <f>VLOOKUP($C125,descmarche,4,FALSE)</f>
        <v>Motoristes Pièces</v>
      </c>
      <c r="G125" t="str">
        <f>VLOOKUP($C125,descmarche,5,FALSE)</f>
        <v>DP pour matriceurs</v>
      </c>
      <c r="H125">
        <f>VLOOKUP($C125,descmarche,6,FALSE)</f>
        <v>5</v>
      </c>
      <c r="I125">
        <f>VLOOKUP($C125,descmarche,9,FALSE)*$E125</f>
        <v>25</v>
      </c>
      <c r="J125">
        <f>VLOOKUP($C125,descmarche,10,FALSE)*$E125</f>
        <v>30.25</v>
      </c>
      <c r="K125">
        <f>VLOOKUP($C125,descmarche,11,FALSE)*$E125</f>
        <v>1.3124999999999998</v>
      </c>
      <c r="L125">
        <f>VLOOKUP($C125,descmarche,12,FALSE)*$E125</f>
        <v>2.8874999999999997</v>
      </c>
      <c r="M125" t="str">
        <f>VLOOKUP($C125,descmarche,13,FALSE)</f>
        <v>circ</v>
      </c>
      <c r="N125">
        <f>VLOOKUP($C125,descmarche,14,FALSE)*$E125</f>
        <v>1.25</v>
      </c>
      <c r="O125">
        <f>VLOOKUP($C125,descmarche,15,FALSE)*$E125</f>
        <v>10</v>
      </c>
      <c r="P125" t="str">
        <f>VLOOKUP($C125,descmarche,16,FALSE)</f>
        <v>circ</v>
      </c>
      <c r="Q125">
        <f>VLOOKUP($C125,descmarche,17,FALSE)*$E125</f>
        <v>0</v>
      </c>
      <c r="R125">
        <f>VLOOKUP($C125,descmarche,18,FALSE)*$E125</f>
        <v>0</v>
      </c>
      <c r="S125">
        <f>VLOOKUP($C125,descmarche,19,FALSE)</f>
        <v>0</v>
      </c>
    </row>
    <row r="126" spans="1:19" x14ac:dyDescent="0.25">
      <c r="A126" t="s">
        <v>85</v>
      </c>
      <c r="B126" s="5" t="s">
        <v>55</v>
      </c>
      <c r="C126" t="str">
        <f t="shared" si="9"/>
        <v>EcoTi-03</v>
      </c>
      <c r="D126">
        <v>2017</v>
      </c>
      <c r="E126">
        <v>50</v>
      </c>
      <c r="F126" t="str">
        <f>VLOOKUP($C126,descmarche,4,FALSE)</f>
        <v>Motoristes Pièces</v>
      </c>
      <c r="G126" t="str">
        <f>VLOOKUP($C126,descmarche,5,FALSE)</f>
        <v>DP pour matriceurs</v>
      </c>
      <c r="H126">
        <f>VLOOKUP($C126,descmarche,6,FALSE)</f>
        <v>5</v>
      </c>
      <c r="I126">
        <f>VLOOKUP($C126,descmarche,9,FALSE)*$E126</f>
        <v>50</v>
      </c>
      <c r="J126">
        <f>VLOOKUP($C126,descmarche,10,FALSE)*$E126</f>
        <v>60.5</v>
      </c>
      <c r="K126">
        <f>VLOOKUP($C126,descmarche,11,FALSE)*$E126</f>
        <v>2.6249999999999996</v>
      </c>
      <c r="L126">
        <f>VLOOKUP($C126,descmarche,12,FALSE)*$E126</f>
        <v>5.7749999999999995</v>
      </c>
      <c r="M126" t="str">
        <f>VLOOKUP($C126,descmarche,13,FALSE)</f>
        <v>circ</v>
      </c>
      <c r="N126">
        <f>VLOOKUP($C126,descmarche,14,FALSE)*$E126</f>
        <v>2.5</v>
      </c>
      <c r="O126">
        <f>VLOOKUP($C126,descmarche,15,FALSE)*$E126</f>
        <v>20</v>
      </c>
      <c r="P126" t="str">
        <f>VLOOKUP($C126,descmarche,16,FALSE)</f>
        <v>circ</v>
      </c>
      <c r="Q126">
        <f>VLOOKUP($C126,descmarche,17,FALSE)*$E126</f>
        <v>0</v>
      </c>
      <c r="R126">
        <f>VLOOKUP($C126,descmarche,18,FALSE)*$E126</f>
        <v>0</v>
      </c>
      <c r="S126">
        <f>VLOOKUP($C126,descmarche,19,FALSE)</f>
        <v>0</v>
      </c>
    </row>
    <row r="127" spans="1:19" x14ac:dyDescent="0.25">
      <c r="A127" t="s">
        <v>85</v>
      </c>
      <c r="B127" s="5" t="s">
        <v>55</v>
      </c>
      <c r="C127" t="str">
        <f t="shared" si="9"/>
        <v>EcoTi-03</v>
      </c>
      <c r="D127">
        <v>2018</v>
      </c>
      <c r="E127">
        <v>100</v>
      </c>
      <c r="F127" t="str">
        <f>VLOOKUP($C127,descmarche,4,FALSE)</f>
        <v>Motoristes Pièces</v>
      </c>
      <c r="G127" t="str">
        <f>VLOOKUP($C127,descmarche,5,FALSE)</f>
        <v>DP pour matriceurs</v>
      </c>
      <c r="H127">
        <f>VLOOKUP($C127,descmarche,6,FALSE)</f>
        <v>5</v>
      </c>
      <c r="I127">
        <f>VLOOKUP($C127,descmarche,9,FALSE)*$E127</f>
        <v>100</v>
      </c>
      <c r="J127">
        <f>VLOOKUP($C127,descmarche,10,FALSE)*$E127</f>
        <v>121</v>
      </c>
      <c r="K127">
        <f>VLOOKUP($C127,descmarche,11,FALSE)*$E127</f>
        <v>5.2499999999999991</v>
      </c>
      <c r="L127">
        <f>VLOOKUP($C127,descmarche,12,FALSE)*$E127</f>
        <v>11.549999999999999</v>
      </c>
      <c r="M127" t="str">
        <f>VLOOKUP($C127,descmarche,13,FALSE)</f>
        <v>circ</v>
      </c>
      <c r="N127">
        <f>VLOOKUP($C127,descmarche,14,FALSE)*$E127</f>
        <v>5</v>
      </c>
      <c r="O127">
        <f>VLOOKUP($C127,descmarche,15,FALSE)*$E127</f>
        <v>40</v>
      </c>
      <c r="P127" t="str">
        <f>VLOOKUP($C127,descmarche,16,FALSE)</f>
        <v>circ</v>
      </c>
      <c r="Q127">
        <f>VLOOKUP($C127,descmarche,17,FALSE)*$E127</f>
        <v>0</v>
      </c>
      <c r="R127">
        <f>VLOOKUP($C127,descmarche,18,FALSE)*$E127</f>
        <v>0</v>
      </c>
      <c r="S127">
        <f>VLOOKUP($C127,descmarche,19,FALSE)</f>
        <v>0</v>
      </c>
    </row>
    <row r="128" spans="1:19" x14ac:dyDescent="0.25">
      <c r="A128" t="s">
        <v>85</v>
      </c>
      <c r="B128" s="5" t="s">
        <v>55</v>
      </c>
      <c r="C128" t="str">
        <f t="shared" si="9"/>
        <v>EcoTi-03</v>
      </c>
      <c r="D128">
        <v>2019</v>
      </c>
      <c r="E128">
        <v>190</v>
      </c>
      <c r="F128" t="str">
        <f>VLOOKUP($C128,descmarche,4,FALSE)</f>
        <v>Motoristes Pièces</v>
      </c>
      <c r="G128" t="str">
        <f>VLOOKUP($C128,descmarche,5,FALSE)</f>
        <v>DP pour matriceurs</v>
      </c>
      <c r="H128">
        <f>VLOOKUP($C128,descmarche,6,FALSE)</f>
        <v>5</v>
      </c>
      <c r="I128">
        <f>VLOOKUP($C128,descmarche,9,FALSE)*$E128</f>
        <v>190</v>
      </c>
      <c r="J128">
        <f>VLOOKUP($C128,descmarche,10,FALSE)*$E128</f>
        <v>229.9</v>
      </c>
      <c r="K128">
        <f>VLOOKUP($C128,descmarche,11,FALSE)*$E128</f>
        <v>9.9749999999999979</v>
      </c>
      <c r="L128">
        <f>VLOOKUP($C128,descmarche,12,FALSE)*$E128</f>
        <v>21.944999999999997</v>
      </c>
      <c r="M128" t="str">
        <f>VLOOKUP($C128,descmarche,13,FALSE)</f>
        <v>circ</v>
      </c>
      <c r="N128">
        <f>VLOOKUP($C128,descmarche,14,FALSE)*$E128</f>
        <v>9.5</v>
      </c>
      <c r="O128">
        <f>VLOOKUP($C128,descmarche,15,FALSE)*$E128</f>
        <v>76</v>
      </c>
      <c r="P128" t="str">
        <f>VLOOKUP($C128,descmarche,16,FALSE)</f>
        <v>circ</v>
      </c>
      <c r="Q128">
        <f>VLOOKUP($C128,descmarche,17,FALSE)*$E128</f>
        <v>0</v>
      </c>
      <c r="R128">
        <f>VLOOKUP($C128,descmarche,18,FALSE)*$E128</f>
        <v>0</v>
      </c>
      <c r="S128">
        <f>VLOOKUP($C128,descmarche,19,FALSE)</f>
        <v>0</v>
      </c>
    </row>
    <row r="129" spans="1:19" x14ac:dyDescent="0.25">
      <c r="A129" t="s">
        <v>85</v>
      </c>
      <c r="B129" s="5" t="s">
        <v>55</v>
      </c>
      <c r="C129" t="str">
        <f t="shared" si="9"/>
        <v>EcoTi-03</v>
      </c>
      <c r="D129">
        <v>2020</v>
      </c>
      <c r="E129">
        <v>300</v>
      </c>
      <c r="F129" t="str">
        <f>VLOOKUP($C129,descmarche,4,FALSE)</f>
        <v>Motoristes Pièces</v>
      </c>
      <c r="G129" t="str">
        <f>VLOOKUP($C129,descmarche,5,FALSE)</f>
        <v>DP pour matriceurs</v>
      </c>
      <c r="H129">
        <f>VLOOKUP($C129,descmarche,6,FALSE)</f>
        <v>5</v>
      </c>
      <c r="I129">
        <f>VLOOKUP($C129,descmarche,9,FALSE)*$E129</f>
        <v>300</v>
      </c>
      <c r="J129">
        <f>VLOOKUP($C129,descmarche,10,FALSE)*$E129</f>
        <v>363</v>
      </c>
      <c r="K129">
        <f>VLOOKUP($C129,descmarche,11,FALSE)*$E129</f>
        <v>15.749999999999996</v>
      </c>
      <c r="L129">
        <f>VLOOKUP($C129,descmarche,12,FALSE)*$E129</f>
        <v>34.65</v>
      </c>
      <c r="M129" t="str">
        <f>VLOOKUP($C129,descmarche,13,FALSE)</f>
        <v>circ</v>
      </c>
      <c r="N129">
        <f>VLOOKUP($C129,descmarche,14,FALSE)*$E129</f>
        <v>15</v>
      </c>
      <c r="O129">
        <f>VLOOKUP($C129,descmarche,15,FALSE)*$E129</f>
        <v>120</v>
      </c>
      <c r="P129" t="str">
        <f>VLOOKUP($C129,descmarche,16,FALSE)</f>
        <v>circ</v>
      </c>
      <c r="Q129">
        <f>VLOOKUP($C129,descmarche,17,FALSE)*$E129</f>
        <v>0</v>
      </c>
      <c r="R129">
        <f>VLOOKUP($C129,descmarche,18,FALSE)*$E129</f>
        <v>0</v>
      </c>
      <c r="S129">
        <f>VLOOKUP($C129,descmarche,19,FALSE)</f>
        <v>0</v>
      </c>
    </row>
    <row r="130" spans="1:19" x14ac:dyDescent="0.25">
      <c r="A130" t="s">
        <v>85</v>
      </c>
      <c r="B130" s="5" t="s">
        <v>55</v>
      </c>
      <c r="C130" t="str">
        <f t="shared" si="9"/>
        <v>EcoTi-03</v>
      </c>
      <c r="D130">
        <v>2021</v>
      </c>
      <c r="E130">
        <v>300</v>
      </c>
      <c r="F130" t="str">
        <f>VLOOKUP($C130,descmarche,4,FALSE)</f>
        <v>Motoristes Pièces</v>
      </c>
      <c r="G130" t="str">
        <f>VLOOKUP($C130,descmarche,5,FALSE)</f>
        <v>DP pour matriceurs</v>
      </c>
      <c r="H130">
        <f>VLOOKUP($C130,descmarche,6,FALSE)</f>
        <v>5</v>
      </c>
      <c r="I130">
        <f>VLOOKUP($C130,descmarche,9,FALSE)*$E130</f>
        <v>300</v>
      </c>
      <c r="J130">
        <f>VLOOKUP($C130,descmarche,10,FALSE)*$E130</f>
        <v>363</v>
      </c>
      <c r="K130">
        <f>VLOOKUP($C130,descmarche,11,FALSE)*$E130</f>
        <v>15.749999999999996</v>
      </c>
      <c r="L130">
        <f>VLOOKUP($C130,descmarche,12,FALSE)*$E130</f>
        <v>34.65</v>
      </c>
      <c r="M130" t="str">
        <f>VLOOKUP($C130,descmarche,13,FALSE)</f>
        <v>circ</v>
      </c>
      <c r="N130">
        <f>VLOOKUP($C130,descmarche,14,FALSE)*$E130</f>
        <v>15</v>
      </c>
      <c r="O130">
        <f>VLOOKUP($C130,descmarche,15,FALSE)*$E130</f>
        <v>120</v>
      </c>
      <c r="P130" t="str">
        <f>VLOOKUP($C130,descmarche,16,FALSE)</f>
        <v>circ</v>
      </c>
      <c r="Q130">
        <f>VLOOKUP($C130,descmarche,17,FALSE)*$E130</f>
        <v>0</v>
      </c>
      <c r="R130">
        <f>VLOOKUP($C130,descmarche,18,FALSE)*$E130</f>
        <v>0</v>
      </c>
      <c r="S130">
        <f>VLOOKUP($C130,descmarche,19,FALSE)</f>
        <v>0</v>
      </c>
    </row>
    <row r="131" spans="1:19" x14ac:dyDescent="0.25">
      <c r="A131" t="s">
        <v>85</v>
      </c>
      <c r="B131" s="5" t="s">
        <v>55</v>
      </c>
      <c r="C131" t="str">
        <f t="shared" si="9"/>
        <v>EcoTi-03</v>
      </c>
      <c r="D131">
        <v>2022</v>
      </c>
      <c r="E131">
        <v>300</v>
      </c>
      <c r="F131" t="str">
        <f>VLOOKUP($C131,descmarche,4,FALSE)</f>
        <v>Motoristes Pièces</v>
      </c>
      <c r="G131" t="str">
        <f>VLOOKUP($C131,descmarche,5,FALSE)</f>
        <v>DP pour matriceurs</v>
      </c>
      <c r="H131">
        <f>VLOOKUP($C131,descmarche,6,FALSE)</f>
        <v>5</v>
      </c>
      <c r="I131">
        <f>VLOOKUP($C131,descmarche,9,FALSE)*$E131</f>
        <v>300</v>
      </c>
      <c r="J131">
        <f>VLOOKUP($C131,descmarche,10,FALSE)*$E131</f>
        <v>363</v>
      </c>
      <c r="K131">
        <f>VLOOKUP($C131,descmarche,11,FALSE)*$E131</f>
        <v>15.749999999999996</v>
      </c>
      <c r="L131">
        <f>VLOOKUP($C131,descmarche,12,FALSE)*$E131</f>
        <v>34.65</v>
      </c>
      <c r="M131" t="str">
        <f>VLOOKUP($C131,descmarche,13,FALSE)</f>
        <v>circ</v>
      </c>
      <c r="N131">
        <f>VLOOKUP($C131,descmarche,14,FALSE)*$E131</f>
        <v>15</v>
      </c>
      <c r="O131">
        <f>VLOOKUP($C131,descmarche,15,FALSE)*$E131</f>
        <v>120</v>
      </c>
      <c r="P131" t="str">
        <f>VLOOKUP($C131,descmarche,16,FALSE)</f>
        <v>circ</v>
      </c>
      <c r="Q131">
        <f>VLOOKUP($C131,descmarche,17,FALSE)*$E131</f>
        <v>0</v>
      </c>
      <c r="R131">
        <f>VLOOKUP($C131,descmarche,18,FALSE)*$E131</f>
        <v>0</v>
      </c>
      <c r="S131">
        <f>VLOOKUP($C131,descmarche,19,FALSE)</f>
        <v>0</v>
      </c>
    </row>
    <row r="132" spans="1:19" x14ac:dyDescent="0.25">
      <c r="A132" t="s">
        <v>85</v>
      </c>
      <c r="B132" s="5" t="s">
        <v>55</v>
      </c>
      <c r="C132" t="str">
        <f t="shared" si="9"/>
        <v>EcoTi-03</v>
      </c>
      <c r="D132">
        <v>2023</v>
      </c>
      <c r="E132">
        <v>300</v>
      </c>
      <c r="F132" t="str">
        <f>VLOOKUP($C132,descmarche,4,FALSE)</f>
        <v>Motoristes Pièces</v>
      </c>
      <c r="G132" t="str">
        <f>VLOOKUP($C132,descmarche,5,FALSE)</f>
        <v>DP pour matriceurs</v>
      </c>
      <c r="H132">
        <f>VLOOKUP($C132,descmarche,6,FALSE)</f>
        <v>5</v>
      </c>
      <c r="I132">
        <f>VLOOKUP($C132,descmarche,9,FALSE)*$E132</f>
        <v>300</v>
      </c>
      <c r="J132">
        <f>VLOOKUP($C132,descmarche,10,FALSE)*$E132</f>
        <v>363</v>
      </c>
      <c r="K132">
        <f>VLOOKUP($C132,descmarche,11,FALSE)*$E132</f>
        <v>15.749999999999996</v>
      </c>
      <c r="L132">
        <f>VLOOKUP($C132,descmarche,12,FALSE)*$E132</f>
        <v>34.65</v>
      </c>
      <c r="M132" t="str">
        <f>VLOOKUP($C132,descmarche,13,FALSE)</f>
        <v>circ</v>
      </c>
      <c r="N132">
        <f>VLOOKUP($C132,descmarche,14,FALSE)*$E132</f>
        <v>15</v>
      </c>
      <c r="O132">
        <f>VLOOKUP($C132,descmarche,15,FALSE)*$E132</f>
        <v>120</v>
      </c>
      <c r="P132" t="str">
        <f>VLOOKUP($C132,descmarche,16,FALSE)</f>
        <v>circ</v>
      </c>
      <c r="Q132">
        <f>VLOOKUP($C132,descmarche,17,FALSE)*$E132</f>
        <v>0</v>
      </c>
      <c r="R132">
        <f>VLOOKUP($C132,descmarche,18,FALSE)*$E132</f>
        <v>0</v>
      </c>
      <c r="S132">
        <f>VLOOKUP($C132,descmarche,19,FALSE)</f>
        <v>0</v>
      </c>
    </row>
    <row r="133" spans="1:19" x14ac:dyDescent="0.25">
      <c r="A133" t="s">
        <v>85</v>
      </c>
      <c r="B133" s="5" t="s">
        <v>55</v>
      </c>
      <c r="C133" t="str">
        <f t="shared" si="9"/>
        <v>EcoTi-03</v>
      </c>
      <c r="D133">
        <v>2024</v>
      </c>
      <c r="E133">
        <v>300</v>
      </c>
      <c r="F133" t="str">
        <f>VLOOKUP($C133,descmarche,4,FALSE)</f>
        <v>Motoristes Pièces</v>
      </c>
      <c r="G133" t="str">
        <f>VLOOKUP($C133,descmarche,5,FALSE)</f>
        <v>DP pour matriceurs</v>
      </c>
      <c r="H133">
        <f>VLOOKUP($C133,descmarche,6,FALSE)</f>
        <v>5</v>
      </c>
      <c r="I133">
        <f>VLOOKUP($C133,descmarche,9,FALSE)*$E133</f>
        <v>300</v>
      </c>
      <c r="J133">
        <f>VLOOKUP($C133,descmarche,10,FALSE)*$E133</f>
        <v>363</v>
      </c>
      <c r="K133">
        <f>VLOOKUP($C133,descmarche,11,FALSE)*$E133</f>
        <v>15.749999999999996</v>
      </c>
      <c r="L133">
        <f>VLOOKUP($C133,descmarche,12,FALSE)*$E133</f>
        <v>34.65</v>
      </c>
      <c r="M133" t="str">
        <f>VLOOKUP($C133,descmarche,13,FALSE)</f>
        <v>circ</v>
      </c>
      <c r="N133">
        <f>VLOOKUP($C133,descmarche,14,FALSE)*$E133</f>
        <v>15</v>
      </c>
      <c r="O133">
        <f>VLOOKUP($C133,descmarche,15,FALSE)*$E133</f>
        <v>120</v>
      </c>
      <c r="P133" t="str">
        <f>VLOOKUP($C133,descmarche,16,FALSE)</f>
        <v>circ</v>
      </c>
      <c r="Q133">
        <f>VLOOKUP($C133,descmarche,17,FALSE)*$E133</f>
        <v>0</v>
      </c>
      <c r="R133">
        <f>VLOOKUP($C133,descmarche,18,FALSE)*$E133</f>
        <v>0</v>
      </c>
      <c r="S133">
        <f>VLOOKUP($C133,descmarche,19,FALSE)</f>
        <v>0</v>
      </c>
    </row>
    <row r="134" spans="1:19" x14ac:dyDescent="0.25">
      <c r="A134" t="s">
        <v>85</v>
      </c>
      <c r="B134" s="5" t="s">
        <v>56</v>
      </c>
      <c r="C134" t="str">
        <f t="shared" si="9"/>
        <v>EcoTi-04</v>
      </c>
      <c r="D134">
        <v>2016</v>
      </c>
      <c r="E134">
        <v>25</v>
      </c>
      <c r="F134" t="str">
        <f>VLOOKUP($C134,descmarche,4,FALSE)</f>
        <v>Motoristes Aubes</v>
      </c>
      <c r="G134" t="str">
        <f>VLOOKUP($C134,descmarche,5,FALSE)</f>
        <v>DP pour matriceurs</v>
      </c>
      <c r="H134">
        <f>VLOOKUP($C134,descmarche,6,FALSE)</f>
        <v>5</v>
      </c>
      <c r="I134">
        <f>VLOOKUP($C134,descmarche,9,FALSE)*$E134</f>
        <v>25</v>
      </c>
      <c r="J134">
        <f>VLOOKUP($C134,descmarche,10,FALSE)*$E134</f>
        <v>35.274999999999999</v>
      </c>
      <c r="K134">
        <f>VLOOKUP($C134,descmarche,11,FALSE)*$E134</f>
        <v>2.9499999999999997</v>
      </c>
      <c r="L134">
        <f>VLOOKUP($C134,descmarche,12,FALSE)*$E134</f>
        <v>4.625</v>
      </c>
      <c r="M134" t="str">
        <f>VLOOKUP($C134,descmarche,13,FALSE)</f>
        <v>circ</v>
      </c>
      <c r="N134">
        <f>VLOOKUP($C134,descmarche,14,FALSE)*$E134</f>
        <v>0</v>
      </c>
      <c r="O134">
        <f>VLOOKUP($C134,descmarche,15,FALSE)*$E134</f>
        <v>0</v>
      </c>
      <c r="P134">
        <f>VLOOKUP($C134,descmarche,16,FALSE)</f>
        <v>0</v>
      </c>
      <c r="Q134">
        <f>VLOOKUP($C134,descmarche,17,FALSE)*$E134</f>
        <v>0</v>
      </c>
      <c r="R134">
        <f>VLOOKUP($C134,descmarche,18,FALSE)*$E134</f>
        <v>0</v>
      </c>
      <c r="S134">
        <f>VLOOKUP($C134,descmarche,19,FALSE)</f>
        <v>0</v>
      </c>
    </row>
    <row r="135" spans="1:19" x14ac:dyDescent="0.25">
      <c r="A135" t="s">
        <v>85</v>
      </c>
      <c r="B135" s="5" t="s">
        <v>56</v>
      </c>
      <c r="C135" t="str">
        <f t="shared" si="9"/>
        <v>EcoTi-04</v>
      </c>
      <c r="D135">
        <v>2017</v>
      </c>
      <c r="E135">
        <v>50</v>
      </c>
      <c r="F135" t="str">
        <f>VLOOKUP($C135,descmarche,4,FALSE)</f>
        <v>Motoristes Aubes</v>
      </c>
      <c r="G135" t="str">
        <f>VLOOKUP($C135,descmarche,5,FALSE)</f>
        <v>DP pour matriceurs</v>
      </c>
      <c r="H135">
        <f>VLOOKUP($C135,descmarche,6,FALSE)</f>
        <v>5</v>
      </c>
      <c r="I135">
        <f>VLOOKUP($C135,descmarche,9,FALSE)*$E135</f>
        <v>50</v>
      </c>
      <c r="J135">
        <f>VLOOKUP($C135,descmarche,10,FALSE)*$E135</f>
        <v>70.55</v>
      </c>
      <c r="K135">
        <f>VLOOKUP($C135,descmarche,11,FALSE)*$E135</f>
        <v>5.8999999999999995</v>
      </c>
      <c r="L135">
        <f>VLOOKUP($C135,descmarche,12,FALSE)*$E135</f>
        <v>9.25</v>
      </c>
      <c r="M135" t="str">
        <f>VLOOKUP($C135,descmarche,13,FALSE)</f>
        <v>circ</v>
      </c>
      <c r="N135">
        <f>VLOOKUP($C135,descmarche,14,FALSE)*$E135</f>
        <v>0</v>
      </c>
      <c r="O135">
        <f>VLOOKUP($C135,descmarche,15,FALSE)*$E135</f>
        <v>0</v>
      </c>
      <c r="P135">
        <f>VLOOKUP($C135,descmarche,16,FALSE)</f>
        <v>0</v>
      </c>
      <c r="Q135">
        <f>VLOOKUP($C135,descmarche,17,FALSE)*$E135</f>
        <v>0</v>
      </c>
      <c r="R135">
        <f>VLOOKUP($C135,descmarche,18,FALSE)*$E135</f>
        <v>0</v>
      </c>
      <c r="S135">
        <f>VLOOKUP($C135,descmarche,19,FALSE)</f>
        <v>0</v>
      </c>
    </row>
    <row r="136" spans="1:19" x14ac:dyDescent="0.25">
      <c r="A136" t="s">
        <v>85</v>
      </c>
      <c r="B136" s="5" t="s">
        <v>56</v>
      </c>
      <c r="C136" t="str">
        <f t="shared" si="9"/>
        <v>EcoTi-04</v>
      </c>
      <c r="D136">
        <v>2018</v>
      </c>
      <c r="E136">
        <v>100</v>
      </c>
      <c r="F136" t="str">
        <f>VLOOKUP($C136,descmarche,4,FALSE)</f>
        <v>Motoristes Aubes</v>
      </c>
      <c r="G136" t="str">
        <f>VLOOKUP($C136,descmarche,5,FALSE)</f>
        <v>DP pour matriceurs</v>
      </c>
      <c r="H136">
        <f>VLOOKUP($C136,descmarche,6,FALSE)</f>
        <v>5</v>
      </c>
      <c r="I136">
        <f>VLOOKUP($C136,descmarche,9,FALSE)*$E136</f>
        <v>100</v>
      </c>
      <c r="J136">
        <f>VLOOKUP($C136,descmarche,10,FALSE)*$E136</f>
        <v>141.1</v>
      </c>
      <c r="K136">
        <f>VLOOKUP($C136,descmarche,11,FALSE)*$E136</f>
        <v>11.799999999999999</v>
      </c>
      <c r="L136">
        <f>VLOOKUP($C136,descmarche,12,FALSE)*$E136</f>
        <v>18.5</v>
      </c>
      <c r="M136" t="str">
        <f>VLOOKUP($C136,descmarche,13,FALSE)</f>
        <v>circ</v>
      </c>
      <c r="N136">
        <f>VLOOKUP($C136,descmarche,14,FALSE)*$E136</f>
        <v>0</v>
      </c>
      <c r="O136">
        <f>VLOOKUP($C136,descmarche,15,FALSE)*$E136</f>
        <v>0</v>
      </c>
      <c r="P136">
        <f>VLOOKUP($C136,descmarche,16,FALSE)</f>
        <v>0</v>
      </c>
      <c r="Q136">
        <f>VLOOKUP($C136,descmarche,17,FALSE)*$E136</f>
        <v>0</v>
      </c>
      <c r="R136">
        <f>VLOOKUP($C136,descmarche,18,FALSE)*$E136</f>
        <v>0</v>
      </c>
      <c r="S136">
        <f>VLOOKUP($C136,descmarche,19,FALSE)</f>
        <v>0</v>
      </c>
    </row>
    <row r="137" spans="1:19" x14ac:dyDescent="0.25">
      <c r="A137" t="s">
        <v>85</v>
      </c>
      <c r="B137" s="5" t="s">
        <v>56</v>
      </c>
      <c r="C137" t="str">
        <f t="shared" si="9"/>
        <v>EcoTi-04</v>
      </c>
      <c r="D137">
        <v>2019</v>
      </c>
      <c r="E137">
        <v>190</v>
      </c>
      <c r="F137" t="str">
        <f>VLOOKUP($C137,descmarche,4,FALSE)</f>
        <v>Motoristes Aubes</v>
      </c>
      <c r="G137" t="str">
        <f>VLOOKUP($C137,descmarche,5,FALSE)</f>
        <v>DP pour matriceurs</v>
      </c>
      <c r="H137">
        <f>VLOOKUP($C137,descmarche,6,FALSE)</f>
        <v>5</v>
      </c>
      <c r="I137">
        <f>VLOOKUP($C137,descmarche,9,FALSE)*$E137</f>
        <v>190</v>
      </c>
      <c r="J137">
        <f>VLOOKUP($C137,descmarche,10,FALSE)*$E137</f>
        <v>268.09000000000003</v>
      </c>
      <c r="K137">
        <f>VLOOKUP($C137,descmarche,11,FALSE)*$E137</f>
        <v>22.419999999999998</v>
      </c>
      <c r="L137">
        <f>VLOOKUP($C137,descmarche,12,FALSE)*$E137</f>
        <v>35.15</v>
      </c>
      <c r="M137" t="str">
        <f>VLOOKUP($C137,descmarche,13,FALSE)</f>
        <v>circ</v>
      </c>
      <c r="N137">
        <f>VLOOKUP($C137,descmarche,14,FALSE)*$E137</f>
        <v>0</v>
      </c>
      <c r="O137">
        <f>VLOOKUP($C137,descmarche,15,FALSE)*$E137</f>
        <v>0</v>
      </c>
      <c r="P137">
        <f>VLOOKUP($C137,descmarche,16,FALSE)</f>
        <v>0</v>
      </c>
      <c r="Q137">
        <f>VLOOKUP($C137,descmarche,17,FALSE)*$E137</f>
        <v>0</v>
      </c>
      <c r="R137">
        <f>VLOOKUP($C137,descmarche,18,FALSE)*$E137</f>
        <v>0</v>
      </c>
      <c r="S137">
        <f>VLOOKUP($C137,descmarche,19,FALSE)</f>
        <v>0</v>
      </c>
    </row>
    <row r="138" spans="1:19" x14ac:dyDescent="0.25">
      <c r="A138" t="s">
        <v>85</v>
      </c>
      <c r="B138" s="5" t="s">
        <v>56</v>
      </c>
      <c r="C138" t="str">
        <f t="shared" si="9"/>
        <v>EcoTi-04</v>
      </c>
      <c r="D138">
        <v>2020</v>
      </c>
      <c r="E138">
        <v>200</v>
      </c>
      <c r="F138" t="str">
        <f>VLOOKUP($C138,descmarche,4,FALSE)</f>
        <v>Motoristes Aubes</v>
      </c>
      <c r="G138" t="str">
        <f>VLOOKUP($C138,descmarche,5,FALSE)</f>
        <v>DP pour matriceurs</v>
      </c>
      <c r="H138">
        <f>VLOOKUP($C138,descmarche,6,FALSE)</f>
        <v>5</v>
      </c>
      <c r="I138">
        <f>VLOOKUP($C138,descmarche,9,FALSE)*$E138</f>
        <v>200</v>
      </c>
      <c r="J138">
        <f>VLOOKUP($C138,descmarche,10,FALSE)*$E138</f>
        <v>282.2</v>
      </c>
      <c r="K138">
        <f>VLOOKUP($C138,descmarche,11,FALSE)*$E138</f>
        <v>23.599999999999998</v>
      </c>
      <c r="L138">
        <f>VLOOKUP($C138,descmarche,12,FALSE)*$E138</f>
        <v>37</v>
      </c>
      <c r="M138" t="str">
        <f>VLOOKUP($C138,descmarche,13,FALSE)</f>
        <v>circ</v>
      </c>
      <c r="N138">
        <f>VLOOKUP($C138,descmarche,14,FALSE)*$E138</f>
        <v>0</v>
      </c>
      <c r="O138">
        <f>VLOOKUP($C138,descmarche,15,FALSE)*$E138</f>
        <v>0</v>
      </c>
      <c r="P138">
        <f>VLOOKUP($C138,descmarche,16,FALSE)</f>
        <v>0</v>
      </c>
      <c r="Q138">
        <f>VLOOKUP($C138,descmarche,17,FALSE)*$E138</f>
        <v>0</v>
      </c>
      <c r="R138">
        <f>VLOOKUP($C138,descmarche,18,FALSE)*$E138</f>
        <v>0</v>
      </c>
      <c r="S138">
        <f>VLOOKUP($C138,descmarche,19,FALSE)</f>
        <v>0</v>
      </c>
    </row>
    <row r="139" spans="1:19" x14ac:dyDescent="0.25">
      <c r="A139" t="s">
        <v>85</v>
      </c>
      <c r="B139" s="5" t="s">
        <v>56</v>
      </c>
      <c r="C139" t="str">
        <f t="shared" si="9"/>
        <v>EcoTi-04</v>
      </c>
      <c r="D139">
        <v>2021</v>
      </c>
      <c r="E139">
        <v>200</v>
      </c>
      <c r="F139" t="str">
        <f>VLOOKUP($C139,descmarche,4,FALSE)</f>
        <v>Motoristes Aubes</v>
      </c>
      <c r="G139" t="str">
        <f>VLOOKUP($C139,descmarche,5,FALSE)</f>
        <v>DP pour matriceurs</v>
      </c>
      <c r="H139">
        <f>VLOOKUP($C139,descmarche,6,FALSE)</f>
        <v>5</v>
      </c>
      <c r="I139">
        <f>VLOOKUP($C139,descmarche,9,FALSE)*$E139</f>
        <v>200</v>
      </c>
      <c r="J139">
        <f>VLOOKUP($C139,descmarche,10,FALSE)*$E139</f>
        <v>282.2</v>
      </c>
      <c r="K139">
        <f>VLOOKUP($C139,descmarche,11,FALSE)*$E139</f>
        <v>23.599999999999998</v>
      </c>
      <c r="L139">
        <f>VLOOKUP($C139,descmarche,12,FALSE)*$E139</f>
        <v>37</v>
      </c>
      <c r="M139" t="str">
        <f>VLOOKUP($C139,descmarche,13,FALSE)</f>
        <v>circ</v>
      </c>
      <c r="N139">
        <f>VLOOKUP($C139,descmarche,14,FALSE)*$E139</f>
        <v>0</v>
      </c>
      <c r="O139">
        <f>VLOOKUP($C139,descmarche,15,FALSE)*$E139</f>
        <v>0</v>
      </c>
      <c r="P139">
        <f>VLOOKUP($C139,descmarche,16,FALSE)</f>
        <v>0</v>
      </c>
      <c r="Q139">
        <f>VLOOKUP($C139,descmarche,17,FALSE)*$E139</f>
        <v>0</v>
      </c>
      <c r="R139">
        <f>VLOOKUP($C139,descmarche,18,FALSE)*$E139</f>
        <v>0</v>
      </c>
      <c r="S139">
        <f>VLOOKUP($C139,descmarche,19,FALSE)</f>
        <v>0</v>
      </c>
    </row>
    <row r="140" spans="1:19" x14ac:dyDescent="0.25">
      <c r="A140" t="s">
        <v>85</v>
      </c>
      <c r="B140" s="5" t="s">
        <v>56</v>
      </c>
      <c r="C140" t="str">
        <f t="shared" si="9"/>
        <v>EcoTi-04</v>
      </c>
      <c r="D140">
        <v>2022</v>
      </c>
      <c r="E140">
        <v>200</v>
      </c>
      <c r="F140" t="str">
        <f>VLOOKUP($C140,descmarche,4,FALSE)</f>
        <v>Motoristes Aubes</v>
      </c>
      <c r="G140" t="str">
        <f>VLOOKUP($C140,descmarche,5,FALSE)</f>
        <v>DP pour matriceurs</v>
      </c>
      <c r="H140">
        <f>VLOOKUP($C140,descmarche,6,FALSE)</f>
        <v>5</v>
      </c>
      <c r="I140">
        <f>VLOOKUP($C140,descmarche,9,FALSE)*$E140</f>
        <v>200</v>
      </c>
      <c r="J140">
        <f>VLOOKUP($C140,descmarche,10,FALSE)*$E140</f>
        <v>282.2</v>
      </c>
      <c r="K140">
        <f>VLOOKUP($C140,descmarche,11,FALSE)*$E140</f>
        <v>23.599999999999998</v>
      </c>
      <c r="L140">
        <f>VLOOKUP($C140,descmarche,12,FALSE)*$E140</f>
        <v>37</v>
      </c>
      <c r="M140" t="str">
        <f>VLOOKUP($C140,descmarche,13,FALSE)</f>
        <v>circ</v>
      </c>
      <c r="N140">
        <f>VLOOKUP($C140,descmarche,14,FALSE)*$E140</f>
        <v>0</v>
      </c>
      <c r="O140">
        <f>VLOOKUP($C140,descmarche,15,FALSE)*$E140</f>
        <v>0</v>
      </c>
      <c r="P140">
        <f>VLOOKUP($C140,descmarche,16,FALSE)</f>
        <v>0</v>
      </c>
      <c r="Q140">
        <f>VLOOKUP($C140,descmarche,17,FALSE)*$E140</f>
        <v>0</v>
      </c>
      <c r="R140">
        <f>VLOOKUP($C140,descmarche,18,FALSE)*$E140</f>
        <v>0</v>
      </c>
      <c r="S140">
        <f>VLOOKUP($C140,descmarche,19,FALSE)</f>
        <v>0</v>
      </c>
    </row>
    <row r="141" spans="1:19" x14ac:dyDescent="0.25">
      <c r="A141" t="s">
        <v>85</v>
      </c>
      <c r="B141" s="5" t="s">
        <v>56</v>
      </c>
      <c r="C141" t="str">
        <f t="shared" si="9"/>
        <v>EcoTi-04</v>
      </c>
      <c r="D141">
        <v>2023</v>
      </c>
      <c r="E141">
        <v>200</v>
      </c>
      <c r="F141" t="str">
        <f>VLOOKUP($C141,descmarche,4,FALSE)</f>
        <v>Motoristes Aubes</v>
      </c>
      <c r="G141" t="str">
        <f>VLOOKUP($C141,descmarche,5,FALSE)</f>
        <v>DP pour matriceurs</v>
      </c>
      <c r="H141">
        <f>VLOOKUP($C141,descmarche,6,FALSE)</f>
        <v>5</v>
      </c>
      <c r="I141">
        <f>VLOOKUP($C141,descmarche,9,FALSE)*$E141</f>
        <v>200</v>
      </c>
      <c r="J141">
        <f>VLOOKUP($C141,descmarche,10,FALSE)*$E141</f>
        <v>282.2</v>
      </c>
      <c r="K141">
        <f>VLOOKUP($C141,descmarche,11,FALSE)*$E141</f>
        <v>23.599999999999998</v>
      </c>
      <c r="L141">
        <f>VLOOKUP($C141,descmarche,12,FALSE)*$E141</f>
        <v>37</v>
      </c>
      <c r="M141" t="str">
        <f>VLOOKUP($C141,descmarche,13,FALSE)</f>
        <v>circ</v>
      </c>
      <c r="N141">
        <f>VLOOKUP($C141,descmarche,14,FALSE)*$E141</f>
        <v>0</v>
      </c>
      <c r="O141">
        <f>VLOOKUP($C141,descmarche,15,FALSE)*$E141</f>
        <v>0</v>
      </c>
      <c r="P141">
        <f>VLOOKUP($C141,descmarche,16,FALSE)</f>
        <v>0</v>
      </c>
      <c r="Q141">
        <f>VLOOKUP($C141,descmarche,17,FALSE)*$E141</f>
        <v>0</v>
      </c>
      <c r="R141">
        <f>VLOOKUP($C141,descmarche,18,FALSE)*$E141</f>
        <v>0</v>
      </c>
      <c r="S141">
        <f>VLOOKUP($C141,descmarche,19,FALSE)</f>
        <v>0</v>
      </c>
    </row>
    <row r="142" spans="1:19" x14ac:dyDescent="0.25">
      <c r="A142" t="s">
        <v>85</v>
      </c>
      <c r="B142" s="5" t="s">
        <v>56</v>
      </c>
      <c r="C142" t="str">
        <f t="shared" si="9"/>
        <v>EcoTi-04</v>
      </c>
      <c r="D142">
        <v>2024</v>
      </c>
      <c r="E142">
        <v>200</v>
      </c>
      <c r="F142" t="str">
        <f>VLOOKUP($C142,descmarche,4,FALSE)</f>
        <v>Motoristes Aubes</v>
      </c>
      <c r="G142" t="str">
        <f>VLOOKUP($C142,descmarche,5,FALSE)</f>
        <v>DP pour matriceurs</v>
      </c>
      <c r="H142">
        <f>VLOOKUP($C142,descmarche,6,FALSE)</f>
        <v>5</v>
      </c>
      <c r="I142">
        <f>VLOOKUP($C142,descmarche,9,FALSE)*$E142</f>
        <v>200</v>
      </c>
      <c r="J142">
        <f>VLOOKUP($C142,descmarche,10,FALSE)*$E142</f>
        <v>282.2</v>
      </c>
      <c r="K142">
        <f>VLOOKUP($C142,descmarche,11,FALSE)*$E142</f>
        <v>23.599999999999998</v>
      </c>
      <c r="L142">
        <f>VLOOKUP($C142,descmarche,12,FALSE)*$E142</f>
        <v>37</v>
      </c>
      <c r="M142" t="str">
        <f>VLOOKUP($C142,descmarche,13,FALSE)</f>
        <v>circ</v>
      </c>
      <c r="N142">
        <f>VLOOKUP($C142,descmarche,14,FALSE)*$E142</f>
        <v>0</v>
      </c>
      <c r="O142">
        <f>VLOOKUP($C142,descmarche,15,FALSE)*$E142</f>
        <v>0</v>
      </c>
      <c r="P142">
        <f>VLOOKUP($C142,descmarche,16,FALSE)</f>
        <v>0</v>
      </c>
      <c r="Q142">
        <f>VLOOKUP($C142,descmarche,17,FALSE)*$E142</f>
        <v>0</v>
      </c>
      <c r="R142">
        <f>VLOOKUP($C142,descmarche,18,FALSE)*$E142</f>
        <v>0</v>
      </c>
      <c r="S142">
        <f>VLOOKUP($C142,descmarche,19,FALSE)</f>
        <v>0</v>
      </c>
    </row>
    <row r="143" spans="1:19" x14ac:dyDescent="0.25">
      <c r="A143" s="9" t="s">
        <v>85</v>
      </c>
      <c r="B143" s="5" t="s">
        <v>57</v>
      </c>
      <c r="C143" t="str">
        <f t="shared" si="9"/>
        <v>EcoTi-05</v>
      </c>
      <c r="D143">
        <v>2016</v>
      </c>
      <c r="E143">
        <v>50</v>
      </c>
      <c r="F143" t="str">
        <f>VLOOKUP($C143,descmarche,4,FALSE)</f>
        <v>Fasteners</v>
      </c>
      <c r="G143" t="str">
        <f>VLOOKUP($C143,descmarche,5,FALSE)</f>
        <v>DP pour filère interne</v>
      </c>
      <c r="H143">
        <f>VLOOKUP($C143,descmarche,6,FALSE)</f>
        <v>5</v>
      </c>
      <c r="I143">
        <f>VLOOKUP($C143,descmarche,9,FALSE)*$E143</f>
        <v>50</v>
      </c>
      <c r="J143">
        <f>VLOOKUP($C143,descmarche,10,FALSE)*$E143</f>
        <v>60.5</v>
      </c>
      <c r="K143">
        <f>VLOOKUP($C143,descmarche,11,FALSE)*$E143</f>
        <v>2.6249999999999996</v>
      </c>
      <c r="L143">
        <f>VLOOKUP($C143,descmarche,12,FALSE)*$E143</f>
        <v>5.7749999999999995</v>
      </c>
      <c r="M143" t="str">
        <f>VLOOKUP($C143,descmarche,13,FALSE)</f>
        <v>circ</v>
      </c>
      <c r="N143">
        <f>VLOOKUP($C143,descmarche,14,FALSE)*$E143</f>
        <v>3.2750000000000004</v>
      </c>
      <c r="O143">
        <f>VLOOKUP($C143,descmarche,15,FALSE)*$E143</f>
        <v>3.4750000000000005</v>
      </c>
      <c r="P143" t="str">
        <f>VLOOKUP($C143,descmarche,16,FALSE)</f>
        <v>circ</v>
      </c>
      <c r="Q143">
        <f>VLOOKUP($C143,descmarche,17,FALSE)*$E143</f>
        <v>4</v>
      </c>
      <c r="R143">
        <f>VLOOKUP($C143,descmarche,18,FALSE)*$E143</f>
        <v>0</v>
      </c>
      <c r="S143" t="str">
        <f>VLOOKUP($C143,descmarche,19,FALSE)</f>
        <v>circ</v>
      </c>
    </row>
    <row r="144" spans="1:19" x14ac:dyDescent="0.25">
      <c r="A144" s="9" t="s">
        <v>85</v>
      </c>
      <c r="B144" s="5" t="s">
        <v>57</v>
      </c>
      <c r="C144" t="str">
        <f t="shared" si="9"/>
        <v>EcoTi-05</v>
      </c>
      <c r="D144">
        <v>2017</v>
      </c>
      <c r="E144">
        <v>100</v>
      </c>
      <c r="F144" t="str">
        <f>VLOOKUP($C144,descmarche,4,FALSE)</f>
        <v>Fasteners</v>
      </c>
      <c r="G144" t="str">
        <f>VLOOKUP($C144,descmarche,5,FALSE)</f>
        <v>DP pour filère interne</v>
      </c>
      <c r="H144">
        <f>VLOOKUP($C144,descmarche,6,FALSE)</f>
        <v>5</v>
      </c>
      <c r="I144">
        <f>VLOOKUP($C144,descmarche,9,FALSE)*$E144</f>
        <v>100</v>
      </c>
      <c r="J144">
        <f>VLOOKUP($C144,descmarche,10,FALSE)*$E144</f>
        <v>121</v>
      </c>
      <c r="K144">
        <f>VLOOKUP($C144,descmarche,11,FALSE)*$E144</f>
        <v>5.2499999999999991</v>
      </c>
      <c r="L144">
        <f>VLOOKUP($C144,descmarche,12,FALSE)*$E144</f>
        <v>11.549999999999999</v>
      </c>
      <c r="M144" t="str">
        <f>VLOOKUP($C144,descmarche,13,FALSE)</f>
        <v>circ</v>
      </c>
      <c r="N144">
        <f>VLOOKUP($C144,descmarche,14,FALSE)*$E144</f>
        <v>6.5500000000000007</v>
      </c>
      <c r="O144">
        <f>VLOOKUP($C144,descmarche,15,FALSE)*$E144</f>
        <v>6.9500000000000011</v>
      </c>
      <c r="P144" t="str">
        <f>VLOOKUP($C144,descmarche,16,FALSE)</f>
        <v>circ</v>
      </c>
      <c r="Q144">
        <f>VLOOKUP($C144,descmarche,17,FALSE)*$E144</f>
        <v>8</v>
      </c>
      <c r="R144">
        <f>VLOOKUP($C144,descmarche,18,FALSE)*$E144</f>
        <v>0</v>
      </c>
      <c r="S144" t="str">
        <f>VLOOKUP($C144,descmarche,19,FALSE)</f>
        <v>circ</v>
      </c>
    </row>
    <row r="145" spans="1:19" x14ac:dyDescent="0.25">
      <c r="A145" s="9" t="s">
        <v>85</v>
      </c>
      <c r="B145" s="5" t="s">
        <v>57</v>
      </c>
      <c r="C145" t="str">
        <f t="shared" si="9"/>
        <v>EcoTi-05</v>
      </c>
      <c r="D145">
        <v>2018</v>
      </c>
      <c r="E145">
        <v>400</v>
      </c>
      <c r="F145" t="str">
        <f>VLOOKUP($C145,descmarche,4,FALSE)</f>
        <v>Fasteners</v>
      </c>
      <c r="G145" t="str">
        <f>VLOOKUP($C145,descmarche,5,FALSE)</f>
        <v>DP pour filère interne</v>
      </c>
      <c r="H145">
        <f>VLOOKUP($C145,descmarche,6,FALSE)</f>
        <v>5</v>
      </c>
      <c r="I145">
        <f>VLOOKUP($C145,descmarche,9,FALSE)*$E145</f>
        <v>400</v>
      </c>
      <c r="J145">
        <f>VLOOKUP($C145,descmarche,10,FALSE)*$E145</f>
        <v>484</v>
      </c>
      <c r="K145">
        <f>VLOOKUP($C145,descmarche,11,FALSE)*$E145</f>
        <v>20.999999999999996</v>
      </c>
      <c r="L145">
        <f>VLOOKUP($C145,descmarche,12,FALSE)*$E145</f>
        <v>46.199999999999996</v>
      </c>
      <c r="M145" t="str">
        <f>VLOOKUP($C145,descmarche,13,FALSE)</f>
        <v>circ</v>
      </c>
      <c r="N145">
        <f>VLOOKUP($C145,descmarche,14,FALSE)*$E145</f>
        <v>26.200000000000003</v>
      </c>
      <c r="O145">
        <f>VLOOKUP($C145,descmarche,15,FALSE)*$E145</f>
        <v>27.800000000000004</v>
      </c>
      <c r="P145" t="str">
        <f>VLOOKUP($C145,descmarche,16,FALSE)</f>
        <v>circ</v>
      </c>
      <c r="Q145">
        <f>VLOOKUP($C145,descmarche,17,FALSE)*$E145</f>
        <v>32</v>
      </c>
      <c r="R145">
        <f>VLOOKUP($C145,descmarche,18,FALSE)*$E145</f>
        <v>0</v>
      </c>
      <c r="S145" t="str">
        <f>VLOOKUP($C145,descmarche,19,FALSE)</f>
        <v>circ</v>
      </c>
    </row>
    <row r="146" spans="1:19" x14ac:dyDescent="0.25">
      <c r="A146" s="9" t="s">
        <v>85</v>
      </c>
      <c r="B146" s="5" t="s">
        <v>57</v>
      </c>
      <c r="C146" t="str">
        <f t="shared" si="9"/>
        <v>EcoTi-05</v>
      </c>
      <c r="D146">
        <v>2019</v>
      </c>
      <c r="E146">
        <v>600</v>
      </c>
      <c r="F146" t="str">
        <f>VLOOKUP($C146,descmarche,4,FALSE)</f>
        <v>Fasteners</v>
      </c>
      <c r="G146" t="str">
        <f>VLOOKUP($C146,descmarche,5,FALSE)</f>
        <v>DP pour filère interne</v>
      </c>
      <c r="H146">
        <f>VLOOKUP($C146,descmarche,6,FALSE)</f>
        <v>5</v>
      </c>
      <c r="I146">
        <f>VLOOKUP($C146,descmarche,9,FALSE)*$E146</f>
        <v>600</v>
      </c>
      <c r="J146">
        <f>VLOOKUP($C146,descmarche,10,FALSE)*$E146</f>
        <v>726</v>
      </c>
      <c r="K146">
        <f>VLOOKUP($C146,descmarche,11,FALSE)*$E146</f>
        <v>31.499999999999993</v>
      </c>
      <c r="L146">
        <f>VLOOKUP($C146,descmarche,12,FALSE)*$E146</f>
        <v>69.3</v>
      </c>
      <c r="M146" t="str">
        <f>VLOOKUP($C146,descmarche,13,FALSE)</f>
        <v>circ</v>
      </c>
      <c r="N146">
        <f>VLOOKUP($C146,descmarche,14,FALSE)*$E146</f>
        <v>39.300000000000004</v>
      </c>
      <c r="O146">
        <f>VLOOKUP($C146,descmarche,15,FALSE)*$E146</f>
        <v>41.7</v>
      </c>
      <c r="P146" t="str">
        <f>VLOOKUP($C146,descmarche,16,FALSE)</f>
        <v>circ</v>
      </c>
      <c r="Q146">
        <f>VLOOKUP($C146,descmarche,17,FALSE)*$E146</f>
        <v>48</v>
      </c>
      <c r="R146">
        <f>VLOOKUP($C146,descmarche,18,FALSE)*$E146</f>
        <v>0</v>
      </c>
      <c r="S146" t="str">
        <f>VLOOKUP($C146,descmarche,19,FALSE)</f>
        <v>circ</v>
      </c>
    </row>
    <row r="147" spans="1:19" x14ac:dyDescent="0.25">
      <c r="A147" s="9" t="s">
        <v>85</v>
      </c>
      <c r="B147" s="5" t="s">
        <v>57</v>
      </c>
      <c r="C147" t="str">
        <f t="shared" si="9"/>
        <v>EcoTi-05</v>
      </c>
      <c r="D147">
        <v>2020</v>
      </c>
      <c r="E147">
        <v>650</v>
      </c>
      <c r="F147" t="str">
        <f>VLOOKUP($C147,descmarche,4,FALSE)</f>
        <v>Fasteners</v>
      </c>
      <c r="G147" t="str">
        <f>VLOOKUP($C147,descmarche,5,FALSE)</f>
        <v>DP pour filère interne</v>
      </c>
      <c r="H147">
        <f>VLOOKUP($C147,descmarche,6,FALSE)</f>
        <v>5</v>
      </c>
      <c r="I147">
        <f>VLOOKUP($C147,descmarche,9,FALSE)*$E147</f>
        <v>650</v>
      </c>
      <c r="J147">
        <f>VLOOKUP($C147,descmarche,10,FALSE)*$E147</f>
        <v>786.5</v>
      </c>
      <c r="K147">
        <f>VLOOKUP($C147,descmarche,11,FALSE)*$E147</f>
        <v>34.124999999999993</v>
      </c>
      <c r="L147">
        <f>VLOOKUP($C147,descmarche,12,FALSE)*$E147</f>
        <v>75.074999999999989</v>
      </c>
      <c r="M147" t="str">
        <f>VLOOKUP($C147,descmarche,13,FALSE)</f>
        <v>circ</v>
      </c>
      <c r="N147">
        <f>VLOOKUP($C147,descmarche,14,FALSE)*$E147</f>
        <v>42.575000000000003</v>
      </c>
      <c r="O147">
        <f>VLOOKUP($C147,descmarche,15,FALSE)*$E147</f>
        <v>45.175000000000004</v>
      </c>
      <c r="P147" t="str">
        <f>VLOOKUP($C147,descmarche,16,FALSE)</f>
        <v>circ</v>
      </c>
      <c r="Q147">
        <f>VLOOKUP($C147,descmarche,17,FALSE)*$E147</f>
        <v>52</v>
      </c>
      <c r="R147">
        <f>VLOOKUP($C147,descmarche,18,FALSE)*$E147</f>
        <v>0</v>
      </c>
      <c r="S147" t="str">
        <f>VLOOKUP($C147,descmarche,19,FALSE)</f>
        <v>circ</v>
      </c>
    </row>
    <row r="148" spans="1:19" x14ac:dyDescent="0.25">
      <c r="A148" s="9" t="s">
        <v>85</v>
      </c>
      <c r="B148" s="5" t="s">
        <v>57</v>
      </c>
      <c r="C148" t="str">
        <f t="shared" si="9"/>
        <v>EcoTi-05</v>
      </c>
      <c r="D148">
        <v>2021</v>
      </c>
      <c r="E148">
        <v>650</v>
      </c>
      <c r="F148" t="str">
        <f>VLOOKUP($C148,descmarche,4,FALSE)</f>
        <v>Fasteners</v>
      </c>
      <c r="G148" t="str">
        <f>VLOOKUP($C148,descmarche,5,FALSE)</f>
        <v>DP pour filère interne</v>
      </c>
      <c r="H148">
        <f>VLOOKUP($C148,descmarche,6,FALSE)</f>
        <v>5</v>
      </c>
      <c r="I148">
        <f>VLOOKUP($C148,descmarche,9,FALSE)*$E148</f>
        <v>650</v>
      </c>
      <c r="J148">
        <f>VLOOKUP($C148,descmarche,10,FALSE)*$E148</f>
        <v>786.5</v>
      </c>
      <c r="K148">
        <f>VLOOKUP($C148,descmarche,11,FALSE)*$E148</f>
        <v>34.124999999999993</v>
      </c>
      <c r="L148">
        <f>VLOOKUP($C148,descmarche,12,FALSE)*$E148</f>
        <v>75.074999999999989</v>
      </c>
      <c r="M148" t="str">
        <f>VLOOKUP($C148,descmarche,13,FALSE)</f>
        <v>circ</v>
      </c>
      <c r="N148">
        <f>VLOOKUP($C148,descmarche,14,FALSE)*$E148</f>
        <v>42.575000000000003</v>
      </c>
      <c r="O148">
        <f>VLOOKUP($C148,descmarche,15,FALSE)*$E148</f>
        <v>45.175000000000004</v>
      </c>
      <c r="P148" t="str">
        <f>VLOOKUP($C148,descmarche,16,FALSE)</f>
        <v>circ</v>
      </c>
      <c r="Q148">
        <f>VLOOKUP($C148,descmarche,17,FALSE)*$E148</f>
        <v>52</v>
      </c>
      <c r="R148">
        <f>VLOOKUP($C148,descmarche,18,FALSE)*$E148</f>
        <v>0</v>
      </c>
      <c r="S148" t="str">
        <f>VLOOKUP($C148,descmarche,19,FALSE)</f>
        <v>circ</v>
      </c>
    </row>
    <row r="149" spans="1:19" x14ac:dyDescent="0.25">
      <c r="A149" s="9" t="s">
        <v>85</v>
      </c>
      <c r="B149" s="5" t="s">
        <v>57</v>
      </c>
      <c r="C149" t="str">
        <f t="shared" si="9"/>
        <v>EcoTi-05</v>
      </c>
      <c r="D149">
        <v>2022</v>
      </c>
      <c r="E149">
        <v>650</v>
      </c>
      <c r="F149" t="str">
        <f>VLOOKUP($C149,descmarche,4,FALSE)</f>
        <v>Fasteners</v>
      </c>
      <c r="G149" t="str">
        <f>VLOOKUP($C149,descmarche,5,FALSE)</f>
        <v>DP pour filère interne</v>
      </c>
      <c r="H149">
        <f>VLOOKUP($C149,descmarche,6,FALSE)</f>
        <v>5</v>
      </c>
      <c r="I149">
        <f>VLOOKUP($C149,descmarche,9,FALSE)*$E149</f>
        <v>650</v>
      </c>
      <c r="J149">
        <f>VLOOKUP($C149,descmarche,10,FALSE)*$E149</f>
        <v>786.5</v>
      </c>
      <c r="K149">
        <f>VLOOKUP($C149,descmarche,11,FALSE)*$E149</f>
        <v>34.124999999999993</v>
      </c>
      <c r="L149">
        <f>VLOOKUP($C149,descmarche,12,FALSE)*$E149</f>
        <v>75.074999999999989</v>
      </c>
      <c r="M149" t="str">
        <f>VLOOKUP($C149,descmarche,13,FALSE)</f>
        <v>circ</v>
      </c>
      <c r="N149">
        <f>VLOOKUP($C149,descmarche,14,FALSE)*$E149</f>
        <v>42.575000000000003</v>
      </c>
      <c r="O149">
        <f>VLOOKUP($C149,descmarche,15,FALSE)*$E149</f>
        <v>45.175000000000004</v>
      </c>
      <c r="P149" t="str">
        <f>VLOOKUP($C149,descmarche,16,FALSE)</f>
        <v>circ</v>
      </c>
      <c r="Q149">
        <f>VLOOKUP($C149,descmarche,17,FALSE)*$E149</f>
        <v>52</v>
      </c>
      <c r="R149">
        <f>VLOOKUP($C149,descmarche,18,FALSE)*$E149</f>
        <v>0</v>
      </c>
      <c r="S149" t="str">
        <f>VLOOKUP($C149,descmarche,19,FALSE)</f>
        <v>circ</v>
      </c>
    </row>
    <row r="150" spans="1:19" x14ac:dyDescent="0.25">
      <c r="A150" s="9" t="s">
        <v>85</v>
      </c>
      <c r="B150" s="5" t="s">
        <v>57</v>
      </c>
      <c r="C150" t="str">
        <f t="shared" si="9"/>
        <v>EcoTi-05</v>
      </c>
      <c r="D150">
        <v>2023</v>
      </c>
      <c r="E150">
        <v>650</v>
      </c>
      <c r="F150" t="str">
        <f>VLOOKUP($C150,descmarche,4,FALSE)</f>
        <v>Fasteners</v>
      </c>
      <c r="G150" t="str">
        <f>VLOOKUP($C150,descmarche,5,FALSE)</f>
        <v>DP pour filère interne</v>
      </c>
      <c r="H150">
        <f>VLOOKUP($C150,descmarche,6,FALSE)</f>
        <v>5</v>
      </c>
      <c r="I150">
        <f>VLOOKUP($C150,descmarche,9,FALSE)*$E150</f>
        <v>650</v>
      </c>
      <c r="J150">
        <f>VLOOKUP($C150,descmarche,10,FALSE)*$E150</f>
        <v>786.5</v>
      </c>
      <c r="K150">
        <f>VLOOKUP($C150,descmarche,11,FALSE)*$E150</f>
        <v>34.124999999999993</v>
      </c>
      <c r="L150">
        <f>VLOOKUP($C150,descmarche,12,FALSE)*$E150</f>
        <v>75.074999999999989</v>
      </c>
      <c r="M150" t="str">
        <f>VLOOKUP($C150,descmarche,13,FALSE)</f>
        <v>circ</v>
      </c>
      <c r="N150">
        <f>VLOOKUP($C150,descmarche,14,FALSE)*$E150</f>
        <v>42.575000000000003</v>
      </c>
      <c r="O150">
        <f>VLOOKUP($C150,descmarche,15,FALSE)*$E150</f>
        <v>45.175000000000004</v>
      </c>
      <c r="P150" t="str">
        <f>VLOOKUP($C150,descmarche,16,FALSE)</f>
        <v>circ</v>
      </c>
      <c r="Q150">
        <f>VLOOKUP($C150,descmarche,17,FALSE)*$E150</f>
        <v>52</v>
      </c>
      <c r="R150">
        <f>VLOOKUP($C150,descmarche,18,FALSE)*$E150</f>
        <v>0</v>
      </c>
      <c r="S150" t="str">
        <f>VLOOKUP($C150,descmarche,19,FALSE)</f>
        <v>circ</v>
      </c>
    </row>
    <row r="151" spans="1:19" x14ac:dyDescent="0.25">
      <c r="A151" s="9" t="s">
        <v>85</v>
      </c>
      <c r="B151" s="5" t="s">
        <v>57</v>
      </c>
      <c r="C151" t="str">
        <f t="shared" si="9"/>
        <v>EcoTi-05</v>
      </c>
      <c r="D151">
        <v>2024</v>
      </c>
      <c r="E151">
        <v>650</v>
      </c>
      <c r="F151" t="str">
        <f>VLOOKUP($C151,descmarche,4,FALSE)</f>
        <v>Fasteners</v>
      </c>
      <c r="G151" t="str">
        <f>VLOOKUP($C151,descmarche,5,FALSE)</f>
        <v>DP pour filère interne</v>
      </c>
      <c r="H151">
        <f>VLOOKUP($C151,descmarche,6,FALSE)</f>
        <v>5</v>
      </c>
      <c r="I151">
        <f>VLOOKUP($C151,descmarche,9,FALSE)*$E151</f>
        <v>650</v>
      </c>
      <c r="J151">
        <f>VLOOKUP($C151,descmarche,10,FALSE)*$E151</f>
        <v>786.5</v>
      </c>
      <c r="K151">
        <f>VLOOKUP($C151,descmarche,11,FALSE)*$E151</f>
        <v>34.124999999999993</v>
      </c>
      <c r="L151">
        <f>VLOOKUP($C151,descmarche,12,FALSE)*$E151</f>
        <v>75.074999999999989</v>
      </c>
      <c r="M151" t="str">
        <f>VLOOKUP($C151,descmarche,13,FALSE)</f>
        <v>circ</v>
      </c>
      <c r="N151">
        <f>VLOOKUP($C151,descmarche,14,FALSE)*$E151</f>
        <v>42.575000000000003</v>
      </c>
      <c r="O151">
        <f>VLOOKUP($C151,descmarche,15,FALSE)*$E151</f>
        <v>45.175000000000004</v>
      </c>
      <c r="P151" t="str">
        <f>VLOOKUP($C151,descmarche,16,FALSE)</f>
        <v>circ</v>
      </c>
      <c r="Q151">
        <f>VLOOKUP($C151,descmarche,17,FALSE)*$E151</f>
        <v>52</v>
      </c>
      <c r="R151">
        <f>VLOOKUP($C151,descmarche,18,FALSE)*$E151</f>
        <v>0</v>
      </c>
      <c r="S151" t="str">
        <f>VLOOKUP($C151,descmarche,19,FALSE)</f>
        <v>circ</v>
      </c>
    </row>
    <row r="152" spans="1:19" x14ac:dyDescent="0.25">
      <c r="A152" s="9" t="s">
        <v>85</v>
      </c>
      <c r="B152" s="5" t="s">
        <v>58</v>
      </c>
      <c r="C152" t="str">
        <f t="shared" si="9"/>
        <v>EcoTi-06</v>
      </c>
      <c r="D152">
        <v>2016</v>
      </c>
      <c r="E152">
        <v>50</v>
      </c>
      <c r="F152" t="str">
        <f>VLOOKUP($C152,descmarche,4,FALSE)</f>
        <v>Médical</v>
      </c>
      <c r="G152" t="str">
        <f>VLOOKUP($C152,descmarche,5,FALSE)</f>
        <v>Stainless</v>
      </c>
      <c r="H152">
        <f>VLOOKUP($C152,descmarche,6,FALSE)</f>
        <v>23</v>
      </c>
      <c r="I152">
        <f>VLOOKUP($C152,descmarche,9,FALSE)*$E152</f>
        <v>50</v>
      </c>
      <c r="J152">
        <f>VLOOKUP($C152,descmarche,10,FALSE)*$E152</f>
        <v>70.55</v>
      </c>
      <c r="K152">
        <f>VLOOKUP($C152,descmarche,11,FALSE)*$E152</f>
        <v>5.8999999999999995</v>
      </c>
      <c r="L152">
        <f>VLOOKUP($C152,descmarche,12,FALSE)*$E152</f>
        <v>9.25</v>
      </c>
      <c r="M152" t="str">
        <f>VLOOKUP($C152,descmarche,13,FALSE)</f>
        <v>circ</v>
      </c>
      <c r="N152">
        <f>VLOOKUP($C152,descmarche,14,FALSE)*$E152</f>
        <v>0</v>
      </c>
      <c r="O152">
        <f>VLOOKUP($C152,descmarche,15,FALSE)*$E152</f>
        <v>0</v>
      </c>
      <c r="P152">
        <f>VLOOKUP($C152,descmarche,16,FALSE)</f>
        <v>0</v>
      </c>
      <c r="Q152">
        <f>VLOOKUP($C152,descmarche,17,FALSE)*$E152</f>
        <v>0</v>
      </c>
      <c r="R152">
        <f>VLOOKUP($C152,descmarche,18,FALSE)*$E152</f>
        <v>0</v>
      </c>
      <c r="S152">
        <f>VLOOKUP($C152,descmarche,19,FALSE)</f>
        <v>0</v>
      </c>
    </row>
    <row r="153" spans="1:19" x14ac:dyDescent="0.25">
      <c r="A153" s="9" t="s">
        <v>85</v>
      </c>
      <c r="B153" s="5" t="s">
        <v>58</v>
      </c>
      <c r="C153" t="str">
        <f t="shared" si="9"/>
        <v>EcoTi-06</v>
      </c>
      <c r="D153">
        <v>2017</v>
      </c>
      <c r="E153">
        <v>150</v>
      </c>
      <c r="F153" t="str">
        <f>VLOOKUP($C153,descmarche,4,FALSE)</f>
        <v>Médical</v>
      </c>
      <c r="G153" t="str">
        <f>VLOOKUP($C153,descmarche,5,FALSE)</f>
        <v>Stainless</v>
      </c>
      <c r="H153">
        <f>VLOOKUP($C153,descmarche,6,FALSE)</f>
        <v>23</v>
      </c>
      <c r="I153">
        <f>VLOOKUP($C153,descmarche,9,FALSE)*$E153</f>
        <v>150</v>
      </c>
      <c r="J153">
        <f>VLOOKUP($C153,descmarche,10,FALSE)*$E153</f>
        <v>211.65</v>
      </c>
      <c r="K153">
        <f>VLOOKUP($C153,descmarche,11,FALSE)*$E153</f>
        <v>17.7</v>
      </c>
      <c r="L153">
        <f>VLOOKUP($C153,descmarche,12,FALSE)*$E153</f>
        <v>27.75</v>
      </c>
      <c r="M153" t="str">
        <f>VLOOKUP($C153,descmarche,13,FALSE)</f>
        <v>circ</v>
      </c>
      <c r="N153">
        <f>VLOOKUP($C153,descmarche,14,FALSE)*$E153</f>
        <v>0</v>
      </c>
      <c r="O153">
        <f>VLOOKUP($C153,descmarche,15,FALSE)*$E153</f>
        <v>0</v>
      </c>
      <c r="P153">
        <f>VLOOKUP($C153,descmarche,16,FALSE)</f>
        <v>0</v>
      </c>
      <c r="Q153">
        <f>VLOOKUP($C153,descmarche,17,FALSE)*$E153</f>
        <v>0</v>
      </c>
      <c r="R153">
        <f>VLOOKUP($C153,descmarche,18,FALSE)*$E153</f>
        <v>0</v>
      </c>
      <c r="S153">
        <f>VLOOKUP($C153,descmarche,19,FALSE)</f>
        <v>0</v>
      </c>
    </row>
    <row r="154" spans="1:19" x14ac:dyDescent="0.25">
      <c r="A154" s="9" t="s">
        <v>85</v>
      </c>
      <c r="B154" s="5" t="s">
        <v>58</v>
      </c>
      <c r="C154" t="str">
        <f t="shared" si="9"/>
        <v>EcoTi-06</v>
      </c>
      <c r="D154">
        <v>2018</v>
      </c>
      <c r="E154">
        <v>300</v>
      </c>
      <c r="F154" t="str">
        <f>VLOOKUP($C154,descmarche,4,FALSE)</f>
        <v>Médical</v>
      </c>
      <c r="G154" t="str">
        <f>VLOOKUP($C154,descmarche,5,FALSE)</f>
        <v>Stainless</v>
      </c>
      <c r="H154">
        <f>VLOOKUP($C154,descmarche,6,FALSE)</f>
        <v>23</v>
      </c>
      <c r="I154">
        <f>VLOOKUP($C154,descmarche,9,FALSE)*$E154</f>
        <v>300</v>
      </c>
      <c r="J154">
        <f>VLOOKUP($C154,descmarche,10,FALSE)*$E154</f>
        <v>423.3</v>
      </c>
      <c r="K154">
        <f>VLOOKUP($C154,descmarche,11,FALSE)*$E154</f>
        <v>35.4</v>
      </c>
      <c r="L154">
        <f>VLOOKUP($C154,descmarche,12,FALSE)*$E154</f>
        <v>55.5</v>
      </c>
      <c r="M154" t="str">
        <f>VLOOKUP($C154,descmarche,13,FALSE)</f>
        <v>circ</v>
      </c>
      <c r="N154">
        <f>VLOOKUP($C154,descmarche,14,FALSE)*$E154</f>
        <v>0</v>
      </c>
      <c r="O154">
        <f>VLOOKUP($C154,descmarche,15,FALSE)*$E154</f>
        <v>0</v>
      </c>
      <c r="P154">
        <f>VLOOKUP($C154,descmarche,16,FALSE)</f>
        <v>0</v>
      </c>
      <c r="Q154">
        <f>VLOOKUP($C154,descmarche,17,FALSE)*$E154</f>
        <v>0</v>
      </c>
      <c r="R154">
        <f>VLOOKUP($C154,descmarche,18,FALSE)*$E154</f>
        <v>0</v>
      </c>
      <c r="S154">
        <f>VLOOKUP($C154,descmarche,19,FALSE)</f>
        <v>0</v>
      </c>
    </row>
    <row r="155" spans="1:19" x14ac:dyDescent="0.25">
      <c r="A155" s="9" t="s">
        <v>85</v>
      </c>
      <c r="B155" s="5" t="s">
        <v>58</v>
      </c>
      <c r="C155" t="str">
        <f t="shared" si="9"/>
        <v>EcoTi-06</v>
      </c>
      <c r="D155">
        <v>2019</v>
      </c>
      <c r="E155">
        <v>300</v>
      </c>
      <c r="F155" t="str">
        <f>VLOOKUP($C155,descmarche,4,FALSE)</f>
        <v>Médical</v>
      </c>
      <c r="G155" t="str">
        <f>VLOOKUP($C155,descmarche,5,FALSE)</f>
        <v>Stainless</v>
      </c>
      <c r="H155">
        <f>VLOOKUP($C155,descmarche,6,FALSE)</f>
        <v>23</v>
      </c>
      <c r="I155">
        <f>VLOOKUP($C155,descmarche,9,FALSE)*$E155</f>
        <v>300</v>
      </c>
      <c r="J155">
        <f>VLOOKUP($C155,descmarche,10,FALSE)*$E155</f>
        <v>423.3</v>
      </c>
      <c r="K155">
        <f>VLOOKUP($C155,descmarche,11,FALSE)*$E155</f>
        <v>35.4</v>
      </c>
      <c r="L155">
        <f>VLOOKUP($C155,descmarche,12,FALSE)*$E155</f>
        <v>55.5</v>
      </c>
      <c r="M155" t="str">
        <f>VLOOKUP($C155,descmarche,13,FALSE)</f>
        <v>circ</v>
      </c>
      <c r="N155">
        <f>VLOOKUP($C155,descmarche,14,FALSE)*$E155</f>
        <v>0</v>
      </c>
      <c r="O155">
        <f>VLOOKUP($C155,descmarche,15,FALSE)*$E155</f>
        <v>0</v>
      </c>
      <c r="P155">
        <f>VLOOKUP($C155,descmarche,16,FALSE)</f>
        <v>0</v>
      </c>
      <c r="Q155">
        <f>VLOOKUP($C155,descmarche,17,FALSE)*$E155</f>
        <v>0</v>
      </c>
      <c r="R155">
        <f>VLOOKUP($C155,descmarche,18,FALSE)*$E155</f>
        <v>0</v>
      </c>
      <c r="S155">
        <f>VLOOKUP($C155,descmarche,19,FALSE)</f>
        <v>0</v>
      </c>
    </row>
    <row r="156" spans="1:19" x14ac:dyDescent="0.25">
      <c r="A156" s="9" t="s">
        <v>85</v>
      </c>
      <c r="B156" s="5" t="s">
        <v>58</v>
      </c>
      <c r="C156" t="str">
        <f t="shared" si="9"/>
        <v>EcoTi-06</v>
      </c>
      <c r="D156">
        <v>2020</v>
      </c>
      <c r="E156">
        <v>300</v>
      </c>
      <c r="F156" t="str">
        <f>VLOOKUP($C156,descmarche,4,FALSE)</f>
        <v>Médical</v>
      </c>
      <c r="G156" t="str">
        <f>VLOOKUP($C156,descmarche,5,FALSE)</f>
        <v>Stainless</v>
      </c>
      <c r="H156">
        <f>VLOOKUP($C156,descmarche,6,FALSE)</f>
        <v>23</v>
      </c>
      <c r="I156">
        <f>VLOOKUP($C156,descmarche,9,FALSE)*$E156</f>
        <v>300</v>
      </c>
      <c r="J156">
        <f>VLOOKUP($C156,descmarche,10,FALSE)*$E156</f>
        <v>423.3</v>
      </c>
      <c r="K156">
        <f>VLOOKUP($C156,descmarche,11,FALSE)*$E156</f>
        <v>35.4</v>
      </c>
      <c r="L156">
        <f>VLOOKUP($C156,descmarche,12,FALSE)*$E156</f>
        <v>55.5</v>
      </c>
      <c r="M156" t="str">
        <f>VLOOKUP($C156,descmarche,13,FALSE)</f>
        <v>circ</v>
      </c>
      <c r="N156">
        <f>VLOOKUP($C156,descmarche,14,FALSE)*$E156</f>
        <v>0</v>
      </c>
      <c r="O156">
        <f>VLOOKUP($C156,descmarche,15,FALSE)*$E156</f>
        <v>0</v>
      </c>
      <c r="P156">
        <f>VLOOKUP($C156,descmarche,16,FALSE)</f>
        <v>0</v>
      </c>
      <c r="Q156">
        <f>VLOOKUP($C156,descmarche,17,FALSE)*$E156</f>
        <v>0</v>
      </c>
      <c r="R156">
        <f>VLOOKUP($C156,descmarche,18,FALSE)*$E156</f>
        <v>0</v>
      </c>
      <c r="S156">
        <f>VLOOKUP($C156,descmarche,19,FALSE)</f>
        <v>0</v>
      </c>
    </row>
    <row r="157" spans="1:19" x14ac:dyDescent="0.25">
      <c r="A157" s="9" t="s">
        <v>85</v>
      </c>
      <c r="B157" s="5" t="s">
        <v>58</v>
      </c>
      <c r="C157" t="str">
        <f t="shared" si="9"/>
        <v>EcoTi-06</v>
      </c>
      <c r="D157">
        <v>2021</v>
      </c>
      <c r="E157">
        <v>300</v>
      </c>
      <c r="F157" t="str">
        <f>VLOOKUP($C157,descmarche,4,FALSE)</f>
        <v>Médical</v>
      </c>
      <c r="G157" t="str">
        <f>VLOOKUP($C157,descmarche,5,FALSE)</f>
        <v>Stainless</v>
      </c>
      <c r="H157">
        <f>VLOOKUP($C157,descmarche,6,FALSE)</f>
        <v>23</v>
      </c>
      <c r="I157">
        <f>VLOOKUP($C157,descmarche,9,FALSE)*$E157</f>
        <v>300</v>
      </c>
      <c r="J157">
        <f>VLOOKUP($C157,descmarche,10,FALSE)*$E157</f>
        <v>423.3</v>
      </c>
      <c r="K157">
        <f>VLOOKUP($C157,descmarche,11,FALSE)*$E157</f>
        <v>35.4</v>
      </c>
      <c r="L157">
        <f>VLOOKUP($C157,descmarche,12,FALSE)*$E157</f>
        <v>55.5</v>
      </c>
      <c r="M157" t="str">
        <f>VLOOKUP($C157,descmarche,13,FALSE)</f>
        <v>circ</v>
      </c>
      <c r="N157">
        <f>VLOOKUP($C157,descmarche,14,FALSE)*$E157</f>
        <v>0</v>
      </c>
      <c r="O157">
        <f>VLOOKUP($C157,descmarche,15,FALSE)*$E157</f>
        <v>0</v>
      </c>
      <c r="P157">
        <f>VLOOKUP($C157,descmarche,16,FALSE)</f>
        <v>0</v>
      </c>
      <c r="Q157">
        <f>VLOOKUP($C157,descmarche,17,FALSE)*$E157</f>
        <v>0</v>
      </c>
      <c r="R157">
        <f>VLOOKUP($C157,descmarche,18,FALSE)*$E157</f>
        <v>0</v>
      </c>
      <c r="S157">
        <f>VLOOKUP($C157,descmarche,19,FALSE)</f>
        <v>0</v>
      </c>
    </row>
    <row r="158" spans="1:19" x14ac:dyDescent="0.25">
      <c r="A158" s="9" t="s">
        <v>85</v>
      </c>
      <c r="B158" s="5" t="s">
        <v>58</v>
      </c>
      <c r="C158" t="str">
        <f t="shared" si="9"/>
        <v>EcoTi-06</v>
      </c>
      <c r="D158">
        <v>2022</v>
      </c>
      <c r="E158">
        <v>300</v>
      </c>
      <c r="F158" t="str">
        <f>VLOOKUP($C158,descmarche,4,FALSE)</f>
        <v>Médical</v>
      </c>
      <c r="G158" t="str">
        <f>VLOOKUP($C158,descmarche,5,FALSE)</f>
        <v>Stainless</v>
      </c>
      <c r="H158">
        <f>VLOOKUP($C158,descmarche,6,FALSE)</f>
        <v>23</v>
      </c>
      <c r="I158">
        <f>VLOOKUP($C158,descmarche,9,FALSE)*$E158</f>
        <v>300</v>
      </c>
      <c r="J158">
        <f>VLOOKUP($C158,descmarche,10,FALSE)*$E158</f>
        <v>423.3</v>
      </c>
      <c r="K158">
        <f>VLOOKUP($C158,descmarche,11,FALSE)*$E158</f>
        <v>35.4</v>
      </c>
      <c r="L158">
        <f>VLOOKUP($C158,descmarche,12,FALSE)*$E158</f>
        <v>55.5</v>
      </c>
      <c r="M158" t="str">
        <f>VLOOKUP($C158,descmarche,13,FALSE)</f>
        <v>circ</v>
      </c>
      <c r="N158">
        <f>VLOOKUP($C158,descmarche,14,FALSE)*$E158</f>
        <v>0</v>
      </c>
      <c r="O158">
        <f>VLOOKUP($C158,descmarche,15,FALSE)*$E158</f>
        <v>0</v>
      </c>
      <c r="P158">
        <f>VLOOKUP($C158,descmarche,16,FALSE)</f>
        <v>0</v>
      </c>
      <c r="Q158">
        <f>VLOOKUP($C158,descmarche,17,FALSE)*$E158</f>
        <v>0</v>
      </c>
      <c r="R158">
        <f>VLOOKUP($C158,descmarche,18,FALSE)*$E158</f>
        <v>0</v>
      </c>
      <c r="S158">
        <f>VLOOKUP($C158,descmarche,19,FALSE)</f>
        <v>0</v>
      </c>
    </row>
    <row r="159" spans="1:19" x14ac:dyDescent="0.25">
      <c r="A159" s="9" t="s">
        <v>85</v>
      </c>
      <c r="B159" s="5" t="s">
        <v>58</v>
      </c>
      <c r="C159" t="str">
        <f t="shared" si="9"/>
        <v>EcoTi-06</v>
      </c>
      <c r="D159">
        <v>2023</v>
      </c>
      <c r="E159">
        <v>300</v>
      </c>
      <c r="F159" t="str">
        <f>VLOOKUP($C159,descmarche,4,FALSE)</f>
        <v>Médical</v>
      </c>
      <c r="G159" t="str">
        <f>VLOOKUP($C159,descmarche,5,FALSE)</f>
        <v>Stainless</v>
      </c>
      <c r="H159">
        <f>VLOOKUP($C159,descmarche,6,FALSE)</f>
        <v>23</v>
      </c>
      <c r="I159">
        <f>VLOOKUP($C159,descmarche,9,FALSE)*$E159</f>
        <v>300</v>
      </c>
      <c r="J159">
        <f>VLOOKUP($C159,descmarche,10,FALSE)*$E159</f>
        <v>423.3</v>
      </c>
      <c r="K159">
        <f>VLOOKUP($C159,descmarche,11,FALSE)*$E159</f>
        <v>35.4</v>
      </c>
      <c r="L159">
        <f>VLOOKUP($C159,descmarche,12,FALSE)*$E159</f>
        <v>55.5</v>
      </c>
      <c r="M159" t="str">
        <f>VLOOKUP($C159,descmarche,13,FALSE)</f>
        <v>circ</v>
      </c>
      <c r="N159">
        <f>VLOOKUP($C159,descmarche,14,FALSE)*$E159</f>
        <v>0</v>
      </c>
      <c r="O159">
        <f>VLOOKUP($C159,descmarche,15,FALSE)*$E159</f>
        <v>0</v>
      </c>
      <c r="P159">
        <f>VLOOKUP($C159,descmarche,16,FALSE)</f>
        <v>0</v>
      </c>
      <c r="Q159">
        <f>VLOOKUP($C159,descmarche,17,FALSE)*$E159</f>
        <v>0</v>
      </c>
      <c r="R159">
        <f>VLOOKUP($C159,descmarche,18,FALSE)*$E159</f>
        <v>0</v>
      </c>
      <c r="S159">
        <f>VLOOKUP($C159,descmarche,19,FALSE)</f>
        <v>0</v>
      </c>
    </row>
    <row r="160" spans="1:19" x14ac:dyDescent="0.25">
      <c r="A160" s="9" t="s">
        <v>85</v>
      </c>
      <c r="B160" s="5" t="s">
        <v>58</v>
      </c>
      <c r="C160" t="str">
        <f t="shared" ref="C160:C178" si="10">CONCATENATE(A160,"-",B160)</f>
        <v>EcoTi-06</v>
      </c>
      <c r="D160">
        <v>2024</v>
      </c>
      <c r="E160">
        <v>300</v>
      </c>
      <c r="F160" t="str">
        <f>VLOOKUP($C160,descmarche,4,FALSE)</f>
        <v>Médical</v>
      </c>
      <c r="G160" t="str">
        <f>VLOOKUP($C160,descmarche,5,FALSE)</f>
        <v>Stainless</v>
      </c>
      <c r="H160">
        <f>VLOOKUP($C160,descmarche,6,FALSE)</f>
        <v>23</v>
      </c>
      <c r="I160">
        <f>VLOOKUP($C160,descmarche,9,FALSE)*$E160</f>
        <v>300</v>
      </c>
      <c r="J160">
        <f>VLOOKUP($C160,descmarche,10,FALSE)*$E160</f>
        <v>423.3</v>
      </c>
      <c r="K160">
        <f>VLOOKUP($C160,descmarche,11,FALSE)*$E160</f>
        <v>35.4</v>
      </c>
      <c r="L160">
        <f>VLOOKUP($C160,descmarche,12,FALSE)*$E160</f>
        <v>55.5</v>
      </c>
      <c r="M160" t="str">
        <f>VLOOKUP($C160,descmarche,13,FALSE)</f>
        <v>circ</v>
      </c>
      <c r="N160">
        <f>VLOOKUP($C160,descmarche,14,FALSE)*$E160</f>
        <v>0</v>
      </c>
      <c r="O160">
        <f>VLOOKUP($C160,descmarche,15,FALSE)*$E160</f>
        <v>0</v>
      </c>
      <c r="P160">
        <f>VLOOKUP($C160,descmarche,16,FALSE)</f>
        <v>0</v>
      </c>
      <c r="Q160">
        <f>VLOOKUP($C160,descmarche,17,FALSE)*$E160</f>
        <v>0</v>
      </c>
      <c r="R160">
        <f>VLOOKUP($C160,descmarche,18,FALSE)*$E160</f>
        <v>0</v>
      </c>
      <c r="S160">
        <f>VLOOKUP($C160,descmarche,19,FALSE)</f>
        <v>0</v>
      </c>
    </row>
    <row r="161" spans="1:19" x14ac:dyDescent="0.25">
      <c r="A161" s="9" t="s">
        <v>85</v>
      </c>
      <c r="B161" s="5" t="s">
        <v>59</v>
      </c>
      <c r="C161" t="str">
        <f t="shared" si="10"/>
        <v>EcoTi-07</v>
      </c>
      <c r="D161">
        <v>2016</v>
      </c>
      <c r="E161">
        <v>500</v>
      </c>
      <c r="F161" t="str">
        <f>VLOOKUP($C161,descmarche,4,FALSE)</f>
        <v>TA6V Corrosion</v>
      </c>
      <c r="G161" t="str">
        <f>VLOOKUP($C161,descmarche,5,FALSE)</f>
        <v>Corrosion</v>
      </c>
      <c r="H161">
        <f>VLOOKUP($C161,descmarche,6,FALSE)</f>
        <v>5</v>
      </c>
      <c r="I161">
        <f>VLOOKUP($C161,descmarche,9,FALSE)*$E161</f>
        <v>500</v>
      </c>
      <c r="J161">
        <f>VLOOKUP($C161,descmarche,10,FALSE)*$E161</f>
        <v>605</v>
      </c>
      <c r="K161">
        <f>VLOOKUP($C161,descmarche,11,FALSE)*$E161</f>
        <v>26.249999999999996</v>
      </c>
      <c r="L161">
        <f>VLOOKUP($C161,descmarche,12,FALSE)*$E161</f>
        <v>57.749999999999993</v>
      </c>
      <c r="M161" t="str">
        <f>VLOOKUP($C161,descmarche,13,FALSE)</f>
        <v>circ</v>
      </c>
      <c r="N161">
        <f>VLOOKUP($C161,descmarche,14,FALSE)*$E161</f>
        <v>0</v>
      </c>
      <c r="O161">
        <f>VLOOKUP($C161,descmarche,15,FALSE)*$E161</f>
        <v>0</v>
      </c>
      <c r="P161">
        <f>VLOOKUP($C161,descmarche,16,FALSE)</f>
        <v>0</v>
      </c>
      <c r="Q161">
        <f>VLOOKUP($C161,descmarche,17,FALSE)*$E161</f>
        <v>0</v>
      </c>
      <c r="R161">
        <f>VLOOKUP($C161,descmarche,18,FALSE)*$E161</f>
        <v>0</v>
      </c>
      <c r="S161">
        <f>VLOOKUP($C161,descmarche,19,FALSE)</f>
        <v>0</v>
      </c>
    </row>
    <row r="162" spans="1:19" x14ac:dyDescent="0.25">
      <c r="A162" s="9" t="s">
        <v>85</v>
      </c>
      <c r="B162" s="5" t="s">
        <v>59</v>
      </c>
      <c r="C162" t="str">
        <f t="shared" si="10"/>
        <v>EcoTi-07</v>
      </c>
      <c r="D162">
        <v>2017</v>
      </c>
      <c r="E162">
        <v>500</v>
      </c>
      <c r="F162" t="str">
        <f>VLOOKUP($C162,descmarche,4,FALSE)</f>
        <v>TA6V Corrosion</v>
      </c>
      <c r="G162" t="str">
        <f>VLOOKUP($C162,descmarche,5,FALSE)</f>
        <v>Corrosion</v>
      </c>
      <c r="H162">
        <f>VLOOKUP($C162,descmarche,6,FALSE)</f>
        <v>5</v>
      </c>
      <c r="I162">
        <f>VLOOKUP($C162,descmarche,9,FALSE)*$E162</f>
        <v>500</v>
      </c>
      <c r="J162">
        <f>VLOOKUP($C162,descmarche,10,FALSE)*$E162</f>
        <v>605</v>
      </c>
      <c r="K162">
        <f>VLOOKUP($C162,descmarche,11,FALSE)*$E162</f>
        <v>26.249999999999996</v>
      </c>
      <c r="L162">
        <f>VLOOKUP($C162,descmarche,12,FALSE)*$E162</f>
        <v>57.749999999999993</v>
      </c>
      <c r="M162" t="str">
        <f>VLOOKUP($C162,descmarche,13,FALSE)</f>
        <v>circ</v>
      </c>
      <c r="N162">
        <f>VLOOKUP($C162,descmarche,14,FALSE)*$E162</f>
        <v>0</v>
      </c>
      <c r="O162">
        <f>VLOOKUP($C162,descmarche,15,FALSE)*$E162</f>
        <v>0</v>
      </c>
      <c r="P162">
        <f>VLOOKUP($C162,descmarche,16,FALSE)</f>
        <v>0</v>
      </c>
      <c r="Q162">
        <f>VLOOKUP($C162,descmarche,17,FALSE)*$E162</f>
        <v>0</v>
      </c>
      <c r="R162">
        <f>VLOOKUP($C162,descmarche,18,FALSE)*$E162</f>
        <v>0</v>
      </c>
      <c r="S162">
        <f>VLOOKUP($C162,descmarche,19,FALSE)</f>
        <v>0</v>
      </c>
    </row>
    <row r="163" spans="1:19" x14ac:dyDescent="0.25">
      <c r="A163" s="9" t="s">
        <v>85</v>
      </c>
      <c r="B163" s="5" t="s">
        <v>59</v>
      </c>
      <c r="C163" t="str">
        <f t="shared" si="10"/>
        <v>EcoTi-07</v>
      </c>
      <c r="D163">
        <v>2018</v>
      </c>
      <c r="E163">
        <v>800</v>
      </c>
      <c r="F163" t="str">
        <f>VLOOKUP($C163,descmarche,4,FALSE)</f>
        <v>TA6V Corrosion</v>
      </c>
      <c r="G163" t="str">
        <f>VLOOKUP($C163,descmarche,5,FALSE)</f>
        <v>Corrosion</v>
      </c>
      <c r="H163">
        <f>VLOOKUP($C163,descmarche,6,FALSE)</f>
        <v>5</v>
      </c>
      <c r="I163">
        <f>VLOOKUP($C163,descmarche,9,FALSE)*$E163</f>
        <v>800</v>
      </c>
      <c r="J163">
        <f>VLOOKUP($C163,descmarche,10,FALSE)*$E163</f>
        <v>968</v>
      </c>
      <c r="K163">
        <f>VLOOKUP($C163,descmarche,11,FALSE)*$E163</f>
        <v>41.999999999999993</v>
      </c>
      <c r="L163">
        <f>VLOOKUP($C163,descmarche,12,FALSE)*$E163</f>
        <v>92.399999999999991</v>
      </c>
      <c r="M163" t="str">
        <f>VLOOKUP($C163,descmarche,13,FALSE)</f>
        <v>circ</v>
      </c>
      <c r="N163">
        <f>VLOOKUP($C163,descmarche,14,FALSE)*$E163</f>
        <v>0</v>
      </c>
      <c r="O163">
        <f>VLOOKUP($C163,descmarche,15,FALSE)*$E163</f>
        <v>0</v>
      </c>
      <c r="P163">
        <f>VLOOKUP($C163,descmarche,16,FALSE)</f>
        <v>0</v>
      </c>
      <c r="Q163">
        <f>VLOOKUP($C163,descmarche,17,FALSE)*$E163</f>
        <v>0</v>
      </c>
      <c r="R163">
        <f>VLOOKUP($C163,descmarche,18,FALSE)*$E163</f>
        <v>0</v>
      </c>
      <c r="S163">
        <f>VLOOKUP($C163,descmarche,19,FALSE)</f>
        <v>0</v>
      </c>
    </row>
    <row r="164" spans="1:19" x14ac:dyDescent="0.25">
      <c r="A164" s="9" t="s">
        <v>85</v>
      </c>
      <c r="B164" s="5" t="s">
        <v>59</v>
      </c>
      <c r="C164" t="str">
        <f t="shared" si="10"/>
        <v>EcoTi-07</v>
      </c>
      <c r="D164">
        <v>2019</v>
      </c>
      <c r="E164">
        <v>840</v>
      </c>
      <c r="F164" t="str">
        <f>VLOOKUP($C164,descmarche,4,FALSE)</f>
        <v>TA6V Corrosion</v>
      </c>
      <c r="G164" t="str">
        <f>VLOOKUP($C164,descmarche,5,FALSE)</f>
        <v>Corrosion</v>
      </c>
      <c r="H164">
        <f>VLOOKUP($C164,descmarche,6,FALSE)</f>
        <v>5</v>
      </c>
      <c r="I164">
        <f>VLOOKUP($C164,descmarche,9,FALSE)*$E164</f>
        <v>840</v>
      </c>
      <c r="J164">
        <f>VLOOKUP($C164,descmarche,10,FALSE)*$E164</f>
        <v>1016.4</v>
      </c>
      <c r="K164">
        <f>VLOOKUP($C164,descmarche,11,FALSE)*$E164</f>
        <v>44.099999999999994</v>
      </c>
      <c r="L164">
        <f>VLOOKUP($C164,descmarche,12,FALSE)*$E164</f>
        <v>97.02</v>
      </c>
      <c r="M164" t="str">
        <f>VLOOKUP($C164,descmarche,13,FALSE)</f>
        <v>circ</v>
      </c>
      <c r="N164">
        <f>VLOOKUP($C164,descmarche,14,FALSE)*$E164</f>
        <v>0</v>
      </c>
      <c r="O164">
        <f>VLOOKUP($C164,descmarche,15,FALSE)*$E164</f>
        <v>0</v>
      </c>
      <c r="P164">
        <f>VLOOKUP($C164,descmarche,16,FALSE)</f>
        <v>0</v>
      </c>
      <c r="Q164">
        <f>VLOOKUP($C164,descmarche,17,FALSE)*$E164</f>
        <v>0</v>
      </c>
      <c r="R164">
        <f>VLOOKUP($C164,descmarche,18,FALSE)*$E164</f>
        <v>0</v>
      </c>
      <c r="S164">
        <f>VLOOKUP($C164,descmarche,19,FALSE)</f>
        <v>0</v>
      </c>
    </row>
    <row r="165" spans="1:19" x14ac:dyDescent="0.25">
      <c r="A165" s="9" t="s">
        <v>85</v>
      </c>
      <c r="B165" s="5" t="s">
        <v>59</v>
      </c>
      <c r="C165" t="str">
        <f t="shared" si="10"/>
        <v>EcoTi-07</v>
      </c>
      <c r="D165">
        <v>2020</v>
      </c>
      <c r="E165">
        <v>840</v>
      </c>
      <c r="F165" t="str">
        <f>VLOOKUP($C165,descmarche,4,FALSE)</f>
        <v>TA6V Corrosion</v>
      </c>
      <c r="G165" t="str">
        <f>VLOOKUP($C165,descmarche,5,FALSE)</f>
        <v>Corrosion</v>
      </c>
      <c r="H165">
        <f>VLOOKUP($C165,descmarche,6,FALSE)</f>
        <v>5</v>
      </c>
      <c r="I165">
        <f>VLOOKUP($C165,descmarche,9,FALSE)*$E165</f>
        <v>840</v>
      </c>
      <c r="J165">
        <f>VLOOKUP($C165,descmarche,10,FALSE)*$E165</f>
        <v>1016.4</v>
      </c>
      <c r="K165">
        <f>VLOOKUP($C165,descmarche,11,FALSE)*$E165</f>
        <v>44.099999999999994</v>
      </c>
      <c r="L165">
        <f>VLOOKUP($C165,descmarche,12,FALSE)*$E165</f>
        <v>97.02</v>
      </c>
      <c r="M165" t="str">
        <f>VLOOKUP($C165,descmarche,13,FALSE)</f>
        <v>circ</v>
      </c>
      <c r="N165">
        <f>VLOOKUP($C165,descmarche,14,FALSE)*$E165</f>
        <v>0</v>
      </c>
      <c r="O165">
        <f>VLOOKUP($C165,descmarche,15,FALSE)*$E165</f>
        <v>0</v>
      </c>
      <c r="P165">
        <f>VLOOKUP($C165,descmarche,16,FALSE)</f>
        <v>0</v>
      </c>
      <c r="Q165">
        <f>VLOOKUP($C165,descmarche,17,FALSE)*$E165</f>
        <v>0</v>
      </c>
      <c r="R165">
        <f>VLOOKUP($C165,descmarche,18,FALSE)*$E165</f>
        <v>0</v>
      </c>
      <c r="S165">
        <f>VLOOKUP($C165,descmarche,19,FALSE)</f>
        <v>0</v>
      </c>
    </row>
    <row r="166" spans="1:19" x14ac:dyDescent="0.25">
      <c r="A166" s="9" t="s">
        <v>85</v>
      </c>
      <c r="B166" s="5" t="s">
        <v>59</v>
      </c>
      <c r="C166" t="str">
        <f t="shared" si="10"/>
        <v>EcoTi-07</v>
      </c>
      <c r="D166">
        <v>2021</v>
      </c>
      <c r="E166">
        <v>840</v>
      </c>
      <c r="F166" t="str">
        <f>VLOOKUP($C166,descmarche,4,FALSE)</f>
        <v>TA6V Corrosion</v>
      </c>
      <c r="G166" t="str">
        <f>VLOOKUP($C166,descmarche,5,FALSE)</f>
        <v>Corrosion</v>
      </c>
      <c r="H166">
        <f>VLOOKUP($C166,descmarche,6,FALSE)</f>
        <v>5</v>
      </c>
      <c r="I166">
        <f>VLOOKUP($C166,descmarche,9,FALSE)*$E166</f>
        <v>840</v>
      </c>
      <c r="J166">
        <f>VLOOKUP($C166,descmarche,10,FALSE)*$E166</f>
        <v>1016.4</v>
      </c>
      <c r="K166">
        <f>VLOOKUP($C166,descmarche,11,FALSE)*$E166</f>
        <v>44.099999999999994</v>
      </c>
      <c r="L166">
        <f>VLOOKUP($C166,descmarche,12,FALSE)*$E166</f>
        <v>97.02</v>
      </c>
      <c r="M166" t="str">
        <f>VLOOKUP($C166,descmarche,13,FALSE)</f>
        <v>circ</v>
      </c>
      <c r="N166">
        <f>VLOOKUP($C166,descmarche,14,FALSE)*$E166</f>
        <v>0</v>
      </c>
      <c r="O166">
        <f>VLOOKUP($C166,descmarche,15,FALSE)*$E166</f>
        <v>0</v>
      </c>
      <c r="P166">
        <f>VLOOKUP($C166,descmarche,16,FALSE)</f>
        <v>0</v>
      </c>
      <c r="Q166">
        <f>VLOOKUP($C166,descmarche,17,FALSE)*$E166</f>
        <v>0</v>
      </c>
      <c r="R166">
        <f>VLOOKUP($C166,descmarche,18,FALSE)*$E166</f>
        <v>0</v>
      </c>
      <c r="S166">
        <f>VLOOKUP($C166,descmarche,19,FALSE)</f>
        <v>0</v>
      </c>
    </row>
    <row r="167" spans="1:19" x14ac:dyDescent="0.25">
      <c r="A167" s="9" t="s">
        <v>85</v>
      </c>
      <c r="B167" s="5" t="s">
        <v>59</v>
      </c>
      <c r="C167" t="str">
        <f t="shared" si="10"/>
        <v>EcoTi-07</v>
      </c>
      <c r="D167">
        <v>2022</v>
      </c>
      <c r="E167">
        <v>840</v>
      </c>
      <c r="F167" t="str">
        <f>VLOOKUP($C167,descmarche,4,FALSE)</f>
        <v>TA6V Corrosion</v>
      </c>
      <c r="G167" t="str">
        <f>VLOOKUP($C167,descmarche,5,FALSE)</f>
        <v>Corrosion</v>
      </c>
      <c r="H167">
        <f>VLOOKUP($C167,descmarche,6,FALSE)</f>
        <v>5</v>
      </c>
      <c r="I167">
        <f>VLOOKUP($C167,descmarche,9,FALSE)*$E167</f>
        <v>840</v>
      </c>
      <c r="J167">
        <f>VLOOKUP($C167,descmarche,10,FALSE)*$E167</f>
        <v>1016.4</v>
      </c>
      <c r="K167">
        <f>VLOOKUP($C167,descmarche,11,FALSE)*$E167</f>
        <v>44.099999999999994</v>
      </c>
      <c r="L167">
        <f>VLOOKUP($C167,descmarche,12,FALSE)*$E167</f>
        <v>97.02</v>
      </c>
      <c r="M167" t="str">
        <f>VLOOKUP($C167,descmarche,13,FALSE)</f>
        <v>circ</v>
      </c>
      <c r="N167">
        <f>VLOOKUP($C167,descmarche,14,FALSE)*$E167</f>
        <v>0</v>
      </c>
      <c r="O167">
        <f>VLOOKUP($C167,descmarche,15,FALSE)*$E167</f>
        <v>0</v>
      </c>
      <c r="P167">
        <f>VLOOKUP($C167,descmarche,16,FALSE)</f>
        <v>0</v>
      </c>
      <c r="Q167">
        <f>VLOOKUP($C167,descmarche,17,FALSE)*$E167</f>
        <v>0</v>
      </c>
      <c r="R167">
        <f>VLOOKUP($C167,descmarche,18,FALSE)*$E167</f>
        <v>0</v>
      </c>
      <c r="S167">
        <f>VLOOKUP($C167,descmarche,19,FALSE)</f>
        <v>0</v>
      </c>
    </row>
    <row r="168" spans="1:19" x14ac:dyDescent="0.25">
      <c r="A168" s="9" t="s">
        <v>85</v>
      </c>
      <c r="B168" s="5" t="s">
        <v>59</v>
      </c>
      <c r="C168" t="str">
        <f t="shared" si="10"/>
        <v>EcoTi-07</v>
      </c>
      <c r="D168">
        <v>2023</v>
      </c>
      <c r="E168">
        <v>840</v>
      </c>
      <c r="F168" t="str">
        <f>VLOOKUP($C168,descmarche,4,FALSE)</f>
        <v>TA6V Corrosion</v>
      </c>
      <c r="G168" t="str">
        <f>VLOOKUP($C168,descmarche,5,FALSE)</f>
        <v>Corrosion</v>
      </c>
      <c r="H168">
        <f>VLOOKUP($C168,descmarche,6,FALSE)</f>
        <v>5</v>
      </c>
      <c r="I168">
        <f>VLOOKUP($C168,descmarche,9,FALSE)*$E168</f>
        <v>840</v>
      </c>
      <c r="J168">
        <f>VLOOKUP($C168,descmarche,10,FALSE)*$E168</f>
        <v>1016.4</v>
      </c>
      <c r="K168">
        <f>VLOOKUP($C168,descmarche,11,FALSE)*$E168</f>
        <v>44.099999999999994</v>
      </c>
      <c r="L168">
        <f>VLOOKUP($C168,descmarche,12,FALSE)*$E168</f>
        <v>97.02</v>
      </c>
      <c r="M168" t="str">
        <f>VLOOKUP($C168,descmarche,13,FALSE)</f>
        <v>circ</v>
      </c>
      <c r="N168">
        <f>VLOOKUP($C168,descmarche,14,FALSE)*$E168</f>
        <v>0</v>
      </c>
      <c r="O168">
        <f>VLOOKUP($C168,descmarche,15,FALSE)*$E168</f>
        <v>0</v>
      </c>
      <c r="P168">
        <f>VLOOKUP($C168,descmarche,16,FALSE)</f>
        <v>0</v>
      </c>
      <c r="Q168">
        <f>VLOOKUP($C168,descmarche,17,FALSE)*$E168</f>
        <v>0</v>
      </c>
      <c r="R168">
        <f>VLOOKUP($C168,descmarche,18,FALSE)*$E168</f>
        <v>0</v>
      </c>
      <c r="S168">
        <f>VLOOKUP($C168,descmarche,19,FALSE)</f>
        <v>0</v>
      </c>
    </row>
    <row r="169" spans="1:19" x14ac:dyDescent="0.25">
      <c r="A169" s="9" t="s">
        <v>85</v>
      </c>
      <c r="B169" s="5" t="s">
        <v>59</v>
      </c>
      <c r="C169" t="str">
        <f t="shared" si="10"/>
        <v>EcoTi-07</v>
      </c>
      <c r="D169">
        <v>2024</v>
      </c>
      <c r="E169">
        <v>840</v>
      </c>
      <c r="F169" t="str">
        <f>VLOOKUP($C169,descmarche,4,FALSE)</f>
        <v>TA6V Corrosion</v>
      </c>
      <c r="G169" t="str">
        <f>VLOOKUP($C169,descmarche,5,FALSE)</f>
        <v>Corrosion</v>
      </c>
      <c r="H169">
        <f>VLOOKUP($C169,descmarche,6,FALSE)</f>
        <v>5</v>
      </c>
      <c r="I169">
        <f>VLOOKUP($C169,descmarche,9,FALSE)*$E169</f>
        <v>840</v>
      </c>
      <c r="J169">
        <f>VLOOKUP($C169,descmarche,10,FALSE)*$E169</f>
        <v>1016.4</v>
      </c>
      <c r="K169">
        <f>VLOOKUP($C169,descmarche,11,FALSE)*$E169</f>
        <v>44.099999999999994</v>
      </c>
      <c r="L169">
        <f>VLOOKUP($C169,descmarche,12,FALSE)*$E169</f>
        <v>97.02</v>
      </c>
      <c r="M169" t="str">
        <f>VLOOKUP($C169,descmarche,13,FALSE)</f>
        <v>circ</v>
      </c>
      <c r="N169">
        <f>VLOOKUP($C169,descmarche,14,FALSE)*$E169</f>
        <v>0</v>
      </c>
      <c r="O169">
        <f>VLOOKUP($C169,descmarche,15,FALSE)*$E169</f>
        <v>0</v>
      </c>
      <c r="P169">
        <f>VLOOKUP($C169,descmarche,16,FALSE)</f>
        <v>0</v>
      </c>
      <c r="Q169">
        <f>VLOOKUP($C169,descmarche,17,FALSE)*$E169</f>
        <v>0</v>
      </c>
      <c r="R169">
        <f>VLOOKUP($C169,descmarche,18,FALSE)*$E169</f>
        <v>0</v>
      </c>
      <c r="S169">
        <f>VLOOKUP($C169,descmarche,19,FALSE)</f>
        <v>0</v>
      </c>
    </row>
    <row r="170" spans="1:19" x14ac:dyDescent="0.25">
      <c r="A170" s="9" t="s">
        <v>85</v>
      </c>
      <c r="B170" s="5" t="s">
        <v>60</v>
      </c>
      <c r="C170" t="str">
        <f t="shared" si="10"/>
        <v>EcoTi-08</v>
      </c>
      <c r="D170">
        <v>2016</v>
      </c>
      <c r="E170">
        <v>10</v>
      </c>
      <c r="F170" t="str">
        <f>VLOOKUP($C170,descmarche,4,FALSE)</f>
        <v>DP Militaire</v>
      </c>
      <c r="G170" t="str">
        <f>VLOOKUP($C170,descmarche,5,FALSE)</f>
        <v>Défense</v>
      </c>
      <c r="H170">
        <f>VLOOKUP($C170,descmarche,6,FALSE)</f>
        <v>5</v>
      </c>
      <c r="I170">
        <f>VLOOKUP($C170,descmarche,9,FALSE)*$E170</f>
        <v>10</v>
      </c>
      <c r="J170">
        <f>VLOOKUP($C170,descmarche,10,FALSE)*$E170</f>
        <v>12.1</v>
      </c>
      <c r="K170">
        <f>VLOOKUP($C170,descmarche,11,FALSE)*$E170</f>
        <v>0.52499999999999991</v>
      </c>
      <c r="L170">
        <f>VLOOKUP($C170,descmarche,12,FALSE)*$E170</f>
        <v>1.1549999999999998</v>
      </c>
      <c r="M170" t="str">
        <f>VLOOKUP($C170,descmarche,13,FALSE)</f>
        <v>circ</v>
      </c>
      <c r="N170">
        <f>VLOOKUP($C170,descmarche,14,FALSE)*$E170</f>
        <v>0</v>
      </c>
      <c r="O170">
        <f>VLOOKUP($C170,descmarche,15,FALSE)*$E170</f>
        <v>0</v>
      </c>
      <c r="P170">
        <f>VLOOKUP($C170,descmarche,16,FALSE)</f>
        <v>0</v>
      </c>
      <c r="Q170">
        <f>VLOOKUP($C170,descmarche,17,FALSE)*$E170</f>
        <v>0</v>
      </c>
      <c r="R170">
        <f>VLOOKUP($C170,descmarche,18,FALSE)*$E170</f>
        <v>0</v>
      </c>
      <c r="S170">
        <f>VLOOKUP($C170,descmarche,19,FALSE)</f>
        <v>0</v>
      </c>
    </row>
    <row r="171" spans="1:19" x14ac:dyDescent="0.25">
      <c r="A171" s="9" t="s">
        <v>85</v>
      </c>
      <c r="B171" s="5" t="s">
        <v>60</v>
      </c>
      <c r="C171" t="str">
        <f t="shared" si="10"/>
        <v>EcoTi-08</v>
      </c>
      <c r="D171">
        <v>2017</v>
      </c>
      <c r="E171">
        <v>30</v>
      </c>
      <c r="F171" t="str">
        <f>VLOOKUP($C171,descmarche,4,FALSE)</f>
        <v>DP Militaire</v>
      </c>
      <c r="G171" t="str">
        <f>VLOOKUP($C171,descmarche,5,FALSE)</f>
        <v>Défense</v>
      </c>
      <c r="H171">
        <f>VLOOKUP($C171,descmarche,6,FALSE)</f>
        <v>5</v>
      </c>
      <c r="I171">
        <f>VLOOKUP($C171,descmarche,9,FALSE)*$E171</f>
        <v>30</v>
      </c>
      <c r="J171">
        <f>VLOOKUP($C171,descmarche,10,FALSE)*$E171</f>
        <v>36.299999999999997</v>
      </c>
      <c r="K171">
        <f>VLOOKUP($C171,descmarche,11,FALSE)*$E171</f>
        <v>1.5749999999999997</v>
      </c>
      <c r="L171">
        <f>VLOOKUP($C171,descmarche,12,FALSE)*$E171</f>
        <v>3.4649999999999999</v>
      </c>
      <c r="M171" t="str">
        <f>VLOOKUP($C171,descmarche,13,FALSE)</f>
        <v>circ</v>
      </c>
      <c r="N171">
        <f>VLOOKUP($C171,descmarche,14,FALSE)*$E171</f>
        <v>0</v>
      </c>
      <c r="O171">
        <f>VLOOKUP($C171,descmarche,15,FALSE)*$E171</f>
        <v>0</v>
      </c>
      <c r="P171">
        <f>VLOOKUP($C171,descmarche,16,FALSE)</f>
        <v>0</v>
      </c>
      <c r="Q171">
        <f>VLOOKUP($C171,descmarche,17,FALSE)*$E171</f>
        <v>0</v>
      </c>
      <c r="R171">
        <f>VLOOKUP($C171,descmarche,18,FALSE)*$E171</f>
        <v>0</v>
      </c>
      <c r="S171">
        <f>VLOOKUP($C171,descmarche,19,FALSE)</f>
        <v>0</v>
      </c>
    </row>
    <row r="172" spans="1:19" x14ac:dyDescent="0.25">
      <c r="A172" s="9" t="s">
        <v>85</v>
      </c>
      <c r="B172" s="5" t="s">
        <v>60</v>
      </c>
      <c r="C172" t="str">
        <f t="shared" si="10"/>
        <v>EcoTi-08</v>
      </c>
      <c r="D172">
        <v>2018</v>
      </c>
      <c r="E172">
        <v>50</v>
      </c>
      <c r="F172" t="str">
        <f>VLOOKUP($C172,descmarche,4,FALSE)</f>
        <v>DP Militaire</v>
      </c>
      <c r="G172" t="str">
        <f>VLOOKUP($C172,descmarche,5,FALSE)</f>
        <v>Défense</v>
      </c>
      <c r="H172">
        <f>VLOOKUP($C172,descmarche,6,FALSE)</f>
        <v>5</v>
      </c>
      <c r="I172">
        <f>VLOOKUP($C172,descmarche,9,FALSE)*$E172</f>
        <v>50</v>
      </c>
      <c r="J172">
        <f>VLOOKUP($C172,descmarche,10,FALSE)*$E172</f>
        <v>60.5</v>
      </c>
      <c r="K172">
        <f>VLOOKUP($C172,descmarche,11,FALSE)*$E172</f>
        <v>2.6249999999999996</v>
      </c>
      <c r="L172">
        <f>VLOOKUP($C172,descmarche,12,FALSE)*$E172</f>
        <v>5.7749999999999995</v>
      </c>
      <c r="M172" t="str">
        <f>VLOOKUP($C172,descmarche,13,FALSE)</f>
        <v>circ</v>
      </c>
      <c r="N172">
        <f>VLOOKUP($C172,descmarche,14,FALSE)*$E172</f>
        <v>0</v>
      </c>
      <c r="O172">
        <f>VLOOKUP($C172,descmarche,15,FALSE)*$E172</f>
        <v>0</v>
      </c>
      <c r="P172">
        <f>VLOOKUP($C172,descmarche,16,FALSE)</f>
        <v>0</v>
      </c>
      <c r="Q172">
        <f>VLOOKUP($C172,descmarche,17,FALSE)*$E172</f>
        <v>0</v>
      </c>
      <c r="R172">
        <f>VLOOKUP($C172,descmarche,18,FALSE)*$E172</f>
        <v>0</v>
      </c>
      <c r="S172">
        <f>VLOOKUP($C172,descmarche,19,FALSE)</f>
        <v>0</v>
      </c>
    </row>
    <row r="173" spans="1:19" x14ac:dyDescent="0.25">
      <c r="A173" s="9" t="s">
        <v>85</v>
      </c>
      <c r="B173" s="5" t="s">
        <v>60</v>
      </c>
      <c r="C173" t="str">
        <f t="shared" si="10"/>
        <v>EcoTi-08</v>
      </c>
      <c r="D173">
        <v>2019</v>
      </c>
      <c r="E173">
        <v>50</v>
      </c>
      <c r="F173" t="str">
        <f>VLOOKUP($C173,descmarche,4,FALSE)</f>
        <v>DP Militaire</v>
      </c>
      <c r="G173" t="str">
        <f>VLOOKUP($C173,descmarche,5,FALSE)</f>
        <v>Défense</v>
      </c>
      <c r="H173">
        <f>VLOOKUP($C173,descmarche,6,FALSE)</f>
        <v>5</v>
      </c>
      <c r="I173">
        <f>VLOOKUP($C173,descmarche,9,FALSE)*$E173</f>
        <v>50</v>
      </c>
      <c r="J173">
        <f>VLOOKUP($C173,descmarche,10,FALSE)*$E173</f>
        <v>60.5</v>
      </c>
      <c r="K173">
        <f>VLOOKUP($C173,descmarche,11,FALSE)*$E173</f>
        <v>2.6249999999999996</v>
      </c>
      <c r="L173">
        <f>VLOOKUP($C173,descmarche,12,FALSE)*$E173</f>
        <v>5.7749999999999995</v>
      </c>
      <c r="M173" t="str">
        <f>VLOOKUP($C173,descmarche,13,FALSE)</f>
        <v>circ</v>
      </c>
      <c r="N173">
        <f>VLOOKUP($C173,descmarche,14,FALSE)*$E173</f>
        <v>0</v>
      </c>
      <c r="O173">
        <f>VLOOKUP($C173,descmarche,15,FALSE)*$E173</f>
        <v>0</v>
      </c>
      <c r="P173">
        <f>VLOOKUP($C173,descmarche,16,FALSE)</f>
        <v>0</v>
      </c>
      <c r="Q173">
        <f>VLOOKUP($C173,descmarche,17,FALSE)*$E173</f>
        <v>0</v>
      </c>
      <c r="R173">
        <f>VLOOKUP($C173,descmarche,18,FALSE)*$E173</f>
        <v>0</v>
      </c>
      <c r="S173">
        <f>VLOOKUP($C173,descmarche,19,FALSE)</f>
        <v>0</v>
      </c>
    </row>
    <row r="174" spans="1:19" x14ac:dyDescent="0.25">
      <c r="A174" s="9" t="s">
        <v>85</v>
      </c>
      <c r="B174" s="5" t="s">
        <v>60</v>
      </c>
      <c r="C174" t="str">
        <f t="shared" si="10"/>
        <v>EcoTi-08</v>
      </c>
      <c r="D174">
        <v>2020</v>
      </c>
      <c r="E174">
        <v>50</v>
      </c>
      <c r="F174" t="str">
        <f>VLOOKUP($C174,descmarche,4,FALSE)</f>
        <v>DP Militaire</v>
      </c>
      <c r="G174" t="str">
        <f>VLOOKUP($C174,descmarche,5,FALSE)</f>
        <v>Défense</v>
      </c>
      <c r="H174">
        <f>VLOOKUP($C174,descmarche,6,FALSE)</f>
        <v>5</v>
      </c>
      <c r="I174">
        <f>VLOOKUP($C174,descmarche,9,FALSE)*$E174</f>
        <v>50</v>
      </c>
      <c r="J174">
        <f>VLOOKUP($C174,descmarche,10,FALSE)*$E174</f>
        <v>60.5</v>
      </c>
      <c r="K174">
        <f>VLOOKUP($C174,descmarche,11,FALSE)*$E174</f>
        <v>2.6249999999999996</v>
      </c>
      <c r="L174">
        <f>VLOOKUP($C174,descmarche,12,FALSE)*$E174</f>
        <v>5.7749999999999995</v>
      </c>
      <c r="M174" t="str">
        <f>VLOOKUP($C174,descmarche,13,FALSE)</f>
        <v>circ</v>
      </c>
      <c r="N174">
        <f>VLOOKUP($C174,descmarche,14,FALSE)*$E174</f>
        <v>0</v>
      </c>
      <c r="O174">
        <f>VLOOKUP($C174,descmarche,15,FALSE)*$E174</f>
        <v>0</v>
      </c>
      <c r="P174">
        <f>VLOOKUP($C174,descmarche,16,FALSE)</f>
        <v>0</v>
      </c>
      <c r="Q174">
        <f>VLOOKUP($C174,descmarche,17,FALSE)*$E174</f>
        <v>0</v>
      </c>
      <c r="R174">
        <f>VLOOKUP($C174,descmarche,18,FALSE)*$E174</f>
        <v>0</v>
      </c>
      <c r="S174">
        <f>VLOOKUP($C174,descmarche,19,FALSE)</f>
        <v>0</v>
      </c>
    </row>
    <row r="175" spans="1:19" x14ac:dyDescent="0.25">
      <c r="A175" s="9" t="s">
        <v>85</v>
      </c>
      <c r="B175" s="5" t="s">
        <v>60</v>
      </c>
      <c r="C175" t="str">
        <f t="shared" si="10"/>
        <v>EcoTi-08</v>
      </c>
      <c r="D175">
        <v>2021</v>
      </c>
      <c r="E175">
        <v>50</v>
      </c>
      <c r="F175" t="str">
        <f>VLOOKUP($C175,descmarche,4,FALSE)</f>
        <v>DP Militaire</v>
      </c>
      <c r="G175" t="str">
        <f>VLOOKUP($C175,descmarche,5,FALSE)</f>
        <v>Défense</v>
      </c>
      <c r="H175">
        <f>VLOOKUP($C175,descmarche,6,FALSE)</f>
        <v>5</v>
      </c>
      <c r="I175">
        <f>VLOOKUP($C175,descmarche,9,FALSE)*$E175</f>
        <v>50</v>
      </c>
      <c r="J175">
        <f>VLOOKUP($C175,descmarche,10,FALSE)*$E175</f>
        <v>60.5</v>
      </c>
      <c r="K175">
        <f>VLOOKUP($C175,descmarche,11,FALSE)*$E175</f>
        <v>2.6249999999999996</v>
      </c>
      <c r="L175">
        <f>VLOOKUP($C175,descmarche,12,FALSE)*$E175</f>
        <v>5.7749999999999995</v>
      </c>
      <c r="M175" t="str">
        <f>VLOOKUP($C175,descmarche,13,FALSE)</f>
        <v>circ</v>
      </c>
      <c r="N175">
        <f>VLOOKUP($C175,descmarche,14,FALSE)*$E175</f>
        <v>0</v>
      </c>
      <c r="O175">
        <f>VLOOKUP($C175,descmarche,15,FALSE)*$E175</f>
        <v>0</v>
      </c>
      <c r="P175">
        <f>VLOOKUP($C175,descmarche,16,FALSE)</f>
        <v>0</v>
      </c>
      <c r="Q175">
        <f>VLOOKUP($C175,descmarche,17,FALSE)*$E175</f>
        <v>0</v>
      </c>
      <c r="R175">
        <f>VLOOKUP($C175,descmarche,18,FALSE)*$E175</f>
        <v>0</v>
      </c>
      <c r="S175">
        <f>VLOOKUP($C175,descmarche,19,FALSE)</f>
        <v>0</v>
      </c>
    </row>
    <row r="176" spans="1:19" x14ac:dyDescent="0.25">
      <c r="A176" s="9" t="s">
        <v>85</v>
      </c>
      <c r="B176" s="5" t="s">
        <v>60</v>
      </c>
      <c r="C176" t="str">
        <f t="shared" si="10"/>
        <v>EcoTi-08</v>
      </c>
      <c r="D176">
        <v>2022</v>
      </c>
      <c r="E176">
        <v>50</v>
      </c>
      <c r="F176" t="str">
        <f>VLOOKUP($C176,descmarche,4,FALSE)</f>
        <v>DP Militaire</v>
      </c>
      <c r="G176" t="str">
        <f>VLOOKUP($C176,descmarche,5,FALSE)</f>
        <v>Défense</v>
      </c>
      <c r="H176">
        <f>VLOOKUP($C176,descmarche,6,FALSE)</f>
        <v>5</v>
      </c>
      <c r="I176">
        <f>VLOOKUP($C176,descmarche,9,FALSE)*$E176</f>
        <v>50</v>
      </c>
      <c r="J176">
        <f>VLOOKUP($C176,descmarche,10,FALSE)*$E176</f>
        <v>60.5</v>
      </c>
      <c r="K176">
        <f>VLOOKUP($C176,descmarche,11,FALSE)*$E176</f>
        <v>2.6249999999999996</v>
      </c>
      <c r="L176">
        <f>VLOOKUP($C176,descmarche,12,FALSE)*$E176</f>
        <v>5.7749999999999995</v>
      </c>
      <c r="M176" t="str">
        <f>VLOOKUP($C176,descmarche,13,FALSE)</f>
        <v>circ</v>
      </c>
      <c r="N176">
        <f>VLOOKUP($C176,descmarche,14,FALSE)*$E176</f>
        <v>0</v>
      </c>
      <c r="O176">
        <f>VLOOKUP($C176,descmarche,15,FALSE)*$E176</f>
        <v>0</v>
      </c>
      <c r="P176">
        <f>VLOOKUP($C176,descmarche,16,FALSE)</f>
        <v>0</v>
      </c>
      <c r="Q176">
        <f>VLOOKUP($C176,descmarche,17,FALSE)*$E176</f>
        <v>0</v>
      </c>
      <c r="R176">
        <f>VLOOKUP($C176,descmarche,18,FALSE)*$E176</f>
        <v>0</v>
      </c>
      <c r="S176">
        <f>VLOOKUP($C176,descmarche,19,FALSE)</f>
        <v>0</v>
      </c>
    </row>
    <row r="177" spans="1:19" x14ac:dyDescent="0.25">
      <c r="A177" s="9" t="s">
        <v>85</v>
      </c>
      <c r="B177" s="5" t="s">
        <v>60</v>
      </c>
      <c r="C177" t="str">
        <f t="shared" si="10"/>
        <v>EcoTi-08</v>
      </c>
      <c r="D177">
        <v>2023</v>
      </c>
      <c r="E177">
        <v>50</v>
      </c>
      <c r="F177" t="str">
        <f>VLOOKUP($C177,descmarche,4,FALSE)</f>
        <v>DP Militaire</v>
      </c>
      <c r="G177" t="str">
        <f>VLOOKUP($C177,descmarche,5,FALSE)</f>
        <v>Défense</v>
      </c>
      <c r="H177">
        <f>VLOOKUP($C177,descmarche,6,FALSE)</f>
        <v>5</v>
      </c>
      <c r="I177">
        <f>VLOOKUP($C177,descmarche,9,FALSE)*$E177</f>
        <v>50</v>
      </c>
      <c r="J177">
        <f>VLOOKUP($C177,descmarche,10,FALSE)*$E177</f>
        <v>60.5</v>
      </c>
      <c r="K177">
        <f>VLOOKUP($C177,descmarche,11,FALSE)*$E177</f>
        <v>2.6249999999999996</v>
      </c>
      <c r="L177">
        <f>VLOOKUP($C177,descmarche,12,FALSE)*$E177</f>
        <v>5.7749999999999995</v>
      </c>
      <c r="M177" t="str">
        <f>VLOOKUP($C177,descmarche,13,FALSE)</f>
        <v>circ</v>
      </c>
      <c r="N177">
        <f>VLOOKUP($C177,descmarche,14,FALSE)*$E177</f>
        <v>0</v>
      </c>
      <c r="O177">
        <f>VLOOKUP($C177,descmarche,15,FALSE)*$E177</f>
        <v>0</v>
      </c>
      <c r="P177">
        <f>VLOOKUP($C177,descmarche,16,FALSE)</f>
        <v>0</v>
      </c>
      <c r="Q177">
        <f>VLOOKUP($C177,descmarche,17,FALSE)*$E177</f>
        <v>0</v>
      </c>
      <c r="R177">
        <f>VLOOKUP($C177,descmarche,18,FALSE)*$E177</f>
        <v>0</v>
      </c>
      <c r="S177">
        <f>VLOOKUP($C177,descmarche,19,FALSE)</f>
        <v>0</v>
      </c>
    </row>
    <row r="178" spans="1:19" x14ac:dyDescent="0.25">
      <c r="A178" s="9" t="s">
        <v>85</v>
      </c>
      <c r="B178" s="5" t="s">
        <v>60</v>
      </c>
      <c r="C178" t="str">
        <f t="shared" si="10"/>
        <v>EcoTi-08</v>
      </c>
      <c r="D178">
        <v>2024</v>
      </c>
      <c r="E178">
        <v>50</v>
      </c>
      <c r="F178" t="str">
        <f>VLOOKUP($C178,descmarche,4,FALSE)</f>
        <v>DP Militaire</v>
      </c>
      <c r="G178" t="str">
        <f>VLOOKUP($C178,descmarche,5,FALSE)</f>
        <v>Défense</v>
      </c>
      <c r="H178">
        <f>VLOOKUP($C178,descmarche,6,FALSE)</f>
        <v>5</v>
      </c>
      <c r="I178">
        <f>VLOOKUP($C178,descmarche,9,FALSE)*$E178</f>
        <v>50</v>
      </c>
      <c r="J178">
        <f>VLOOKUP($C178,descmarche,10,FALSE)*$E178</f>
        <v>60.5</v>
      </c>
      <c r="K178">
        <f>VLOOKUP($C178,descmarche,11,FALSE)*$E178</f>
        <v>2.6249999999999996</v>
      </c>
      <c r="L178">
        <f>VLOOKUP($C178,descmarche,12,FALSE)*$E178</f>
        <v>5.7749999999999995</v>
      </c>
      <c r="M178" t="str">
        <f>VLOOKUP($C178,descmarche,13,FALSE)</f>
        <v>circ</v>
      </c>
      <c r="N178">
        <f>VLOOKUP($C178,descmarche,14,FALSE)*$E178</f>
        <v>0</v>
      </c>
      <c r="O178">
        <f>VLOOKUP($C178,descmarche,15,FALSE)*$E178</f>
        <v>0</v>
      </c>
      <c r="P178">
        <f>VLOOKUP($C178,descmarche,16,FALSE)</f>
        <v>0</v>
      </c>
      <c r="Q178">
        <f>VLOOKUP($C178,descmarche,17,FALSE)*$E178</f>
        <v>0</v>
      </c>
      <c r="R178">
        <f>VLOOKUP($C178,descmarche,18,FALSE)*$E178</f>
        <v>0</v>
      </c>
      <c r="S178">
        <f>VLOOKUP($C178,descmarche,19,FALSE)</f>
        <v>0</v>
      </c>
    </row>
  </sheetData>
  <mergeCells count="3">
    <mergeCell ref="K1:M1"/>
    <mergeCell ref="N1:P1"/>
    <mergeCell ref="Q1:S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"/>
  <sheetViews>
    <sheetView workbookViewId="0">
      <selection activeCell="G5" sqref="G5"/>
    </sheetView>
  </sheetViews>
  <sheetFormatPr baseColWidth="10" defaultRowHeight="15" x14ac:dyDescent="0.25"/>
  <cols>
    <col min="2" max="3" width="11.5703125" bestFit="1" customWidth="1"/>
    <col min="4" max="5" width="15.28515625" bestFit="1" customWidth="1"/>
    <col min="6" max="6" width="14.28515625" bestFit="1" customWidth="1"/>
    <col min="7" max="8" width="15.28515625" bestFit="1" customWidth="1"/>
  </cols>
  <sheetData>
    <row r="1" spans="1:8" x14ac:dyDescent="0.25">
      <c r="C1" t="s">
        <v>21</v>
      </c>
      <c r="D1" t="s">
        <v>22</v>
      </c>
      <c r="E1" t="s">
        <v>23</v>
      </c>
      <c r="F1" t="s">
        <v>24</v>
      </c>
      <c r="G1" t="s">
        <v>25</v>
      </c>
      <c r="H1" t="s">
        <v>26</v>
      </c>
    </row>
    <row r="2" spans="1:8" x14ac:dyDescent="0.25">
      <c r="A2" t="s">
        <v>20</v>
      </c>
      <c r="C2">
        <v>16</v>
      </c>
      <c r="D2">
        <v>150</v>
      </c>
      <c r="E2">
        <v>117</v>
      </c>
      <c r="F2">
        <v>15</v>
      </c>
      <c r="G2">
        <f>0.9*(D2-E2)</f>
        <v>29.7</v>
      </c>
      <c r="H2">
        <f>0.75*(E2-F2)</f>
        <v>76.5</v>
      </c>
    </row>
    <row r="3" spans="1:8" x14ac:dyDescent="0.25">
      <c r="A3" t="s">
        <v>27</v>
      </c>
      <c r="B3" s="4">
        <v>143</v>
      </c>
      <c r="C3" s="4">
        <f>C2*$B$3</f>
        <v>2288</v>
      </c>
      <c r="D3" s="4">
        <f>D2*$C$3</f>
        <v>343200</v>
      </c>
      <c r="E3" s="4">
        <f t="shared" ref="E3:H3" si="0">E2*$C$3</f>
        <v>267696</v>
      </c>
      <c r="F3" s="4">
        <f t="shared" si="0"/>
        <v>34320</v>
      </c>
      <c r="G3" s="4">
        <f t="shared" si="0"/>
        <v>67953.599999999991</v>
      </c>
      <c r="H3" s="4">
        <f t="shared" si="0"/>
        <v>175032</v>
      </c>
    </row>
    <row r="5" spans="1:8" x14ac:dyDescent="0.25">
      <c r="D5">
        <v>1</v>
      </c>
      <c r="E5">
        <f>$D5/$D2*E2</f>
        <v>0.78</v>
      </c>
      <c r="F5">
        <f t="shared" ref="F5:H5" si="1">$D5/$D2*F2</f>
        <v>0.1</v>
      </c>
      <c r="G5">
        <f t="shared" si="1"/>
        <v>0.19800000000000001</v>
      </c>
      <c r="H5">
        <f t="shared" si="1"/>
        <v>0.51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topLeftCell="A6" workbookViewId="0">
      <selection activeCell="A16" sqref="A16"/>
    </sheetView>
  </sheetViews>
  <sheetFormatPr baseColWidth="10" defaultRowHeight="15" x14ac:dyDescent="0.25"/>
  <cols>
    <col min="1" max="1" width="19.140625" customWidth="1"/>
    <col min="2" max="2" width="26.28515625" customWidth="1"/>
    <col min="3" max="3" width="23.28515625" customWidth="1"/>
    <col min="4" max="4" width="53.42578125" customWidth="1"/>
  </cols>
  <sheetData>
    <row r="1" spans="1:4" x14ac:dyDescent="0.25">
      <c r="A1" t="s">
        <v>94</v>
      </c>
      <c r="B1" t="s">
        <v>96</v>
      </c>
      <c r="C1" t="s">
        <v>31</v>
      </c>
      <c r="D1" t="s">
        <v>32</v>
      </c>
    </row>
    <row r="2" spans="1:4" ht="66" customHeight="1" x14ac:dyDescent="0.25">
      <c r="A2" t="s">
        <v>17</v>
      </c>
      <c r="B2" t="s">
        <v>30</v>
      </c>
      <c r="C2" t="s">
        <v>33</v>
      </c>
      <c r="D2" s="1" t="s">
        <v>34</v>
      </c>
    </row>
    <row r="3" spans="1:4" ht="60" x14ac:dyDescent="0.25">
      <c r="A3" t="s">
        <v>17</v>
      </c>
      <c r="B3" t="s">
        <v>37</v>
      </c>
      <c r="C3" t="s">
        <v>38</v>
      </c>
      <c r="D3" s="1" t="s">
        <v>39</v>
      </c>
    </row>
    <row r="4" spans="1:4" x14ac:dyDescent="0.25">
      <c r="A4" t="s">
        <v>17</v>
      </c>
      <c r="B4" t="s">
        <v>64</v>
      </c>
      <c r="C4" t="s">
        <v>65</v>
      </c>
      <c r="D4" t="s">
        <v>66</v>
      </c>
    </row>
    <row r="5" spans="1:4" x14ac:dyDescent="0.25">
      <c r="A5" t="s">
        <v>17</v>
      </c>
      <c r="B5" t="s">
        <v>67</v>
      </c>
      <c r="C5" t="s">
        <v>68</v>
      </c>
      <c r="D5" t="s">
        <v>66</v>
      </c>
    </row>
    <row r="6" spans="1:4" ht="45" x14ac:dyDescent="0.25">
      <c r="A6" t="s">
        <v>17</v>
      </c>
      <c r="B6" t="s">
        <v>69</v>
      </c>
      <c r="D6" s="1" t="s">
        <v>70</v>
      </c>
    </row>
    <row r="7" spans="1:4" x14ac:dyDescent="0.25">
      <c r="A7" t="s">
        <v>17</v>
      </c>
      <c r="B7" t="s">
        <v>71</v>
      </c>
      <c r="D7" s="1" t="s">
        <v>72</v>
      </c>
    </row>
    <row r="8" spans="1:4" ht="60" x14ac:dyDescent="0.25">
      <c r="A8" t="s">
        <v>17</v>
      </c>
      <c r="B8" t="s">
        <v>73</v>
      </c>
      <c r="D8" s="1" t="s">
        <v>74</v>
      </c>
    </row>
    <row r="9" spans="1:4" x14ac:dyDescent="0.25">
      <c r="A9" t="s">
        <v>17</v>
      </c>
      <c r="B9" t="s">
        <v>49</v>
      </c>
      <c r="D9" s="1" t="s">
        <v>75</v>
      </c>
    </row>
    <row r="10" spans="1:4" x14ac:dyDescent="0.25">
      <c r="A10" t="s">
        <v>17</v>
      </c>
      <c r="B10" t="s">
        <v>61</v>
      </c>
      <c r="D10" s="1" t="s">
        <v>76</v>
      </c>
    </row>
    <row r="11" spans="1:4" ht="30" x14ac:dyDescent="0.25">
      <c r="A11" t="s">
        <v>85</v>
      </c>
      <c r="B11" t="s">
        <v>95</v>
      </c>
      <c r="C11" t="s">
        <v>97</v>
      </c>
      <c r="D11" s="1" t="s">
        <v>98</v>
      </c>
    </row>
    <row r="12" spans="1:4" x14ac:dyDescent="0.25">
      <c r="A12" t="s">
        <v>85</v>
      </c>
      <c r="B12" t="s">
        <v>86</v>
      </c>
      <c r="D12" s="1" t="s">
        <v>99</v>
      </c>
    </row>
    <row r="13" spans="1:4" x14ac:dyDescent="0.25">
      <c r="A13" t="s">
        <v>85</v>
      </c>
      <c r="B13" t="s">
        <v>47</v>
      </c>
      <c r="D13" s="1" t="s">
        <v>100</v>
      </c>
    </row>
    <row r="14" spans="1:4" x14ac:dyDescent="0.25">
      <c r="A14" t="s">
        <v>85</v>
      </c>
      <c r="B14" t="s">
        <v>91</v>
      </c>
      <c r="D14" s="1" t="s">
        <v>101</v>
      </c>
    </row>
    <row r="15" spans="1:4" ht="60" x14ac:dyDescent="0.25">
      <c r="A15" t="s">
        <v>85</v>
      </c>
      <c r="B15" t="s">
        <v>92</v>
      </c>
      <c r="D15" s="1" t="s">
        <v>102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1</vt:i4>
      </vt:variant>
    </vt:vector>
  </HeadingPairs>
  <TitlesOfParts>
    <vt:vector size="6" baseType="lpstr">
      <vt:lpstr>Caractéristiques Marchés chutes</vt:lpstr>
      <vt:lpstr>Volumes Marchés</vt:lpstr>
      <vt:lpstr>BP</vt:lpstr>
      <vt:lpstr>Door Frames</vt:lpstr>
      <vt:lpstr>Hypothèses</vt:lpstr>
      <vt:lpstr>descmarche</vt:lpstr>
    </vt:vector>
  </TitlesOfParts>
  <Company>AD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Aubert &amp; Duval</dc:creator>
  <cp:lastModifiedBy>Aubert &amp; Duval</cp:lastModifiedBy>
  <cp:lastPrinted>2012-01-26T09:10:52Z</cp:lastPrinted>
  <dcterms:created xsi:type="dcterms:W3CDTF">2012-01-25T13:27:29Z</dcterms:created>
  <dcterms:modified xsi:type="dcterms:W3CDTF">2012-01-26T13:35:07Z</dcterms:modified>
</cp:coreProperties>
</file>